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EstaPasta_de_trabalho" defaultThemeVersion="124226"/>
  <mc:AlternateContent xmlns:mc="http://schemas.openxmlformats.org/markup-compatibility/2006">
    <mc:Choice Requires="x15">
      <x15ac:absPath xmlns:x15ac="http://schemas.microsoft.com/office/spreadsheetml/2010/11/ac" url="S:\GEP\8.SERVIDORES GEAVPH\Stefany\SEAPA (AGROINDÚSTRIA)\0 - ORÇAMENTO REV00\"/>
    </mc:Choice>
  </mc:AlternateContent>
  <xr:revisionPtr revIDLastSave="0" documentId="13_ncr:1_{D508ED65-35AB-4DFB-A24B-A1287B5D007A}" xr6:coauthVersionLast="47" xr6:coauthVersionMax="47" xr10:uidLastSave="{00000000-0000-0000-0000-000000000000}"/>
  <bookViews>
    <workbookView xWindow="28680" yWindow="-120" windowWidth="29040" windowHeight="15720" tabRatio="962" activeTab="5" xr2:uid="{00000000-000D-0000-FFFF-FFFF00000000}"/>
  </bookViews>
  <sheets>
    <sheet name="DADOS DA OBRA" sheetId="551" r:id="rId1"/>
    <sheet name="CAPA - ORÇAMENTO" sheetId="858" r:id="rId2"/>
    <sheet name="CAPA - VANTAJOSIDADE" sheetId="848" r:id="rId3"/>
    <sheet name="VANTAJOSIDADE" sheetId="849" r:id="rId4"/>
    <sheet name="CAPA - ORÇAMENTO (SD)" sheetId="852" r:id="rId5"/>
    <sheet name="ORÇAMENTO RESUMO (SD)" sheetId="851" r:id="rId6"/>
    <sheet name="ORÇAMENTO SINTÉTICO (SD)" sheetId="867" r:id="rId7"/>
    <sheet name="MEMORIAL DE CÁLCULO (SD)" sheetId="880" r:id="rId8"/>
    <sheet name="COMPOSIÇÕES (SD)" sheetId="870" r:id="rId9"/>
    <sheet name="CRONOGRAMA (SD)" sheetId="808" r:id="rId10"/>
    <sheet name="CURVA ABC DE SERVIÇOS (SD)" sheetId="853" r:id="rId11"/>
    <sheet name="QUANTIDADE MÃO DE OBRA" sheetId="869" r:id="rId12"/>
    <sheet name="BDI NORMAL (SD) " sheetId="845" r:id="rId13"/>
    <sheet name="BDI DIFERENCIADO (SD) " sheetId="846" r:id="rId14"/>
    <sheet name="ENCARGOS SOCIAIS" sheetId="855" r:id="rId15"/>
    <sheet name="CAPA - ORÇAMENTO (CD)" sheetId="844" r:id="rId16"/>
    <sheet name="ORÇAMENTO SINTÉTICO (CD)" sheetId="866" r:id="rId17"/>
    <sheet name="BDI NORMAL (CD)" sheetId="843" r:id="rId18"/>
    <sheet name="BDI DIFERENCIADO (CD)" sheetId="840" r:id="rId19"/>
    <sheet name="CAPA - MAPA DE COTAÇÕES" sheetId="877" r:id="rId20"/>
    <sheet name="COT-CORTINA DE PVC" sheetId="873" r:id="rId21"/>
    <sheet name="COT-GLASROC" sheetId="874" r:id="rId22"/>
  </sheets>
  <externalReferences>
    <externalReference r:id="rId23"/>
  </externalReferences>
  <definedNames>
    <definedName name="_xlnm.Print_Area" localSheetId="18">'BDI DIFERENCIADO (CD)'!$A$1:$P$30</definedName>
    <definedName name="_xlnm.Print_Area" localSheetId="13">'BDI DIFERENCIADO (SD) '!$A$1:$P$30</definedName>
    <definedName name="_xlnm.Print_Area" localSheetId="17">'BDI NORMAL (CD)'!$A$1:$P$30</definedName>
    <definedName name="_xlnm.Print_Area" localSheetId="12">'BDI NORMAL (SD) '!$A$1:$P$30</definedName>
    <definedName name="_xlnm.Print_Area" localSheetId="19">'CAPA - MAPA DE COTAÇÕES'!$A$1:$P$27</definedName>
    <definedName name="_xlnm.Print_Area" localSheetId="1">'CAPA - ORÇAMENTO'!$A$1:$P$26</definedName>
    <definedName name="_xlnm.Print_Area" localSheetId="15">'CAPA - ORÇAMENTO (CD)'!$A$1:$P$27</definedName>
    <definedName name="_xlnm.Print_Area" localSheetId="4">'CAPA - ORÇAMENTO (SD)'!$A$1:$P$27</definedName>
    <definedName name="_xlnm.Print_Area" localSheetId="2">'CAPA - VANTAJOSIDADE'!$A$1:$P$27</definedName>
    <definedName name="_xlnm.Print_Area" localSheetId="8">'COMPOSIÇÕES (SD)'!$A$1:$M$6993</definedName>
    <definedName name="_xlnm.Print_Area" localSheetId="20">'COT-CORTINA DE PVC'!$A$1:$R$35</definedName>
    <definedName name="_xlnm.Print_Area" localSheetId="21">'COT-GLASROC'!$A$1:$R$35</definedName>
    <definedName name="_xlnm.Print_Area" localSheetId="9">'CRONOGRAMA (SD)'!$A$1:$AC$89</definedName>
    <definedName name="_xlnm.Print_Area" localSheetId="10">'CURVA ABC DE SERVIÇOS (SD)'!$A$1:$K$540</definedName>
    <definedName name="_xlnm.Print_Area" localSheetId="0">'DADOS DA OBRA'!$A$1:$Q$31</definedName>
    <definedName name="_xlnm.Print_Area" localSheetId="14">'ENCARGOS SOCIAIS'!$A$1:$H$44</definedName>
    <definedName name="_xlnm.Print_Area" localSheetId="7">'MEMORIAL DE CÁLCULO (SD)'!$A$1:$L$2168</definedName>
    <definedName name="_xlnm.Print_Area" localSheetId="5">'ORÇAMENTO RESUMO (SD)'!$A$1:$L$38</definedName>
    <definedName name="_xlnm.Print_Area" localSheetId="16">'ORÇAMENTO SINTÉTICO (CD)'!$A$1:$M$719</definedName>
    <definedName name="_xlnm.Print_Area" localSheetId="6">'ORÇAMENTO SINTÉTICO (SD)'!$A$1:$M$721</definedName>
    <definedName name="_xlnm.Print_Area" localSheetId="11">'QUANTIDADE MÃO DE OBRA'!$A$1:$N$54</definedName>
    <definedName name="_xlnm.Print_Area" localSheetId="3">VANTAJOSIDADE!$A$1:$P$22</definedName>
    <definedName name="_xlnm.Print_Titles" localSheetId="18">'BDI DIFERENCIADO (CD)'!$1:$7</definedName>
    <definedName name="_xlnm.Print_Titles" localSheetId="13">'BDI DIFERENCIADO (SD) '!$1:$7</definedName>
    <definedName name="_xlnm.Print_Titles" localSheetId="17">'BDI NORMAL (CD)'!$1:$7</definedName>
    <definedName name="_xlnm.Print_Titles" localSheetId="12">'BDI NORMAL (SD) '!$1:$7</definedName>
    <definedName name="_xlnm.Print_Titles" localSheetId="19">'CAPA - MAPA DE COTAÇÕES'!$1:$8</definedName>
    <definedName name="_xlnm.Print_Titles" localSheetId="1">'CAPA - ORÇAMENTO'!$1:$8</definedName>
    <definedName name="_xlnm.Print_Titles" localSheetId="15">'CAPA - ORÇAMENTO (CD)'!$1:$8</definedName>
    <definedName name="_xlnm.Print_Titles" localSheetId="4">'CAPA - ORÇAMENTO (SD)'!$1:$8</definedName>
    <definedName name="_xlnm.Print_Titles" localSheetId="2">'CAPA - VANTAJOSIDADE'!$1:$8</definedName>
    <definedName name="_xlnm.Print_Titles" localSheetId="8">'COMPOSIÇÕES (SD)'!$1:$5</definedName>
    <definedName name="_xlnm.Print_Titles" localSheetId="9">'CRONOGRAMA (SD)'!$1:$13</definedName>
    <definedName name="_xlnm.Print_Titles" localSheetId="10">'CURVA ABC DE SERVIÇOS (SD)'!$1:$8</definedName>
    <definedName name="_xlnm.Print_Titles" localSheetId="14">'ENCARGOS SOCIAIS'!#REF!</definedName>
    <definedName name="_xlnm.Print_Titles" localSheetId="7">'MEMORIAL DE CÁLCULO (SD)'!$1:$8</definedName>
    <definedName name="_xlnm.Print_Titles" localSheetId="5">'ORÇAMENTO RESUMO (SD)'!#REF!</definedName>
    <definedName name="_xlnm.Print_Titles" localSheetId="16">'ORÇAMENTO SINTÉTICO (CD)'!$1:$8</definedName>
    <definedName name="_xlnm.Print_Titles" localSheetId="6">'ORÇAMENTO SINTÉTICO (SD)'!$1:$8</definedName>
    <definedName name="_xlnm.Print_Titles" localSheetId="11">'QUANTIDADE MÃO DE OBRA'!$1:$7</definedName>
    <definedName name="_xlnm.Print_Titles" localSheetId="3">VANTAJOSIDADE!$1:$11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5" i="853" l="1"/>
  <c r="F1561" i="880"/>
  <c r="J1561" i="880" s="1"/>
  <c r="F1558" i="880"/>
  <c r="J1558" i="880" s="1"/>
  <c r="F1555" i="880"/>
  <c r="J1555" i="880" s="1"/>
  <c r="F1552" i="880"/>
  <c r="J1552" i="880" s="1"/>
  <c r="F1549" i="880"/>
  <c r="J1549" i="880" s="1"/>
  <c r="F1546" i="880"/>
  <c r="J1546" i="880" s="1"/>
  <c r="F1543" i="880"/>
  <c r="J1543" i="880" s="1"/>
  <c r="F1540" i="880"/>
  <c r="J1540" i="880" s="1"/>
  <c r="F1537" i="880"/>
  <c r="J1537" i="880" s="1"/>
  <c r="F1534" i="880"/>
  <c r="J1534" i="880" s="1"/>
  <c r="F1531" i="880"/>
  <c r="J1531" i="880" s="1"/>
  <c r="F1528" i="880"/>
  <c r="J1528" i="880" s="1"/>
  <c r="F1525" i="880"/>
  <c r="J1525" i="880" s="1"/>
  <c r="F1522" i="880"/>
  <c r="J1522" i="880" s="1"/>
  <c r="F1519" i="880"/>
  <c r="J1519" i="880" s="1"/>
  <c r="F1516" i="880"/>
  <c r="J1516" i="880" s="1"/>
  <c r="F1513" i="880"/>
  <c r="J1513" i="880" s="1"/>
  <c r="F1510" i="880"/>
  <c r="J1510" i="880" s="1"/>
  <c r="F1506" i="880"/>
  <c r="J1506" i="880" s="1"/>
  <c r="F1503" i="880"/>
  <c r="J1503" i="880" s="1"/>
  <c r="F1500" i="880"/>
  <c r="J1500" i="880" s="1"/>
  <c r="F1497" i="880"/>
  <c r="J1497" i="880" s="1"/>
  <c r="F1494" i="880"/>
  <c r="J1494" i="880" s="1"/>
  <c r="F1491" i="880"/>
  <c r="J1491" i="880" s="1"/>
  <c r="F1488" i="880"/>
  <c r="J1488" i="880" s="1"/>
  <c r="F1485" i="880"/>
  <c r="J1485" i="880" s="1"/>
  <c r="F1482" i="880"/>
  <c r="J1482" i="880" s="1"/>
  <c r="F1479" i="880"/>
  <c r="J1479" i="880" s="1"/>
  <c r="F1476" i="880"/>
  <c r="J1476" i="880" s="1"/>
  <c r="F1473" i="880"/>
  <c r="J1473" i="880" s="1"/>
  <c r="F1470" i="880"/>
  <c r="J1470" i="880" s="1"/>
  <c r="F1467" i="880"/>
  <c r="J1467" i="880" s="1"/>
  <c r="F1464" i="880"/>
  <c r="J1464" i="880" s="1"/>
  <c r="F1461" i="880"/>
  <c r="J1461" i="880" s="1"/>
  <c r="F1458" i="880"/>
  <c r="J1458" i="880" s="1"/>
  <c r="F1455" i="880"/>
  <c r="J1455" i="880" s="1"/>
  <c r="F1452" i="880"/>
  <c r="J1452" i="880" s="1"/>
  <c r="F1449" i="880"/>
  <c r="J1449" i="880" s="1"/>
  <c r="F1446" i="880"/>
  <c r="J1446" i="880" s="1"/>
  <c r="F1443" i="880"/>
  <c r="J1443" i="880" s="1"/>
  <c r="F1440" i="880"/>
  <c r="J1440" i="880" s="1"/>
  <c r="F1437" i="880"/>
  <c r="J1437" i="880" s="1"/>
  <c r="F1434" i="880"/>
  <c r="J1434" i="880" s="1"/>
  <c r="F1431" i="880"/>
  <c r="J1431" i="880" s="1"/>
  <c r="F1428" i="880"/>
  <c r="J1428" i="880" s="1"/>
  <c r="F1425" i="880"/>
  <c r="J1425" i="880" s="1"/>
  <c r="F1422" i="880"/>
  <c r="J1422" i="880" s="1"/>
  <c r="F1419" i="880"/>
  <c r="J1419" i="880" s="1"/>
  <c r="F1416" i="880"/>
  <c r="J1416" i="880" s="1"/>
  <c r="F1413" i="880"/>
  <c r="J1413" i="880" s="1"/>
  <c r="F1410" i="880"/>
  <c r="J1410" i="880" s="1"/>
  <c r="F1407" i="880"/>
  <c r="J1407" i="880" s="1"/>
  <c r="F1404" i="880"/>
  <c r="J1404" i="880" s="1"/>
  <c r="F1401" i="880"/>
  <c r="J1401" i="880" s="1"/>
  <c r="F1398" i="880"/>
  <c r="J1398" i="880" s="1"/>
  <c r="F1395" i="880"/>
  <c r="J1395" i="880" s="1"/>
  <c r="F1392" i="880"/>
  <c r="J1392" i="880" s="1"/>
  <c r="F1389" i="880"/>
  <c r="J1389" i="880" s="1"/>
  <c r="F1386" i="880"/>
  <c r="J1386" i="880" s="1"/>
  <c r="F1383" i="880"/>
  <c r="J1383" i="880" s="1"/>
  <c r="F1380" i="880"/>
  <c r="J1380" i="880" s="1"/>
  <c r="F1377" i="880"/>
  <c r="J1377" i="880" s="1"/>
  <c r="F1373" i="880"/>
  <c r="J1373" i="880" s="1"/>
  <c r="F1370" i="880"/>
  <c r="J1370" i="880" s="1"/>
  <c r="F1367" i="880"/>
  <c r="J1367" i="880" s="1"/>
  <c r="F1364" i="880"/>
  <c r="J1364" i="880" s="1"/>
  <c r="F1361" i="880"/>
  <c r="J1361" i="880" s="1"/>
  <c r="F1358" i="880"/>
  <c r="J1358" i="880" s="1"/>
  <c r="F1355" i="880"/>
  <c r="J1355" i="880" s="1"/>
  <c r="F1352" i="880"/>
  <c r="J1352" i="880" s="1"/>
  <c r="F1349" i="880"/>
  <c r="J1349" i="880" s="1"/>
  <c r="F1346" i="880"/>
  <c r="J1346" i="880" s="1"/>
  <c r="F1343" i="880"/>
  <c r="J1343" i="880" s="1"/>
  <c r="F1339" i="880"/>
  <c r="J1339" i="880" s="1"/>
  <c r="F1336" i="880"/>
  <c r="J1336" i="880" s="1"/>
  <c r="F1333" i="880"/>
  <c r="J1333" i="880" s="1"/>
  <c r="F1330" i="880"/>
  <c r="J1330" i="880" s="1"/>
  <c r="F1327" i="880"/>
  <c r="J1327" i="880" s="1"/>
  <c r="F1324" i="880"/>
  <c r="J1324" i="880" s="1"/>
  <c r="F1321" i="880"/>
  <c r="J1321" i="880" s="1"/>
  <c r="F1318" i="880"/>
  <c r="J1318" i="880" s="1"/>
  <c r="F1315" i="880"/>
  <c r="J1315" i="880" s="1"/>
  <c r="F1312" i="880"/>
  <c r="J1312" i="880" s="1"/>
  <c r="F1309" i="880"/>
  <c r="J1309" i="880" s="1"/>
  <c r="F1306" i="880"/>
  <c r="J1306" i="880" s="1"/>
  <c r="F1303" i="880"/>
  <c r="J1303" i="880" s="1"/>
  <c r="F1300" i="880"/>
  <c r="J1300" i="880" s="1"/>
  <c r="F1297" i="880"/>
  <c r="J1297" i="880" s="1"/>
  <c r="F1294" i="880"/>
  <c r="J1294" i="880" s="1"/>
  <c r="F1291" i="880"/>
  <c r="J1291" i="880" s="1"/>
  <c r="F1288" i="880"/>
  <c r="J1288" i="880" s="1"/>
  <c r="F1285" i="880"/>
  <c r="J1285" i="880" s="1"/>
  <c r="F1282" i="880"/>
  <c r="J1282" i="880" s="1"/>
  <c r="F1279" i="880"/>
  <c r="J1279" i="880" s="1"/>
  <c r="F1276" i="880"/>
  <c r="J1276" i="880" s="1"/>
  <c r="F1273" i="880"/>
  <c r="J1273" i="880" s="1"/>
  <c r="F1270" i="880"/>
  <c r="J1270" i="880" s="1"/>
  <c r="F1267" i="880"/>
  <c r="J1267" i="880" s="1"/>
  <c r="F1264" i="880"/>
  <c r="J1264" i="880" s="1"/>
  <c r="F1261" i="880"/>
  <c r="J1261" i="880" s="1"/>
  <c r="F1258" i="880"/>
  <c r="J1258" i="880" s="1"/>
  <c r="F1255" i="880"/>
  <c r="J1255" i="880" s="1"/>
  <c r="F1252" i="880"/>
  <c r="J1252" i="880" s="1"/>
  <c r="F1249" i="880"/>
  <c r="J1249" i="880" s="1"/>
  <c r="F1246" i="880"/>
  <c r="J1246" i="880" s="1"/>
  <c r="F1243" i="880"/>
  <c r="J1243" i="880" s="1"/>
  <c r="F1240" i="880"/>
  <c r="J1240" i="880" s="1"/>
  <c r="F1237" i="880"/>
  <c r="J1237" i="880" s="1"/>
  <c r="F1234" i="880"/>
  <c r="J1234" i="880" s="1"/>
  <c r="F1231" i="880"/>
  <c r="J1231" i="880" s="1"/>
  <c r="F1228" i="880"/>
  <c r="J1228" i="880" s="1"/>
  <c r="F1225" i="880"/>
  <c r="J1225" i="880" s="1"/>
  <c r="F1222" i="880"/>
  <c r="J1222" i="880" s="1"/>
  <c r="F1219" i="880"/>
  <c r="J1219" i="880" s="1"/>
  <c r="F1216" i="880"/>
  <c r="J1216" i="880" s="1"/>
  <c r="F1213" i="880"/>
  <c r="J1213" i="880" s="1"/>
  <c r="F1210" i="880"/>
  <c r="J1210" i="880" s="1"/>
  <c r="F1207" i="880"/>
  <c r="J1207" i="880" s="1"/>
  <c r="C3" i="880"/>
  <c r="G3" i="880"/>
  <c r="K3" i="880"/>
  <c r="C4" i="880"/>
  <c r="G4" i="880"/>
  <c r="K4" i="880"/>
  <c r="G5" i="880"/>
  <c r="K5" i="880"/>
  <c r="K6" i="880"/>
  <c r="M9" i="869"/>
  <c r="C713" i="866"/>
  <c r="C32" i="851"/>
  <c r="C5" i="874"/>
  <c r="C4" i="874"/>
  <c r="P5" i="873"/>
  <c r="P4" i="873"/>
  <c r="P5" i="874" a="1"/>
  <c r="P5" i="874" s="1"/>
  <c r="P4" i="874" a="1"/>
  <c r="P4" i="874" s="1"/>
  <c r="C5" i="873"/>
  <c r="C4" i="873"/>
  <c r="N18" i="874"/>
  <c r="L14" i="874"/>
  <c r="M14" i="874" s="1"/>
  <c r="K18" i="874" s="1"/>
  <c r="I14" i="874"/>
  <c r="J14" i="874" s="1"/>
  <c r="H18" i="874" s="1"/>
  <c r="F14" i="874"/>
  <c r="G14" i="874" s="1"/>
  <c r="E18" i="874" s="1"/>
  <c r="J537" i="853" l="1"/>
  <c r="I473" i="853" s="1"/>
  <c r="D30" i="874"/>
  <c r="D27" i="874"/>
  <c r="I152" i="853" l="1"/>
  <c r="I230" i="853"/>
  <c r="I124" i="853"/>
  <c r="I57" i="853"/>
  <c r="I119" i="853"/>
  <c r="I96" i="853"/>
  <c r="I91" i="853"/>
  <c r="I158" i="853"/>
  <c r="I68" i="853"/>
  <c r="I130" i="853"/>
  <c r="I193" i="853"/>
  <c r="I40" i="853"/>
  <c r="I227" i="853"/>
  <c r="I261" i="853"/>
  <c r="I300" i="853"/>
  <c r="I334" i="853"/>
  <c r="I234" i="853"/>
  <c r="I206" i="853"/>
  <c r="I150" i="853"/>
  <c r="I210" i="853"/>
  <c r="I468" i="853"/>
  <c r="I21" i="853"/>
  <c r="I229" i="853"/>
  <c r="I318" i="853"/>
  <c r="I376" i="853"/>
  <c r="I266" i="853"/>
  <c r="I508" i="853"/>
  <c r="I195" i="853"/>
  <c r="I346" i="853"/>
  <c r="I404" i="853"/>
  <c r="I294" i="853"/>
  <c r="I475" i="853"/>
  <c r="I160" i="853"/>
  <c r="I374" i="853"/>
  <c r="I432" i="853"/>
  <c r="I11" i="853"/>
  <c r="I441" i="853"/>
  <c r="I121" i="853"/>
  <c r="I486" i="853"/>
  <c r="I460" i="853"/>
  <c r="I12" i="853"/>
  <c r="I408" i="853"/>
  <c r="I87" i="853"/>
  <c r="I514" i="853"/>
  <c r="I488" i="853"/>
  <c r="I135" i="853"/>
  <c r="I371" i="853"/>
  <c r="I53" i="853"/>
  <c r="I39" i="853"/>
  <c r="I516" i="853"/>
  <c r="I163" i="853"/>
  <c r="I338" i="853"/>
  <c r="I17" i="853"/>
  <c r="I67" i="853"/>
  <c r="I13" i="853"/>
  <c r="I191" i="853"/>
  <c r="I305" i="853"/>
  <c r="I474" i="853"/>
  <c r="I95" i="853"/>
  <c r="I41" i="853"/>
  <c r="I219" i="853"/>
  <c r="I270" i="853"/>
  <c r="I506" i="853"/>
  <c r="I123" i="853"/>
  <c r="I181" i="853"/>
  <c r="I247" i="853"/>
  <c r="I231" i="853"/>
  <c r="I505" i="853"/>
  <c r="I151" i="853"/>
  <c r="I209" i="853"/>
  <c r="I275" i="853"/>
  <c r="I197" i="853"/>
  <c r="I368" i="853"/>
  <c r="I179" i="853"/>
  <c r="I237" i="853"/>
  <c r="I303" i="853"/>
  <c r="I162" i="853"/>
  <c r="I335" i="853"/>
  <c r="I207" i="853"/>
  <c r="I265" i="853"/>
  <c r="I415" i="853"/>
  <c r="I128" i="853"/>
  <c r="I301" i="853"/>
  <c r="I347" i="853"/>
  <c r="I293" i="853"/>
  <c r="I443" i="853"/>
  <c r="I55" i="853"/>
  <c r="I267" i="853"/>
  <c r="I375" i="853"/>
  <c r="I321" i="853"/>
  <c r="I471" i="853"/>
  <c r="I507" i="853"/>
  <c r="I228" i="853"/>
  <c r="I403" i="853"/>
  <c r="I349" i="853"/>
  <c r="I499" i="853"/>
  <c r="I407" i="853"/>
  <c r="I194" i="853"/>
  <c r="I431" i="853"/>
  <c r="I377" i="853"/>
  <c r="I527" i="853"/>
  <c r="I370" i="853"/>
  <c r="I37" i="853"/>
  <c r="I459" i="853"/>
  <c r="I405" i="853"/>
  <c r="I504" i="853"/>
  <c r="I515" i="853"/>
  <c r="I487" i="853"/>
  <c r="I290" i="853"/>
  <c r="I262" i="853"/>
  <c r="I367" i="853"/>
  <c r="I400" i="853"/>
  <c r="I437" i="853"/>
  <c r="I178" i="853"/>
  <c r="I470" i="853"/>
  <c r="I238" i="853"/>
  <c r="I122" i="853"/>
  <c r="I94" i="853"/>
  <c r="I182" i="853"/>
  <c r="I66" i="853"/>
  <c r="I154" i="853"/>
  <c r="I38" i="853"/>
  <c r="I126" i="853"/>
  <c r="I10" i="853"/>
  <c r="I98" i="853"/>
  <c r="I268" i="853"/>
  <c r="I70" i="853"/>
  <c r="I302" i="853"/>
  <c r="I42" i="853"/>
  <c r="I336" i="853"/>
  <c r="I14" i="853"/>
  <c r="I369" i="853"/>
  <c r="I517" i="853"/>
  <c r="I406" i="853"/>
  <c r="I489" i="853"/>
  <c r="I439" i="853"/>
  <c r="I348" i="853"/>
  <c r="I320" i="853"/>
  <c r="I440" i="853"/>
  <c r="I292" i="853"/>
  <c r="I161" i="853"/>
  <c r="I264" i="853"/>
  <c r="I196" i="853"/>
  <c r="I165" i="853"/>
  <c r="I107" i="853"/>
  <c r="I18" i="853"/>
  <c r="I15" i="853"/>
  <c r="I79" i="853"/>
  <c r="I125" i="853"/>
  <c r="I291" i="853"/>
  <c r="I86" i="853"/>
  <c r="I54" i="853"/>
  <c r="I233" i="853"/>
  <c r="I153" i="853"/>
  <c r="I52" i="853"/>
  <c r="I50" i="853"/>
  <c r="I51" i="853"/>
  <c r="I97" i="853"/>
  <c r="I263" i="853"/>
  <c r="I120" i="853"/>
  <c r="I88" i="853"/>
  <c r="I272" i="853"/>
  <c r="I319" i="853"/>
  <c r="I199" i="853"/>
  <c r="I85" i="853"/>
  <c r="I23" i="853"/>
  <c r="I69" i="853"/>
  <c r="I235" i="853"/>
  <c r="I159" i="853"/>
  <c r="I127" i="853"/>
  <c r="I307" i="853"/>
  <c r="I269" i="853"/>
  <c r="I340" i="853"/>
  <c r="I387" i="853"/>
  <c r="I236" i="853"/>
  <c r="I458" i="853"/>
  <c r="I401" i="853"/>
  <c r="I359" i="853"/>
  <c r="I461" i="853"/>
  <c r="I208" i="853"/>
  <c r="I430" i="853"/>
  <c r="I438" i="853"/>
  <c r="I304" i="853"/>
  <c r="I373" i="853"/>
  <c r="I331" i="853"/>
  <c r="I433" i="853"/>
  <c r="I180" i="853"/>
  <c r="I402" i="853"/>
  <c r="I472" i="853"/>
  <c r="I337" i="853"/>
  <c r="I16" i="853"/>
  <c r="I19" i="853"/>
  <c r="I62" i="853"/>
  <c r="I106" i="853"/>
  <c r="I147" i="853"/>
  <c r="I198" i="853"/>
  <c r="I244" i="853"/>
  <c r="I285" i="853"/>
  <c r="I329" i="853"/>
  <c r="I379" i="853"/>
  <c r="I418" i="853"/>
  <c r="I456" i="853"/>
  <c r="I498" i="853"/>
  <c r="I288" i="853"/>
  <c r="I339" i="853"/>
  <c r="I422" i="853"/>
  <c r="I464" i="853"/>
  <c r="I26" i="853"/>
  <c r="I295" i="853"/>
  <c r="I465" i="853"/>
  <c r="I27" i="853"/>
  <c r="I113" i="853"/>
  <c r="I164" i="853"/>
  <c r="I205" i="853"/>
  <c r="I251" i="853"/>
  <c r="I296" i="853"/>
  <c r="I385" i="853"/>
  <c r="I424" i="853"/>
  <c r="I466" i="853"/>
  <c r="I510" i="853"/>
  <c r="I28" i="853"/>
  <c r="I166" i="853"/>
  <c r="I252" i="853"/>
  <c r="I343" i="853"/>
  <c r="I425" i="853"/>
  <c r="I467" i="853"/>
  <c r="I29" i="853"/>
  <c r="I167" i="853"/>
  <c r="I253" i="853"/>
  <c r="I298" i="853"/>
  <c r="I388" i="853"/>
  <c r="I426" i="853"/>
  <c r="I30" i="853"/>
  <c r="I116" i="853"/>
  <c r="I168" i="853"/>
  <c r="I254" i="853"/>
  <c r="I299" i="853"/>
  <c r="I389" i="853"/>
  <c r="I427" i="853"/>
  <c r="I469" i="853"/>
  <c r="I513" i="853"/>
  <c r="I31" i="853"/>
  <c r="I214" i="853"/>
  <c r="I350" i="853"/>
  <c r="I428" i="853"/>
  <c r="I476" i="853"/>
  <c r="I518" i="853"/>
  <c r="I32" i="853"/>
  <c r="I118" i="853"/>
  <c r="I170" i="853"/>
  <c r="I215" i="853"/>
  <c r="I256" i="853"/>
  <c r="I308" i="853"/>
  <c r="I351" i="853"/>
  <c r="I391" i="853"/>
  <c r="I477" i="853"/>
  <c r="I519" i="853"/>
  <c r="I33" i="853"/>
  <c r="I129" i="853"/>
  <c r="I257" i="853"/>
  <c r="I352" i="853"/>
  <c r="I434" i="853"/>
  <c r="I478" i="853"/>
  <c r="I34" i="853"/>
  <c r="I131" i="853"/>
  <c r="I217" i="853"/>
  <c r="I258" i="853"/>
  <c r="I353" i="853"/>
  <c r="I435" i="853"/>
  <c r="I479" i="853"/>
  <c r="I20" i="853"/>
  <c r="I63" i="853"/>
  <c r="I108" i="853"/>
  <c r="I148" i="853"/>
  <c r="I200" i="853"/>
  <c r="I245" i="853"/>
  <c r="I286" i="853"/>
  <c r="I330" i="853"/>
  <c r="I380" i="853"/>
  <c r="I419" i="853"/>
  <c r="I457" i="853"/>
  <c r="I500" i="853"/>
  <c r="I22" i="853"/>
  <c r="I64" i="853"/>
  <c r="I109" i="853"/>
  <c r="I149" i="853"/>
  <c r="I201" i="853"/>
  <c r="I246" i="853"/>
  <c r="I287" i="853"/>
  <c r="I332" i="853"/>
  <c r="I381" i="853"/>
  <c r="I420" i="853"/>
  <c r="I462" i="853"/>
  <c r="I501" i="853"/>
  <c r="I24" i="853"/>
  <c r="I65" i="853"/>
  <c r="I110" i="853"/>
  <c r="I155" i="853"/>
  <c r="I202" i="853"/>
  <c r="I248" i="853"/>
  <c r="I333" i="853"/>
  <c r="I382" i="853"/>
  <c r="I421" i="853"/>
  <c r="I463" i="853"/>
  <c r="I502" i="853"/>
  <c r="I25" i="853"/>
  <c r="I71" i="853"/>
  <c r="I111" i="853"/>
  <c r="I156" i="853"/>
  <c r="I203" i="853"/>
  <c r="I249" i="853"/>
  <c r="I289" i="853"/>
  <c r="I383" i="853"/>
  <c r="I503" i="853"/>
  <c r="I72" i="853"/>
  <c r="I112" i="853"/>
  <c r="I157" i="853"/>
  <c r="I204" i="853"/>
  <c r="I250" i="853"/>
  <c r="I341" i="853"/>
  <c r="I384" i="853"/>
  <c r="I423" i="853"/>
  <c r="I509" i="853"/>
  <c r="I73" i="853"/>
  <c r="I342" i="853"/>
  <c r="I74" i="853"/>
  <c r="I114" i="853"/>
  <c r="I211" i="853"/>
  <c r="I297" i="853"/>
  <c r="I386" i="853"/>
  <c r="I511" i="853"/>
  <c r="I75" i="853"/>
  <c r="I115" i="853"/>
  <c r="I212" i="853"/>
  <c r="I344" i="853"/>
  <c r="I512" i="853"/>
  <c r="I76" i="853"/>
  <c r="I213" i="853"/>
  <c r="I345" i="853"/>
  <c r="I77" i="853"/>
  <c r="I117" i="853"/>
  <c r="I169" i="853"/>
  <c r="I255" i="853"/>
  <c r="I306" i="853"/>
  <c r="I390" i="853"/>
  <c r="I78" i="853"/>
  <c r="I429" i="853"/>
  <c r="I80" i="853"/>
  <c r="I171" i="853"/>
  <c r="I309" i="853"/>
  <c r="I392" i="853"/>
  <c r="I520" i="853"/>
  <c r="I81" i="853"/>
  <c r="I310" i="853"/>
  <c r="I393" i="853"/>
  <c r="I216" i="853"/>
  <c r="I105" i="853"/>
  <c r="I190" i="853"/>
  <c r="I283" i="853"/>
  <c r="I372" i="853"/>
  <c r="I454" i="853"/>
  <c r="I534" i="853"/>
  <c r="I35" i="853"/>
  <c r="I132" i="853"/>
  <c r="I192" i="853"/>
  <c r="I284" i="853"/>
  <c r="I378" i="853"/>
  <c r="I455" i="853"/>
  <c r="I535" i="853"/>
  <c r="I45" i="853"/>
  <c r="I397" i="853"/>
  <c r="I223" i="853"/>
  <c r="I398" i="853"/>
  <c r="I47" i="853"/>
  <c r="I485" i="853"/>
  <c r="I225" i="853"/>
  <c r="I409" i="853"/>
  <c r="I141" i="853"/>
  <c r="I322" i="853"/>
  <c r="I56" i="853"/>
  <c r="I411" i="853"/>
  <c r="I143" i="853"/>
  <c r="I493" i="853"/>
  <c r="I240" i="853"/>
  <c r="I494" i="853"/>
  <c r="I145" i="853"/>
  <c r="I414" i="853"/>
  <c r="I242" i="853"/>
  <c r="I416" i="853"/>
  <c r="I82" i="853"/>
  <c r="I173" i="853"/>
  <c r="I354" i="853"/>
  <c r="I84" i="853"/>
  <c r="I355" i="853"/>
  <c r="I89" i="853"/>
  <c r="I356" i="853"/>
  <c r="I176" i="853"/>
  <c r="I445" i="853"/>
  <c r="I274" i="853"/>
  <c r="I358" i="853"/>
  <c r="I93" i="853"/>
  <c r="I276" i="853"/>
  <c r="I447" i="853"/>
  <c r="I184" i="853"/>
  <c r="I361" i="853"/>
  <c r="I528" i="853"/>
  <c r="I185" i="853"/>
  <c r="I449" i="853"/>
  <c r="I186" i="853"/>
  <c r="I279" i="853"/>
  <c r="I450" i="853"/>
  <c r="I102" i="853"/>
  <c r="I531" i="853"/>
  <c r="I281" i="853"/>
  <c r="I452" i="853"/>
  <c r="I104" i="853"/>
  <c r="I453" i="853"/>
  <c r="I36" i="853"/>
  <c r="I133" i="853"/>
  <c r="I218" i="853"/>
  <c r="I311" i="853"/>
  <c r="I394" i="853"/>
  <c r="I480" i="853"/>
  <c r="I9" i="853"/>
  <c r="I43" i="853"/>
  <c r="I134" i="853"/>
  <c r="I220" i="853"/>
  <c r="I312" i="853"/>
  <c r="I395" i="853"/>
  <c r="I481" i="853"/>
  <c r="I136" i="853"/>
  <c r="I313" i="853"/>
  <c r="I396" i="853"/>
  <c r="I482" i="853"/>
  <c r="I137" i="853"/>
  <c r="I222" i="853"/>
  <c r="I314" i="853"/>
  <c r="I483" i="853"/>
  <c r="I138" i="853"/>
  <c r="I315" i="853"/>
  <c r="I484" i="853"/>
  <c r="I139" i="853"/>
  <c r="I399" i="853"/>
  <c r="I48" i="853"/>
  <c r="I490" i="853"/>
  <c r="I226" i="853"/>
  <c r="I491" i="853"/>
  <c r="I232" i="853"/>
  <c r="I492" i="853"/>
  <c r="I239" i="853"/>
  <c r="I412" i="853"/>
  <c r="I59" i="853"/>
  <c r="I413" i="853"/>
  <c r="I241" i="853"/>
  <c r="I495" i="853"/>
  <c r="I61" i="853"/>
  <c r="I327" i="853"/>
  <c r="I243" i="853"/>
  <c r="I328" i="853"/>
  <c r="I497" i="853"/>
  <c r="I259" i="853"/>
  <c r="I436" i="853"/>
  <c r="I174" i="853"/>
  <c r="I442" i="853"/>
  <c r="I175" i="853"/>
  <c r="I523" i="853"/>
  <c r="I273" i="853"/>
  <c r="I524" i="853"/>
  <c r="I92" i="853"/>
  <c r="I446" i="853"/>
  <c r="I183" i="853"/>
  <c r="I526" i="853"/>
  <c r="I277" i="853"/>
  <c r="I278" i="853"/>
  <c r="I362" i="853"/>
  <c r="I101" i="853"/>
  <c r="I187" i="853"/>
  <c r="I451" i="853"/>
  <c r="I188" i="853"/>
  <c r="I532" i="853"/>
  <c r="I44" i="853"/>
  <c r="I221" i="853"/>
  <c r="I46" i="853"/>
  <c r="I224" i="853"/>
  <c r="I316" i="853"/>
  <c r="I140" i="853"/>
  <c r="I317" i="853"/>
  <c r="I49" i="853"/>
  <c r="I410" i="853"/>
  <c r="I142" i="853"/>
  <c r="I323" i="853"/>
  <c r="I58" i="853"/>
  <c r="I324" i="853"/>
  <c r="I144" i="853"/>
  <c r="I325" i="853"/>
  <c r="I60" i="853"/>
  <c r="I326" i="853"/>
  <c r="I146" i="853"/>
  <c r="I496" i="853"/>
  <c r="I172" i="853"/>
  <c r="I417" i="853"/>
  <c r="I83" i="853"/>
  <c r="I521" i="853"/>
  <c r="I260" i="853"/>
  <c r="I522" i="853"/>
  <c r="I271" i="853"/>
  <c r="I444" i="853"/>
  <c r="I90" i="853"/>
  <c r="I357" i="853"/>
  <c r="I177" i="853"/>
  <c r="I525" i="853"/>
  <c r="I360" i="853"/>
  <c r="I99" i="853"/>
  <c r="I448" i="853"/>
  <c r="I100" i="853"/>
  <c r="I529" i="853"/>
  <c r="I363" i="853"/>
  <c r="I530" i="853"/>
  <c r="I280" i="853"/>
  <c r="I364" i="853"/>
  <c r="I103" i="853"/>
  <c r="I365" i="853"/>
  <c r="I189" i="853"/>
  <c r="I282" i="853"/>
  <c r="I366" i="853"/>
  <c r="I533" i="853"/>
  <c r="D34" i="874"/>
  <c r="P33" i="874" s="1" a="1"/>
  <c r="P33" i="874" s="1"/>
  <c r="Q14" i="874" s="1"/>
  <c r="N18" i="873" l="1"/>
  <c r="K15" i="873"/>
  <c r="M15" i="873" s="1"/>
  <c r="J15" i="873"/>
  <c r="G15" i="873"/>
  <c r="L14" i="873"/>
  <c r="M14" i="873" s="1"/>
  <c r="I14" i="873"/>
  <c r="J14" i="873" s="1"/>
  <c r="H18" i="873" s="1"/>
  <c r="F14" i="873"/>
  <c r="G14" i="873" s="1"/>
  <c r="E18" i="873" s="1"/>
  <c r="D30" i="873" l="1"/>
  <c r="K18" i="873"/>
  <c r="D27" i="873" s="1"/>
  <c r="D34" i="873" l="1"/>
  <c r="P33" i="873" s="1" a="1"/>
  <c r="P33" i="873" s="1"/>
  <c r="Q14" i="873" s="1"/>
  <c r="H5" i="866" l="1" a="1"/>
  <c r="H5" i="866" s="1"/>
  <c r="G12" i="866"/>
  <c r="G11" i="866"/>
  <c r="AA8" i="808"/>
  <c r="AA9" i="808"/>
  <c r="E42" i="869"/>
  <c r="I15" i="867"/>
  <c r="E50" i="869" s="1"/>
  <c r="I16" i="867"/>
  <c r="E51" i="869" s="1"/>
  <c r="I10" i="867"/>
  <c r="H5" i="867"/>
  <c r="D17" i="858"/>
  <c r="G11" i="867"/>
  <c r="G12" i="867" s="1"/>
  <c r="I12" i="867" s="1"/>
  <c r="AB80" i="808"/>
  <c r="AA80" i="808"/>
  <c r="Z80" i="808"/>
  <c r="X80" i="808"/>
  <c r="W80" i="808"/>
  <c r="V80" i="808"/>
  <c r="T80" i="808"/>
  <c r="S80" i="808"/>
  <c r="R80" i="808"/>
  <c r="P80" i="808"/>
  <c r="O80" i="808"/>
  <c r="N80" i="808"/>
  <c r="L80" i="808"/>
  <c r="K80" i="808"/>
  <c r="J80" i="808"/>
  <c r="C713" i="867"/>
  <c r="L4" i="870"/>
  <c r="L3" i="870"/>
  <c r="L6" i="870"/>
  <c r="L5" i="870"/>
  <c r="J9" i="853" l="1"/>
  <c r="J10" i="853" s="1"/>
  <c r="J11" i="853" s="1"/>
  <c r="J12" i="853" s="1"/>
  <c r="J13" i="853" s="1"/>
  <c r="J14" i="853" s="1"/>
  <c r="J15" i="853" s="1"/>
  <c r="J16" i="853" s="1"/>
  <c r="J17" i="853" s="1"/>
  <c r="J18" i="853" s="1"/>
  <c r="J19" i="853" s="1"/>
  <c r="J20" i="853" s="1"/>
  <c r="J21" i="853" s="1"/>
  <c r="J22" i="853" s="1"/>
  <c r="J23" i="853" s="1"/>
  <c r="J24" i="853" s="1"/>
  <c r="J25" i="853" s="1"/>
  <c r="J26" i="853" s="1"/>
  <c r="J27" i="853" s="1"/>
  <c r="J28" i="853" s="1"/>
  <c r="J29" i="853" s="1"/>
  <c r="J30" i="853" s="1"/>
  <c r="J31" i="853" s="1"/>
  <c r="J32" i="853" s="1"/>
  <c r="J33" i="853" s="1"/>
  <c r="J34" i="853" s="1"/>
  <c r="J35" i="853" s="1"/>
  <c r="J36" i="853" s="1"/>
  <c r="J37" i="853" s="1"/>
  <c r="J38" i="853" s="1"/>
  <c r="J39" i="853" s="1"/>
  <c r="J40" i="853" s="1"/>
  <c r="J41" i="853" s="1"/>
  <c r="J42" i="853" s="1"/>
  <c r="J43" i="853" s="1"/>
  <c r="J44" i="853" s="1"/>
  <c r="J45" i="853" s="1"/>
  <c r="J46" i="853" s="1"/>
  <c r="J47" i="853" s="1"/>
  <c r="J48" i="853" s="1"/>
  <c r="J49" i="853" s="1"/>
  <c r="J50" i="853" s="1"/>
  <c r="J51" i="853" s="1"/>
  <c r="J52" i="853" s="1"/>
  <c r="J53" i="853" s="1"/>
  <c r="J54" i="853" s="1"/>
  <c r="J55" i="853" s="1"/>
  <c r="J56" i="853" s="1"/>
  <c r="J57" i="853" s="1"/>
  <c r="J58" i="853" s="1"/>
  <c r="J59" i="853" s="1"/>
  <c r="J60" i="853" s="1"/>
  <c r="J61" i="853" s="1"/>
  <c r="J62" i="853" s="1"/>
  <c r="J63" i="853" s="1"/>
  <c r="J64" i="853" s="1"/>
  <c r="J65" i="853" s="1"/>
  <c r="J66" i="853" s="1"/>
  <c r="J67" i="853" s="1"/>
  <c r="J68" i="853" s="1"/>
  <c r="J69" i="853" s="1"/>
  <c r="J70" i="853" s="1"/>
  <c r="J71" i="853" s="1"/>
  <c r="J72" i="853" s="1"/>
  <c r="J73" i="853" s="1"/>
  <c r="J74" i="853" s="1"/>
  <c r="J75" i="853" s="1"/>
  <c r="J76" i="853" s="1"/>
  <c r="J77" i="853" s="1"/>
  <c r="J78" i="853" s="1"/>
  <c r="J79" i="853" s="1"/>
  <c r="J80" i="853" s="1"/>
  <c r="J81" i="853" s="1"/>
  <c r="J82" i="853" s="1"/>
  <c r="J83" i="853" s="1"/>
  <c r="J84" i="853" s="1"/>
  <c r="J85" i="853" s="1"/>
  <c r="J86" i="853" s="1"/>
  <c r="J87" i="853" s="1"/>
  <c r="J88" i="853" s="1"/>
  <c r="J89" i="853" s="1"/>
  <c r="J90" i="853" s="1"/>
  <c r="J91" i="853" s="1"/>
  <c r="J92" i="853" s="1"/>
  <c r="J93" i="853" s="1"/>
  <c r="J94" i="853" s="1"/>
  <c r="J95" i="853" s="1"/>
  <c r="J96" i="853" s="1"/>
  <c r="J97" i="853" s="1"/>
  <c r="J98" i="853" s="1"/>
  <c r="J99" i="853" s="1"/>
  <c r="J100" i="853" s="1"/>
  <c r="J101" i="853" s="1"/>
  <c r="J102" i="853" s="1"/>
  <c r="J103" i="853" s="1"/>
  <c r="J104" i="853" s="1"/>
  <c r="J105" i="853" s="1"/>
  <c r="J106" i="853" s="1"/>
  <c r="J107" i="853" s="1"/>
  <c r="J108" i="853" s="1"/>
  <c r="J109" i="853" s="1"/>
  <c r="J110" i="853" s="1"/>
  <c r="J111" i="853" s="1"/>
  <c r="J112" i="853" s="1"/>
  <c r="J113" i="853" s="1"/>
  <c r="J114" i="853" s="1"/>
  <c r="J115" i="853" s="1"/>
  <c r="J116" i="853" s="1"/>
  <c r="J117" i="853" s="1"/>
  <c r="J118" i="853" s="1"/>
  <c r="J119" i="853" s="1"/>
  <c r="J120" i="853" s="1"/>
  <c r="J121" i="853" s="1"/>
  <c r="J122" i="853" s="1"/>
  <c r="J123" i="853" s="1"/>
  <c r="J124" i="853" s="1"/>
  <c r="J125" i="853" s="1"/>
  <c r="J126" i="853" s="1"/>
  <c r="J127" i="853" s="1"/>
  <c r="J128" i="853" s="1"/>
  <c r="J129" i="853" s="1"/>
  <c r="J130" i="853" s="1"/>
  <c r="J131" i="853" s="1"/>
  <c r="J132" i="853" s="1"/>
  <c r="J133" i="853" s="1"/>
  <c r="J134" i="853" s="1"/>
  <c r="J135" i="853" s="1"/>
  <c r="J136" i="853" s="1"/>
  <c r="J137" i="853" s="1"/>
  <c r="J138" i="853" s="1"/>
  <c r="J139" i="853" s="1"/>
  <c r="J140" i="853" s="1"/>
  <c r="J141" i="853" s="1"/>
  <c r="J142" i="853" s="1"/>
  <c r="J143" i="853" s="1"/>
  <c r="J144" i="853" s="1"/>
  <c r="J145" i="853" s="1"/>
  <c r="J146" i="853" s="1"/>
  <c r="J147" i="853" s="1"/>
  <c r="J148" i="853" s="1"/>
  <c r="J149" i="853" s="1"/>
  <c r="J150" i="853" s="1"/>
  <c r="J151" i="853" s="1"/>
  <c r="J152" i="853" s="1"/>
  <c r="J153" i="853" s="1"/>
  <c r="J154" i="853" s="1"/>
  <c r="J155" i="853" s="1"/>
  <c r="J156" i="853" s="1"/>
  <c r="J157" i="853" s="1"/>
  <c r="J158" i="853" s="1"/>
  <c r="J159" i="853" s="1"/>
  <c r="J160" i="853" s="1"/>
  <c r="J161" i="853" s="1"/>
  <c r="J162" i="853" s="1"/>
  <c r="J163" i="853" s="1"/>
  <c r="J164" i="853" s="1"/>
  <c r="J165" i="853" s="1"/>
  <c r="J166" i="853" s="1"/>
  <c r="J167" i="853" s="1"/>
  <c r="J168" i="853" s="1"/>
  <c r="J169" i="853" s="1"/>
  <c r="J170" i="853" s="1"/>
  <c r="J171" i="853" s="1"/>
  <c r="J172" i="853" s="1"/>
  <c r="J173" i="853" s="1"/>
  <c r="J174" i="853" s="1"/>
  <c r="J175" i="853" s="1"/>
  <c r="J176" i="853" s="1"/>
  <c r="J177" i="853" s="1"/>
  <c r="J178" i="853" s="1"/>
  <c r="J179" i="853" s="1"/>
  <c r="J180" i="853" s="1"/>
  <c r="J181" i="853" s="1"/>
  <c r="J182" i="853" s="1"/>
  <c r="J183" i="853" s="1"/>
  <c r="J184" i="853" s="1"/>
  <c r="J185" i="853" s="1"/>
  <c r="J186" i="853" s="1"/>
  <c r="J187" i="853" s="1"/>
  <c r="J188" i="853" s="1"/>
  <c r="J189" i="853" s="1"/>
  <c r="J190" i="853" s="1"/>
  <c r="J191" i="853" s="1"/>
  <c r="J192" i="853" s="1"/>
  <c r="J193" i="853" s="1"/>
  <c r="J194" i="853" s="1"/>
  <c r="J195" i="853" s="1"/>
  <c r="J196" i="853" s="1"/>
  <c r="J197" i="853" s="1"/>
  <c r="J198" i="853" s="1"/>
  <c r="J199" i="853" s="1"/>
  <c r="J200" i="853" s="1"/>
  <c r="J201" i="853" s="1"/>
  <c r="J202" i="853" s="1"/>
  <c r="J203" i="853" s="1"/>
  <c r="J204" i="853" s="1"/>
  <c r="J205" i="853" s="1"/>
  <c r="J206" i="853" s="1"/>
  <c r="J207" i="853" s="1"/>
  <c r="J208" i="853" s="1"/>
  <c r="J209" i="853" s="1"/>
  <c r="J210" i="853" s="1"/>
  <c r="J211" i="853" s="1"/>
  <c r="J212" i="853" s="1"/>
  <c r="J213" i="853" s="1"/>
  <c r="J214" i="853" s="1"/>
  <c r="J215" i="853" s="1"/>
  <c r="J216" i="853" s="1"/>
  <c r="J217" i="853" s="1"/>
  <c r="J218" i="853" s="1"/>
  <c r="J219" i="853" s="1"/>
  <c r="J220" i="853" s="1"/>
  <c r="J221" i="853" s="1"/>
  <c r="J222" i="853" s="1"/>
  <c r="J223" i="853" s="1"/>
  <c r="J224" i="853" s="1"/>
  <c r="J225" i="853" s="1"/>
  <c r="J226" i="853" s="1"/>
  <c r="J227" i="853" s="1"/>
  <c r="J228" i="853" s="1"/>
  <c r="J229" i="853" s="1"/>
  <c r="J230" i="853" s="1"/>
  <c r="J231" i="853" s="1"/>
  <c r="J232" i="853" s="1"/>
  <c r="J233" i="853" s="1"/>
  <c r="J234" i="853" s="1"/>
  <c r="J235" i="853" s="1"/>
  <c r="J236" i="853" s="1"/>
  <c r="J237" i="853" s="1"/>
  <c r="J238" i="853" s="1"/>
  <c r="J239" i="853" s="1"/>
  <c r="J240" i="853" s="1"/>
  <c r="J241" i="853" s="1"/>
  <c r="J242" i="853" s="1"/>
  <c r="J243" i="853" s="1"/>
  <c r="J244" i="853" s="1"/>
  <c r="J245" i="853" s="1"/>
  <c r="J246" i="853" s="1"/>
  <c r="J247" i="853" s="1"/>
  <c r="J248" i="853" s="1"/>
  <c r="J249" i="853" s="1"/>
  <c r="J250" i="853" s="1"/>
  <c r="J251" i="853" s="1"/>
  <c r="J252" i="853" s="1"/>
  <c r="J253" i="853" s="1"/>
  <c r="J254" i="853" s="1"/>
  <c r="J255" i="853" s="1"/>
  <c r="J256" i="853" s="1"/>
  <c r="J257" i="853" s="1"/>
  <c r="J258" i="853" s="1"/>
  <c r="J259" i="853" s="1"/>
  <c r="J260" i="853" s="1"/>
  <c r="J261" i="853" s="1"/>
  <c r="J262" i="853" s="1"/>
  <c r="J263" i="853" s="1"/>
  <c r="J264" i="853" s="1"/>
  <c r="J265" i="853" s="1"/>
  <c r="J266" i="853" s="1"/>
  <c r="J267" i="853" s="1"/>
  <c r="J268" i="853" s="1"/>
  <c r="J269" i="853" s="1"/>
  <c r="J270" i="853" s="1"/>
  <c r="J271" i="853" s="1"/>
  <c r="J272" i="853" s="1"/>
  <c r="J273" i="853" s="1"/>
  <c r="J274" i="853" s="1"/>
  <c r="J275" i="853" s="1"/>
  <c r="J276" i="853" s="1"/>
  <c r="J277" i="853" s="1"/>
  <c r="J278" i="853" s="1"/>
  <c r="J279" i="853" s="1"/>
  <c r="J280" i="853" s="1"/>
  <c r="J281" i="853" s="1"/>
  <c r="J282" i="853" s="1"/>
  <c r="J283" i="853" s="1"/>
  <c r="J284" i="853" s="1"/>
  <c r="J285" i="853" s="1"/>
  <c r="J286" i="853" s="1"/>
  <c r="J287" i="853" s="1"/>
  <c r="J288" i="853" s="1"/>
  <c r="J289" i="853" s="1"/>
  <c r="J290" i="853" s="1"/>
  <c r="J291" i="853" s="1"/>
  <c r="J292" i="853" s="1"/>
  <c r="J293" i="853" s="1"/>
  <c r="J294" i="853" s="1"/>
  <c r="J295" i="853" s="1"/>
  <c r="J296" i="853" s="1"/>
  <c r="J297" i="853" s="1"/>
  <c r="J298" i="853" s="1"/>
  <c r="J299" i="853" s="1"/>
  <c r="J300" i="853" s="1"/>
  <c r="J301" i="853" s="1"/>
  <c r="J302" i="853" s="1"/>
  <c r="J303" i="853" s="1"/>
  <c r="J304" i="853" s="1"/>
  <c r="J305" i="853" s="1"/>
  <c r="J306" i="853" s="1"/>
  <c r="J307" i="853" s="1"/>
  <c r="J308" i="853" s="1"/>
  <c r="J309" i="853" s="1"/>
  <c r="J310" i="853" s="1"/>
  <c r="J311" i="853" s="1"/>
  <c r="J312" i="853" s="1"/>
  <c r="J313" i="853" s="1"/>
  <c r="J314" i="853" s="1"/>
  <c r="J315" i="853" s="1"/>
  <c r="J316" i="853" s="1"/>
  <c r="J317" i="853" s="1"/>
  <c r="J318" i="853" s="1"/>
  <c r="J319" i="853" s="1"/>
  <c r="J320" i="853" s="1"/>
  <c r="J321" i="853" s="1"/>
  <c r="J322" i="853" s="1"/>
  <c r="J323" i="853" s="1"/>
  <c r="J324" i="853" s="1"/>
  <c r="J325" i="853" s="1"/>
  <c r="J326" i="853" s="1"/>
  <c r="J327" i="853" s="1"/>
  <c r="J328" i="853" s="1"/>
  <c r="J329" i="853" s="1"/>
  <c r="J330" i="853" s="1"/>
  <c r="J331" i="853" s="1"/>
  <c r="J332" i="853" s="1"/>
  <c r="J333" i="853" s="1"/>
  <c r="J334" i="853" s="1"/>
  <c r="J335" i="853" s="1"/>
  <c r="J336" i="853" s="1"/>
  <c r="J337" i="853" s="1"/>
  <c r="J338" i="853" s="1"/>
  <c r="J339" i="853" s="1"/>
  <c r="J340" i="853" s="1"/>
  <c r="J341" i="853" s="1"/>
  <c r="J342" i="853" s="1"/>
  <c r="J343" i="853" s="1"/>
  <c r="J344" i="853" s="1"/>
  <c r="J345" i="853" s="1"/>
  <c r="J346" i="853" s="1"/>
  <c r="J347" i="853" s="1"/>
  <c r="J348" i="853" s="1"/>
  <c r="J349" i="853" s="1"/>
  <c r="J350" i="853" s="1"/>
  <c r="J351" i="853" s="1"/>
  <c r="J352" i="853" s="1"/>
  <c r="J353" i="853" s="1"/>
  <c r="J354" i="853" s="1"/>
  <c r="J355" i="853" s="1"/>
  <c r="J356" i="853" s="1"/>
  <c r="J357" i="853" s="1"/>
  <c r="J358" i="853" s="1"/>
  <c r="J359" i="853" s="1"/>
  <c r="J360" i="853" s="1"/>
  <c r="J361" i="853" s="1"/>
  <c r="J362" i="853" s="1"/>
  <c r="J363" i="853" s="1"/>
  <c r="J364" i="853" s="1"/>
  <c r="J365" i="853" s="1"/>
  <c r="J366" i="853" s="1"/>
  <c r="J367" i="853" s="1"/>
  <c r="J368" i="853" s="1"/>
  <c r="J369" i="853" s="1"/>
  <c r="J370" i="853" s="1"/>
  <c r="J371" i="853" s="1"/>
  <c r="J372" i="853" s="1"/>
  <c r="J373" i="853" s="1"/>
  <c r="J374" i="853" s="1"/>
  <c r="J375" i="853" s="1"/>
  <c r="J376" i="853" s="1"/>
  <c r="J377" i="853" s="1"/>
  <c r="J378" i="853" s="1"/>
  <c r="J379" i="853" s="1"/>
  <c r="J380" i="853" s="1"/>
  <c r="J381" i="853" s="1"/>
  <c r="J382" i="853" s="1"/>
  <c r="J383" i="853" s="1"/>
  <c r="J384" i="853" s="1"/>
  <c r="J385" i="853" s="1"/>
  <c r="J386" i="853" s="1"/>
  <c r="J387" i="853" s="1"/>
  <c r="J388" i="853" s="1"/>
  <c r="J389" i="853" s="1"/>
  <c r="J390" i="853" s="1"/>
  <c r="J391" i="853" s="1"/>
  <c r="J392" i="853" s="1"/>
  <c r="J393" i="853" s="1"/>
  <c r="J394" i="853" s="1"/>
  <c r="J395" i="853" s="1"/>
  <c r="J396" i="853" s="1"/>
  <c r="J397" i="853" s="1"/>
  <c r="J398" i="853" s="1"/>
  <c r="J399" i="853" s="1"/>
  <c r="J400" i="853" s="1"/>
  <c r="J401" i="853" s="1"/>
  <c r="J402" i="853" s="1"/>
  <c r="J403" i="853" s="1"/>
  <c r="J404" i="853" s="1"/>
  <c r="J405" i="853" s="1"/>
  <c r="J406" i="853" s="1"/>
  <c r="J407" i="853" s="1"/>
  <c r="J408" i="853" s="1"/>
  <c r="J409" i="853" s="1"/>
  <c r="J410" i="853" s="1"/>
  <c r="J411" i="853" s="1"/>
  <c r="J412" i="853" s="1"/>
  <c r="J413" i="853" s="1"/>
  <c r="J414" i="853" s="1"/>
  <c r="J415" i="853" s="1"/>
  <c r="J416" i="853" s="1"/>
  <c r="J417" i="853" s="1"/>
  <c r="J418" i="853" s="1"/>
  <c r="J419" i="853" s="1"/>
  <c r="J420" i="853" s="1"/>
  <c r="J421" i="853" s="1"/>
  <c r="J422" i="853" s="1"/>
  <c r="J423" i="853" s="1"/>
  <c r="J424" i="853" s="1"/>
  <c r="J425" i="853" s="1"/>
  <c r="J426" i="853" s="1"/>
  <c r="J427" i="853" s="1"/>
  <c r="J428" i="853" s="1"/>
  <c r="J429" i="853" s="1"/>
  <c r="J430" i="853" s="1"/>
  <c r="J431" i="853" s="1"/>
  <c r="J432" i="853" s="1"/>
  <c r="J433" i="853" s="1"/>
  <c r="J434" i="853" s="1"/>
  <c r="J435" i="853" s="1"/>
  <c r="J436" i="853" s="1"/>
  <c r="J437" i="853" s="1"/>
  <c r="J438" i="853" s="1"/>
  <c r="J439" i="853" s="1"/>
  <c r="J440" i="853" s="1"/>
  <c r="J441" i="853" s="1"/>
  <c r="J442" i="853" s="1"/>
  <c r="J443" i="853" s="1"/>
  <c r="J444" i="853" s="1"/>
  <c r="J445" i="853" s="1"/>
  <c r="J446" i="853" s="1"/>
  <c r="J447" i="853" s="1"/>
  <c r="J448" i="853" s="1"/>
  <c r="J449" i="853" s="1"/>
  <c r="J450" i="853" s="1"/>
  <c r="J451" i="853" s="1"/>
  <c r="J452" i="853" s="1"/>
  <c r="J453" i="853" s="1"/>
  <c r="J454" i="853" s="1"/>
  <c r="J455" i="853" s="1"/>
  <c r="J456" i="853" s="1"/>
  <c r="J457" i="853" s="1"/>
  <c r="J458" i="853" s="1"/>
  <c r="J459" i="853" s="1"/>
  <c r="J460" i="853" s="1"/>
  <c r="J461" i="853" s="1"/>
  <c r="J462" i="853" s="1"/>
  <c r="J463" i="853" s="1"/>
  <c r="J464" i="853" s="1"/>
  <c r="J465" i="853" s="1"/>
  <c r="J466" i="853" s="1"/>
  <c r="J467" i="853" s="1"/>
  <c r="J468" i="853" s="1"/>
  <c r="J469" i="853" s="1"/>
  <c r="J470" i="853" s="1"/>
  <c r="J471" i="853" s="1"/>
  <c r="J472" i="853" s="1"/>
  <c r="J473" i="853" s="1"/>
  <c r="J474" i="853" s="1"/>
  <c r="J475" i="853" s="1"/>
  <c r="J476" i="853" s="1"/>
  <c r="J477" i="853" s="1"/>
  <c r="J478" i="853" s="1"/>
  <c r="J479" i="853" s="1"/>
  <c r="J480" i="853" s="1"/>
  <c r="J481" i="853" s="1"/>
  <c r="J482" i="853" s="1"/>
  <c r="J483" i="853" s="1"/>
  <c r="J484" i="853" s="1"/>
  <c r="J485" i="853" s="1"/>
  <c r="J486" i="853" s="1"/>
  <c r="J487" i="853" s="1"/>
  <c r="J488" i="853" s="1"/>
  <c r="J489" i="853" s="1"/>
  <c r="J490" i="853" s="1"/>
  <c r="J491" i="853" s="1"/>
  <c r="J492" i="853" s="1"/>
  <c r="J493" i="853" s="1"/>
  <c r="J494" i="853" s="1"/>
  <c r="J495" i="853" s="1"/>
  <c r="J496" i="853" s="1"/>
  <c r="J497" i="853" s="1"/>
  <c r="J498" i="853" s="1"/>
  <c r="J499" i="853" s="1"/>
  <c r="J500" i="853" s="1"/>
  <c r="J501" i="853" s="1"/>
  <c r="J502" i="853" s="1"/>
  <c r="J503" i="853" s="1"/>
  <c r="J504" i="853" s="1"/>
  <c r="J505" i="853" s="1"/>
  <c r="J506" i="853" s="1"/>
  <c r="J507" i="853" s="1"/>
  <c r="J508" i="853" s="1"/>
  <c r="J509" i="853" s="1"/>
  <c r="J510" i="853" s="1"/>
  <c r="J511" i="853" s="1"/>
  <c r="J512" i="853" s="1"/>
  <c r="J513" i="853" s="1"/>
  <c r="J514" i="853" s="1"/>
  <c r="J515" i="853" s="1"/>
  <c r="J516" i="853" s="1"/>
  <c r="J517" i="853" s="1"/>
  <c r="J518" i="853" s="1"/>
  <c r="J519" i="853" s="1"/>
  <c r="J520" i="853" s="1"/>
  <c r="J521" i="853" s="1"/>
  <c r="J522" i="853" s="1"/>
  <c r="J523" i="853" s="1"/>
  <c r="J524" i="853" s="1"/>
  <c r="J525" i="853" s="1"/>
  <c r="J526" i="853" s="1"/>
  <c r="J527" i="853" s="1"/>
  <c r="J528" i="853" s="1"/>
  <c r="J529" i="853" s="1"/>
  <c r="J530" i="853" s="1"/>
  <c r="J531" i="853" s="1"/>
  <c r="J532" i="853" s="1"/>
  <c r="J533" i="853" s="1"/>
  <c r="J534" i="853" s="1"/>
  <c r="J535" i="853" s="1"/>
  <c r="I11" i="867"/>
  <c r="E47" i="869" s="1"/>
  <c r="E43" i="869"/>
  <c r="E44" i="869" s="1"/>
  <c r="E45" i="869" s="1"/>
  <c r="G13" i="867" s="1"/>
  <c r="J25" i="551"/>
  <c r="J22" i="551"/>
  <c r="C4" i="870"/>
  <c r="C3" i="870"/>
  <c r="I5" i="870"/>
  <c r="I4" i="870"/>
  <c r="I3" i="870"/>
  <c r="G14" i="867" l="1"/>
  <c r="I14" i="867" s="1"/>
  <c r="I13" i="867"/>
  <c r="C5" i="846"/>
  <c r="E7" i="846"/>
  <c r="M4" i="869"/>
  <c r="M3" i="869"/>
  <c r="M6" i="869"/>
  <c r="M5" i="869"/>
  <c r="J5" i="869"/>
  <c r="J4" i="869"/>
  <c r="J3" i="869"/>
  <c r="C4" i="869"/>
  <c r="C3" i="869"/>
  <c r="L3" i="866"/>
  <c r="I666" i="867"/>
  <c r="I667" i="867"/>
  <c r="I668" i="867"/>
  <c r="I539" i="867"/>
  <c r="I540" i="867"/>
  <c r="J6" i="853" l="1"/>
  <c r="J5" i="853"/>
  <c r="J4" i="853"/>
  <c r="J3" i="853"/>
  <c r="C77" i="808" l="1"/>
  <c r="E30" i="851"/>
  <c r="E29" i="851"/>
  <c r="C74" i="808" s="1"/>
  <c r="E28" i="851"/>
  <c r="E27" i="851"/>
  <c r="E26" i="851"/>
  <c r="E25" i="851"/>
  <c r="E24" i="851"/>
  <c r="E23" i="851"/>
  <c r="E22" i="851"/>
  <c r="E21" i="851"/>
  <c r="E20" i="851"/>
  <c r="E19" i="851"/>
  <c r="E18" i="851"/>
  <c r="E17" i="851"/>
  <c r="E16" i="851"/>
  <c r="E15" i="851"/>
  <c r="E14" i="851"/>
  <c r="E13" i="851"/>
  <c r="E12" i="851"/>
  <c r="E11" i="851"/>
  <c r="E10" i="851"/>
  <c r="E9" i="851"/>
  <c r="L6" i="867"/>
  <c r="L5" i="867"/>
  <c r="J695" i="867" s="1"/>
  <c r="J711" i="867"/>
  <c r="J710" i="867"/>
  <c r="J709" i="867"/>
  <c r="J638" i="867"/>
  <c r="J620" i="867"/>
  <c r="J619" i="867"/>
  <c r="J553" i="867"/>
  <c r="J552" i="867"/>
  <c r="J551" i="867"/>
  <c r="J484" i="867"/>
  <c r="J483" i="867"/>
  <c r="J478" i="867"/>
  <c r="J419" i="867"/>
  <c r="K419" i="867" s="1"/>
  <c r="L419" i="867" s="1"/>
  <c r="J418" i="867"/>
  <c r="J417" i="867"/>
  <c r="J361" i="867"/>
  <c r="J360" i="867"/>
  <c r="J359" i="867"/>
  <c r="J300" i="867"/>
  <c r="J299" i="867"/>
  <c r="K299" i="867" s="1"/>
  <c r="L299" i="867" s="1"/>
  <c r="J298" i="867"/>
  <c r="K298" i="867" s="1"/>
  <c r="L298" i="867" s="1"/>
  <c r="J297" i="867"/>
  <c r="J239" i="867"/>
  <c r="J238" i="867"/>
  <c r="K238" i="867" s="1"/>
  <c r="L238" i="867" s="1"/>
  <c r="J237" i="867"/>
  <c r="K237" i="867" s="1"/>
  <c r="L237" i="867" s="1"/>
  <c r="J236" i="867"/>
  <c r="J175" i="867"/>
  <c r="J174" i="867"/>
  <c r="J173" i="867"/>
  <c r="J118" i="867"/>
  <c r="J117" i="867"/>
  <c r="K117" i="867" s="1"/>
  <c r="L117" i="867" s="1"/>
  <c r="J116" i="867"/>
  <c r="K116" i="867" s="1"/>
  <c r="L116" i="867" s="1"/>
  <c r="J55" i="867"/>
  <c r="K55" i="867" s="1"/>
  <c r="L55" i="867" s="1"/>
  <c r="J54" i="867"/>
  <c r="K54" i="867" s="1"/>
  <c r="L54" i="867" s="1"/>
  <c r="J53" i="867"/>
  <c r="I711" i="867"/>
  <c r="I710" i="867"/>
  <c r="I709" i="867"/>
  <c r="I708" i="867"/>
  <c r="I707" i="867"/>
  <c r="I706" i="867"/>
  <c r="I705" i="867"/>
  <c r="I704" i="867"/>
  <c r="I703" i="867"/>
  <c r="I702" i="867"/>
  <c r="I701" i="867"/>
  <c r="I700" i="867"/>
  <c r="I698" i="867"/>
  <c r="I697" i="867"/>
  <c r="I696" i="867"/>
  <c r="I695" i="867"/>
  <c r="I694" i="867"/>
  <c r="I693" i="867"/>
  <c r="I692" i="867"/>
  <c r="I691" i="867"/>
  <c r="I690" i="867"/>
  <c r="I687" i="867"/>
  <c r="I686" i="867"/>
  <c r="I685" i="867"/>
  <c r="I683" i="867"/>
  <c r="I682" i="867"/>
  <c r="I680" i="867"/>
  <c r="I679" i="867"/>
  <c r="I678" i="867"/>
  <c r="I676" i="867"/>
  <c r="I675" i="867"/>
  <c r="I672" i="867"/>
  <c r="I671" i="867"/>
  <c r="I670" i="867"/>
  <c r="I665" i="867"/>
  <c r="I663" i="867"/>
  <c r="I662" i="867"/>
  <c r="I660" i="867"/>
  <c r="I659" i="867"/>
  <c r="I658" i="867"/>
  <c r="I657" i="867"/>
  <c r="I656" i="867"/>
  <c r="I654" i="867"/>
  <c r="I653" i="867"/>
  <c r="I652" i="867"/>
  <c r="I651" i="867"/>
  <c r="I650" i="867"/>
  <c r="I649" i="867"/>
  <c r="I648" i="867"/>
  <c r="I647" i="867"/>
  <c r="I646" i="867"/>
  <c r="I645" i="867"/>
  <c r="I644" i="867"/>
  <c r="I643" i="867"/>
  <c r="I640" i="867"/>
  <c r="I639" i="867" s="1"/>
  <c r="I638" i="867"/>
  <c r="I637" i="867" s="1"/>
  <c r="I636" i="867"/>
  <c r="I635" i="867"/>
  <c r="I632" i="867"/>
  <c r="I631" i="867"/>
  <c r="I629" i="867"/>
  <c r="I628" i="867"/>
  <c r="I626" i="867"/>
  <c r="I625" i="867" s="1"/>
  <c r="I624" i="867"/>
  <c r="I623" i="867"/>
  <c r="I622" i="867"/>
  <c r="I621" i="867"/>
  <c r="I620" i="867"/>
  <c r="I619" i="867"/>
  <c r="I618" i="867"/>
  <c r="I616" i="867"/>
  <c r="I615" i="867"/>
  <c r="I614" i="867"/>
  <c r="I613" i="867"/>
  <c r="I610" i="867"/>
  <c r="I609" i="867"/>
  <c r="I608" i="867"/>
  <c r="I606" i="867"/>
  <c r="I605" i="867"/>
  <c r="I604" i="867"/>
  <c r="I603" i="867"/>
  <c r="I602" i="867"/>
  <c r="I601" i="867"/>
  <c r="I599" i="867"/>
  <c r="I598" i="867"/>
  <c r="I597" i="867"/>
  <c r="I596" i="867"/>
  <c r="I595" i="867"/>
  <c r="I594" i="867"/>
  <c r="I592" i="867"/>
  <c r="I591" i="867"/>
  <c r="I590" i="867"/>
  <c r="I588" i="867"/>
  <c r="I587" i="867"/>
  <c r="I586" i="867"/>
  <c r="I585" i="867"/>
  <c r="I584" i="867"/>
  <c r="I582" i="867"/>
  <c r="I581" i="867"/>
  <c r="I580" i="867"/>
  <c r="I579" i="867"/>
  <c r="I578" i="867"/>
  <c r="I577" i="867"/>
  <c r="I576" i="867"/>
  <c r="I575" i="867"/>
  <c r="I574" i="867"/>
  <c r="I573" i="867"/>
  <c r="I572" i="867"/>
  <c r="I571" i="867"/>
  <c r="I570" i="867"/>
  <c r="I569" i="867"/>
  <c r="I568" i="867"/>
  <c r="I567" i="867"/>
  <c r="I566" i="867"/>
  <c r="I565" i="867"/>
  <c r="I564" i="867"/>
  <c r="I563" i="867"/>
  <c r="I562" i="867"/>
  <c r="I561" i="867"/>
  <c r="I559" i="867"/>
  <c r="I558" i="867"/>
  <c r="I557" i="867"/>
  <c r="I556" i="867"/>
  <c r="I555" i="867"/>
  <c r="I554" i="867"/>
  <c r="I553" i="867"/>
  <c r="I552" i="867"/>
  <c r="I551" i="867"/>
  <c r="I550" i="867"/>
  <c r="I549" i="867"/>
  <c r="I548" i="867"/>
  <c r="I547" i="867"/>
  <c r="I546" i="867"/>
  <c r="I545" i="867"/>
  <c r="I544" i="867"/>
  <c r="I543" i="867"/>
  <c r="I542" i="867"/>
  <c r="I541" i="867"/>
  <c r="I538" i="867"/>
  <c r="I537" i="867"/>
  <c r="I536" i="867"/>
  <c r="I535" i="867"/>
  <c r="I534" i="867"/>
  <c r="I532" i="867"/>
  <c r="I531" i="867"/>
  <c r="I530" i="867"/>
  <c r="I529" i="867"/>
  <c r="I528" i="867"/>
  <c r="I527" i="867"/>
  <c r="I526" i="867"/>
  <c r="I525" i="867"/>
  <c r="I524" i="867"/>
  <c r="I523" i="867"/>
  <c r="I519" i="867"/>
  <c r="I518" i="867"/>
  <c r="I517" i="867"/>
  <c r="I516" i="867"/>
  <c r="I515" i="867"/>
  <c r="I514" i="867"/>
  <c r="I513" i="867"/>
  <c r="I512" i="867"/>
  <c r="I511" i="867"/>
  <c r="I510" i="867"/>
  <c r="I509" i="867"/>
  <c r="I508" i="867"/>
  <c r="I507" i="867"/>
  <c r="I506" i="867"/>
  <c r="I505" i="867"/>
  <c r="I504" i="867"/>
  <c r="I503" i="867"/>
  <c r="I502" i="867"/>
  <c r="I500" i="867"/>
  <c r="I499" i="867"/>
  <c r="I498" i="867"/>
  <c r="I497" i="867"/>
  <c r="I496" i="867"/>
  <c r="I495" i="867"/>
  <c r="I494" i="867"/>
  <c r="I493" i="867"/>
  <c r="I492" i="867"/>
  <c r="I491" i="867"/>
  <c r="I490" i="867"/>
  <c r="I489" i="867"/>
  <c r="I488" i="867"/>
  <c r="I487" i="867"/>
  <c r="I486" i="867"/>
  <c r="I485" i="867"/>
  <c r="I484" i="867"/>
  <c r="I483" i="867"/>
  <c r="I482" i="867"/>
  <c r="I481" i="867"/>
  <c r="I480" i="867"/>
  <c r="I479" i="867"/>
  <c r="I478" i="867"/>
  <c r="I477" i="867"/>
  <c r="I476" i="867"/>
  <c r="I475" i="867"/>
  <c r="I474" i="867"/>
  <c r="I473" i="867"/>
  <c r="I472" i="867"/>
  <c r="I471" i="867"/>
  <c r="I470" i="867"/>
  <c r="I469" i="867"/>
  <c r="I468" i="867"/>
  <c r="I467" i="867"/>
  <c r="I466" i="867"/>
  <c r="I465" i="867"/>
  <c r="I464" i="867"/>
  <c r="I463" i="867"/>
  <c r="I462" i="867"/>
  <c r="I461" i="867"/>
  <c r="I460" i="867"/>
  <c r="I459" i="867"/>
  <c r="I458" i="867"/>
  <c r="I457" i="867"/>
  <c r="I455" i="867"/>
  <c r="I454" i="867"/>
  <c r="I453" i="867"/>
  <c r="I452" i="867"/>
  <c r="I451" i="867"/>
  <c r="I450" i="867"/>
  <c r="I449" i="867"/>
  <c r="I448" i="867"/>
  <c r="I447" i="867"/>
  <c r="I446" i="867"/>
  <c r="I445" i="867"/>
  <c r="I443" i="867"/>
  <c r="I442" i="867"/>
  <c r="I441" i="867"/>
  <c r="I440" i="867"/>
  <c r="I439" i="867"/>
  <c r="I438" i="867"/>
  <c r="I437" i="867"/>
  <c r="I436" i="867"/>
  <c r="I435" i="867"/>
  <c r="I434" i="867"/>
  <c r="I433" i="867"/>
  <c r="I432" i="867"/>
  <c r="I431" i="867"/>
  <c r="I430" i="867"/>
  <c r="I429" i="867"/>
  <c r="I428" i="867"/>
  <c r="I427" i="867"/>
  <c r="I426" i="867"/>
  <c r="I425" i="867"/>
  <c r="I424" i="867"/>
  <c r="I423" i="867"/>
  <c r="I422" i="867"/>
  <c r="I421" i="867"/>
  <c r="I420" i="867"/>
  <c r="I419" i="867"/>
  <c r="I418" i="867"/>
  <c r="I417" i="867"/>
  <c r="I416" i="867"/>
  <c r="I415" i="867"/>
  <c r="I414" i="867"/>
  <c r="I413" i="867"/>
  <c r="I412" i="867"/>
  <c r="I411" i="867"/>
  <c r="I410" i="867"/>
  <c r="I409" i="867"/>
  <c r="I408" i="867"/>
  <c r="I407" i="867"/>
  <c r="I406" i="867"/>
  <c r="I405" i="867"/>
  <c r="I404" i="867"/>
  <c r="I403" i="867"/>
  <c r="I402" i="867"/>
  <c r="I401" i="867"/>
  <c r="I400" i="867"/>
  <c r="I399" i="867"/>
  <c r="I398" i="867"/>
  <c r="I397" i="867"/>
  <c r="I396" i="867"/>
  <c r="I395" i="867"/>
  <c r="I394" i="867"/>
  <c r="I393" i="867"/>
  <c r="I392" i="867"/>
  <c r="I391" i="867"/>
  <c r="I390" i="867"/>
  <c r="I389" i="867"/>
  <c r="I388" i="867"/>
  <c r="I387" i="867"/>
  <c r="I386" i="867"/>
  <c r="I385" i="867"/>
  <c r="I384" i="867"/>
  <c r="I383" i="867"/>
  <c r="I382" i="867"/>
  <c r="I381" i="867"/>
  <c r="I380" i="867"/>
  <c r="I379" i="867"/>
  <c r="I378" i="867"/>
  <c r="I377" i="867"/>
  <c r="I376" i="867"/>
  <c r="I375" i="867"/>
  <c r="I374" i="867"/>
  <c r="I373" i="867"/>
  <c r="I372" i="867"/>
  <c r="I371" i="867"/>
  <c r="I370" i="867"/>
  <c r="I369" i="867"/>
  <c r="I368" i="867"/>
  <c r="I367" i="867"/>
  <c r="I366" i="867"/>
  <c r="I365" i="867"/>
  <c r="I364" i="867"/>
  <c r="I363" i="867"/>
  <c r="I362" i="867"/>
  <c r="I361" i="867"/>
  <c r="I360" i="867"/>
  <c r="I359" i="867"/>
  <c r="I358" i="867"/>
  <c r="I357" i="867"/>
  <c r="I356" i="867"/>
  <c r="I355" i="867"/>
  <c r="I354" i="867"/>
  <c r="I353" i="867"/>
  <c r="I352" i="867"/>
  <c r="I350" i="867"/>
  <c r="I349" i="867"/>
  <c r="I348" i="867"/>
  <c r="I347" i="867"/>
  <c r="I346" i="867"/>
  <c r="I345" i="867"/>
  <c r="I344" i="867"/>
  <c r="I343" i="867"/>
  <c r="I342" i="867"/>
  <c r="I341" i="867"/>
  <c r="I340" i="867"/>
  <c r="I339" i="867"/>
  <c r="I338" i="867"/>
  <c r="I337" i="867"/>
  <c r="I336" i="867"/>
  <c r="I335" i="867"/>
  <c r="I334" i="867"/>
  <c r="I333" i="867"/>
  <c r="I332" i="867"/>
  <c r="I331" i="867"/>
  <c r="I330" i="867"/>
  <c r="I329" i="867"/>
  <c r="I328" i="867"/>
  <c r="I327" i="867"/>
  <c r="I326" i="867"/>
  <c r="I325" i="867"/>
  <c r="I324" i="867"/>
  <c r="I323" i="867"/>
  <c r="I322" i="867"/>
  <c r="I318" i="867"/>
  <c r="I317" i="867"/>
  <c r="I316" i="867"/>
  <c r="I315" i="867"/>
  <c r="I314" i="867"/>
  <c r="I313" i="867"/>
  <c r="I312" i="867"/>
  <c r="I311" i="867"/>
  <c r="I310" i="867"/>
  <c r="I309" i="867"/>
  <c r="I308" i="867"/>
  <c r="I307" i="867"/>
  <c r="I306" i="867"/>
  <c r="I305" i="867"/>
  <c r="I304" i="867"/>
  <c r="I303" i="867"/>
  <c r="I302" i="867"/>
  <c r="I301" i="867"/>
  <c r="I300" i="867"/>
  <c r="I299" i="867"/>
  <c r="I298" i="867"/>
  <c r="I297" i="867"/>
  <c r="I296" i="867"/>
  <c r="I295" i="867"/>
  <c r="I294" i="867"/>
  <c r="I293" i="867"/>
  <c r="I292" i="867"/>
  <c r="I291" i="867"/>
  <c r="I290" i="867"/>
  <c r="I289" i="867"/>
  <c r="I287" i="867"/>
  <c r="I286" i="867"/>
  <c r="I285" i="867"/>
  <c r="I284" i="867"/>
  <c r="I283" i="867"/>
  <c r="I282" i="867"/>
  <c r="I281" i="867"/>
  <c r="I280" i="867"/>
  <c r="I279" i="867"/>
  <c r="I278" i="867"/>
  <c r="I277" i="867"/>
  <c r="I276" i="867"/>
  <c r="I274" i="867"/>
  <c r="I273" i="867"/>
  <c r="I272" i="867"/>
  <c r="I271" i="867"/>
  <c r="I270" i="867"/>
  <c r="I269" i="867"/>
  <c r="I268" i="867"/>
  <c r="I267" i="867"/>
  <c r="I266" i="867"/>
  <c r="I265" i="867"/>
  <c r="I264" i="867"/>
  <c r="I263" i="867"/>
  <c r="I262" i="867"/>
  <c r="I261" i="867"/>
  <c r="I260" i="867"/>
  <c r="I259" i="867"/>
  <c r="I258" i="867"/>
  <c r="I257" i="867"/>
  <c r="I256" i="867"/>
  <c r="I255" i="867"/>
  <c r="I254" i="867"/>
  <c r="I253" i="867"/>
  <c r="I252" i="867"/>
  <c r="I251" i="867"/>
  <c r="I250" i="867"/>
  <c r="I249" i="867"/>
  <c r="I248" i="867"/>
  <c r="I247" i="867"/>
  <c r="I246" i="867"/>
  <c r="I245" i="867"/>
  <c r="I244" i="867"/>
  <c r="I243" i="867"/>
  <c r="I242" i="867"/>
  <c r="I241" i="867"/>
  <c r="I240" i="867"/>
  <c r="I239" i="867"/>
  <c r="I238" i="867"/>
  <c r="I237" i="867"/>
  <c r="I236" i="867"/>
  <c r="I235" i="867"/>
  <c r="I234" i="867"/>
  <c r="I233" i="867"/>
  <c r="I232" i="867"/>
  <c r="I231" i="867"/>
  <c r="I230" i="867"/>
  <c r="I229" i="867"/>
  <c r="I227" i="867"/>
  <c r="I226" i="867"/>
  <c r="I225" i="867"/>
  <c r="I224" i="867"/>
  <c r="I223" i="867"/>
  <c r="I222" i="867"/>
  <c r="I221" i="867"/>
  <c r="I220" i="867"/>
  <c r="I219" i="867"/>
  <c r="I218" i="867"/>
  <c r="I215" i="867"/>
  <c r="I214" i="867"/>
  <c r="I213" i="867"/>
  <c r="I212" i="867"/>
  <c r="I211" i="867"/>
  <c r="I210" i="867"/>
  <c r="I209" i="867"/>
  <c r="I208" i="867"/>
  <c r="I207" i="867"/>
  <c r="I206" i="867"/>
  <c r="I205" i="867"/>
  <c r="I204" i="867"/>
  <c r="I203" i="867"/>
  <c r="I202" i="867"/>
  <c r="I201" i="867"/>
  <c r="I200" i="867"/>
  <c r="I199" i="867"/>
  <c r="I198" i="867"/>
  <c r="I197" i="867"/>
  <c r="I196" i="867"/>
  <c r="I195" i="867"/>
  <c r="I193" i="867"/>
  <c r="I192" i="867"/>
  <c r="I191" i="867"/>
  <c r="I190" i="867"/>
  <c r="I189" i="867"/>
  <c r="I188" i="867"/>
  <c r="I187" i="867"/>
  <c r="I186" i="867"/>
  <c r="I185" i="867"/>
  <c r="I184" i="867"/>
  <c r="I183" i="867"/>
  <c r="I182" i="867"/>
  <c r="I181" i="867"/>
  <c r="I180" i="867"/>
  <c r="I179" i="867"/>
  <c r="I178" i="867"/>
  <c r="I176" i="867"/>
  <c r="I175" i="867"/>
  <c r="I174" i="867"/>
  <c r="I173" i="867"/>
  <c r="I172" i="867"/>
  <c r="I171" i="867"/>
  <c r="I170" i="867"/>
  <c r="I169" i="867"/>
  <c r="I168" i="867"/>
  <c r="I167" i="867"/>
  <c r="I166" i="867"/>
  <c r="I165" i="867"/>
  <c r="I164" i="867"/>
  <c r="I163" i="867"/>
  <c r="I162" i="867"/>
  <c r="I161" i="867"/>
  <c r="I160" i="867"/>
  <c r="I159" i="867"/>
  <c r="I158" i="867"/>
  <c r="I157" i="867"/>
  <c r="I156" i="867"/>
  <c r="I155" i="867"/>
  <c r="I154" i="867"/>
  <c r="I153" i="867"/>
  <c r="I152" i="867"/>
  <c r="I151" i="867"/>
  <c r="I150" i="867"/>
  <c r="I149" i="867"/>
  <c r="I148" i="867"/>
  <c r="I147" i="867"/>
  <c r="I146" i="867"/>
  <c r="I145" i="867"/>
  <c r="I144" i="867"/>
  <c r="I143" i="867"/>
  <c r="I141" i="867"/>
  <c r="I140" i="867"/>
  <c r="I139" i="867"/>
  <c r="I138" i="867"/>
  <c r="I137" i="867"/>
  <c r="I136" i="867"/>
  <c r="I135" i="867"/>
  <c r="I134" i="867"/>
  <c r="I133" i="867"/>
  <c r="I132" i="867"/>
  <c r="I131" i="867"/>
  <c r="I130" i="867"/>
  <c r="I129" i="867"/>
  <c r="I128" i="867"/>
  <c r="I127" i="867"/>
  <c r="I126" i="867"/>
  <c r="I125" i="867"/>
  <c r="I124" i="867"/>
  <c r="I123" i="867"/>
  <c r="I122" i="867"/>
  <c r="I121" i="867"/>
  <c r="I120" i="867"/>
  <c r="I119" i="867"/>
  <c r="I118" i="867"/>
  <c r="I117" i="867"/>
  <c r="I116" i="867"/>
  <c r="I115" i="867"/>
  <c r="I114" i="867"/>
  <c r="I113" i="867"/>
  <c r="I112" i="867"/>
  <c r="I111" i="867"/>
  <c r="I110" i="867"/>
  <c r="I109" i="867"/>
  <c r="I108" i="867"/>
  <c r="I107" i="867"/>
  <c r="I106" i="867"/>
  <c r="I105" i="867"/>
  <c r="I102" i="867"/>
  <c r="I101" i="867"/>
  <c r="I100" i="867"/>
  <c r="I99" i="867"/>
  <c r="I98" i="867"/>
  <c r="I97" i="867"/>
  <c r="I96" i="867"/>
  <c r="I95" i="867"/>
  <c r="I94" i="867"/>
  <c r="I93" i="867"/>
  <c r="I92" i="867"/>
  <c r="I91" i="867"/>
  <c r="I90" i="867"/>
  <c r="I89" i="867"/>
  <c r="I88" i="867"/>
  <c r="I87" i="867"/>
  <c r="I86" i="867"/>
  <c r="I83" i="867"/>
  <c r="I82" i="867"/>
  <c r="I80" i="867"/>
  <c r="I79" i="867"/>
  <c r="I78" i="867"/>
  <c r="I77" i="867"/>
  <c r="I76" i="867"/>
  <c r="I75" i="867"/>
  <c r="I74" i="867"/>
  <c r="I73" i="867"/>
  <c r="I72" i="867"/>
  <c r="I71" i="867"/>
  <c r="I70" i="867"/>
  <c r="I69" i="867"/>
  <c r="I68" i="867"/>
  <c r="I67" i="867"/>
  <c r="I66" i="867"/>
  <c r="I63" i="867"/>
  <c r="I62" i="867"/>
  <c r="I61" i="867"/>
  <c r="I60" i="867"/>
  <c r="I59" i="867"/>
  <c r="I58" i="867"/>
  <c r="I57" i="867"/>
  <c r="I56" i="867"/>
  <c r="I55" i="867"/>
  <c r="I54" i="867"/>
  <c r="I53" i="867"/>
  <c r="I52" i="867"/>
  <c r="I51" i="867"/>
  <c r="I50" i="867"/>
  <c r="I49" i="867"/>
  <c r="I48" i="867"/>
  <c r="I45" i="867"/>
  <c r="I44" i="867"/>
  <c r="I43" i="867"/>
  <c r="I42" i="867"/>
  <c r="I41" i="867"/>
  <c r="I40" i="867"/>
  <c r="I37" i="867"/>
  <c r="I36" i="867"/>
  <c r="I35" i="867"/>
  <c r="I34" i="867"/>
  <c r="I32" i="867"/>
  <c r="I31" i="867"/>
  <c r="I30" i="867"/>
  <c r="I29" i="867"/>
  <c r="I28" i="867"/>
  <c r="I27" i="867"/>
  <c r="I26" i="867"/>
  <c r="I25" i="867"/>
  <c r="I24" i="867"/>
  <c r="I23" i="867"/>
  <c r="I22" i="867"/>
  <c r="I21" i="867"/>
  <c r="I20" i="867"/>
  <c r="I19" i="867"/>
  <c r="E48" i="869"/>
  <c r="L4" i="867"/>
  <c r="H4" i="867"/>
  <c r="C4" i="867"/>
  <c r="L3" i="867"/>
  <c r="H3" i="867"/>
  <c r="C3" i="867"/>
  <c r="J119" i="867" l="1"/>
  <c r="J554" i="867"/>
  <c r="J363" i="867"/>
  <c r="J59" i="867"/>
  <c r="J303" i="867"/>
  <c r="K303" i="867" s="1"/>
  <c r="L303" i="867" s="1"/>
  <c r="J645" i="867"/>
  <c r="K645" i="867" s="1"/>
  <c r="L645" i="867" s="1"/>
  <c r="J123" i="867"/>
  <c r="K123" i="867" s="1"/>
  <c r="L123" i="867" s="1"/>
  <c r="J646" i="867"/>
  <c r="J61" i="867"/>
  <c r="K61" i="867" s="1"/>
  <c r="L61" i="867" s="1"/>
  <c r="J124" i="867"/>
  <c r="K124" i="867" s="1"/>
  <c r="L124" i="867" s="1"/>
  <c r="J182" i="867"/>
  <c r="K182" i="867" s="1"/>
  <c r="L182" i="867" s="1"/>
  <c r="J244" i="867"/>
  <c r="K244" i="867" s="1"/>
  <c r="L244" i="867" s="1"/>
  <c r="J309" i="867"/>
  <c r="J371" i="867"/>
  <c r="J440" i="867"/>
  <c r="K440" i="867" s="1"/>
  <c r="L440" i="867" s="1"/>
  <c r="J502" i="867"/>
  <c r="K502" i="867" s="1"/>
  <c r="L502" i="867" s="1"/>
  <c r="J571" i="867"/>
  <c r="J647" i="867"/>
  <c r="I104" i="867"/>
  <c r="J183" i="867"/>
  <c r="K183" i="867" s="1"/>
  <c r="L183" i="867" s="1"/>
  <c r="J648" i="867"/>
  <c r="K648" i="867" s="1"/>
  <c r="L648" i="867" s="1"/>
  <c r="J68" i="867"/>
  <c r="K68" i="867" s="1"/>
  <c r="L68" i="867" s="1"/>
  <c r="J129" i="867"/>
  <c r="K129" i="867" s="1"/>
  <c r="L129" i="867" s="1"/>
  <c r="J187" i="867"/>
  <c r="K187" i="867" s="1"/>
  <c r="L187" i="867" s="1"/>
  <c r="J250" i="867"/>
  <c r="K250" i="867" s="1"/>
  <c r="L250" i="867" s="1"/>
  <c r="J311" i="867"/>
  <c r="J384" i="867"/>
  <c r="K384" i="867" s="1"/>
  <c r="L384" i="867" s="1"/>
  <c r="J442" i="867"/>
  <c r="K442" i="867" s="1"/>
  <c r="L442" i="867" s="1"/>
  <c r="J504" i="867"/>
  <c r="J573" i="867"/>
  <c r="J69" i="867"/>
  <c r="J130" i="867"/>
  <c r="J188" i="867"/>
  <c r="K188" i="867" s="1"/>
  <c r="L188" i="867" s="1"/>
  <c r="J251" i="867"/>
  <c r="J326" i="867"/>
  <c r="K326" i="867" s="1"/>
  <c r="L326" i="867" s="1"/>
  <c r="J385" i="867"/>
  <c r="K385" i="867" s="1"/>
  <c r="L385" i="867" s="1"/>
  <c r="J445" i="867"/>
  <c r="J505" i="867"/>
  <c r="J574" i="867"/>
  <c r="J654" i="867"/>
  <c r="J362" i="867"/>
  <c r="J486" i="867"/>
  <c r="J58" i="867"/>
  <c r="K58" i="867" s="1"/>
  <c r="L58" i="867" s="1"/>
  <c r="J368" i="867"/>
  <c r="K368" i="867" s="1"/>
  <c r="L368" i="867" s="1"/>
  <c r="J499" i="867"/>
  <c r="J181" i="867"/>
  <c r="K181" i="867" s="1"/>
  <c r="L181" i="867" s="1"/>
  <c r="J500" i="867"/>
  <c r="K500" i="867" s="1"/>
  <c r="L500" i="867" s="1"/>
  <c r="J62" i="867"/>
  <c r="J125" i="867"/>
  <c r="K125" i="867" s="1"/>
  <c r="L125" i="867" s="1"/>
  <c r="J249" i="867"/>
  <c r="K249" i="867" s="1"/>
  <c r="L249" i="867" s="1"/>
  <c r="J310" i="867"/>
  <c r="K310" i="867" s="1"/>
  <c r="L310" i="867" s="1"/>
  <c r="J383" i="867"/>
  <c r="J441" i="867"/>
  <c r="K441" i="867" s="1"/>
  <c r="L441" i="867" s="1"/>
  <c r="J503" i="867"/>
  <c r="K503" i="867" s="1"/>
  <c r="L503" i="867" s="1"/>
  <c r="J572" i="867"/>
  <c r="K572" i="867" s="1"/>
  <c r="L572" i="867" s="1"/>
  <c r="J649" i="867"/>
  <c r="K649" i="867" s="1"/>
  <c r="L649" i="867" s="1"/>
  <c r="J70" i="867"/>
  <c r="J131" i="867"/>
  <c r="J189" i="867"/>
  <c r="J252" i="867"/>
  <c r="J327" i="867"/>
  <c r="J386" i="867"/>
  <c r="J446" i="867"/>
  <c r="J506" i="867"/>
  <c r="K506" i="867" s="1"/>
  <c r="L506" i="867" s="1"/>
  <c r="J575" i="867"/>
  <c r="J656" i="867"/>
  <c r="J57" i="867"/>
  <c r="K57" i="867" s="1"/>
  <c r="L57" i="867" s="1"/>
  <c r="J56" i="867"/>
  <c r="K56" i="867" s="1"/>
  <c r="L56" i="867" s="1"/>
  <c r="J640" i="867"/>
  <c r="J178" i="867"/>
  <c r="K178" i="867" s="1"/>
  <c r="L178" i="867" s="1"/>
  <c r="J643" i="867"/>
  <c r="K643" i="867" s="1"/>
  <c r="L643" i="867" s="1"/>
  <c r="J241" i="867"/>
  <c r="K241" i="867" s="1"/>
  <c r="L241" i="867" s="1"/>
  <c r="J498" i="867"/>
  <c r="J60" i="867"/>
  <c r="K60" i="867" s="1"/>
  <c r="L60" i="867" s="1"/>
  <c r="J243" i="867"/>
  <c r="K243" i="867" s="1"/>
  <c r="L243" i="867" s="1"/>
  <c r="J308" i="867"/>
  <c r="J370" i="867"/>
  <c r="J570" i="867"/>
  <c r="J71" i="867"/>
  <c r="K71" i="867" s="1"/>
  <c r="L71" i="867" s="1"/>
  <c r="J21" i="867"/>
  <c r="K21" i="867" s="1"/>
  <c r="L21" i="867" s="1"/>
  <c r="J206" i="867"/>
  <c r="K206" i="867" s="1"/>
  <c r="L206" i="867" s="1"/>
  <c r="J389" i="867"/>
  <c r="K389" i="867" s="1"/>
  <c r="L389" i="867" s="1"/>
  <c r="J675" i="867"/>
  <c r="K675" i="867" s="1"/>
  <c r="L675" i="867" s="1"/>
  <c r="J88" i="867"/>
  <c r="K88" i="867" s="1"/>
  <c r="L88" i="867" s="1"/>
  <c r="J207" i="867"/>
  <c r="K207" i="867" s="1"/>
  <c r="L207" i="867" s="1"/>
  <c r="J267" i="867"/>
  <c r="J331" i="867"/>
  <c r="K331" i="867" s="1"/>
  <c r="L331" i="867" s="1"/>
  <c r="J390" i="867"/>
  <c r="J454" i="867"/>
  <c r="J514" i="867"/>
  <c r="J584" i="867"/>
  <c r="J676" i="867"/>
  <c r="K676" i="867" s="1"/>
  <c r="L676" i="867" s="1"/>
  <c r="J23" i="867"/>
  <c r="J89" i="867"/>
  <c r="K89" i="867" s="1"/>
  <c r="L89" i="867" s="1"/>
  <c r="J148" i="867"/>
  <c r="K148" i="867" s="1"/>
  <c r="L148" i="867" s="1"/>
  <c r="J208" i="867"/>
  <c r="J268" i="867"/>
  <c r="K268" i="867" s="1"/>
  <c r="L268" i="867" s="1"/>
  <c r="J332" i="867"/>
  <c r="K332" i="867" s="1"/>
  <c r="L332" i="867" s="1"/>
  <c r="J391" i="867"/>
  <c r="K391" i="867" s="1"/>
  <c r="L391" i="867" s="1"/>
  <c r="J455" i="867"/>
  <c r="K455" i="867" s="1"/>
  <c r="L455" i="867" s="1"/>
  <c r="J515" i="867"/>
  <c r="K515" i="867" s="1"/>
  <c r="L515" i="867" s="1"/>
  <c r="J678" i="867"/>
  <c r="K678" i="867" s="1"/>
  <c r="L678" i="867" s="1"/>
  <c r="J24" i="867"/>
  <c r="J90" i="867"/>
  <c r="J149" i="867"/>
  <c r="K149" i="867" s="1"/>
  <c r="L149" i="867" s="1"/>
  <c r="J209" i="867"/>
  <c r="K209" i="867" s="1"/>
  <c r="L209" i="867" s="1"/>
  <c r="J269" i="867"/>
  <c r="K269" i="867" s="1"/>
  <c r="L269" i="867" s="1"/>
  <c r="J333" i="867"/>
  <c r="K333" i="867" s="1"/>
  <c r="L333" i="867" s="1"/>
  <c r="J396" i="867"/>
  <c r="J457" i="867"/>
  <c r="K457" i="867" s="1"/>
  <c r="L457" i="867" s="1"/>
  <c r="J517" i="867"/>
  <c r="K517" i="867" s="1"/>
  <c r="L517" i="867" s="1"/>
  <c r="J601" i="867"/>
  <c r="K601" i="867" s="1"/>
  <c r="L601" i="867" s="1"/>
  <c r="J679" i="867"/>
  <c r="K679" i="867" s="1"/>
  <c r="L679" i="867" s="1"/>
  <c r="J25" i="867"/>
  <c r="J91" i="867"/>
  <c r="J150" i="867"/>
  <c r="K150" i="867" s="1"/>
  <c r="L150" i="867" s="1"/>
  <c r="J210" i="867"/>
  <c r="K210" i="867" s="1"/>
  <c r="L210" i="867" s="1"/>
  <c r="J270" i="867"/>
  <c r="J334" i="867"/>
  <c r="J397" i="867"/>
  <c r="J458" i="867"/>
  <c r="K458" i="867" s="1"/>
  <c r="L458" i="867" s="1"/>
  <c r="J536" i="867"/>
  <c r="K536" i="867" s="1"/>
  <c r="L536" i="867" s="1"/>
  <c r="J602" i="867"/>
  <c r="K602" i="867" s="1"/>
  <c r="L602" i="867" s="1"/>
  <c r="J680" i="867"/>
  <c r="J26" i="867"/>
  <c r="J92" i="867"/>
  <c r="J151" i="867"/>
  <c r="J211" i="867"/>
  <c r="J271" i="867"/>
  <c r="K271" i="867" s="1"/>
  <c r="L271" i="867" s="1"/>
  <c r="J339" i="867"/>
  <c r="K339" i="867" s="1"/>
  <c r="L339" i="867" s="1"/>
  <c r="J398" i="867"/>
  <c r="K398" i="867" s="1"/>
  <c r="L398" i="867" s="1"/>
  <c r="J470" i="867"/>
  <c r="K470" i="867" s="1"/>
  <c r="L470" i="867" s="1"/>
  <c r="J537" i="867"/>
  <c r="K537" i="867" s="1"/>
  <c r="L537" i="867" s="1"/>
  <c r="J603" i="867"/>
  <c r="J682" i="867"/>
  <c r="K682" i="867" s="1"/>
  <c r="L682" i="867" s="1"/>
  <c r="J301" i="867"/>
  <c r="J179" i="867"/>
  <c r="K179" i="867" s="1"/>
  <c r="L179" i="867" s="1"/>
  <c r="J180" i="867"/>
  <c r="K180" i="867" s="1"/>
  <c r="L180" i="867" s="1"/>
  <c r="J424" i="867"/>
  <c r="K424" i="867" s="1"/>
  <c r="L424" i="867" s="1"/>
  <c r="J426" i="867"/>
  <c r="K426" i="867" s="1"/>
  <c r="L426" i="867" s="1"/>
  <c r="J302" i="867"/>
  <c r="J425" i="867"/>
  <c r="J369" i="867"/>
  <c r="J176" i="867"/>
  <c r="K176" i="867" s="1"/>
  <c r="L176" i="867" s="1"/>
  <c r="J485" i="867"/>
  <c r="J532" i="867"/>
  <c r="K532" i="867" s="1"/>
  <c r="L532" i="867" s="1"/>
  <c r="J443" i="867"/>
  <c r="K6" i="851"/>
  <c r="J528" i="867"/>
  <c r="J531" i="867"/>
  <c r="K531" i="867" s="1"/>
  <c r="L531" i="867" s="1"/>
  <c r="J527" i="867"/>
  <c r="J529" i="867"/>
  <c r="K529" i="867" s="1"/>
  <c r="L529" i="867" s="1"/>
  <c r="J523" i="867"/>
  <c r="K523" i="867" s="1"/>
  <c r="L523" i="867" s="1"/>
  <c r="J196" i="867"/>
  <c r="K196" i="867" s="1"/>
  <c r="L196" i="867" s="1"/>
  <c r="J644" i="867"/>
  <c r="K644" i="867" s="1"/>
  <c r="L644" i="867" s="1"/>
  <c r="J242" i="867"/>
  <c r="J569" i="867"/>
  <c r="K569" i="867" s="1"/>
  <c r="L569" i="867" s="1"/>
  <c r="J439" i="867"/>
  <c r="J190" i="867"/>
  <c r="K190" i="867" s="1"/>
  <c r="L190" i="867" s="1"/>
  <c r="J328" i="867"/>
  <c r="K328" i="867" s="1"/>
  <c r="L328" i="867" s="1"/>
  <c r="J447" i="867"/>
  <c r="J507" i="867"/>
  <c r="K507" i="867" s="1"/>
  <c r="L507" i="867" s="1"/>
  <c r="J657" i="867"/>
  <c r="K657" i="867" s="1"/>
  <c r="L657" i="867" s="1"/>
  <c r="J20" i="867"/>
  <c r="K20" i="867" s="1"/>
  <c r="L20" i="867" s="1"/>
  <c r="J86" i="867"/>
  <c r="K86" i="867" s="1"/>
  <c r="L86" i="867" s="1"/>
  <c r="J145" i="867"/>
  <c r="K145" i="867" s="1"/>
  <c r="L145" i="867" s="1"/>
  <c r="J205" i="867"/>
  <c r="K205" i="867" s="1"/>
  <c r="L205" i="867" s="1"/>
  <c r="J265" i="867"/>
  <c r="K265" i="867" s="1"/>
  <c r="L265" i="867" s="1"/>
  <c r="J329" i="867"/>
  <c r="J388" i="867"/>
  <c r="J448" i="867"/>
  <c r="J512" i="867"/>
  <c r="J658" i="867"/>
  <c r="K658" i="867" s="1"/>
  <c r="L658" i="867" s="1"/>
  <c r="J87" i="867"/>
  <c r="J146" i="867"/>
  <c r="J266" i="867"/>
  <c r="K266" i="867" s="1"/>
  <c r="L266" i="867" s="1"/>
  <c r="J330" i="867"/>
  <c r="J449" i="867"/>
  <c r="J513" i="867"/>
  <c r="K513" i="867" s="1"/>
  <c r="L513" i="867" s="1"/>
  <c r="J582" i="867"/>
  <c r="J22" i="867"/>
  <c r="J27" i="867"/>
  <c r="K27" i="867" s="1"/>
  <c r="L27" i="867" s="1"/>
  <c r="J212" i="867"/>
  <c r="K212" i="867" s="1"/>
  <c r="L212" i="867" s="1"/>
  <c r="J399" i="867"/>
  <c r="J683" i="867"/>
  <c r="J28" i="867"/>
  <c r="K28" i="867" s="1"/>
  <c r="L28" i="867" s="1"/>
  <c r="J153" i="867"/>
  <c r="K153" i="867" s="1"/>
  <c r="L153" i="867" s="1"/>
  <c r="J279" i="867"/>
  <c r="J411" i="867"/>
  <c r="K411" i="867" s="1"/>
  <c r="L411" i="867" s="1"/>
  <c r="J541" i="867"/>
  <c r="K541" i="867" s="1"/>
  <c r="L541" i="867" s="1"/>
  <c r="J29" i="867"/>
  <c r="K29" i="867" s="1"/>
  <c r="L29" i="867" s="1"/>
  <c r="J154" i="867"/>
  <c r="K154" i="867" s="1"/>
  <c r="L154" i="867" s="1"/>
  <c r="J280" i="867"/>
  <c r="K280" i="867" s="1"/>
  <c r="L280" i="867" s="1"/>
  <c r="J412" i="867"/>
  <c r="J542" i="867"/>
  <c r="K542" i="867" s="1"/>
  <c r="L542" i="867" s="1"/>
  <c r="J686" i="867"/>
  <c r="K686" i="867" s="1"/>
  <c r="L686" i="867" s="1"/>
  <c r="J34" i="867"/>
  <c r="J158" i="867"/>
  <c r="J281" i="867"/>
  <c r="J413" i="867"/>
  <c r="K413" i="867" s="1"/>
  <c r="L413" i="867" s="1"/>
  <c r="J543" i="867"/>
  <c r="J100" i="867"/>
  <c r="J159" i="867"/>
  <c r="K159" i="867" s="1"/>
  <c r="L159" i="867" s="1"/>
  <c r="J221" i="867"/>
  <c r="J282" i="867"/>
  <c r="K282" i="867" s="1"/>
  <c r="L282" i="867" s="1"/>
  <c r="J414" i="867"/>
  <c r="K414" i="867" s="1"/>
  <c r="L414" i="867" s="1"/>
  <c r="J475" i="867"/>
  <c r="K475" i="867" s="1"/>
  <c r="L475" i="867" s="1"/>
  <c r="J544" i="867"/>
  <c r="K544" i="867" s="1"/>
  <c r="L544" i="867" s="1"/>
  <c r="J609" i="867"/>
  <c r="K609" i="867" s="1"/>
  <c r="L609" i="867" s="1"/>
  <c r="J36" i="867"/>
  <c r="K36" i="867" s="1"/>
  <c r="L36" i="867" s="1"/>
  <c r="J101" i="867"/>
  <c r="K101" i="867" s="1"/>
  <c r="L101" i="867" s="1"/>
  <c r="J160" i="867"/>
  <c r="J222" i="867"/>
  <c r="J295" i="867"/>
  <c r="J357" i="867"/>
  <c r="J415" i="867"/>
  <c r="K415" i="867" s="1"/>
  <c r="L415" i="867" s="1"/>
  <c r="J476" i="867"/>
  <c r="K476" i="867" s="1"/>
  <c r="L476" i="867" s="1"/>
  <c r="J545" i="867"/>
  <c r="K545" i="867" s="1"/>
  <c r="L545" i="867" s="1"/>
  <c r="J616" i="867"/>
  <c r="K616" i="867" s="1"/>
  <c r="L616" i="867" s="1"/>
  <c r="J599" i="867"/>
  <c r="K599" i="867" s="1"/>
  <c r="L599" i="867" s="1"/>
  <c r="K5" i="851"/>
  <c r="J539" i="867"/>
  <c r="K539" i="867" s="1"/>
  <c r="L539" i="867" s="1"/>
  <c r="J540" i="867"/>
  <c r="K540" i="867" s="1"/>
  <c r="L540" i="867" s="1"/>
  <c r="J708" i="867"/>
  <c r="K708" i="867" s="1"/>
  <c r="L708" i="867" s="1"/>
  <c r="J672" i="867"/>
  <c r="J636" i="867"/>
  <c r="J598" i="867"/>
  <c r="K598" i="867" s="1"/>
  <c r="L598" i="867" s="1"/>
  <c r="J566" i="867"/>
  <c r="J535" i="867"/>
  <c r="K535" i="867" s="1"/>
  <c r="L535" i="867" s="1"/>
  <c r="J497" i="867"/>
  <c r="K497" i="867" s="1"/>
  <c r="L497" i="867" s="1"/>
  <c r="J469" i="867"/>
  <c r="J438" i="867"/>
  <c r="J410" i="867"/>
  <c r="J382" i="867"/>
  <c r="K382" i="867" s="1"/>
  <c r="L382" i="867" s="1"/>
  <c r="J354" i="867"/>
  <c r="K354" i="867" s="1"/>
  <c r="L354" i="867" s="1"/>
  <c r="J325" i="867"/>
  <c r="K325" i="867" s="1"/>
  <c r="L325" i="867" s="1"/>
  <c r="J294" i="867"/>
  <c r="K294" i="867" s="1"/>
  <c r="L294" i="867" s="1"/>
  <c r="J263" i="867"/>
  <c r="K263" i="867" s="1"/>
  <c r="L263" i="867" s="1"/>
  <c r="J235" i="867"/>
  <c r="J204" i="867"/>
  <c r="K204" i="867" s="1"/>
  <c r="L204" i="867" s="1"/>
  <c r="J172" i="867"/>
  <c r="K172" i="867" s="1"/>
  <c r="L172" i="867" s="1"/>
  <c r="J144" i="867"/>
  <c r="K144" i="867" s="1"/>
  <c r="L144" i="867" s="1"/>
  <c r="J115" i="867"/>
  <c r="K115" i="867" s="1"/>
  <c r="L115" i="867" s="1"/>
  <c r="J83" i="867"/>
  <c r="K83" i="867" s="1"/>
  <c r="L83" i="867" s="1"/>
  <c r="J52" i="867"/>
  <c r="K52" i="867" s="1"/>
  <c r="L52" i="867" s="1"/>
  <c r="J19" i="867"/>
  <c r="K19" i="867" s="1"/>
  <c r="L19" i="867" s="1"/>
  <c r="J629" i="867"/>
  <c r="K629" i="867" s="1"/>
  <c r="L629" i="867" s="1"/>
  <c r="J562" i="867"/>
  <c r="K562" i="867" s="1"/>
  <c r="L562" i="867" s="1"/>
  <c r="J465" i="867"/>
  <c r="K465" i="867" s="1"/>
  <c r="L465" i="867" s="1"/>
  <c r="J406" i="867"/>
  <c r="K406" i="867" s="1"/>
  <c r="L406" i="867" s="1"/>
  <c r="J349" i="867"/>
  <c r="J290" i="867"/>
  <c r="K290" i="867" s="1"/>
  <c r="L290" i="867" s="1"/>
  <c r="J200" i="867"/>
  <c r="J111" i="867"/>
  <c r="K111" i="867" s="1"/>
  <c r="L111" i="867" s="1"/>
  <c r="J48" i="867"/>
  <c r="K48" i="867" s="1"/>
  <c r="L48" i="867" s="1"/>
  <c r="J13" i="867"/>
  <c r="J703" i="867"/>
  <c r="J592" i="867"/>
  <c r="J561" i="867"/>
  <c r="J492" i="867"/>
  <c r="J464" i="867"/>
  <c r="K464" i="867" s="1"/>
  <c r="L464" i="867" s="1"/>
  <c r="J405" i="867"/>
  <c r="J348" i="867"/>
  <c r="K348" i="867" s="1"/>
  <c r="L348" i="867" s="1"/>
  <c r="J289" i="867"/>
  <c r="J230" i="867"/>
  <c r="J167" i="867"/>
  <c r="K167" i="867" s="1"/>
  <c r="L167" i="867" s="1"/>
  <c r="J77" i="867"/>
  <c r="K77" i="867" s="1"/>
  <c r="L77" i="867" s="1"/>
  <c r="J109" i="867"/>
  <c r="J193" i="867"/>
  <c r="K193" i="867" s="1"/>
  <c r="L193" i="867" s="1"/>
  <c r="J698" i="867"/>
  <c r="K698" i="867" s="1"/>
  <c r="L698" i="867" s="1"/>
  <c r="J429" i="867"/>
  <c r="K429" i="867" s="1"/>
  <c r="L429" i="867" s="1"/>
  <c r="J313" i="867"/>
  <c r="J225" i="867"/>
  <c r="K225" i="867" s="1"/>
  <c r="L225" i="867" s="1"/>
  <c r="J163" i="867"/>
  <c r="J73" i="867"/>
  <c r="K73" i="867" s="1"/>
  <c r="L73" i="867" s="1"/>
  <c r="J697" i="867"/>
  <c r="K697" i="867" s="1"/>
  <c r="L697" i="867" s="1"/>
  <c r="J428" i="867"/>
  <c r="K428" i="867" s="1"/>
  <c r="L428" i="867" s="1"/>
  <c r="J312" i="867"/>
  <c r="K312" i="867" s="1"/>
  <c r="L312" i="867" s="1"/>
  <c r="J224" i="867"/>
  <c r="K224" i="867" s="1"/>
  <c r="L224" i="867" s="1"/>
  <c r="J162" i="867"/>
  <c r="K162" i="867" s="1"/>
  <c r="L162" i="867" s="1"/>
  <c r="J40" i="867"/>
  <c r="K40" i="867" s="1"/>
  <c r="L40" i="867" s="1"/>
  <c r="J707" i="867"/>
  <c r="J671" i="867"/>
  <c r="J635" i="867"/>
  <c r="K635" i="867" s="1"/>
  <c r="L635" i="867" s="1"/>
  <c r="J597" i="867"/>
  <c r="J565" i="867"/>
  <c r="K565" i="867" s="1"/>
  <c r="L565" i="867" s="1"/>
  <c r="J534" i="867"/>
  <c r="J496" i="867"/>
  <c r="K496" i="867" s="1"/>
  <c r="L496" i="867" s="1"/>
  <c r="J468" i="867"/>
  <c r="J437" i="867"/>
  <c r="J409" i="867"/>
  <c r="J381" i="867"/>
  <c r="J353" i="867"/>
  <c r="K353" i="867" s="1"/>
  <c r="L353" i="867" s="1"/>
  <c r="J324" i="867"/>
  <c r="K324" i="867" s="1"/>
  <c r="L324" i="867" s="1"/>
  <c r="J293" i="867"/>
  <c r="K293" i="867" s="1"/>
  <c r="L293" i="867" s="1"/>
  <c r="J262" i="867"/>
  <c r="K262" i="867" s="1"/>
  <c r="L262" i="867" s="1"/>
  <c r="J234" i="867"/>
  <c r="K234" i="867" s="1"/>
  <c r="L234" i="867" s="1"/>
  <c r="J203" i="867"/>
  <c r="J171" i="867"/>
  <c r="K171" i="867" s="1"/>
  <c r="L171" i="867" s="1"/>
  <c r="J143" i="867"/>
  <c r="K143" i="867" s="1"/>
  <c r="L143" i="867" s="1"/>
  <c r="J114" i="867"/>
  <c r="K114" i="867" s="1"/>
  <c r="L114" i="867" s="1"/>
  <c r="J82" i="867"/>
  <c r="K82" i="867" s="1"/>
  <c r="L82" i="867" s="1"/>
  <c r="L81" i="867" s="1"/>
  <c r="K14" i="851" s="1"/>
  <c r="J51" i="867"/>
  <c r="K51" i="867" s="1"/>
  <c r="L51" i="867" s="1"/>
  <c r="J16" i="867"/>
  <c r="K16" i="867" s="1"/>
  <c r="L16" i="867" s="1"/>
  <c r="J704" i="867"/>
  <c r="K704" i="867" s="1"/>
  <c r="L704" i="867" s="1"/>
  <c r="J594" i="867"/>
  <c r="K594" i="867" s="1"/>
  <c r="L594" i="867" s="1"/>
  <c r="J493" i="867"/>
  <c r="K493" i="867" s="1"/>
  <c r="L493" i="867" s="1"/>
  <c r="J434" i="867"/>
  <c r="K434" i="867" s="1"/>
  <c r="L434" i="867" s="1"/>
  <c r="J378" i="867"/>
  <c r="J318" i="867"/>
  <c r="J259" i="867"/>
  <c r="K259" i="867" s="1"/>
  <c r="L259" i="867" s="1"/>
  <c r="J139" i="867"/>
  <c r="J78" i="867"/>
  <c r="K78" i="867" s="1"/>
  <c r="L78" i="867" s="1"/>
  <c r="J138" i="867"/>
  <c r="J44" i="867"/>
  <c r="J135" i="867"/>
  <c r="J622" i="867"/>
  <c r="J460" i="867"/>
  <c r="K460" i="867" s="1"/>
  <c r="L460" i="867" s="1"/>
  <c r="J401" i="867"/>
  <c r="K401" i="867" s="1"/>
  <c r="L401" i="867" s="1"/>
  <c r="J373" i="867"/>
  <c r="K373" i="867" s="1"/>
  <c r="L373" i="867" s="1"/>
  <c r="J344" i="867"/>
  <c r="K344" i="867" s="1"/>
  <c r="L344" i="867" s="1"/>
  <c r="J284" i="867"/>
  <c r="K284" i="867" s="1"/>
  <c r="L284" i="867" s="1"/>
  <c r="J254" i="867"/>
  <c r="K254" i="867" s="1"/>
  <c r="L254" i="867" s="1"/>
  <c r="J192" i="867"/>
  <c r="J106" i="867"/>
  <c r="J659" i="867"/>
  <c r="J516" i="867"/>
  <c r="K516" i="867" s="1"/>
  <c r="L516" i="867" s="1"/>
  <c r="J487" i="867"/>
  <c r="K487" i="867" s="1"/>
  <c r="L487" i="867" s="1"/>
  <c r="J459" i="867"/>
  <c r="J400" i="867"/>
  <c r="J372" i="867"/>
  <c r="K372" i="867" s="1"/>
  <c r="L372" i="867" s="1"/>
  <c r="J343" i="867"/>
  <c r="K343" i="867" s="1"/>
  <c r="L343" i="867" s="1"/>
  <c r="J283" i="867"/>
  <c r="K283" i="867" s="1"/>
  <c r="L283" i="867" s="1"/>
  <c r="J191" i="867"/>
  <c r="K191" i="867" s="1"/>
  <c r="L191" i="867" s="1"/>
  <c r="J133" i="867"/>
  <c r="K133" i="867" s="1"/>
  <c r="L133" i="867" s="1"/>
  <c r="J706" i="867"/>
  <c r="K706" i="867" s="1"/>
  <c r="L706" i="867" s="1"/>
  <c r="J670" i="867"/>
  <c r="J632" i="867"/>
  <c r="K632" i="867" s="1"/>
  <c r="L632" i="867" s="1"/>
  <c r="J596" i="867"/>
  <c r="K596" i="867" s="1"/>
  <c r="L596" i="867" s="1"/>
  <c r="J564" i="867"/>
  <c r="J495" i="867"/>
  <c r="J467" i="867"/>
  <c r="K467" i="867" s="1"/>
  <c r="L467" i="867" s="1"/>
  <c r="J436" i="867"/>
  <c r="K436" i="867" s="1"/>
  <c r="L436" i="867" s="1"/>
  <c r="J408" i="867"/>
  <c r="K408" i="867" s="1"/>
  <c r="L408" i="867" s="1"/>
  <c r="J380" i="867"/>
  <c r="K380" i="867" s="1"/>
  <c r="L380" i="867" s="1"/>
  <c r="J352" i="867"/>
  <c r="K352" i="867" s="1"/>
  <c r="L352" i="867" s="1"/>
  <c r="J323" i="867"/>
  <c r="J292" i="867"/>
  <c r="K292" i="867" s="1"/>
  <c r="L292" i="867" s="1"/>
  <c r="J261" i="867"/>
  <c r="K261" i="867" s="1"/>
  <c r="L261" i="867" s="1"/>
  <c r="J233" i="867"/>
  <c r="J202" i="867"/>
  <c r="K202" i="867" s="1"/>
  <c r="L202" i="867" s="1"/>
  <c r="J170" i="867"/>
  <c r="K170" i="867" s="1"/>
  <c r="L170" i="867" s="1"/>
  <c r="J141" i="867"/>
  <c r="K141" i="867" s="1"/>
  <c r="L141" i="867" s="1"/>
  <c r="J113" i="867"/>
  <c r="J80" i="867"/>
  <c r="J50" i="867"/>
  <c r="K50" i="867" s="1"/>
  <c r="L50" i="867" s="1"/>
  <c r="J15" i="867"/>
  <c r="K15" i="867" s="1"/>
  <c r="L15" i="867" s="1"/>
  <c r="J168" i="867"/>
  <c r="K168" i="867" s="1"/>
  <c r="L168" i="867" s="1"/>
  <c r="J666" i="867"/>
  <c r="K666" i="867" s="1"/>
  <c r="L666" i="867" s="1"/>
  <c r="J433" i="867"/>
  <c r="K433" i="867" s="1"/>
  <c r="L433" i="867" s="1"/>
  <c r="J377" i="867"/>
  <c r="K377" i="867" s="1"/>
  <c r="L377" i="867" s="1"/>
  <c r="J317" i="867"/>
  <c r="K317" i="867" s="1"/>
  <c r="L317" i="867" s="1"/>
  <c r="J258" i="867"/>
  <c r="K258" i="867" s="1"/>
  <c r="L258" i="867" s="1"/>
  <c r="J199" i="867"/>
  <c r="K199" i="867" s="1"/>
  <c r="L199" i="867" s="1"/>
  <c r="J110" i="867"/>
  <c r="J12" i="867"/>
  <c r="K12" i="867" s="1"/>
  <c r="L12" i="867" s="1"/>
  <c r="J137" i="867"/>
  <c r="J164" i="867"/>
  <c r="J134" i="867"/>
  <c r="K134" i="867" s="1"/>
  <c r="L134" i="867" s="1"/>
  <c r="J105" i="867"/>
  <c r="J705" i="867"/>
  <c r="J668" i="867"/>
  <c r="K668" i="867" s="1"/>
  <c r="L668" i="867" s="1"/>
  <c r="J631" i="867"/>
  <c r="J595" i="867"/>
  <c r="K595" i="867" s="1"/>
  <c r="L595" i="867" s="1"/>
  <c r="J563" i="867"/>
  <c r="J494" i="867"/>
  <c r="K494" i="867" s="1"/>
  <c r="L494" i="867" s="1"/>
  <c r="J466" i="867"/>
  <c r="K466" i="867" s="1"/>
  <c r="L466" i="867" s="1"/>
  <c r="J435" i="867"/>
  <c r="K435" i="867" s="1"/>
  <c r="L435" i="867" s="1"/>
  <c r="J407" i="867"/>
  <c r="K407" i="867" s="1"/>
  <c r="L407" i="867" s="1"/>
  <c r="J379" i="867"/>
  <c r="J350" i="867"/>
  <c r="J322" i="867"/>
  <c r="J291" i="867"/>
  <c r="K291" i="867" s="1"/>
  <c r="L291" i="867" s="1"/>
  <c r="J260" i="867"/>
  <c r="K260" i="867" s="1"/>
  <c r="L260" i="867" s="1"/>
  <c r="J232" i="867"/>
  <c r="K232" i="867" s="1"/>
  <c r="L232" i="867" s="1"/>
  <c r="J201" i="867"/>
  <c r="K201" i="867" s="1"/>
  <c r="L201" i="867" s="1"/>
  <c r="J169" i="867"/>
  <c r="K169" i="867" s="1"/>
  <c r="L169" i="867" s="1"/>
  <c r="J140" i="867"/>
  <c r="K140" i="867" s="1"/>
  <c r="L140" i="867" s="1"/>
  <c r="J112" i="867"/>
  <c r="K112" i="867" s="1"/>
  <c r="L112" i="867" s="1"/>
  <c r="J79" i="867"/>
  <c r="J49" i="867"/>
  <c r="K49" i="867" s="1"/>
  <c r="L49" i="867" s="1"/>
  <c r="J14" i="867"/>
  <c r="K14" i="867" s="1"/>
  <c r="L14" i="867" s="1"/>
  <c r="J667" i="867"/>
  <c r="J231" i="867"/>
  <c r="K231" i="867" s="1"/>
  <c r="L231" i="867" s="1"/>
  <c r="J628" i="867"/>
  <c r="J45" i="867"/>
  <c r="J11" i="867"/>
  <c r="K11" i="867" s="1"/>
  <c r="L11" i="867" s="1"/>
  <c r="J74" i="867"/>
  <c r="K74" i="867" s="1"/>
  <c r="L74" i="867" s="1"/>
  <c r="J660" i="867"/>
  <c r="J621" i="867"/>
  <c r="K621" i="867" s="1"/>
  <c r="L621" i="867" s="1"/>
  <c r="J253" i="867"/>
  <c r="K253" i="867" s="1"/>
  <c r="L253" i="867" s="1"/>
  <c r="J586" i="867"/>
  <c r="K586" i="867" s="1"/>
  <c r="L586" i="867" s="1"/>
  <c r="J555" i="867"/>
  <c r="J702" i="867"/>
  <c r="K702" i="867" s="1"/>
  <c r="L702" i="867" s="1"/>
  <c r="J665" i="867"/>
  <c r="K665" i="867" s="1"/>
  <c r="L665" i="867" s="1"/>
  <c r="J626" i="867"/>
  <c r="J591" i="867"/>
  <c r="J559" i="867"/>
  <c r="J491" i="867"/>
  <c r="J463" i="867"/>
  <c r="J432" i="867"/>
  <c r="J404" i="867"/>
  <c r="K404" i="867" s="1"/>
  <c r="L404" i="867" s="1"/>
  <c r="J376" i="867"/>
  <c r="K376" i="867" s="1"/>
  <c r="L376" i="867" s="1"/>
  <c r="J347" i="867"/>
  <c r="K347" i="867" s="1"/>
  <c r="L347" i="867" s="1"/>
  <c r="J316" i="867"/>
  <c r="K316" i="867" s="1"/>
  <c r="L316" i="867" s="1"/>
  <c r="J287" i="867"/>
  <c r="K287" i="867" s="1"/>
  <c r="L287" i="867" s="1"/>
  <c r="J257" i="867"/>
  <c r="K257" i="867" s="1"/>
  <c r="L257" i="867" s="1"/>
  <c r="J229" i="867"/>
  <c r="J198" i="867"/>
  <c r="K198" i="867" s="1"/>
  <c r="L198" i="867" s="1"/>
  <c r="J166" i="867"/>
  <c r="K166" i="867" s="1"/>
  <c r="L166" i="867" s="1"/>
  <c r="J76" i="867"/>
  <c r="K76" i="867" s="1"/>
  <c r="L76" i="867" s="1"/>
  <c r="J701" i="867"/>
  <c r="J663" i="867"/>
  <c r="J624" i="867"/>
  <c r="J588" i="867"/>
  <c r="K588" i="867" s="1"/>
  <c r="L588" i="867" s="1"/>
  <c r="J558" i="867"/>
  <c r="K558" i="867" s="1"/>
  <c r="L558" i="867" s="1"/>
  <c r="J519" i="867"/>
  <c r="J490" i="867"/>
  <c r="K490" i="867" s="1"/>
  <c r="L490" i="867" s="1"/>
  <c r="J462" i="867"/>
  <c r="J431" i="867"/>
  <c r="J403" i="867"/>
  <c r="J375" i="867"/>
  <c r="J346" i="867"/>
  <c r="K346" i="867" s="1"/>
  <c r="L346" i="867" s="1"/>
  <c r="J315" i="867"/>
  <c r="K315" i="867" s="1"/>
  <c r="L315" i="867" s="1"/>
  <c r="J286" i="867"/>
  <c r="J256" i="867"/>
  <c r="J227" i="867"/>
  <c r="J165" i="867"/>
  <c r="K165" i="867" s="1"/>
  <c r="L165" i="867" s="1"/>
  <c r="J136" i="867"/>
  <c r="J108" i="867"/>
  <c r="K108" i="867" s="1"/>
  <c r="L108" i="867" s="1"/>
  <c r="J75" i="867"/>
  <c r="J43" i="867"/>
  <c r="K43" i="867" s="1"/>
  <c r="L43" i="867" s="1"/>
  <c r="J10" i="867"/>
  <c r="K10" i="867" s="1"/>
  <c r="L10" i="867" s="1"/>
  <c r="J556" i="867"/>
  <c r="K556" i="867" s="1"/>
  <c r="L556" i="867" s="1"/>
  <c r="J700" i="867"/>
  <c r="K700" i="867" s="1"/>
  <c r="L700" i="867" s="1"/>
  <c r="J662" i="867"/>
  <c r="K662" i="867" s="1"/>
  <c r="L662" i="867" s="1"/>
  <c r="J623" i="867"/>
  <c r="K623" i="867" s="1"/>
  <c r="L623" i="867" s="1"/>
  <c r="J587" i="867"/>
  <c r="K587" i="867" s="1"/>
  <c r="L587" i="867" s="1"/>
  <c r="J557" i="867"/>
  <c r="J518" i="867"/>
  <c r="J489" i="867"/>
  <c r="J461" i="867"/>
  <c r="J430" i="867"/>
  <c r="K430" i="867" s="1"/>
  <c r="L430" i="867" s="1"/>
  <c r="J402" i="867"/>
  <c r="J374" i="867"/>
  <c r="J345" i="867"/>
  <c r="J314" i="867"/>
  <c r="K314" i="867" s="1"/>
  <c r="L314" i="867" s="1"/>
  <c r="J285" i="867"/>
  <c r="K285" i="867" s="1"/>
  <c r="L285" i="867" s="1"/>
  <c r="J255" i="867"/>
  <c r="J226" i="867"/>
  <c r="K226" i="867" s="1"/>
  <c r="L226" i="867" s="1"/>
  <c r="J107" i="867"/>
  <c r="J42" i="867"/>
  <c r="K42" i="867" s="1"/>
  <c r="L42" i="867" s="1"/>
  <c r="J488" i="867"/>
  <c r="K488" i="867" s="1"/>
  <c r="L488" i="867" s="1"/>
  <c r="J41" i="867"/>
  <c r="J585" i="867"/>
  <c r="K585" i="867" s="1"/>
  <c r="L585" i="867" s="1"/>
  <c r="J72" i="867"/>
  <c r="J692" i="867"/>
  <c r="K692" i="867" s="1"/>
  <c r="L692" i="867" s="1"/>
  <c r="J653" i="867"/>
  <c r="K653" i="867" s="1"/>
  <c r="L653" i="867" s="1"/>
  <c r="J615" i="867"/>
  <c r="K615" i="867" s="1"/>
  <c r="L615" i="867" s="1"/>
  <c r="J579" i="867"/>
  <c r="K579" i="867" s="1"/>
  <c r="L579" i="867" s="1"/>
  <c r="J550" i="867"/>
  <c r="K550" i="867" s="1"/>
  <c r="L550" i="867" s="1"/>
  <c r="J511" i="867"/>
  <c r="K511" i="867" s="1"/>
  <c r="L511" i="867" s="1"/>
  <c r="J482" i="867"/>
  <c r="K482" i="867" s="1"/>
  <c r="L482" i="867" s="1"/>
  <c r="J453" i="867"/>
  <c r="K453" i="867" s="1"/>
  <c r="L453" i="867" s="1"/>
  <c r="J423" i="867"/>
  <c r="K423" i="867" s="1"/>
  <c r="L423" i="867" s="1"/>
  <c r="J395" i="867"/>
  <c r="J367" i="867"/>
  <c r="J338" i="867"/>
  <c r="J307" i="867"/>
  <c r="J278" i="867"/>
  <c r="J248" i="867"/>
  <c r="K248" i="867" s="1"/>
  <c r="L248" i="867" s="1"/>
  <c r="J219" i="867"/>
  <c r="J186" i="867"/>
  <c r="J157" i="867"/>
  <c r="J128" i="867"/>
  <c r="K128" i="867" s="1"/>
  <c r="L128" i="867" s="1"/>
  <c r="J98" i="867"/>
  <c r="K98" i="867" s="1"/>
  <c r="L98" i="867" s="1"/>
  <c r="J67" i="867"/>
  <c r="K67" i="867" s="1"/>
  <c r="L67" i="867" s="1"/>
  <c r="J32" i="867"/>
  <c r="K32" i="867" s="1"/>
  <c r="L32" i="867" s="1"/>
  <c r="J691" i="867"/>
  <c r="J652" i="867"/>
  <c r="J614" i="867"/>
  <c r="K614" i="867" s="1"/>
  <c r="L614" i="867" s="1"/>
  <c r="J578" i="867"/>
  <c r="K578" i="867" s="1"/>
  <c r="L578" i="867" s="1"/>
  <c r="J549" i="867"/>
  <c r="J510" i="867"/>
  <c r="J481" i="867"/>
  <c r="K481" i="867" s="1"/>
  <c r="L481" i="867" s="1"/>
  <c r="J452" i="867"/>
  <c r="K452" i="867" s="1"/>
  <c r="L452" i="867" s="1"/>
  <c r="J422" i="867"/>
  <c r="J394" i="867"/>
  <c r="K394" i="867" s="1"/>
  <c r="L394" i="867" s="1"/>
  <c r="J366" i="867"/>
  <c r="K366" i="867" s="1"/>
  <c r="L366" i="867" s="1"/>
  <c r="J337" i="867"/>
  <c r="J306" i="867"/>
  <c r="K306" i="867" s="1"/>
  <c r="L306" i="867" s="1"/>
  <c r="J277" i="867"/>
  <c r="K277" i="867" s="1"/>
  <c r="L277" i="867" s="1"/>
  <c r="J247" i="867"/>
  <c r="K247" i="867" s="1"/>
  <c r="L247" i="867" s="1"/>
  <c r="J218" i="867"/>
  <c r="K218" i="867" s="1"/>
  <c r="L218" i="867" s="1"/>
  <c r="J185" i="867"/>
  <c r="J156" i="867"/>
  <c r="J127" i="867"/>
  <c r="J97" i="867"/>
  <c r="J66" i="867"/>
  <c r="J31" i="867"/>
  <c r="J690" i="867"/>
  <c r="J651" i="867"/>
  <c r="J613" i="867"/>
  <c r="J577" i="867"/>
  <c r="J548" i="867"/>
  <c r="J509" i="867"/>
  <c r="K509" i="867" s="1"/>
  <c r="L509" i="867" s="1"/>
  <c r="J480" i="867"/>
  <c r="J451" i="867"/>
  <c r="J421" i="867"/>
  <c r="J393" i="867"/>
  <c r="J365" i="867"/>
  <c r="J336" i="867"/>
  <c r="J305" i="867"/>
  <c r="K305" i="867" s="1"/>
  <c r="L305" i="867" s="1"/>
  <c r="J276" i="867"/>
  <c r="J246" i="867"/>
  <c r="K246" i="867" s="1"/>
  <c r="L246" i="867" s="1"/>
  <c r="J215" i="867"/>
  <c r="K215" i="867" s="1"/>
  <c r="L215" i="867" s="1"/>
  <c r="J184" i="867"/>
  <c r="K184" i="867" s="1"/>
  <c r="L184" i="867" s="1"/>
  <c r="J155" i="867"/>
  <c r="K155" i="867" s="1"/>
  <c r="L155" i="867" s="1"/>
  <c r="J126" i="867"/>
  <c r="K126" i="867" s="1"/>
  <c r="L126" i="867" s="1"/>
  <c r="J96" i="867"/>
  <c r="K96" i="867" s="1"/>
  <c r="L96" i="867" s="1"/>
  <c r="J63" i="867"/>
  <c r="K63" i="867" s="1"/>
  <c r="L63" i="867" s="1"/>
  <c r="J30" i="867"/>
  <c r="K30" i="867" s="1"/>
  <c r="L30" i="867" s="1"/>
  <c r="J687" i="867"/>
  <c r="J650" i="867"/>
  <c r="J610" i="867"/>
  <c r="J576" i="867"/>
  <c r="K576" i="867" s="1"/>
  <c r="L576" i="867" s="1"/>
  <c r="J547" i="867"/>
  <c r="K547" i="867" s="1"/>
  <c r="L547" i="867" s="1"/>
  <c r="J508" i="867"/>
  <c r="J479" i="867"/>
  <c r="K479" i="867" s="1"/>
  <c r="L479" i="867" s="1"/>
  <c r="J450" i="867"/>
  <c r="K450" i="867" s="1"/>
  <c r="L450" i="867" s="1"/>
  <c r="J420" i="867"/>
  <c r="K420" i="867" s="1"/>
  <c r="L420" i="867" s="1"/>
  <c r="J392" i="867"/>
  <c r="J364" i="867"/>
  <c r="K364" i="867" s="1"/>
  <c r="L364" i="867" s="1"/>
  <c r="J335" i="867"/>
  <c r="J304" i="867"/>
  <c r="K304" i="867" s="1"/>
  <c r="L304" i="867" s="1"/>
  <c r="J273" i="867"/>
  <c r="K273" i="867" s="1"/>
  <c r="L273" i="867" s="1"/>
  <c r="J245" i="867"/>
  <c r="K245" i="867" s="1"/>
  <c r="L245" i="867" s="1"/>
  <c r="J120" i="867"/>
  <c r="J240" i="867"/>
  <c r="K240" i="867" s="1"/>
  <c r="L240" i="867" s="1"/>
  <c r="J567" i="867"/>
  <c r="K567" i="867" s="1"/>
  <c r="L567" i="867" s="1"/>
  <c r="J121" i="867"/>
  <c r="K121" i="867" s="1"/>
  <c r="L121" i="867" s="1"/>
  <c r="J568" i="867"/>
  <c r="K568" i="867" s="1"/>
  <c r="L568" i="867" s="1"/>
  <c r="J122" i="867"/>
  <c r="K122" i="867" s="1"/>
  <c r="L122" i="867" s="1"/>
  <c r="J427" i="867"/>
  <c r="K427" i="867" s="1"/>
  <c r="L427" i="867" s="1"/>
  <c r="J132" i="867"/>
  <c r="J264" i="867"/>
  <c r="K264" i="867" s="1"/>
  <c r="L264" i="867" s="1"/>
  <c r="J387" i="867"/>
  <c r="K387" i="867" s="1"/>
  <c r="L387" i="867" s="1"/>
  <c r="J580" i="867"/>
  <c r="K580" i="867" s="1"/>
  <c r="L580" i="867" s="1"/>
  <c r="J581" i="867"/>
  <c r="J147" i="867"/>
  <c r="K147" i="867" s="1"/>
  <c r="L147" i="867" s="1"/>
  <c r="J93" i="867"/>
  <c r="K93" i="867" s="1"/>
  <c r="L93" i="867" s="1"/>
  <c r="J152" i="867"/>
  <c r="J272" i="867"/>
  <c r="J340" i="867"/>
  <c r="J471" i="867"/>
  <c r="J538" i="867"/>
  <c r="J604" i="867"/>
  <c r="J94" i="867"/>
  <c r="J213" i="867"/>
  <c r="K213" i="867" s="1"/>
  <c r="L213" i="867" s="1"/>
  <c r="J341" i="867"/>
  <c r="K341" i="867" s="1"/>
  <c r="L341" i="867" s="1"/>
  <c r="J472" i="867"/>
  <c r="K472" i="867" s="1"/>
  <c r="L472" i="867" s="1"/>
  <c r="J605" i="867"/>
  <c r="K605" i="867" s="1"/>
  <c r="L605" i="867" s="1"/>
  <c r="J685" i="867"/>
  <c r="K685" i="867" s="1"/>
  <c r="L685" i="867" s="1"/>
  <c r="J95" i="867"/>
  <c r="K95" i="867" s="1"/>
  <c r="L95" i="867" s="1"/>
  <c r="J214" i="867"/>
  <c r="K214" i="867" s="1"/>
  <c r="L214" i="867" s="1"/>
  <c r="J342" i="867"/>
  <c r="K342" i="867" s="1"/>
  <c r="L342" i="867" s="1"/>
  <c r="J473" i="867"/>
  <c r="K473" i="867" s="1"/>
  <c r="L473" i="867" s="1"/>
  <c r="J606" i="867"/>
  <c r="K606" i="867" s="1"/>
  <c r="L606" i="867" s="1"/>
  <c r="J99" i="867"/>
  <c r="K99" i="867" s="1"/>
  <c r="L99" i="867" s="1"/>
  <c r="J220" i="867"/>
  <c r="J355" i="867"/>
  <c r="K355" i="867" s="1"/>
  <c r="L355" i="867" s="1"/>
  <c r="J474" i="867"/>
  <c r="J608" i="867"/>
  <c r="K608" i="867" s="1"/>
  <c r="L608" i="867" s="1"/>
  <c r="J693" i="867"/>
  <c r="J35" i="867"/>
  <c r="J356" i="867"/>
  <c r="K356" i="867" s="1"/>
  <c r="L356" i="867" s="1"/>
  <c r="J694" i="867"/>
  <c r="K694" i="867" s="1"/>
  <c r="L694" i="867" s="1"/>
  <c r="J37" i="867"/>
  <c r="K37" i="867" s="1"/>
  <c r="L37" i="867" s="1"/>
  <c r="J102" i="867"/>
  <c r="J161" i="867"/>
  <c r="K161" i="867" s="1"/>
  <c r="L161" i="867" s="1"/>
  <c r="J223" i="867"/>
  <c r="K223" i="867" s="1"/>
  <c r="L223" i="867" s="1"/>
  <c r="J296" i="867"/>
  <c r="K296" i="867" s="1"/>
  <c r="L296" i="867" s="1"/>
  <c r="J358" i="867"/>
  <c r="J416" i="867"/>
  <c r="J477" i="867"/>
  <c r="K477" i="867" s="1"/>
  <c r="L477" i="867" s="1"/>
  <c r="J546" i="867"/>
  <c r="J618" i="867"/>
  <c r="J696" i="867"/>
  <c r="I85" i="867"/>
  <c r="I533" i="867"/>
  <c r="E49" i="869"/>
  <c r="E52" i="869" s="1"/>
  <c r="I9" i="867"/>
  <c r="I684" i="867"/>
  <c r="I677" i="867"/>
  <c r="I612" i="867"/>
  <c r="I600" i="867"/>
  <c r="J20" i="851" s="1"/>
  <c r="J195" i="867"/>
  <c r="K195" i="867" s="1"/>
  <c r="L195" i="867" s="1"/>
  <c r="J197" i="867"/>
  <c r="J524" i="867"/>
  <c r="K524" i="867" s="1"/>
  <c r="L524" i="867" s="1"/>
  <c r="J525" i="867"/>
  <c r="K525" i="867" s="1"/>
  <c r="L525" i="867" s="1"/>
  <c r="J274" i="867"/>
  <c r="K274" i="867" s="1"/>
  <c r="L274" i="867" s="1"/>
  <c r="J526" i="867"/>
  <c r="K526" i="867" s="1"/>
  <c r="L526" i="867" s="1"/>
  <c r="J530" i="867"/>
  <c r="K530" i="867" s="1"/>
  <c r="L530" i="867" s="1"/>
  <c r="I655" i="867"/>
  <c r="I630" i="867"/>
  <c r="J24" i="851" s="1"/>
  <c r="I444" i="867"/>
  <c r="I81" i="867"/>
  <c r="J14" i="851" s="1"/>
  <c r="I661" i="867"/>
  <c r="I642" i="867"/>
  <c r="I689" i="867"/>
  <c r="I627" i="867"/>
  <c r="J23" i="851" s="1"/>
  <c r="I681" i="867"/>
  <c r="I583" i="867"/>
  <c r="J18" i="851" s="1"/>
  <c r="I501" i="867"/>
  <c r="I39" i="867"/>
  <c r="I38" i="867" s="1"/>
  <c r="J11" i="851" s="1"/>
  <c r="I142" i="867"/>
  <c r="I194" i="867"/>
  <c r="I47" i="867"/>
  <c r="I46" i="867" s="1"/>
  <c r="J12" i="851" s="1"/>
  <c r="I65" i="867"/>
  <c r="I64" i="867" s="1"/>
  <c r="J13" i="851" s="1"/>
  <c r="I560" i="867"/>
  <c r="I351" i="867"/>
  <c r="I18" i="867"/>
  <c r="K687" i="867"/>
  <c r="L687" i="867" s="1"/>
  <c r="K680" i="867"/>
  <c r="L680" i="867" s="1"/>
  <c r="L677" i="867" s="1"/>
  <c r="K659" i="867"/>
  <c r="L659" i="867" s="1"/>
  <c r="K624" i="867"/>
  <c r="L624" i="867" s="1"/>
  <c r="K618" i="867"/>
  <c r="L618" i="867" s="1"/>
  <c r="K604" i="867"/>
  <c r="L604" i="867" s="1"/>
  <c r="K591" i="867"/>
  <c r="L591" i="867" s="1"/>
  <c r="K584" i="867"/>
  <c r="L584" i="867" s="1"/>
  <c r="K559" i="867"/>
  <c r="L559" i="867" s="1"/>
  <c r="K553" i="867"/>
  <c r="L553" i="867" s="1"/>
  <c r="K454" i="867"/>
  <c r="L454" i="867" s="1"/>
  <c r="K448" i="867"/>
  <c r="L448" i="867" s="1"/>
  <c r="K345" i="867"/>
  <c r="L345" i="867" s="1"/>
  <c r="K327" i="867"/>
  <c r="L327" i="867" s="1"/>
  <c r="K222" i="867"/>
  <c r="L222" i="867" s="1"/>
  <c r="K203" i="867"/>
  <c r="L203" i="867" s="1"/>
  <c r="K672" i="867"/>
  <c r="L672" i="867" s="1"/>
  <c r="K652" i="867"/>
  <c r="L652" i="867" s="1"/>
  <c r="K646" i="867"/>
  <c r="L646" i="867" s="1"/>
  <c r="K631" i="867"/>
  <c r="L631" i="867" s="1"/>
  <c r="L630" i="867" s="1"/>
  <c r="K24" i="851" s="1"/>
  <c r="K610" i="867"/>
  <c r="L610" i="867" s="1"/>
  <c r="K597" i="867"/>
  <c r="L597" i="867" s="1"/>
  <c r="K577" i="867"/>
  <c r="L577" i="867" s="1"/>
  <c r="K571" i="867"/>
  <c r="L571" i="867" s="1"/>
  <c r="K484" i="867"/>
  <c r="L484" i="867" s="1"/>
  <c r="K478" i="867"/>
  <c r="L478" i="867" s="1"/>
  <c r="K417" i="867"/>
  <c r="L417" i="867" s="1"/>
  <c r="K405" i="867"/>
  <c r="L405" i="867" s="1"/>
  <c r="K399" i="867"/>
  <c r="L399" i="867" s="1"/>
  <c r="K393" i="867"/>
  <c r="L393" i="867" s="1"/>
  <c r="K381" i="867"/>
  <c r="L381" i="867" s="1"/>
  <c r="K375" i="867"/>
  <c r="L375" i="867" s="1"/>
  <c r="K369" i="867"/>
  <c r="L369" i="867" s="1"/>
  <c r="K363" i="867"/>
  <c r="L363" i="867" s="1"/>
  <c r="K357" i="867"/>
  <c r="L357" i="867" s="1"/>
  <c r="K313" i="867"/>
  <c r="L313" i="867" s="1"/>
  <c r="K307" i="867"/>
  <c r="L307" i="867" s="1"/>
  <c r="K301" i="867"/>
  <c r="L301" i="867" s="1"/>
  <c r="K295" i="867"/>
  <c r="L295" i="867" s="1"/>
  <c r="K289" i="867"/>
  <c r="L289" i="867" s="1"/>
  <c r="K270" i="867"/>
  <c r="L270" i="867" s="1"/>
  <c r="K252" i="867"/>
  <c r="L252" i="867" s="1"/>
  <c r="K654" i="867"/>
  <c r="L654" i="867" s="1"/>
  <c r="K640" i="867"/>
  <c r="L640" i="867" s="1"/>
  <c r="L639" i="867" s="1"/>
  <c r="K573" i="867"/>
  <c r="L573" i="867" s="1"/>
  <c r="K546" i="867"/>
  <c r="L546" i="867" s="1"/>
  <c r="K518" i="867"/>
  <c r="L518" i="867" s="1"/>
  <c r="K505" i="867"/>
  <c r="L505" i="867" s="1"/>
  <c r="K498" i="867"/>
  <c r="L498" i="867" s="1"/>
  <c r="K485" i="867"/>
  <c r="L485" i="867" s="1"/>
  <c r="K445" i="867"/>
  <c r="L445" i="867" s="1"/>
  <c r="K438" i="867"/>
  <c r="L438" i="867" s="1"/>
  <c r="K425" i="867"/>
  <c r="L425" i="867" s="1"/>
  <c r="K412" i="867"/>
  <c r="L412" i="867" s="1"/>
  <c r="K392" i="867"/>
  <c r="L392" i="867" s="1"/>
  <c r="K379" i="867"/>
  <c r="L379" i="867" s="1"/>
  <c r="K318" i="867"/>
  <c r="L318" i="867" s="1"/>
  <c r="K211" i="867"/>
  <c r="L211" i="867" s="1"/>
  <c r="K499" i="867"/>
  <c r="L499" i="867" s="1"/>
  <c r="K492" i="867"/>
  <c r="L492" i="867" s="1"/>
  <c r="K421" i="867"/>
  <c r="L421" i="867" s="1"/>
  <c r="K330" i="867"/>
  <c r="L330" i="867" s="1"/>
  <c r="K323" i="867"/>
  <c r="L323" i="867" s="1"/>
  <c r="K286" i="867"/>
  <c r="L286" i="867" s="1"/>
  <c r="K279" i="867"/>
  <c r="L279" i="867" s="1"/>
  <c r="K705" i="867"/>
  <c r="L705" i="867" s="1"/>
  <c r="K650" i="867"/>
  <c r="L650" i="867" s="1"/>
  <c r="K557" i="867"/>
  <c r="L557" i="867" s="1"/>
  <c r="K386" i="867"/>
  <c r="L386" i="867" s="1"/>
  <c r="K365" i="867"/>
  <c r="L365" i="867" s="1"/>
  <c r="K690" i="867"/>
  <c r="L690" i="867" s="1"/>
  <c r="K564" i="867"/>
  <c r="L564" i="867" s="1"/>
  <c r="K491" i="867"/>
  <c r="L491" i="867" s="1"/>
  <c r="K463" i="867"/>
  <c r="L463" i="867" s="1"/>
  <c r="K449" i="867"/>
  <c r="L449" i="867" s="1"/>
  <c r="K336" i="867"/>
  <c r="L336" i="867" s="1"/>
  <c r="K278" i="867"/>
  <c r="L278" i="867" s="1"/>
  <c r="K236" i="867"/>
  <c r="L236" i="867" s="1"/>
  <c r="K229" i="867"/>
  <c r="L229" i="867" s="1"/>
  <c r="K221" i="867"/>
  <c r="L221" i="867" s="1"/>
  <c r="K192" i="867"/>
  <c r="L192" i="867" s="1"/>
  <c r="K185" i="867"/>
  <c r="L185" i="867" s="1"/>
  <c r="K711" i="867"/>
  <c r="L711" i="867" s="1"/>
  <c r="K378" i="867"/>
  <c r="L378" i="867" s="1"/>
  <c r="K329" i="867"/>
  <c r="L329" i="867" s="1"/>
  <c r="K696" i="867"/>
  <c r="L696" i="867" s="1"/>
  <c r="K656" i="867"/>
  <c r="L656" i="867" s="1"/>
  <c r="K563" i="867"/>
  <c r="L563" i="867" s="1"/>
  <c r="K469" i="867"/>
  <c r="L469" i="867" s="1"/>
  <c r="K462" i="867"/>
  <c r="L462" i="867" s="1"/>
  <c r="K335" i="867"/>
  <c r="L335" i="867" s="1"/>
  <c r="K235" i="867"/>
  <c r="L235" i="867" s="1"/>
  <c r="K227" i="867"/>
  <c r="L227" i="867" s="1"/>
  <c r="K220" i="867"/>
  <c r="L220" i="867" s="1"/>
  <c r="K157" i="867"/>
  <c r="L157" i="867" s="1"/>
  <c r="K138" i="867"/>
  <c r="L138" i="867" s="1"/>
  <c r="K132" i="867"/>
  <c r="L132" i="867" s="1"/>
  <c r="K120" i="867"/>
  <c r="L120" i="867" s="1"/>
  <c r="K69" i="867"/>
  <c r="L69" i="867" s="1"/>
  <c r="K23" i="867"/>
  <c r="L23" i="867" s="1"/>
  <c r="K710" i="867"/>
  <c r="L710" i="867" s="1"/>
  <c r="K671" i="867"/>
  <c r="L671" i="867" s="1"/>
  <c r="K663" i="867"/>
  <c r="L663" i="867" s="1"/>
  <c r="K695" i="867"/>
  <c r="L695" i="867" s="1"/>
  <c r="K468" i="867"/>
  <c r="L468" i="867" s="1"/>
  <c r="K461" i="867"/>
  <c r="L461" i="867" s="1"/>
  <c r="K439" i="867"/>
  <c r="L439" i="867" s="1"/>
  <c r="K432" i="867"/>
  <c r="L432" i="867" s="1"/>
  <c r="K418" i="867"/>
  <c r="L418" i="867" s="1"/>
  <c r="K397" i="867"/>
  <c r="L397" i="867" s="1"/>
  <c r="K390" i="867"/>
  <c r="L390" i="867" s="1"/>
  <c r="K362" i="867"/>
  <c r="L362" i="867" s="1"/>
  <c r="K334" i="867"/>
  <c r="L334" i="867" s="1"/>
  <c r="K311" i="867"/>
  <c r="L311" i="867" s="1"/>
  <c r="K219" i="867"/>
  <c r="L219" i="867" s="1"/>
  <c r="K189" i="867"/>
  <c r="L189" i="867" s="1"/>
  <c r="K156" i="867"/>
  <c r="L156" i="867" s="1"/>
  <c r="K137" i="867"/>
  <c r="L137" i="867" s="1"/>
  <c r="K131" i="867"/>
  <c r="L131" i="867" s="1"/>
  <c r="K119" i="867"/>
  <c r="L119" i="867" s="1"/>
  <c r="K113" i="867"/>
  <c r="L113" i="867" s="1"/>
  <c r="K107" i="867"/>
  <c r="L107" i="867" s="1"/>
  <c r="K100" i="867"/>
  <c r="L100" i="867" s="1"/>
  <c r="K94" i="867"/>
  <c r="L94" i="867" s="1"/>
  <c r="K22" i="867"/>
  <c r="L22" i="867" s="1"/>
  <c r="K709" i="867"/>
  <c r="L709" i="867" s="1"/>
  <c r="K670" i="867"/>
  <c r="L670" i="867" s="1"/>
  <c r="K647" i="867"/>
  <c r="L647" i="867" s="1"/>
  <c r="K638" i="867"/>
  <c r="L638" i="867" s="1"/>
  <c r="L637" i="867" s="1"/>
  <c r="K510" i="867"/>
  <c r="L510" i="867" s="1"/>
  <c r="K495" i="867"/>
  <c r="L495" i="867" s="1"/>
  <c r="K383" i="867"/>
  <c r="L383" i="867" s="1"/>
  <c r="K297" i="867"/>
  <c r="L297" i="867" s="1"/>
  <c r="K175" i="867"/>
  <c r="L175" i="867" s="1"/>
  <c r="K543" i="867"/>
  <c r="L543" i="867" s="1"/>
  <c r="K371" i="867"/>
  <c r="L371" i="867" s="1"/>
  <c r="K251" i="867"/>
  <c r="L251" i="867" s="1"/>
  <c r="K135" i="867"/>
  <c r="L135" i="867" s="1"/>
  <c r="K109" i="867"/>
  <c r="L109" i="867" s="1"/>
  <c r="K80" i="867"/>
  <c r="L80" i="867" s="1"/>
  <c r="K59" i="867"/>
  <c r="L59" i="867" s="1"/>
  <c r="K45" i="867"/>
  <c r="L45" i="867" s="1"/>
  <c r="K24" i="867"/>
  <c r="L24" i="867" s="1"/>
  <c r="K361" i="867"/>
  <c r="L361" i="867" s="1"/>
  <c r="K302" i="867"/>
  <c r="L302" i="867" s="1"/>
  <c r="K276" i="867"/>
  <c r="L276" i="867" s="1"/>
  <c r="K514" i="867"/>
  <c r="L514" i="867" s="1"/>
  <c r="K504" i="867"/>
  <c r="L504" i="867" s="1"/>
  <c r="K443" i="867"/>
  <c r="L443" i="867" s="1"/>
  <c r="K66" i="867"/>
  <c r="L66" i="867" s="1"/>
  <c r="K701" i="867"/>
  <c r="L701" i="867" s="1"/>
  <c r="K561" i="867"/>
  <c r="L561" i="867" s="1"/>
  <c r="K551" i="867"/>
  <c r="L551" i="867" s="1"/>
  <c r="K534" i="867"/>
  <c r="L534" i="867" s="1"/>
  <c r="K416" i="867"/>
  <c r="L416" i="867" s="1"/>
  <c r="K622" i="867"/>
  <c r="L622" i="867" s="1"/>
  <c r="K613" i="867"/>
  <c r="L613" i="867" s="1"/>
  <c r="K582" i="867"/>
  <c r="L582" i="867" s="1"/>
  <c r="K548" i="867"/>
  <c r="L548" i="867" s="1"/>
  <c r="K519" i="867"/>
  <c r="L519" i="867" s="1"/>
  <c r="K474" i="867"/>
  <c r="L474" i="867" s="1"/>
  <c r="K403" i="867"/>
  <c r="L403" i="867" s="1"/>
  <c r="K395" i="867"/>
  <c r="L395" i="867" s="1"/>
  <c r="K281" i="867"/>
  <c r="L281" i="867" s="1"/>
  <c r="K146" i="867"/>
  <c r="L146" i="867" s="1"/>
  <c r="K480" i="867"/>
  <c r="L480" i="867" s="1"/>
  <c r="K471" i="867"/>
  <c r="L471" i="867" s="1"/>
  <c r="K451" i="867"/>
  <c r="L451" i="867" s="1"/>
  <c r="K422" i="867"/>
  <c r="L422" i="867" s="1"/>
  <c r="K402" i="867"/>
  <c r="L402" i="867" s="1"/>
  <c r="K360" i="867"/>
  <c r="L360" i="867" s="1"/>
  <c r="K255" i="867"/>
  <c r="L255" i="867" s="1"/>
  <c r="K208" i="867"/>
  <c r="L208" i="867" s="1"/>
  <c r="K105" i="867"/>
  <c r="L105" i="867" s="1"/>
  <c r="K90" i="867"/>
  <c r="L90" i="867" s="1"/>
  <c r="K26" i="867"/>
  <c r="L26" i="867" s="1"/>
  <c r="K574" i="867"/>
  <c r="L574" i="867" s="1"/>
  <c r="K431" i="867"/>
  <c r="L431" i="867" s="1"/>
  <c r="K370" i="867"/>
  <c r="L370" i="867" s="1"/>
  <c r="K349" i="867"/>
  <c r="L349" i="867" s="1"/>
  <c r="K322" i="867"/>
  <c r="L322" i="867" s="1"/>
  <c r="K164" i="867"/>
  <c r="L164" i="867" s="1"/>
  <c r="K628" i="867"/>
  <c r="L628" i="867" s="1"/>
  <c r="K410" i="867"/>
  <c r="L410" i="867" s="1"/>
  <c r="K340" i="867"/>
  <c r="L340" i="867" s="1"/>
  <c r="K489" i="867"/>
  <c r="L489" i="867" s="1"/>
  <c r="K552" i="867"/>
  <c r="L552" i="867" s="1"/>
  <c r="K651" i="867"/>
  <c r="L651" i="867" s="1"/>
  <c r="K626" i="867"/>
  <c r="L626" i="867" s="1"/>
  <c r="L625" i="867" s="1"/>
  <c r="K603" i="867"/>
  <c r="L603" i="867" s="1"/>
  <c r="K581" i="867"/>
  <c r="L581" i="867" s="1"/>
  <c r="K508" i="867"/>
  <c r="L508" i="867" s="1"/>
  <c r="K459" i="867"/>
  <c r="L459" i="867" s="1"/>
  <c r="K409" i="867"/>
  <c r="L409" i="867" s="1"/>
  <c r="K400" i="867"/>
  <c r="L400" i="867" s="1"/>
  <c r="K139" i="867"/>
  <c r="L139" i="867" s="1"/>
  <c r="K338" i="867"/>
  <c r="L338" i="867" s="1"/>
  <c r="K309" i="867"/>
  <c r="L309" i="867" s="1"/>
  <c r="K110" i="867"/>
  <c r="L110" i="867" s="1"/>
  <c r="K707" i="867"/>
  <c r="L707" i="867" s="1"/>
  <c r="K570" i="867"/>
  <c r="L570" i="867" s="1"/>
  <c r="K486" i="867"/>
  <c r="L486" i="867" s="1"/>
  <c r="K447" i="867"/>
  <c r="L447" i="867" s="1"/>
  <c r="K388" i="867"/>
  <c r="L388" i="867" s="1"/>
  <c r="K337" i="867"/>
  <c r="L337" i="867" s="1"/>
  <c r="K308" i="867"/>
  <c r="L308" i="867" s="1"/>
  <c r="K242" i="867"/>
  <c r="L242" i="867" s="1"/>
  <c r="K233" i="867"/>
  <c r="L233" i="867" s="1"/>
  <c r="K186" i="867"/>
  <c r="L186" i="867" s="1"/>
  <c r="K70" i="867"/>
  <c r="L70" i="867" s="1"/>
  <c r="K173" i="867"/>
  <c r="L173" i="867" s="1"/>
  <c r="K127" i="867"/>
  <c r="L127" i="867" s="1"/>
  <c r="K53" i="867"/>
  <c r="L53" i="867" s="1"/>
  <c r="K25" i="867"/>
  <c r="L25" i="867" s="1"/>
  <c r="K683" i="867"/>
  <c r="L683" i="867" s="1"/>
  <c r="K667" i="867"/>
  <c r="L667" i="867" s="1"/>
  <c r="K555" i="867"/>
  <c r="L555" i="867" s="1"/>
  <c r="K446" i="867"/>
  <c r="L446" i="867" s="1"/>
  <c r="K350" i="867"/>
  <c r="L350" i="867" s="1"/>
  <c r="K272" i="867"/>
  <c r="L272" i="867" s="1"/>
  <c r="K230" i="867"/>
  <c r="L230" i="867" s="1"/>
  <c r="K136" i="867"/>
  <c r="L136" i="867" s="1"/>
  <c r="K62" i="867"/>
  <c r="L62" i="867" s="1"/>
  <c r="K35" i="867"/>
  <c r="L35" i="867" s="1"/>
  <c r="K44" i="867"/>
  <c r="L44" i="867" s="1"/>
  <c r="K620" i="867"/>
  <c r="L620" i="867" s="1"/>
  <c r="K592" i="867"/>
  <c r="L592" i="867" s="1"/>
  <c r="K554" i="867"/>
  <c r="L554" i="867" s="1"/>
  <c r="K34" i="867"/>
  <c r="L34" i="867" s="1"/>
  <c r="K636" i="867"/>
  <c r="L636" i="867" s="1"/>
  <c r="L634" i="867" s="1"/>
  <c r="K374" i="867"/>
  <c r="L374" i="867" s="1"/>
  <c r="K118" i="867"/>
  <c r="L118" i="867" s="1"/>
  <c r="K91" i="867"/>
  <c r="L91" i="867" s="1"/>
  <c r="K72" i="867"/>
  <c r="L72" i="867" s="1"/>
  <c r="K660" i="867"/>
  <c r="L660" i="867" s="1"/>
  <c r="K538" i="867"/>
  <c r="L538" i="867" s="1"/>
  <c r="K300" i="867"/>
  <c r="L300" i="867" s="1"/>
  <c r="K160" i="867"/>
  <c r="L160" i="867" s="1"/>
  <c r="K151" i="867"/>
  <c r="L151" i="867" s="1"/>
  <c r="K106" i="867"/>
  <c r="L106" i="867" s="1"/>
  <c r="K31" i="867"/>
  <c r="L31" i="867" s="1"/>
  <c r="K13" i="867"/>
  <c r="L13" i="867" s="1"/>
  <c r="K691" i="867"/>
  <c r="L691" i="867" s="1"/>
  <c r="K512" i="867"/>
  <c r="L512" i="867" s="1"/>
  <c r="K267" i="867"/>
  <c r="L267" i="867" s="1"/>
  <c r="K87" i="867"/>
  <c r="L87" i="867" s="1"/>
  <c r="K703" i="867"/>
  <c r="L703" i="867" s="1"/>
  <c r="K575" i="867"/>
  <c r="L575" i="867" s="1"/>
  <c r="K41" i="867"/>
  <c r="L41" i="867" s="1"/>
  <c r="K97" i="867"/>
  <c r="L97" i="867" s="1"/>
  <c r="K239" i="867"/>
  <c r="L239" i="867" s="1"/>
  <c r="I275" i="867"/>
  <c r="K75" i="867"/>
  <c r="L75" i="867" s="1"/>
  <c r="K130" i="867"/>
  <c r="L130" i="867" s="1"/>
  <c r="K152" i="867"/>
  <c r="L152" i="867" s="1"/>
  <c r="K163" i="867"/>
  <c r="L163" i="867" s="1"/>
  <c r="K200" i="867"/>
  <c r="L200" i="867" s="1"/>
  <c r="K367" i="867"/>
  <c r="L367" i="867" s="1"/>
  <c r="K396" i="867"/>
  <c r="L396" i="867" s="1"/>
  <c r="K437" i="867"/>
  <c r="L437" i="867" s="1"/>
  <c r="I522" i="867"/>
  <c r="K174" i="867"/>
  <c r="L174" i="867" s="1"/>
  <c r="K549" i="867"/>
  <c r="L549" i="867" s="1"/>
  <c r="K566" i="867"/>
  <c r="L566" i="867" s="1"/>
  <c r="I228" i="867"/>
  <c r="K358" i="867"/>
  <c r="L358" i="867" s="1"/>
  <c r="K483" i="867"/>
  <c r="L483" i="867" s="1"/>
  <c r="I617" i="867"/>
  <c r="K102" i="867"/>
  <c r="L102" i="867" s="1"/>
  <c r="K256" i="867"/>
  <c r="L256" i="867" s="1"/>
  <c r="I456" i="867"/>
  <c r="K619" i="867"/>
  <c r="L619" i="867" s="1"/>
  <c r="K693" i="867"/>
  <c r="L693" i="867" s="1"/>
  <c r="K79" i="867"/>
  <c r="L79" i="867" s="1"/>
  <c r="K92" i="867"/>
  <c r="L92" i="867" s="1"/>
  <c r="I217" i="867"/>
  <c r="K359" i="867"/>
  <c r="L359" i="867" s="1"/>
  <c r="K158" i="867"/>
  <c r="L158" i="867" s="1"/>
  <c r="I288" i="867"/>
  <c r="I33" i="867"/>
  <c r="I664" i="867"/>
  <c r="J27" i="851" s="1"/>
  <c r="I607" i="867"/>
  <c r="J21" i="851" s="1"/>
  <c r="I593" i="867"/>
  <c r="I589" i="867" s="1"/>
  <c r="J19" i="851" s="1"/>
  <c r="I674" i="867"/>
  <c r="I177" i="867"/>
  <c r="I321" i="867"/>
  <c r="I699" i="867"/>
  <c r="I634" i="867"/>
  <c r="I633" i="867" s="1"/>
  <c r="J25" i="851" s="1"/>
  <c r="I669" i="867"/>
  <c r="J28" i="851" s="1"/>
  <c r="K197" i="867"/>
  <c r="L197" i="867" s="1"/>
  <c r="K528" i="867"/>
  <c r="L528" i="867" s="1"/>
  <c r="K527" i="867"/>
  <c r="L527" i="867" s="1"/>
  <c r="L85" i="867" l="1"/>
  <c r="L177" i="867"/>
  <c r="L104" i="867"/>
  <c r="L142" i="867"/>
  <c r="L194" i="867"/>
  <c r="I611" i="867"/>
  <c r="J22" i="851" s="1"/>
  <c r="L228" i="867"/>
  <c r="L627" i="867"/>
  <c r="K23" i="851" s="1"/>
  <c r="I641" i="867"/>
  <c r="J26" i="851" s="1"/>
  <c r="J9" i="851"/>
  <c r="I320" i="867"/>
  <c r="I319" i="867" s="1"/>
  <c r="I103" i="867"/>
  <c r="L674" i="867"/>
  <c r="I521" i="867"/>
  <c r="I520" i="867" s="1"/>
  <c r="J17" i="851" s="1"/>
  <c r="L590" i="867"/>
  <c r="L681" i="867"/>
  <c r="L642" i="867"/>
  <c r="L617" i="867"/>
  <c r="I688" i="867"/>
  <c r="J30" i="851" s="1"/>
  <c r="L664" i="867"/>
  <c r="K27" i="851" s="1"/>
  <c r="L633" i="867"/>
  <c r="K25" i="851" s="1"/>
  <c r="L699" i="867"/>
  <c r="I673" i="867"/>
  <c r="J29" i="851" s="1"/>
  <c r="L522" i="867"/>
  <c r="L593" i="867"/>
  <c r="L589" i="867" s="1"/>
  <c r="K19" i="851" s="1"/>
  <c r="L351" i="867"/>
  <c r="L501" i="867"/>
  <c r="L33" i="867"/>
  <c r="L47" i="867"/>
  <c r="L46" i="867" s="1"/>
  <c r="K12" i="851" s="1"/>
  <c r="L321" i="867"/>
  <c r="L612" i="867"/>
  <c r="L9" i="867"/>
  <c r="K9" i="851" s="1"/>
  <c r="I17" i="867"/>
  <c r="J10" i="851" s="1"/>
  <c r="L456" i="867"/>
  <c r="L217" i="867"/>
  <c r="L444" i="867"/>
  <c r="L600" i="867"/>
  <c r="K20" i="851" s="1"/>
  <c r="L18" i="867"/>
  <c r="L65" i="867"/>
  <c r="L64" i="867" s="1"/>
  <c r="K13" i="851" s="1"/>
  <c r="L661" i="867"/>
  <c r="L288" i="867"/>
  <c r="L560" i="867"/>
  <c r="L669" i="867"/>
  <c r="K28" i="851" s="1"/>
  <c r="L655" i="867"/>
  <c r="L39" i="867"/>
  <c r="L38" i="867" s="1"/>
  <c r="K11" i="851" s="1"/>
  <c r="I216" i="867"/>
  <c r="L607" i="867"/>
  <c r="K21" i="851" s="1"/>
  <c r="L275" i="867"/>
  <c r="L533" i="867"/>
  <c r="L689" i="867"/>
  <c r="L684" i="867"/>
  <c r="L583" i="867"/>
  <c r="K18" i="851" s="1"/>
  <c r="L673" i="867" l="1"/>
  <c r="K29" i="851" s="1"/>
  <c r="D74" i="808" s="1"/>
  <c r="M74" i="808" s="1"/>
  <c r="I74" i="808"/>
  <c r="U74" i="808"/>
  <c r="J16" i="851"/>
  <c r="I84" i="867"/>
  <c r="J15" i="851" s="1"/>
  <c r="K32" i="851" s="1"/>
  <c r="M40" i="869" s="1"/>
  <c r="M22" i="869" s="1"/>
  <c r="L688" i="867"/>
  <c r="K30" i="851" s="1"/>
  <c r="D77" i="808" s="1"/>
  <c r="L641" i="867"/>
  <c r="K26" i="851" s="1"/>
  <c r="L611" i="867"/>
  <c r="K22" i="851" s="1"/>
  <c r="L521" i="867"/>
  <c r="L520" i="867" s="1"/>
  <c r="K17" i="851" s="1"/>
  <c r="L103" i="867"/>
  <c r="L17" i="867"/>
  <c r="K10" i="851" s="1"/>
  <c r="L216" i="867"/>
  <c r="L320" i="867"/>
  <c r="L319" i="867" s="1"/>
  <c r="K16" i="851" s="1"/>
  <c r="E74" i="808" l="1"/>
  <c r="Y74" i="808"/>
  <c r="Q74" i="808"/>
  <c r="M19" i="869"/>
  <c r="M15" i="869"/>
  <c r="M34" i="869"/>
  <c r="M33" i="869"/>
  <c r="M32" i="869"/>
  <c r="M31" i="869"/>
  <c r="M30" i="869"/>
  <c r="M29" i="869"/>
  <c r="M16" i="869"/>
  <c r="M27" i="869"/>
  <c r="M26" i="869"/>
  <c r="M21" i="869"/>
  <c r="M17" i="869"/>
  <c r="M14" i="869"/>
  <c r="M18" i="869"/>
  <c r="M13" i="869"/>
  <c r="M12" i="869"/>
  <c r="M11" i="869"/>
  <c r="M10" i="869"/>
  <c r="M37" i="869"/>
  <c r="M38" i="869"/>
  <c r="M36" i="869"/>
  <c r="M35" i="869"/>
  <c r="E53" i="869"/>
  <c r="M20" i="869"/>
  <c r="M28" i="869"/>
  <c r="M25" i="869"/>
  <c r="M24" i="869"/>
  <c r="M23" i="869"/>
  <c r="Y77" i="808"/>
  <c r="U77" i="808"/>
  <c r="Q77" i="808"/>
  <c r="M77" i="808"/>
  <c r="I77" i="808"/>
  <c r="E77" i="808"/>
  <c r="L713" i="867"/>
  <c r="L84" i="867"/>
  <c r="I10" i="866"/>
  <c r="I11" i="866"/>
  <c r="I12" i="866"/>
  <c r="I13" i="866"/>
  <c r="I14" i="866"/>
  <c r="I15" i="866"/>
  <c r="I16" i="866"/>
  <c r="I32" i="866"/>
  <c r="I606" i="866"/>
  <c r="I562" i="866"/>
  <c r="I563" i="866"/>
  <c r="I564" i="866"/>
  <c r="I565" i="866"/>
  <c r="I566" i="866"/>
  <c r="I567" i="866"/>
  <c r="I568" i="866"/>
  <c r="I569" i="866"/>
  <c r="I570" i="866"/>
  <c r="I571" i="866"/>
  <c r="I572" i="866"/>
  <c r="I573" i="866"/>
  <c r="I574" i="866"/>
  <c r="I575" i="866"/>
  <c r="I576" i="866"/>
  <c r="I577" i="866"/>
  <c r="I578" i="866"/>
  <c r="I579" i="866"/>
  <c r="I580" i="866"/>
  <c r="I581" i="866"/>
  <c r="I582" i="866"/>
  <c r="I63" i="866"/>
  <c r="L715" i="867" l="1"/>
  <c r="K15" i="851"/>
  <c r="K34" i="851" s="1"/>
  <c r="I662" i="866"/>
  <c r="I663" i="866"/>
  <c r="I591" i="866"/>
  <c r="I592" i="866"/>
  <c r="I594" i="866"/>
  <c r="I595" i="866"/>
  <c r="I596" i="866"/>
  <c r="I597" i="866"/>
  <c r="I598" i="866"/>
  <c r="I599" i="866"/>
  <c r="I601" i="866"/>
  <c r="I602" i="866"/>
  <c r="I603" i="866"/>
  <c r="I604" i="866"/>
  <c r="I605" i="866"/>
  <c r="I608" i="866"/>
  <c r="I609" i="866"/>
  <c r="I610" i="866"/>
  <c r="I613" i="866"/>
  <c r="I614" i="866"/>
  <c r="I615" i="866"/>
  <c r="I616" i="866"/>
  <c r="I618" i="866"/>
  <c r="I619" i="866"/>
  <c r="I620" i="866"/>
  <c r="I621" i="866"/>
  <c r="I622" i="866"/>
  <c r="I623" i="866"/>
  <c r="I624" i="866"/>
  <c r="I626" i="866"/>
  <c r="I625" i="866" s="1"/>
  <c r="I628" i="866"/>
  <c r="I629" i="866"/>
  <c r="I631" i="866"/>
  <c r="I632" i="866"/>
  <c r="I635" i="866"/>
  <c r="I636" i="866"/>
  <c r="I638" i="866"/>
  <c r="I637" i="866" s="1"/>
  <c r="I640" i="866"/>
  <c r="I639" i="866" s="1"/>
  <c r="I643" i="866"/>
  <c r="I644" i="866"/>
  <c r="I645" i="866"/>
  <c r="I646" i="866"/>
  <c r="I647" i="866"/>
  <c r="I648" i="866"/>
  <c r="I649" i="866"/>
  <c r="I650" i="866"/>
  <c r="I651" i="866"/>
  <c r="I652" i="866"/>
  <c r="I653" i="866"/>
  <c r="I654" i="866"/>
  <c r="I656" i="866"/>
  <c r="I657" i="866"/>
  <c r="I658" i="866"/>
  <c r="I659" i="866"/>
  <c r="I660" i="866"/>
  <c r="I665" i="866"/>
  <c r="I666" i="866"/>
  <c r="I667" i="866"/>
  <c r="I668" i="866"/>
  <c r="I670" i="866"/>
  <c r="I671" i="866"/>
  <c r="I672" i="866"/>
  <c r="I675" i="866"/>
  <c r="I676" i="866"/>
  <c r="I678" i="866"/>
  <c r="I679" i="866"/>
  <c r="I680" i="866"/>
  <c r="I682" i="866"/>
  <c r="I683" i="866"/>
  <c r="I685" i="866"/>
  <c r="I686" i="866"/>
  <c r="I687" i="866"/>
  <c r="I690" i="866"/>
  <c r="I691" i="866"/>
  <c r="I692" i="866"/>
  <c r="I693" i="866"/>
  <c r="I694" i="866"/>
  <c r="I695" i="866"/>
  <c r="I696" i="866"/>
  <c r="I697" i="866"/>
  <c r="I698" i="866"/>
  <c r="I700" i="866"/>
  <c r="I701" i="866"/>
  <c r="I702" i="866"/>
  <c r="I703" i="866"/>
  <c r="I704" i="866"/>
  <c r="I705" i="866"/>
  <c r="I706" i="866"/>
  <c r="I707" i="866"/>
  <c r="I708" i="866"/>
  <c r="I709" i="866"/>
  <c r="I710" i="866"/>
  <c r="I711" i="866"/>
  <c r="I322" i="866"/>
  <c r="I323" i="866"/>
  <c r="I324" i="866"/>
  <c r="I325" i="866"/>
  <c r="I326" i="866"/>
  <c r="I327" i="866"/>
  <c r="I328" i="866"/>
  <c r="I329" i="866"/>
  <c r="I330" i="866"/>
  <c r="I331" i="866"/>
  <c r="I332" i="866"/>
  <c r="I333" i="866"/>
  <c r="I334" i="866"/>
  <c r="I335" i="866"/>
  <c r="I336" i="866"/>
  <c r="I337" i="866"/>
  <c r="I338" i="866"/>
  <c r="I339" i="866"/>
  <c r="I340" i="866"/>
  <c r="I341" i="866"/>
  <c r="I342" i="866"/>
  <c r="I343" i="866"/>
  <c r="I344" i="866"/>
  <c r="I345" i="866"/>
  <c r="I346" i="866"/>
  <c r="I347" i="866"/>
  <c r="I348" i="866"/>
  <c r="I349" i="866"/>
  <c r="I350" i="866"/>
  <c r="I352" i="866"/>
  <c r="I353" i="866"/>
  <c r="I354" i="866"/>
  <c r="I355" i="866"/>
  <c r="I356" i="866"/>
  <c r="I357" i="866"/>
  <c r="I358" i="866"/>
  <c r="I359" i="866"/>
  <c r="I360" i="866"/>
  <c r="I361" i="866"/>
  <c r="I362" i="866"/>
  <c r="I363" i="866"/>
  <c r="I364" i="866"/>
  <c r="I365" i="866"/>
  <c r="I366" i="866"/>
  <c r="I367" i="866"/>
  <c r="I368" i="866"/>
  <c r="I369" i="866"/>
  <c r="I370" i="866"/>
  <c r="I371" i="866"/>
  <c r="I372" i="866"/>
  <c r="I373" i="866"/>
  <c r="I374" i="866"/>
  <c r="I375" i="866"/>
  <c r="I376" i="866"/>
  <c r="I377" i="866"/>
  <c r="I378" i="866"/>
  <c r="I379" i="866"/>
  <c r="I380" i="866"/>
  <c r="I381" i="866"/>
  <c r="I382" i="866"/>
  <c r="I383" i="866"/>
  <c r="I384" i="866"/>
  <c r="I385" i="866"/>
  <c r="I386" i="866"/>
  <c r="I387" i="866"/>
  <c r="I388" i="866"/>
  <c r="I389" i="866"/>
  <c r="I390" i="866"/>
  <c r="I391" i="866"/>
  <c r="I392" i="866"/>
  <c r="I393" i="866"/>
  <c r="I394" i="866"/>
  <c r="I395" i="866"/>
  <c r="I396" i="866"/>
  <c r="I397" i="866"/>
  <c r="I398" i="866"/>
  <c r="I399" i="866"/>
  <c r="I400" i="866"/>
  <c r="I401" i="866"/>
  <c r="I402" i="866"/>
  <c r="I403" i="866"/>
  <c r="I404" i="866"/>
  <c r="I405" i="866"/>
  <c r="I406" i="866"/>
  <c r="I407" i="866"/>
  <c r="I408" i="866"/>
  <c r="I409" i="866"/>
  <c r="I410" i="866"/>
  <c r="I411" i="866"/>
  <c r="I412" i="866"/>
  <c r="I413" i="866"/>
  <c r="I414" i="866"/>
  <c r="I415" i="866"/>
  <c r="I416" i="866"/>
  <c r="I417" i="866"/>
  <c r="I418" i="866"/>
  <c r="I419" i="866"/>
  <c r="I420" i="866"/>
  <c r="I421" i="866"/>
  <c r="I422" i="866"/>
  <c r="I423" i="866"/>
  <c r="I424" i="866"/>
  <c r="I425" i="866"/>
  <c r="I426" i="866"/>
  <c r="I427" i="866"/>
  <c r="I428" i="866"/>
  <c r="I429" i="866"/>
  <c r="I430" i="866"/>
  <c r="I431" i="866"/>
  <c r="I432" i="866"/>
  <c r="I433" i="866"/>
  <c r="I434" i="866"/>
  <c r="I435" i="866"/>
  <c r="I436" i="866"/>
  <c r="I437" i="866"/>
  <c r="I438" i="866"/>
  <c r="I439" i="866"/>
  <c r="I440" i="866"/>
  <c r="I441" i="866"/>
  <c r="I442" i="866"/>
  <c r="I443" i="866"/>
  <c r="I445" i="866"/>
  <c r="I446" i="866"/>
  <c r="I447" i="866"/>
  <c r="I448" i="866"/>
  <c r="I449" i="866"/>
  <c r="I450" i="866"/>
  <c r="I451" i="866"/>
  <c r="I452" i="866"/>
  <c r="I453" i="866"/>
  <c r="I454" i="866"/>
  <c r="I455" i="866"/>
  <c r="I457" i="866"/>
  <c r="I458" i="866"/>
  <c r="I459" i="866"/>
  <c r="I460" i="866"/>
  <c r="I461" i="866"/>
  <c r="I462" i="866"/>
  <c r="I463" i="866"/>
  <c r="I464" i="866"/>
  <c r="I465" i="866"/>
  <c r="I466" i="866"/>
  <c r="I467" i="866"/>
  <c r="I468" i="866"/>
  <c r="I469" i="866"/>
  <c r="I470" i="866"/>
  <c r="I471" i="866"/>
  <c r="I472" i="866"/>
  <c r="I473" i="866"/>
  <c r="I474" i="866"/>
  <c r="I475" i="866"/>
  <c r="I476" i="866"/>
  <c r="I477" i="866"/>
  <c r="I478" i="866"/>
  <c r="I479" i="866"/>
  <c r="I480" i="866"/>
  <c r="I481" i="866"/>
  <c r="I482" i="866"/>
  <c r="I483" i="866"/>
  <c r="I484" i="866"/>
  <c r="I485" i="866"/>
  <c r="I486" i="866"/>
  <c r="I487" i="866"/>
  <c r="I488" i="866"/>
  <c r="I489" i="866"/>
  <c r="I490" i="866"/>
  <c r="I491" i="866"/>
  <c r="I492" i="866"/>
  <c r="I493" i="866"/>
  <c r="I494" i="866"/>
  <c r="I495" i="866"/>
  <c r="I496" i="866"/>
  <c r="I497" i="866"/>
  <c r="I498" i="866"/>
  <c r="I499" i="866"/>
  <c r="I500" i="866"/>
  <c r="I502" i="866"/>
  <c r="I503" i="866"/>
  <c r="I504" i="866"/>
  <c r="I505" i="866"/>
  <c r="I506" i="866"/>
  <c r="I507" i="866"/>
  <c r="I508" i="866"/>
  <c r="I509" i="866"/>
  <c r="I510" i="866"/>
  <c r="I511" i="866"/>
  <c r="I512" i="866"/>
  <c r="I513" i="866"/>
  <c r="I514" i="866"/>
  <c r="I515" i="866"/>
  <c r="I516" i="866"/>
  <c r="I517" i="866"/>
  <c r="I518" i="866"/>
  <c r="I519" i="866"/>
  <c r="I523" i="866"/>
  <c r="I524" i="866"/>
  <c r="I525" i="866"/>
  <c r="I526" i="866"/>
  <c r="I527" i="866"/>
  <c r="I528" i="866"/>
  <c r="I529" i="866"/>
  <c r="I530" i="866"/>
  <c r="I531" i="866"/>
  <c r="I532" i="866"/>
  <c r="I534" i="866"/>
  <c r="I535" i="866"/>
  <c r="I536" i="866"/>
  <c r="I537" i="866"/>
  <c r="I538" i="866"/>
  <c r="I539" i="866"/>
  <c r="I540" i="866"/>
  <c r="I541" i="866"/>
  <c r="I542" i="866"/>
  <c r="I543" i="866"/>
  <c r="I544" i="866"/>
  <c r="I545" i="866"/>
  <c r="I546" i="866"/>
  <c r="I547" i="866"/>
  <c r="I548" i="866"/>
  <c r="I549" i="866"/>
  <c r="I550" i="866"/>
  <c r="I551" i="866"/>
  <c r="I552" i="866"/>
  <c r="I553" i="866"/>
  <c r="I554" i="866"/>
  <c r="I555" i="866"/>
  <c r="I556" i="866"/>
  <c r="I557" i="866"/>
  <c r="I558" i="866"/>
  <c r="I559" i="866"/>
  <c r="I561" i="866"/>
  <c r="I584" i="866"/>
  <c r="I585" i="866"/>
  <c r="I586" i="866"/>
  <c r="I587" i="866"/>
  <c r="I588" i="866"/>
  <c r="L6" i="866"/>
  <c r="L5" i="866"/>
  <c r="I290" i="866"/>
  <c r="I291" i="866"/>
  <c r="I292" i="866"/>
  <c r="I293" i="866"/>
  <c r="I294" i="866"/>
  <c r="I295" i="866"/>
  <c r="I296" i="866"/>
  <c r="I297" i="866"/>
  <c r="I298" i="866"/>
  <c r="I299" i="866"/>
  <c r="I300" i="866"/>
  <c r="I301" i="866"/>
  <c r="I302" i="866"/>
  <c r="I303" i="866"/>
  <c r="I304" i="866"/>
  <c r="I305" i="866"/>
  <c r="I306" i="866"/>
  <c r="I307" i="866"/>
  <c r="I308" i="866"/>
  <c r="I309" i="866"/>
  <c r="I310" i="866"/>
  <c r="I311" i="866"/>
  <c r="I312" i="866"/>
  <c r="I313" i="866"/>
  <c r="I314" i="866"/>
  <c r="I315" i="866"/>
  <c r="I316" i="866"/>
  <c r="I317" i="866"/>
  <c r="I318" i="866"/>
  <c r="I277" i="866"/>
  <c r="I278" i="866"/>
  <c r="I279" i="866"/>
  <c r="I280" i="866"/>
  <c r="I281" i="866"/>
  <c r="I282" i="866"/>
  <c r="I283" i="866"/>
  <c r="I284" i="866"/>
  <c r="I285" i="866"/>
  <c r="I286" i="866"/>
  <c r="I287" i="866"/>
  <c r="I230" i="866"/>
  <c r="I231" i="866"/>
  <c r="I232" i="866"/>
  <c r="I233" i="866"/>
  <c r="I234" i="866"/>
  <c r="I235" i="866"/>
  <c r="I236" i="866"/>
  <c r="I237" i="866"/>
  <c r="I238" i="866"/>
  <c r="I239" i="866"/>
  <c r="I240" i="866"/>
  <c r="I241" i="866"/>
  <c r="I242" i="866"/>
  <c r="I243" i="866"/>
  <c r="I244" i="866"/>
  <c r="I245" i="866"/>
  <c r="I246" i="866"/>
  <c r="I247" i="866"/>
  <c r="I248" i="866"/>
  <c r="I249" i="866"/>
  <c r="I250" i="866"/>
  <c r="I251" i="866"/>
  <c r="I252" i="866"/>
  <c r="I253" i="866"/>
  <c r="I254" i="866"/>
  <c r="I255" i="866"/>
  <c r="I256" i="866"/>
  <c r="I257" i="866"/>
  <c r="I258" i="866"/>
  <c r="I259" i="866"/>
  <c r="I260" i="866"/>
  <c r="I261" i="866"/>
  <c r="I262" i="866"/>
  <c r="I263" i="866"/>
  <c r="I264" i="866"/>
  <c r="I265" i="866"/>
  <c r="I266" i="866"/>
  <c r="I267" i="866"/>
  <c r="I268" i="866"/>
  <c r="I269" i="866"/>
  <c r="I270" i="866"/>
  <c r="I271" i="866"/>
  <c r="I272" i="866"/>
  <c r="I273" i="866"/>
  <c r="I274" i="866"/>
  <c r="I219" i="866"/>
  <c r="I220" i="866"/>
  <c r="I221" i="866"/>
  <c r="I222" i="866"/>
  <c r="I223" i="866"/>
  <c r="I224" i="866"/>
  <c r="I225" i="866"/>
  <c r="I226" i="866"/>
  <c r="I227" i="866"/>
  <c r="I196" i="866"/>
  <c r="I197" i="866"/>
  <c r="I198" i="866"/>
  <c r="I199" i="866"/>
  <c r="I200" i="866"/>
  <c r="I201" i="866"/>
  <c r="I202" i="866"/>
  <c r="I203" i="866"/>
  <c r="I204" i="866"/>
  <c r="I205" i="866"/>
  <c r="I206" i="866"/>
  <c r="I207" i="866"/>
  <c r="I208" i="866"/>
  <c r="I209" i="866"/>
  <c r="I210" i="866"/>
  <c r="I211" i="866"/>
  <c r="I212" i="866"/>
  <c r="I213" i="866"/>
  <c r="I214" i="866"/>
  <c r="I215" i="866"/>
  <c r="I179" i="866"/>
  <c r="I180" i="866"/>
  <c r="I181" i="866"/>
  <c r="I182" i="866"/>
  <c r="I183" i="866"/>
  <c r="I184" i="866"/>
  <c r="I185" i="866"/>
  <c r="I186" i="866"/>
  <c r="I187" i="866"/>
  <c r="I188" i="866"/>
  <c r="I189" i="866"/>
  <c r="I190" i="866"/>
  <c r="I191" i="866"/>
  <c r="I192" i="866"/>
  <c r="I193" i="866"/>
  <c r="I144" i="866"/>
  <c r="I145" i="866"/>
  <c r="I146" i="866"/>
  <c r="I147" i="866"/>
  <c r="I148" i="866"/>
  <c r="I149" i="866"/>
  <c r="I150" i="866"/>
  <c r="I151" i="866"/>
  <c r="I152" i="866"/>
  <c r="I153" i="866"/>
  <c r="I154" i="866"/>
  <c r="I155" i="866"/>
  <c r="I156" i="866"/>
  <c r="I157" i="866"/>
  <c r="I158" i="866"/>
  <c r="I159" i="866"/>
  <c r="I160" i="866"/>
  <c r="I161" i="866"/>
  <c r="I162" i="866"/>
  <c r="I163" i="866"/>
  <c r="I164" i="866"/>
  <c r="I165" i="866"/>
  <c r="I166" i="866"/>
  <c r="I167" i="866"/>
  <c r="I168" i="866"/>
  <c r="I169" i="866"/>
  <c r="I170" i="866"/>
  <c r="I171" i="866"/>
  <c r="I172" i="866"/>
  <c r="I173" i="866"/>
  <c r="I174" i="866"/>
  <c r="I175" i="866"/>
  <c r="I176" i="866"/>
  <c r="I106" i="866"/>
  <c r="I107" i="866"/>
  <c r="I108" i="866"/>
  <c r="I109" i="866"/>
  <c r="I110" i="866"/>
  <c r="I111" i="866"/>
  <c r="I112" i="866"/>
  <c r="I113" i="866"/>
  <c r="I114" i="866"/>
  <c r="I115" i="866"/>
  <c r="I116" i="866"/>
  <c r="I117" i="866"/>
  <c r="I118" i="866"/>
  <c r="I119" i="866"/>
  <c r="I120" i="866"/>
  <c r="I121" i="866"/>
  <c r="I122" i="866"/>
  <c r="I123" i="866"/>
  <c r="I124" i="866"/>
  <c r="I125" i="866"/>
  <c r="I126" i="866"/>
  <c r="I127" i="866"/>
  <c r="I128" i="866"/>
  <c r="I129" i="866"/>
  <c r="I130" i="866"/>
  <c r="I131" i="866"/>
  <c r="I132" i="866"/>
  <c r="I133" i="866"/>
  <c r="I134" i="866"/>
  <c r="I135" i="866"/>
  <c r="I136" i="866"/>
  <c r="I137" i="866"/>
  <c r="I138" i="866"/>
  <c r="I139" i="866"/>
  <c r="I140" i="866"/>
  <c r="I141" i="866"/>
  <c r="I87" i="866"/>
  <c r="I88" i="866"/>
  <c r="I89" i="866"/>
  <c r="I90" i="866"/>
  <c r="I91" i="866"/>
  <c r="I92" i="866"/>
  <c r="I93" i="866"/>
  <c r="I94" i="866"/>
  <c r="I95" i="866"/>
  <c r="I96" i="866"/>
  <c r="I97" i="866"/>
  <c r="I98" i="866"/>
  <c r="I99" i="866"/>
  <c r="I100" i="866"/>
  <c r="I101" i="866"/>
  <c r="I102" i="866"/>
  <c r="I83" i="866"/>
  <c r="I67" i="866"/>
  <c r="I68" i="866"/>
  <c r="I69" i="866"/>
  <c r="I70" i="866"/>
  <c r="I71" i="866"/>
  <c r="I72" i="866"/>
  <c r="I73" i="866"/>
  <c r="I74" i="866"/>
  <c r="I75" i="866"/>
  <c r="I76" i="866"/>
  <c r="I77" i="866"/>
  <c r="I78" i="866"/>
  <c r="I79" i="866"/>
  <c r="I80" i="866"/>
  <c r="I289" i="866"/>
  <c r="I276" i="866"/>
  <c r="I229" i="866"/>
  <c r="I218" i="866"/>
  <c r="I195" i="866"/>
  <c r="I178" i="866"/>
  <c r="I143" i="866"/>
  <c r="I105" i="866"/>
  <c r="I86" i="866"/>
  <c r="I82" i="866"/>
  <c r="I66" i="866"/>
  <c r="I49" i="866"/>
  <c r="I50" i="866"/>
  <c r="I51" i="866"/>
  <c r="I52" i="866"/>
  <c r="I53" i="866"/>
  <c r="I54" i="866"/>
  <c r="I55" i="866"/>
  <c r="I56" i="866"/>
  <c r="I57" i="866"/>
  <c r="I58" i="866"/>
  <c r="I59" i="866"/>
  <c r="I60" i="866"/>
  <c r="I61" i="866"/>
  <c r="I62" i="866"/>
  <c r="I48" i="866"/>
  <c r="I41" i="866"/>
  <c r="I42" i="866"/>
  <c r="I43" i="866"/>
  <c r="I44" i="866"/>
  <c r="I45" i="866"/>
  <c r="I40" i="866"/>
  <c r="I35" i="866"/>
  <c r="I36" i="866"/>
  <c r="I37" i="866"/>
  <c r="I34" i="866"/>
  <c r="I20" i="866"/>
  <c r="I21" i="866"/>
  <c r="I22" i="866"/>
  <c r="I23" i="866"/>
  <c r="I24" i="866"/>
  <c r="I25" i="866"/>
  <c r="I26" i="866"/>
  <c r="I27" i="866"/>
  <c r="I28" i="866"/>
  <c r="I29" i="866"/>
  <c r="I30" i="866"/>
  <c r="I31" i="866"/>
  <c r="J606" i="866" l="1"/>
  <c r="K606" i="866" s="1"/>
  <c r="L606" i="866" s="1"/>
  <c r="J32" i="866"/>
  <c r="K32" i="866" s="1"/>
  <c r="L32" i="866" s="1"/>
  <c r="I81" i="866"/>
  <c r="J530" i="866"/>
  <c r="J524" i="866"/>
  <c r="J523" i="866"/>
  <c r="J274" i="866"/>
  <c r="J529" i="866"/>
  <c r="J195" i="866"/>
  <c r="J528" i="866"/>
  <c r="J532" i="866"/>
  <c r="J527" i="866"/>
  <c r="K527" i="866" s="1"/>
  <c r="L527" i="866" s="1"/>
  <c r="J531" i="866"/>
  <c r="J526" i="866"/>
  <c r="J599" i="866"/>
  <c r="K599" i="866" s="1"/>
  <c r="L599" i="866" s="1"/>
  <c r="J525" i="866"/>
  <c r="J197" i="866"/>
  <c r="K197" i="866" s="1"/>
  <c r="L197" i="866" s="1"/>
  <c r="J196" i="866"/>
  <c r="M42" i="869"/>
  <c r="M41" i="869" s="1"/>
  <c r="J539" i="853"/>
  <c r="L714" i="867"/>
  <c r="N9" i="867"/>
  <c r="J11" i="849"/>
  <c r="I600" i="866"/>
  <c r="J565" i="866"/>
  <c r="K565" i="866" s="1"/>
  <c r="L565" i="866" s="1"/>
  <c r="J562" i="866"/>
  <c r="K562" i="866" s="1"/>
  <c r="L562" i="866" s="1"/>
  <c r="J569" i="866"/>
  <c r="K569" i="866" s="1"/>
  <c r="L569" i="866" s="1"/>
  <c r="J576" i="866"/>
  <c r="K576" i="866" s="1"/>
  <c r="L576" i="866" s="1"/>
  <c r="J573" i="866"/>
  <c r="K573" i="866" s="1"/>
  <c r="L573" i="866" s="1"/>
  <c r="J574" i="866"/>
  <c r="K574" i="866" s="1"/>
  <c r="L574" i="866" s="1"/>
  <c r="J575" i="866"/>
  <c r="K575" i="866" s="1"/>
  <c r="L575" i="866" s="1"/>
  <c r="J570" i="866"/>
  <c r="K570" i="866" s="1"/>
  <c r="L570" i="866" s="1"/>
  <c r="J577" i="866"/>
  <c r="K577" i="866" s="1"/>
  <c r="L577" i="866" s="1"/>
  <c r="J563" i="866"/>
  <c r="K563" i="866" s="1"/>
  <c r="L563" i="866" s="1"/>
  <c r="J567" i="866"/>
  <c r="K567" i="866" s="1"/>
  <c r="L567" i="866" s="1"/>
  <c r="J582" i="866"/>
  <c r="K582" i="866" s="1"/>
  <c r="L582" i="866" s="1"/>
  <c r="J564" i="866"/>
  <c r="K564" i="866" s="1"/>
  <c r="L564" i="866" s="1"/>
  <c r="J571" i="866"/>
  <c r="K571" i="866" s="1"/>
  <c r="L571" i="866" s="1"/>
  <c r="J578" i="866"/>
  <c r="K578" i="866" s="1"/>
  <c r="L578" i="866" s="1"/>
  <c r="J566" i="866"/>
  <c r="K566" i="866" s="1"/>
  <c r="L566" i="866" s="1"/>
  <c r="J580" i="866"/>
  <c r="K580" i="866" s="1"/>
  <c r="L580" i="866" s="1"/>
  <c r="J572" i="866"/>
  <c r="K572" i="866" s="1"/>
  <c r="L572" i="866" s="1"/>
  <c r="J579" i="866"/>
  <c r="K579" i="866" s="1"/>
  <c r="L579" i="866" s="1"/>
  <c r="J581" i="866"/>
  <c r="K581" i="866" s="1"/>
  <c r="L581" i="866" s="1"/>
  <c r="J568" i="866"/>
  <c r="K568" i="866" s="1"/>
  <c r="L568" i="866" s="1"/>
  <c r="I681" i="866"/>
  <c r="I33" i="866"/>
  <c r="J309" i="866"/>
  <c r="K309" i="866" s="1"/>
  <c r="L309" i="866" s="1"/>
  <c r="J63" i="866"/>
  <c r="K63" i="866" s="1"/>
  <c r="L63" i="866" s="1"/>
  <c r="I627" i="866"/>
  <c r="I674" i="866"/>
  <c r="I612" i="866"/>
  <c r="I47" i="866"/>
  <c r="I46" i="866" s="1"/>
  <c r="I677" i="866"/>
  <c r="I607" i="866"/>
  <c r="I85" i="866"/>
  <c r="I630" i="866"/>
  <c r="I642" i="866"/>
  <c r="I560" i="866"/>
  <c r="I456" i="866"/>
  <c r="I634" i="866"/>
  <c r="I633" i="866" s="1"/>
  <c r="I699" i="866"/>
  <c r="I104" i="866"/>
  <c r="I664" i="866"/>
  <c r="I669" i="866"/>
  <c r="I65" i="866"/>
  <c r="I64" i="866" s="1"/>
  <c r="I533" i="866"/>
  <c r="I39" i="866"/>
  <c r="I38" i="866" s="1"/>
  <c r="I142" i="866"/>
  <c r="I501" i="866"/>
  <c r="I194" i="866"/>
  <c r="I217" i="866"/>
  <c r="I228" i="866"/>
  <c r="I275" i="866"/>
  <c r="I617" i="866"/>
  <c r="I655" i="866"/>
  <c r="I288" i="866"/>
  <c r="I444" i="866"/>
  <c r="I684" i="866"/>
  <c r="I177" i="866"/>
  <c r="I351" i="866"/>
  <c r="I522" i="866"/>
  <c r="I689" i="866"/>
  <c r="J663" i="866"/>
  <c r="K663" i="866" s="1"/>
  <c r="L663" i="866" s="1"/>
  <c r="J662" i="866"/>
  <c r="K662" i="866" s="1"/>
  <c r="L662" i="866" s="1"/>
  <c r="I583" i="866"/>
  <c r="I593" i="866"/>
  <c r="I590" i="866"/>
  <c r="I321" i="866"/>
  <c r="I661" i="866"/>
  <c r="J690" i="866"/>
  <c r="K690" i="866" s="1"/>
  <c r="L690" i="866" s="1"/>
  <c r="J675" i="866"/>
  <c r="K675" i="866" s="1"/>
  <c r="L675" i="866" s="1"/>
  <c r="J615" i="866"/>
  <c r="K615" i="866" s="1"/>
  <c r="L615" i="866" s="1"/>
  <c r="J646" i="866"/>
  <c r="K646" i="866" s="1"/>
  <c r="L646" i="866" s="1"/>
  <c r="J657" i="866"/>
  <c r="K657" i="866" s="1"/>
  <c r="L657" i="866" s="1"/>
  <c r="J595" i="866"/>
  <c r="K595" i="866" s="1"/>
  <c r="L595" i="866" s="1"/>
  <c r="J658" i="866"/>
  <c r="K658" i="866" s="1"/>
  <c r="L658" i="866" s="1"/>
  <c r="J610" i="866"/>
  <c r="K610" i="866" s="1"/>
  <c r="L610" i="866" s="1"/>
  <c r="J594" i="866"/>
  <c r="K594" i="866" s="1"/>
  <c r="L594" i="866" s="1"/>
  <c r="J702" i="866"/>
  <c r="K702" i="866" s="1"/>
  <c r="L702" i="866" s="1"/>
  <c r="J609" i="866"/>
  <c r="K609" i="866" s="1"/>
  <c r="L609" i="866" s="1"/>
  <c r="J668" i="866"/>
  <c r="K668" i="866" s="1"/>
  <c r="L668" i="866" s="1"/>
  <c r="J608" i="866"/>
  <c r="K608" i="866" s="1"/>
  <c r="L608" i="866" s="1"/>
  <c r="J603" i="866"/>
  <c r="K603" i="866" s="1"/>
  <c r="L603" i="866" s="1"/>
  <c r="J710" i="866"/>
  <c r="K710" i="866" s="1"/>
  <c r="L710" i="866" s="1"/>
  <c r="J636" i="866"/>
  <c r="K636" i="866" s="1"/>
  <c r="L636" i="866" s="1"/>
  <c r="J622" i="866"/>
  <c r="K622" i="866" s="1"/>
  <c r="L622" i="866" s="1"/>
  <c r="J602" i="866"/>
  <c r="K602" i="866" s="1"/>
  <c r="L602" i="866" s="1"/>
  <c r="J648" i="866"/>
  <c r="K648" i="866" s="1"/>
  <c r="L648" i="866" s="1"/>
  <c r="J711" i="866"/>
  <c r="K711" i="866" s="1"/>
  <c r="L711" i="866" s="1"/>
  <c r="J667" i="866"/>
  <c r="K667" i="866" s="1"/>
  <c r="L667" i="866" s="1"/>
  <c r="J623" i="866"/>
  <c r="K623" i="866" s="1"/>
  <c r="L623" i="866" s="1"/>
  <c r="J696" i="866"/>
  <c r="K696" i="866" s="1"/>
  <c r="L696" i="866" s="1"/>
  <c r="J659" i="866"/>
  <c r="K659" i="866" s="1"/>
  <c r="L659" i="866" s="1"/>
  <c r="J601" i="866"/>
  <c r="K601" i="866" s="1"/>
  <c r="L601" i="866" s="1"/>
  <c r="J703" i="866"/>
  <c r="K703" i="866" s="1"/>
  <c r="L703" i="866" s="1"/>
  <c r="J682" i="866"/>
  <c r="K682" i="866" s="1"/>
  <c r="L682" i="866" s="1"/>
  <c r="J697" i="866"/>
  <c r="K697" i="866" s="1"/>
  <c r="L697" i="866" s="1"/>
  <c r="J709" i="866"/>
  <c r="K709" i="866" s="1"/>
  <c r="L709" i="866" s="1"/>
  <c r="J640" i="866"/>
  <c r="K640" i="866" s="1"/>
  <c r="L640" i="866" s="1"/>
  <c r="L639" i="866" s="1"/>
  <c r="J649" i="866"/>
  <c r="K649" i="866" s="1"/>
  <c r="L649" i="866" s="1"/>
  <c r="J676" i="866"/>
  <c r="K676" i="866" s="1"/>
  <c r="L676" i="866" s="1"/>
  <c r="J647" i="866"/>
  <c r="K647" i="866" s="1"/>
  <c r="L647" i="866" s="1"/>
  <c r="J635" i="866"/>
  <c r="K635" i="866" s="1"/>
  <c r="L635" i="866" s="1"/>
  <c r="J683" i="866"/>
  <c r="K683" i="866" s="1"/>
  <c r="L683" i="866" s="1"/>
  <c r="J695" i="866"/>
  <c r="K695" i="866" s="1"/>
  <c r="L695" i="866" s="1"/>
  <c r="J654" i="866"/>
  <c r="K654" i="866" s="1"/>
  <c r="L654" i="866" s="1"/>
  <c r="J653" i="866"/>
  <c r="K653" i="866" s="1"/>
  <c r="L653" i="866" s="1"/>
  <c r="J704" i="866"/>
  <c r="K704" i="866" s="1"/>
  <c r="L704" i="866" s="1"/>
  <c r="J629" i="866"/>
  <c r="K629" i="866" s="1"/>
  <c r="L629" i="866" s="1"/>
  <c r="J616" i="866"/>
  <c r="K616" i="866" s="1"/>
  <c r="L616" i="866" s="1"/>
  <c r="J691" i="866"/>
  <c r="K691" i="866" s="1"/>
  <c r="L691" i="866" s="1"/>
  <c r="J624" i="866"/>
  <c r="K624" i="866" s="1"/>
  <c r="L624" i="866" s="1"/>
  <c r="J596" i="866"/>
  <c r="K596" i="866" s="1"/>
  <c r="L596" i="866" s="1"/>
  <c r="J701" i="866"/>
  <c r="K701" i="866" s="1"/>
  <c r="L701" i="866" s="1"/>
  <c r="J656" i="866"/>
  <c r="K656" i="866" s="1"/>
  <c r="L656" i="866" s="1"/>
  <c r="J628" i="866"/>
  <c r="K628" i="866" s="1"/>
  <c r="L628" i="866" s="1"/>
  <c r="L627" i="866" s="1"/>
  <c r="J621" i="866"/>
  <c r="K621" i="866" s="1"/>
  <c r="L621" i="866" s="1"/>
  <c r="J614" i="866"/>
  <c r="K614" i="866" s="1"/>
  <c r="L614" i="866" s="1"/>
  <c r="J708" i="866"/>
  <c r="K708" i="866" s="1"/>
  <c r="L708" i="866" s="1"/>
  <c r="J694" i="866"/>
  <c r="K694" i="866" s="1"/>
  <c r="L694" i="866" s="1"/>
  <c r="J687" i="866"/>
  <c r="K687" i="866" s="1"/>
  <c r="L687" i="866" s="1"/>
  <c r="J680" i="866"/>
  <c r="K680" i="866" s="1"/>
  <c r="L680" i="866" s="1"/>
  <c r="J666" i="866"/>
  <c r="K666" i="866" s="1"/>
  <c r="L666" i="866" s="1"/>
  <c r="J652" i="866"/>
  <c r="K652" i="866" s="1"/>
  <c r="L652" i="866" s="1"/>
  <c r="J645" i="866"/>
  <c r="K645" i="866" s="1"/>
  <c r="L645" i="866" s="1"/>
  <c r="J620" i="866"/>
  <c r="K620" i="866" s="1"/>
  <c r="L620" i="866" s="1"/>
  <c r="J592" i="866"/>
  <c r="K592" i="866" s="1"/>
  <c r="L592" i="866" s="1"/>
  <c r="J707" i="866"/>
  <c r="K707" i="866" s="1"/>
  <c r="L707" i="866" s="1"/>
  <c r="J700" i="866"/>
  <c r="K700" i="866" s="1"/>
  <c r="L700" i="866" s="1"/>
  <c r="J693" i="866"/>
  <c r="K693" i="866" s="1"/>
  <c r="L693" i="866" s="1"/>
  <c r="J672" i="866"/>
  <c r="K672" i="866" s="1"/>
  <c r="L672" i="866" s="1"/>
  <c r="J665" i="866"/>
  <c r="K665" i="866" s="1"/>
  <c r="L665" i="866" s="1"/>
  <c r="J651" i="866"/>
  <c r="K651" i="866" s="1"/>
  <c r="L651" i="866" s="1"/>
  <c r="J613" i="866"/>
  <c r="K613" i="866" s="1"/>
  <c r="L613" i="866" s="1"/>
  <c r="J686" i="866"/>
  <c r="K686" i="866" s="1"/>
  <c r="L686" i="866" s="1"/>
  <c r="J679" i="866"/>
  <c r="K679" i="866" s="1"/>
  <c r="L679" i="866" s="1"/>
  <c r="J644" i="866"/>
  <c r="K644" i="866" s="1"/>
  <c r="L644" i="866" s="1"/>
  <c r="J638" i="866"/>
  <c r="K638" i="866" s="1"/>
  <c r="L638" i="866" s="1"/>
  <c r="L637" i="866" s="1"/>
  <c r="J632" i="866"/>
  <c r="K632" i="866" s="1"/>
  <c r="L632" i="866" s="1"/>
  <c r="J626" i="866"/>
  <c r="K626" i="866" s="1"/>
  <c r="L626" i="866" s="1"/>
  <c r="L625" i="866" s="1"/>
  <c r="J591" i="866"/>
  <c r="K591" i="866" s="1"/>
  <c r="L591" i="866" s="1"/>
  <c r="L590" i="866" s="1"/>
  <c r="J678" i="866"/>
  <c r="K678" i="866" s="1"/>
  <c r="L678" i="866" s="1"/>
  <c r="L677" i="866" s="1"/>
  <c r="J692" i="866"/>
  <c r="K692" i="866" s="1"/>
  <c r="L692" i="866" s="1"/>
  <c r="J685" i="866"/>
  <c r="K685" i="866" s="1"/>
  <c r="L685" i="866" s="1"/>
  <c r="L684" i="866" s="1"/>
  <c r="J643" i="866"/>
  <c r="K643" i="866" s="1"/>
  <c r="L643" i="866" s="1"/>
  <c r="L642" i="866" s="1"/>
  <c r="J631" i="866"/>
  <c r="K631" i="866" s="1"/>
  <c r="L631" i="866" s="1"/>
  <c r="L630" i="866" s="1"/>
  <c r="J671" i="866"/>
  <c r="K671" i="866" s="1"/>
  <c r="L671" i="866" s="1"/>
  <c r="J619" i="866"/>
  <c r="K619" i="866" s="1"/>
  <c r="L619" i="866" s="1"/>
  <c r="J605" i="866"/>
  <c r="K605" i="866" s="1"/>
  <c r="L605" i="866" s="1"/>
  <c r="J706" i="866"/>
  <c r="K706" i="866" s="1"/>
  <c r="L706" i="866" s="1"/>
  <c r="J650" i="866"/>
  <c r="K650" i="866" s="1"/>
  <c r="L650" i="866" s="1"/>
  <c r="J618" i="866"/>
  <c r="K618" i="866" s="1"/>
  <c r="L618" i="866" s="1"/>
  <c r="J597" i="866"/>
  <c r="K597" i="866" s="1"/>
  <c r="L597" i="866" s="1"/>
  <c r="J598" i="866"/>
  <c r="K598" i="866" s="1"/>
  <c r="L598" i="866" s="1"/>
  <c r="J705" i="866"/>
  <c r="K705" i="866" s="1"/>
  <c r="L705" i="866" s="1"/>
  <c r="J698" i="866"/>
  <c r="K698" i="866" s="1"/>
  <c r="L698" i="866" s="1"/>
  <c r="J670" i="866"/>
  <c r="K670" i="866" s="1"/>
  <c r="L670" i="866" s="1"/>
  <c r="J660" i="866"/>
  <c r="K660" i="866" s="1"/>
  <c r="L660" i="866" s="1"/>
  <c r="J604" i="866"/>
  <c r="K604" i="866" s="1"/>
  <c r="L604" i="866" s="1"/>
  <c r="J91" i="866"/>
  <c r="K91" i="866" s="1"/>
  <c r="L91" i="866" s="1"/>
  <c r="J127" i="866"/>
  <c r="K127" i="866" s="1"/>
  <c r="L127" i="866" s="1"/>
  <c r="J286" i="866"/>
  <c r="K286" i="866" s="1"/>
  <c r="L286" i="866" s="1"/>
  <c r="J89" i="866"/>
  <c r="K89" i="866" s="1"/>
  <c r="L89" i="866" s="1"/>
  <c r="J353" i="866"/>
  <c r="K353" i="866" s="1"/>
  <c r="L353" i="866" s="1"/>
  <c r="J40" i="866"/>
  <c r="K40" i="866" s="1"/>
  <c r="L40" i="866" s="1"/>
  <c r="J150" i="866"/>
  <c r="K150" i="866" s="1"/>
  <c r="L150" i="866" s="1"/>
  <c r="J262" i="866"/>
  <c r="K262" i="866" s="1"/>
  <c r="L262" i="866" s="1"/>
  <c r="J408" i="866"/>
  <c r="K408" i="866" s="1"/>
  <c r="L408" i="866" s="1"/>
  <c r="J333" i="866"/>
  <c r="K333" i="866" s="1"/>
  <c r="L333" i="866" s="1"/>
  <c r="J544" i="866"/>
  <c r="K544" i="866" s="1"/>
  <c r="L544" i="866" s="1"/>
  <c r="J588" i="866"/>
  <c r="K588" i="866" s="1"/>
  <c r="L588" i="866" s="1"/>
  <c r="J246" i="866"/>
  <c r="K246" i="866" s="1"/>
  <c r="L246" i="866" s="1"/>
  <c r="J182" i="866"/>
  <c r="K182" i="866" s="1"/>
  <c r="L182" i="866" s="1"/>
  <c r="J412" i="866"/>
  <c r="K412" i="866" s="1"/>
  <c r="L412" i="866" s="1"/>
  <c r="J180" i="866"/>
  <c r="K180" i="866" s="1"/>
  <c r="L180" i="866" s="1"/>
  <c r="J428" i="866"/>
  <c r="K428" i="866" s="1"/>
  <c r="L428" i="866" s="1"/>
  <c r="J45" i="866"/>
  <c r="K45" i="866" s="1"/>
  <c r="L45" i="866" s="1"/>
  <c r="J167" i="866"/>
  <c r="K167" i="866" s="1"/>
  <c r="L167" i="866" s="1"/>
  <c r="J513" i="866"/>
  <c r="K513" i="866" s="1"/>
  <c r="L513" i="866" s="1"/>
  <c r="J497" i="866"/>
  <c r="K497" i="866" s="1"/>
  <c r="L497" i="866" s="1"/>
  <c r="J479" i="866"/>
  <c r="K479" i="866" s="1"/>
  <c r="L479" i="866" s="1"/>
  <c r="J465" i="866"/>
  <c r="K465" i="866" s="1"/>
  <c r="L465" i="866" s="1"/>
  <c r="J74" i="866"/>
  <c r="K74" i="866" s="1"/>
  <c r="L74" i="866" s="1"/>
  <c r="J543" i="866"/>
  <c r="K543" i="866" s="1"/>
  <c r="L543" i="866" s="1"/>
  <c r="J379" i="866"/>
  <c r="K379" i="866" s="1"/>
  <c r="L379" i="866" s="1"/>
  <c r="J169" i="866"/>
  <c r="K169" i="866" s="1"/>
  <c r="L169" i="866" s="1"/>
  <c r="J117" i="866"/>
  <c r="K117" i="866" s="1"/>
  <c r="L117" i="866" s="1"/>
  <c r="J42" i="866"/>
  <c r="K42" i="866" s="1"/>
  <c r="L42" i="866" s="1"/>
  <c r="J143" i="866"/>
  <c r="K143" i="866" s="1"/>
  <c r="L143" i="866" s="1"/>
  <c r="J296" i="866"/>
  <c r="K296" i="866" s="1"/>
  <c r="L296" i="866" s="1"/>
  <c r="J553" i="866"/>
  <c r="K553" i="866" s="1"/>
  <c r="L553" i="866" s="1"/>
  <c r="J426" i="866"/>
  <c r="K426" i="866" s="1"/>
  <c r="L426" i="866" s="1"/>
  <c r="J352" i="866"/>
  <c r="K352" i="866" s="1"/>
  <c r="L352" i="866" s="1"/>
  <c r="J166" i="866"/>
  <c r="K166" i="866" s="1"/>
  <c r="L166" i="866" s="1"/>
  <c r="J295" i="866"/>
  <c r="K295" i="866" s="1"/>
  <c r="L295" i="866" s="1"/>
  <c r="J165" i="866"/>
  <c r="K165" i="866" s="1"/>
  <c r="L165" i="866" s="1"/>
  <c r="J551" i="866"/>
  <c r="K551" i="866" s="1"/>
  <c r="L551" i="866" s="1"/>
  <c r="J385" i="866"/>
  <c r="K385" i="866" s="1"/>
  <c r="L385" i="866" s="1"/>
  <c r="J285" i="866"/>
  <c r="K285" i="866" s="1"/>
  <c r="L285" i="866" s="1"/>
  <c r="J469" i="866"/>
  <c r="K469" i="866" s="1"/>
  <c r="L469" i="866" s="1"/>
  <c r="J498" i="866"/>
  <c r="K498" i="866" s="1"/>
  <c r="L498" i="866" s="1"/>
  <c r="J407" i="866"/>
  <c r="K407" i="866" s="1"/>
  <c r="L407" i="866" s="1"/>
  <c r="J132" i="866"/>
  <c r="K132" i="866" s="1"/>
  <c r="L132" i="866" s="1"/>
  <c r="J294" i="866"/>
  <c r="K294" i="866" s="1"/>
  <c r="L294" i="866" s="1"/>
  <c r="J424" i="866"/>
  <c r="K424" i="866" s="1"/>
  <c r="L424" i="866" s="1"/>
  <c r="J485" i="866"/>
  <c r="K485" i="866" s="1"/>
  <c r="L485" i="866" s="1"/>
  <c r="J181" i="866"/>
  <c r="K181" i="866" s="1"/>
  <c r="L181" i="866" s="1"/>
  <c r="J151" i="866"/>
  <c r="K151" i="866" s="1"/>
  <c r="L151" i="866" s="1"/>
  <c r="J467" i="866"/>
  <c r="K467" i="866" s="1"/>
  <c r="L467" i="866" s="1"/>
  <c r="J210" i="866"/>
  <c r="K210" i="866" s="1"/>
  <c r="L210" i="866" s="1"/>
  <c r="J221" i="866"/>
  <c r="K221" i="866" s="1"/>
  <c r="L221" i="866" s="1"/>
  <c r="J494" i="866"/>
  <c r="K494" i="866" s="1"/>
  <c r="L494" i="866" s="1"/>
  <c r="J348" i="866"/>
  <c r="K348" i="866" s="1"/>
  <c r="L348" i="866" s="1"/>
  <c r="J457" i="866"/>
  <c r="K457" i="866" s="1"/>
  <c r="L457" i="866" s="1"/>
  <c r="J505" i="866"/>
  <c r="K505" i="866" s="1"/>
  <c r="L505" i="866" s="1"/>
  <c r="J541" i="866"/>
  <c r="K541" i="866" s="1"/>
  <c r="L541" i="866" s="1"/>
  <c r="J483" i="866"/>
  <c r="K483" i="866" s="1"/>
  <c r="L483" i="866" s="1"/>
  <c r="J350" i="866"/>
  <c r="K350" i="866" s="1"/>
  <c r="L350" i="866" s="1"/>
  <c r="J131" i="866"/>
  <c r="K131" i="866" s="1"/>
  <c r="L131" i="866" s="1"/>
  <c r="J111" i="866"/>
  <c r="K111" i="866" s="1"/>
  <c r="L111" i="866" s="1"/>
  <c r="J312" i="866"/>
  <c r="K312" i="866" s="1"/>
  <c r="L312" i="866" s="1"/>
  <c r="J508" i="866"/>
  <c r="K508" i="866" s="1"/>
  <c r="L508" i="866" s="1"/>
  <c r="J383" i="866"/>
  <c r="K383" i="866" s="1"/>
  <c r="L383" i="866" s="1"/>
  <c r="J365" i="866"/>
  <c r="K365" i="866" s="1"/>
  <c r="L365" i="866" s="1"/>
  <c r="J375" i="866"/>
  <c r="K375" i="866" s="1"/>
  <c r="L375" i="866" s="1"/>
  <c r="J264" i="866"/>
  <c r="K264" i="866" s="1"/>
  <c r="L264" i="866" s="1"/>
  <c r="J41" i="866"/>
  <c r="K41" i="866" s="1"/>
  <c r="L41" i="866" s="1"/>
  <c r="J94" i="866"/>
  <c r="K94" i="866" s="1"/>
  <c r="L94" i="866" s="1"/>
  <c r="J162" i="866"/>
  <c r="K162" i="866" s="1"/>
  <c r="L162" i="866" s="1"/>
  <c r="J292" i="866"/>
  <c r="K292" i="866" s="1"/>
  <c r="L292" i="866" s="1"/>
  <c r="K530" i="866"/>
  <c r="L530" i="866" s="1"/>
  <c r="J458" i="866"/>
  <c r="K458" i="866" s="1"/>
  <c r="L458" i="866" s="1"/>
  <c r="J438" i="866"/>
  <c r="K438" i="866" s="1"/>
  <c r="L438" i="866" s="1"/>
  <c r="J203" i="866"/>
  <c r="K203" i="866" s="1"/>
  <c r="L203" i="866" s="1"/>
  <c r="J395" i="866"/>
  <c r="K395" i="866" s="1"/>
  <c r="L395" i="866" s="1"/>
  <c r="J496" i="866"/>
  <c r="K496" i="866" s="1"/>
  <c r="L496" i="866" s="1"/>
  <c r="J368" i="866"/>
  <c r="K368" i="866" s="1"/>
  <c r="L368" i="866" s="1"/>
  <c r="J130" i="866"/>
  <c r="K130" i="866" s="1"/>
  <c r="L130" i="866" s="1"/>
  <c r="J507" i="866"/>
  <c r="K507" i="866" s="1"/>
  <c r="L507" i="866" s="1"/>
  <c r="J382" i="866"/>
  <c r="K382" i="866" s="1"/>
  <c r="L382" i="866" s="1"/>
  <c r="J202" i="866"/>
  <c r="K202" i="866" s="1"/>
  <c r="L202" i="866" s="1"/>
  <c r="J468" i="866"/>
  <c r="K468" i="866" s="1"/>
  <c r="L468" i="866" s="1"/>
  <c r="J478" i="866"/>
  <c r="K478" i="866" s="1"/>
  <c r="L478" i="866" s="1"/>
  <c r="J230" i="866"/>
  <c r="K230" i="866" s="1"/>
  <c r="L230" i="866" s="1"/>
  <c r="J437" i="866"/>
  <c r="K437" i="866" s="1"/>
  <c r="L437" i="866" s="1"/>
  <c r="J364" i="866"/>
  <c r="K364" i="866" s="1"/>
  <c r="L364" i="866" s="1"/>
  <c r="J308" i="866"/>
  <c r="K308" i="866" s="1"/>
  <c r="L308" i="866" s="1"/>
  <c r="J436" i="866"/>
  <c r="K436" i="866" s="1"/>
  <c r="L436" i="866" s="1"/>
  <c r="J393" i="866"/>
  <c r="K393" i="866" s="1"/>
  <c r="L393" i="866" s="1"/>
  <c r="J244" i="866"/>
  <c r="K244" i="866" s="1"/>
  <c r="L244" i="866" s="1"/>
  <c r="J392" i="866"/>
  <c r="K392" i="866" s="1"/>
  <c r="L392" i="866" s="1"/>
  <c r="J540" i="866"/>
  <c r="K540" i="866" s="1"/>
  <c r="L540" i="866" s="1"/>
  <c r="J334" i="866"/>
  <c r="K334" i="866" s="1"/>
  <c r="L334" i="866" s="1"/>
  <c r="J62" i="866"/>
  <c r="K62" i="866" s="1"/>
  <c r="L62" i="866" s="1"/>
  <c r="J56" i="866"/>
  <c r="K56" i="866" s="1"/>
  <c r="L56" i="866" s="1"/>
  <c r="K528" i="866"/>
  <c r="L528" i="866" s="1"/>
  <c r="J470" i="866"/>
  <c r="K470" i="866" s="1"/>
  <c r="L470" i="866" s="1"/>
  <c r="J506" i="866"/>
  <c r="K506" i="866" s="1"/>
  <c r="L506" i="866" s="1"/>
  <c r="J450" i="866"/>
  <c r="K450" i="866" s="1"/>
  <c r="L450" i="866" s="1"/>
  <c r="J390" i="866"/>
  <c r="K390" i="866" s="1"/>
  <c r="L390" i="866" s="1"/>
  <c r="J376" i="866"/>
  <c r="K376" i="866" s="1"/>
  <c r="L376" i="866" s="1"/>
  <c r="J43" i="866"/>
  <c r="K43" i="866" s="1"/>
  <c r="L43" i="866" s="1"/>
  <c r="J82" i="866"/>
  <c r="K82" i="866" s="1"/>
  <c r="L82" i="866" s="1"/>
  <c r="J70" i="866"/>
  <c r="K70" i="866" s="1"/>
  <c r="L70" i="866" s="1"/>
  <c r="J90" i="866"/>
  <c r="K90" i="866" s="1"/>
  <c r="L90" i="866" s="1"/>
  <c r="J109" i="866"/>
  <c r="K109" i="866" s="1"/>
  <c r="L109" i="866" s="1"/>
  <c r="J225" i="866"/>
  <c r="K225" i="866" s="1"/>
  <c r="L225" i="866" s="1"/>
  <c r="J263" i="866"/>
  <c r="K263" i="866" s="1"/>
  <c r="L263" i="866" s="1"/>
  <c r="J307" i="866"/>
  <c r="K307" i="866" s="1"/>
  <c r="L307" i="866" s="1"/>
  <c r="J552" i="866"/>
  <c r="K552" i="866" s="1"/>
  <c r="L552" i="866" s="1"/>
  <c r="K523" i="866"/>
  <c r="L523" i="866" s="1"/>
  <c r="J477" i="866"/>
  <c r="K477" i="866" s="1"/>
  <c r="L477" i="866" s="1"/>
  <c r="J422" i="866"/>
  <c r="K422" i="866" s="1"/>
  <c r="L422" i="866" s="1"/>
  <c r="J406" i="866"/>
  <c r="K406" i="866" s="1"/>
  <c r="L406" i="866" s="1"/>
  <c r="J361" i="866"/>
  <c r="K361" i="866" s="1"/>
  <c r="L361" i="866" s="1"/>
  <c r="J330" i="866"/>
  <c r="K330" i="866" s="1"/>
  <c r="L330" i="866" s="1"/>
  <c r="J405" i="866"/>
  <c r="K405" i="866" s="1"/>
  <c r="L405" i="866" s="1"/>
  <c r="J343" i="866"/>
  <c r="K343" i="866" s="1"/>
  <c r="L343" i="866" s="1"/>
  <c r="J190" i="866"/>
  <c r="K190" i="866" s="1"/>
  <c r="L190" i="866" s="1"/>
  <c r="J476" i="866"/>
  <c r="K476" i="866" s="1"/>
  <c r="L476" i="866" s="1"/>
  <c r="J374" i="866"/>
  <c r="K374" i="866" s="1"/>
  <c r="L374" i="866" s="1"/>
  <c r="J449" i="866"/>
  <c r="K449" i="866" s="1"/>
  <c r="L449" i="866" s="1"/>
  <c r="J105" i="866"/>
  <c r="K105" i="866" s="1"/>
  <c r="L105" i="866" s="1"/>
  <c r="J243" i="866"/>
  <c r="K243" i="866" s="1"/>
  <c r="L243" i="866" s="1"/>
  <c r="J48" i="866"/>
  <c r="K48" i="866" s="1"/>
  <c r="L48" i="866" s="1"/>
  <c r="J67" i="866"/>
  <c r="K67" i="866" s="1"/>
  <c r="L67" i="866" s="1"/>
  <c r="J208" i="866"/>
  <c r="K208" i="866" s="1"/>
  <c r="L208" i="866" s="1"/>
  <c r="J517" i="866"/>
  <c r="K517" i="866" s="1"/>
  <c r="L517" i="866" s="1"/>
  <c r="J490" i="866"/>
  <c r="K490" i="866" s="1"/>
  <c r="L490" i="866" s="1"/>
  <c r="J359" i="866"/>
  <c r="K359" i="866" s="1"/>
  <c r="L359" i="866" s="1"/>
  <c r="J327" i="866"/>
  <c r="K327" i="866" s="1"/>
  <c r="L327" i="866" s="1"/>
  <c r="J534" i="866"/>
  <c r="K534" i="866" s="1"/>
  <c r="L534" i="866" s="1"/>
  <c r="J433" i="866"/>
  <c r="K433" i="866" s="1"/>
  <c r="L433" i="866" s="1"/>
  <c r="J326" i="866"/>
  <c r="K326" i="866" s="1"/>
  <c r="L326" i="866" s="1"/>
  <c r="J474" i="866"/>
  <c r="K474" i="866" s="1"/>
  <c r="L474" i="866" s="1"/>
  <c r="J461" i="866"/>
  <c r="K461" i="866" s="1"/>
  <c r="L461" i="866" s="1"/>
  <c r="J401" i="866"/>
  <c r="K401" i="866" s="1"/>
  <c r="L401" i="866" s="1"/>
  <c r="J102" i="866"/>
  <c r="K102" i="866" s="1"/>
  <c r="L102" i="866" s="1"/>
  <c r="J140" i="866"/>
  <c r="K140" i="866" s="1"/>
  <c r="L140" i="866" s="1"/>
  <c r="J122" i="866"/>
  <c r="K122" i="866" s="1"/>
  <c r="L122" i="866" s="1"/>
  <c r="J154" i="866"/>
  <c r="K154" i="866" s="1"/>
  <c r="L154" i="866" s="1"/>
  <c r="J205" i="866"/>
  <c r="K205" i="866" s="1"/>
  <c r="L205" i="866" s="1"/>
  <c r="J219" i="866"/>
  <c r="K219" i="866" s="1"/>
  <c r="L219" i="866" s="1"/>
  <c r="J240" i="866"/>
  <c r="K240" i="866" s="1"/>
  <c r="L240" i="866" s="1"/>
  <c r="J546" i="866"/>
  <c r="K546" i="866" s="1"/>
  <c r="L546" i="866" s="1"/>
  <c r="J515" i="866"/>
  <c r="K515" i="866" s="1"/>
  <c r="L515" i="866" s="1"/>
  <c r="J487" i="866"/>
  <c r="K487" i="866" s="1"/>
  <c r="L487" i="866" s="1"/>
  <c r="J446" i="866"/>
  <c r="K446" i="866" s="1"/>
  <c r="L446" i="866" s="1"/>
  <c r="J416" i="866"/>
  <c r="K416" i="866" s="1"/>
  <c r="L416" i="866" s="1"/>
  <c r="J341" i="866"/>
  <c r="K341" i="866" s="1"/>
  <c r="L341" i="866" s="1"/>
  <c r="J259" i="866"/>
  <c r="K259" i="866" s="1"/>
  <c r="L259" i="866" s="1"/>
  <c r="J417" i="866"/>
  <c r="K417" i="866" s="1"/>
  <c r="L417" i="866" s="1"/>
  <c r="J503" i="866"/>
  <c r="K503" i="866" s="1"/>
  <c r="L503" i="866" s="1"/>
  <c r="J141" i="866"/>
  <c r="K141" i="866" s="1"/>
  <c r="L141" i="866" s="1"/>
  <c r="J372" i="866"/>
  <c r="K372" i="866" s="1"/>
  <c r="L372" i="866" s="1"/>
  <c r="J445" i="866"/>
  <c r="K445" i="866" s="1"/>
  <c r="L445" i="866" s="1"/>
  <c r="J369" i="866"/>
  <c r="K369" i="866" s="1"/>
  <c r="L369" i="866" s="1"/>
  <c r="J340" i="866"/>
  <c r="K340" i="866" s="1"/>
  <c r="L340" i="866" s="1"/>
  <c r="J242" i="866"/>
  <c r="K242" i="866" s="1"/>
  <c r="L242" i="866" s="1"/>
  <c r="J447" i="866"/>
  <c r="K447" i="866" s="1"/>
  <c r="L447" i="866" s="1"/>
  <c r="J83" i="866"/>
  <c r="K83" i="866" s="1"/>
  <c r="L83" i="866" s="1"/>
  <c r="J342" i="866"/>
  <c r="K342" i="866" s="1"/>
  <c r="L342" i="866" s="1"/>
  <c r="J218" i="866"/>
  <c r="K218" i="866" s="1"/>
  <c r="L218" i="866" s="1"/>
  <c r="J257" i="866"/>
  <c r="K257" i="866" s="1"/>
  <c r="L257" i="866" s="1"/>
  <c r="K532" i="866"/>
  <c r="L532" i="866" s="1"/>
  <c r="J499" i="866"/>
  <c r="K499" i="866" s="1"/>
  <c r="L499" i="866" s="1"/>
  <c r="J384" i="866"/>
  <c r="K384" i="866" s="1"/>
  <c r="L384" i="866" s="1"/>
  <c r="J101" i="866"/>
  <c r="K101" i="866" s="1"/>
  <c r="L101" i="866" s="1"/>
  <c r="J184" i="866"/>
  <c r="K184" i="866" s="1"/>
  <c r="L184" i="866" s="1"/>
  <c r="J204" i="866"/>
  <c r="K204" i="866" s="1"/>
  <c r="L204" i="866" s="1"/>
  <c r="J239" i="866"/>
  <c r="K239" i="866" s="1"/>
  <c r="L239" i="866" s="1"/>
  <c r="J545" i="866"/>
  <c r="K545" i="866" s="1"/>
  <c r="L545" i="866" s="1"/>
  <c r="J514" i="866"/>
  <c r="K514" i="866" s="1"/>
  <c r="L514" i="866" s="1"/>
  <c r="J459" i="866"/>
  <c r="K459" i="866" s="1"/>
  <c r="L459" i="866" s="1"/>
  <c r="J429" i="866"/>
  <c r="K429" i="866" s="1"/>
  <c r="L429" i="866" s="1"/>
  <c r="J415" i="866"/>
  <c r="K415" i="866" s="1"/>
  <c r="L415" i="866" s="1"/>
  <c r="J57" i="866"/>
  <c r="K57" i="866" s="1"/>
  <c r="L57" i="866" s="1"/>
  <c r="J152" i="866"/>
  <c r="K152" i="866" s="1"/>
  <c r="L152" i="866" s="1"/>
  <c r="K274" i="866"/>
  <c r="L274" i="866" s="1"/>
  <c r="J256" i="866"/>
  <c r="K256" i="866" s="1"/>
  <c r="L256" i="866" s="1"/>
  <c r="K531" i="866"/>
  <c r="L531" i="866" s="1"/>
  <c r="J414" i="866"/>
  <c r="K414" i="866" s="1"/>
  <c r="L414" i="866" s="1"/>
  <c r="J391" i="866"/>
  <c r="K391" i="866" s="1"/>
  <c r="L391" i="866" s="1"/>
  <c r="J339" i="866"/>
  <c r="K339" i="866" s="1"/>
  <c r="L339" i="866" s="1"/>
  <c r="J561" i="866"/>
  <c r="K561" i="866" s="1"/>
  <c r="L561" i="866" s="1"/>
  <c r="J475" i="866"/>
  <c r="K475" i="866" s="1"/>
  <c r="L475" i="866" s="1"/>
  <c r="J403" i="866"/>
  <c r="K403" i="866" s="1"/>
  <c r="L403" i="866" s="1"/>
  <c r="J370" i="866"/>
  <c r="K370" i="866" s="1"/>
  <c r="L370" i="866" s="1"/>
  <c r="J360" i="866"/>
  <c r="K360" i="866" s="1"/>
  <c r="L360" i="866" s="1"/>
  <c r="J349" i="866"/>
  <c r="K349" i="866" s="1"/>
  <c r="L349" i="866" s="1"/>
  <c r="J328" i="866"/>
  <c r="K328" i="866" s="1"/>
  <c r="L328" i="866" s="1"/>
  <c r="J304" i="866"/>
  <c r="K304" i="866" s="1"/>
  <c r="L304" i="866" s="1"/>
  <c r="J550" i="866"/>
  <c r="K550" i="866" s="1"/>
  <c r="L550" i="866" s="1"/>
  <c r="J504" i="866"/>
  <c r="K504" i="866" s="1"/>
  <c r="L504" i="866" s="1"/>
  <c r="J484" i="866"/>
  <c r="K484" i="866" s="1"/>
  <c r="L484" i="866" s="1"/>
  <c r="J466" i="866"/>
  <c r="K466" i="866" s="1"/>
  <c r="L466" i="866" s="1"/>
  <c r="J455" i="866"/>
  <c r="K455" i="866" s="1"/>
  <c r="L455" i="866" s="1"/>
  <c r="J423" i="866"/>
  <c r="K423" i="866" s="1"/>
  <c r="L423" i="866" s="1"/>
  <c r="J413" i="866"/>
  <c r="K413" i="866" s="1"/>
  <c r="L413" i="866" s="1"/>
  <c r="J380" i="866"/>
  <c r="K380" i="866" s="1"/>
  <c r="L380" i="866" s="1"/>
  <c r="J338" i="866"/>
  <c r="K338" i="866" s="1"/>
  <c r="L338" i="866" s="1"/>
  <c r="J200" i="866"/>
  <c r="K200" i="866" s="1"/>
  <c r="L200" i="866" s="1"/>
  <c r="J271" i="866"/>
  <c r="K271" i="866" s="1"/>
  <c r="L271" i="866" s="1"/>
  <c r="J586" i="866"/>
  <c r="K586" i="866" s="1"/>
  <c r="L586" i="866" s="1"/>
  <c r="J557" i="866"/>
  <c r="K557" i="866" s="1"/>
  <c r="L557" i="866" s="1"/>
  <c r="J548" i="866"/>
  <c r="K548" i="866" s="1"/>
  <c r="L548" i="866" s="1"/>
  <c r="K526" i="866"/>
  <c r="L526" i="866" s="1"/>
  <c r="J473" i="866"/>
  <c r="K473" i="866" s="1"/>
  <c r="L473" i="866" s="1"/>
  <c r="J454" i="866"/>
  <c r="K454" i="866" s="1"/>
  <c r="L454" i="866" s="1"/>
  <c r="J443" i="866"/>
  <c r="K443" i="866" s="1"/>
  <c r="L443" i="866" s="1"/>
  <c r="J411" i="866"/>
  <c r="K411" i="866" s="1"/>
  <c r="L411" i="866" s="1"/>
  <c r="J358" i="866"/>
  <c r="K358" i="866" s="1"/>
  <c r="L358" i="866" s="1"/>
  <c r="J347" i="866"/>
  <c r="K347" i="866" s="1"/>
  <c r="L347" i="866" s="1"/>
  <c r="J175" i="866"/>
  <c r="K175" i="866" s="1"/>
  <c r="L175" i="866" s="1"/>
  <c r="J161" i="866"/>
  <c r="K161" i="866" s="1"/>
  <c r="L161" i="866" s="1"/>
  <c r="J144" i="866"/>
  <c r="K144" i="866" s="1"/>
  <c r="L144" i="866" s="1"/>
  <c r="J215" i="866"/>
  <c r="K215" i="866" s="1"/>
  <c r="L215" i="866" s="1"/>
  <c r="J254" i="866"/>
  <c r="K254" i="866" s="1"/>
  <c r="L254" i="866" s="1"/>
  <c r="J300" i="866"/>
  <c r="K300" i="866" s="1"/>
  <c r="L300" i="866" s="1"/>
  <c r="J539" i="866"/>
  <c r="K539" i="866" s="1"/>
  <c r="L539" i="866" s="1"/>
  <c r="J482" i="866"/>
  <c r="K482" i="866" s="1"/>
  <c r="L482" i="866" s="1"/>
  <c r="J400" i="866"/>
  <c r="K400" i="866" s="1"/>
  <c r="L400" i="866" s="1"/>
  <c r="J389" i="866"/>
  <c r="K389" i="866" s="1"/>
  <c r="L389" i="866" s="1"/>
  <c r="J378" i="866"/>
  <c r="K378" i="866" s="1"/>
  <c r="L378" i="866" s="1"/>
  <c r="J336" i="866"/>
  <c r="K336" i="866" s="1"/>
  <c r="L336" i="866" s="1"/>
  <c r="J54" i="866"/>
  <c r="K54" i="866" s="1"/>
  <c r="L54" i="866" s="1"/>
  <c r="J585" i="866"/>
  <c r="K585" i="866" s="1"/>
  <c r="L585" i="866" s="1"/>
  <c r="J556" i="866"/>
  <c r="K556" i="866" s="1"/>
  <c r="L556" i="866" s="1"/>
  <c r="K525" i="866"/>
  <c r="L525" i="866" s="1"/>
  <c r="J512" i="866"/>
  <c r="K512" i="866" s="1"/>
  <c r="L512" i="866" s="1"/>
  <c r="J502" i="866"/>
  <c r="K502" i="866" s="1"/>
  <c r="L502" i="866" s="1"/>
  <c r="J492" i="866"/>
  <c r="K492" i="866" s="1"/>
  <c r="L492" i="866" s="1"/>
  <c r="J463" i="866"/>
  <c r="K463" i="866" s="1"/>
  <c r="L463" i="866" s="1"/>
  <c r="J453" i="866"/>
  <c r="K453" i="866" s="1"/>
  <c r="L453" i="866" s="1"/>
  <c r="J431" i="866"/>
  <c r="K431" i="866" s="1"/>
  <c r="L431" i="866" s="1"/>
  <c r="J410" i="866"/>
  <c r="K410" i="866" s="1"/>
  <c r="L410" i="866" s="1"/>
  <c r="J78" i="866"/>
  <c r="K78" i="866" s="1"/>
  <c r="L78" i="866" s="1"/>
  <c r="J120" i="866"/>
  <c r="K120" i="866" s="1"/>
  <c r="L120" i="866" s="1"/>
  <c r="J174" i="866"/>
  <c r="K174" i="866" s="1"/>
  <c r="L174" i="866" s="1"/>
  <c r="J193" i="866"/>
  <c r="K193" i="866" s="1"/>
  <c r="L193" i="866" s="1"/>
  <c r="J269" i="866"/>
  <c r="K269" i="866" s="1"/>
  <c r="L269" i="866" s="1"/>
  <c r="J316" i="866"/>
  <c r="K316" i="866" s="1"/>
  <c r="L316" i="866" s="1"/>
  <c r="J538" i="866"/>
  <c r="K538" i="866" s="1"/>
  <c r="L538" i="866" s="1"/>
  <c r="J442" i="866"/>
  <c r="K442" i="866" s="1"/>
  <c r="L442" i="866" s="1"/>
  <c r="J421" i="866"/>
  <c r="K421" i="866" s="1"/>
  <c r="L421" i="866" s="1"/>
  <c r="J399" i="866"/>
  <c r="K399" i="866" s="1"/>
  <c r="L399" i="866" s="1"/>
  <c r="J367" i="866"/>
  <c r="K367" i="866" s="1"/>
  <c r="L367" i="866" s="1"/>
  <c r="J356" i="866"/>
  <c r="K356" i="866" s="1"/>
  <c r="L356" i="866" s="1"/>
  <c r="J345" i="866"/>
  <c r="K345" i="866" s="1"/>
  <c r="L345" i="866" s="1"/>
  <c r="J325" i="866"/>
  <c r="K325" i="866" s="1"/>
  <c r="L325" i="866" s="1"/>
  <c r="J136" i="866"/>
  <c r="K136" i="866" s="1"/>
  <c r="L136" i="866" s="1"/>
  <c r="J213" i="866"/>
  <c r="K213" i="866" s="1"/>
  <c r="L213" i="866" s="1"/>
  <c r="J298" i="866"/>
  <c r="K298" i="866" s="1"/>
  <c r="L298" i="866" s="1"/>
  <c r="J555" i="866"/>
  <c r="K555" i="866" s="1"/>
  <c r="L555" i="866" s="1"/>
  <c r="J547" i="866"/>
  <c r="K547" i="866" s="1"/>
  <c r="L547" i="866" s="1"/>
  <c r="J500" i="866"/>
  <c r="K500" i="866" s="1"/>
  <c r="L500" i="866" s="1"/>
  <c r="J481" i="866"/>
  <c r="K481" i="866" s="1"/>
  <c r="L481" i="866" s="1"/>
  <c r="J472" i="866"/>
  <c r="K472" i="866" s="1"/>
  <c r="L472" i="866" s="1"/>
  <c r="J409" i="866"/>
  <c r="K409" i="866" s="1"/>
  <c r="L409" i="866" s="1"/>
  <c r="J387" i="866"/>
  <c r="K387" i="866" s="1"/>
  <c r="L387" i="866" s="1"/>
  <c r="J377" i="866"/>
  <c r="K377" i="866" s="1"/>
  <c r="L377" i="866" s="1"/>
  <c r="J335" i="866"/>
  <c r="K335" i="866" s="1"/>
  <c r="L335" i="866" s="1"/>
  <c r="J52" i="866"/>
  <c r="K52" i="866" s="1"/>
  <c r="L52" i="866" s="1"/>
  <c r="J97" i="866"/>
  <c r="K97" i="866" s="1"/>
  <c r="L97" i="866" s="1"/>
  <c r="J119" i="866"/>
  <c r="K119" i="866" s="1"/>
  <c r="L119" i="866" s="1"/>
  <c r="J173" i="866"/>
  <c r="K173" i="866" s="1"/>
  <c r="L173" i="866" s="1"/>
  <c r="J158" i="866"/>
  <c r="K158" i="866" s="1"/>
  <c r="L158" i="866" s="1"/>
  <c r="J192" i="866"/>
  <c r="K192" i="866" s="1"/>
  <c r="L192" i="866" s="1"/>
  <c r="J584" i="866"/>
  <c r="K584" i="866" s="1"/>
  <c r="L584" i="866" s="1"/>
  <c r="K524" i="866"/>
  <c r="L524" i="866" s="1"/>
  <c r="J510" i="866"/>
  <c r="K510" i="866" s="1"/>
  <c r="L510" i="866" s="1"/>
  <c r="J491" i="866"/>
  <c r="K491" i="866" s="1"/>
  <c r="L491" i="866" s="1"/>
  <c r="J452" i="866"/>
  <c r="K452" i="866" s="1"/>
  <c r="L452" i="866" s="1"/>
  <c r="J398" i="866"/>
  <c r="K398" i="866" s="1"/>
  <c r="L398" i="866" s="1"/>
  <c r="J344" i="866"/>
  <c r="K344" i="866" s="1"/>
  <c r="L344" i="866" s="1"/>
  <c r="J250" i="866"/>
  <c r="K250" i="866" s="1"/>
  <c r="L250" i="866" s="1"/>
  <c r="J233" i="866"/>
  <c r="K233" i="866" s="1"/>
  <c r="L233" i="866" s="1"/>
  <c r="J297" i="866"/>
  <c r="K297" i="866" s="1"/>
  <c r="L297" i="866" s="1"/>
  <c r="J462" i="866"/>
  <c r="K462" i="866" s="1"/>
  <c r="L462" i="866" s="1"/>
  <c r="J440" i="866"/>
  <c r="K440" i="866" s="1"/>
  <c r="L440" i="866" s="1"/>
  <c r="J430" i="866"/>
  <c r="K430" i="866" s="1"/>
  <c r="L430" i="866" s="1"/>
  <c r="J366" i="866"/>
  <c r="K366" i="866" s="1"/>
  <c r="L366" i="866" s="1"/>
  <c r="J75" i="866"/>
  <c r="K75" i="866" s="1"/>
  <c r="L75" i="866" s="1"/>
  <c r="J118" i="866"/>
  <c r="K118" i="866" s="1"/>
  <c r="L118" i="866" s="1"/>
  <c r="J172" i="866"/>
  <c r="K172" i="866" s="1"/>
  <c r="L172" i="866" s="1"/>
  <c r="J313" i="866"/>
  <c r="K313" i="866" s="1"/>
  <c r="L313" i="866" s="1"/>
  <c r="J554" i="866"/>
  <c r="K554" i="866" s="1"/>
  <c r="L554" i="866" s="1"/>
  <c r="J451" i="866"/>
  <c r="K451" i="866" s="1"/>
  <c r="L451" i="866" s="1"/>
  <c r="J355" i="866"/>
  <c r="K355" i="866" s="1"/>
  <c r="L355" i="866" s="1"/>
  <c r="J362" i="866"/>
  <c r="K362" i="866" s="1"/>
  <c r="L362" i="866" s="1"/>
  <c r="J354" i="866"/>
  <c r="K354" i="866" s="1"/>
  <c r="L354" i="866" s="1"/>
  <c r="J346" i="866"/>
  <c r="K346" i="866" s="1"/>
  <c r="L346" i="866" s="1"/>
  <c r="J337" i="866"/>
  <c r="K337" i="866" s="1"/>
  <c r="L337" i="866" s="1"/>
  <c r="J329" i="866"/>
  <c r="K329" i="866" s="1"/>
  <c r="L329" i="866" s="1"/>
  <c r="J519" i="866"/>
  <c r="K519" i="866" s="1"/>
  <c r="L519" i="866" s="1"/>
  <c r="J489" i="866"/>
  <c r="K489" i="866" s="1"/>
  <c r="L489" i="866" s="1"/>
  <c r="J460" i="866"/>
  <c r="K460" i="866" s="1"/>
  <c r="L460" i="866" s="1"/>
  <c r="J435" i="866"/>
  <c r="K435" i="866" s="1"/>
  <c r="L435" i="866" s="1"/>
  <c r="J397" i="866"/>
  <c r="K397" i="866" s="1"/>
  <c r="L397" i="866" s="1"/>
  <c r="J559" i="866"/>
  <c r="K559" i="866" s="1"/>
  <c r="L559" i="866" s="1"/>
  <c r="J537" i="866"/>
  <c r="K537" i="866" s="1"/>
  <c r="L537" i="866" s="1"/>
  <c r="K529" i="866"/>
  <c r="L529" i="866" s="1"/>
  <c r="J518" i="866"/>
  <c r="K518" i="866" s="1"/>
  <c r="L518" i="866" s="1"/>
  <c r="J511" i="866"/>
  <c r="K511" i="866" s="1"/>
  <c r="L511" i="866" s="1"/>
  <c r="J488" i="866"/>
  <c r="K488" i="866" s="1"/>
  <c r="L488" i="866" s="1"/>
  <c r="J434" i="866"/>
  <c r="K434" i="866" s="1"/>
  <c r="L434" i="866" s="1"/>
  <c r="J427" i="866"/>
  <c r="K427" i="866" s="1"/>
  <c r="L427" i="866" s="1"/>
  <c r="J420" i="866"/>
  <c r="K420" i="866" s="1"/>
  <c r="L420" i="866" s="1"/>
  <c r="J404" i="866"/>
  <c r="K404" i="866" s="1"/>
  <c r="L404" i="866" s="1"/>
  <c r="J381" i="866"/>
  <c r="K381" i="866" s="1"/>
  <c r="L381" i="866" s="1"/>
  <c r="J373" i="866"/>
  <c r="K373" i="866" s="1"/>
  <c r="L373" i="866" s="1"/>
  <c r="J357" i="866"/>
  <c r="K357" i="866" s="1"/>
  <c r="L357" i="866" s="1"/>
  <c r="J332" i="866"/>
  <c r="K332" i="866" s="1"/>
  <c r="L332" i="866" s="1"/>
  <c r="J324" i="866"/>
  <c r="K324" i="866" s="1"/>
  <c r="L324" i="866" s="1"/>
  <c r="J495" i="866"/>
  <c r="K495" i="866" s="1"/>
  <c r="L495" i="866" s="1"/>
  <c r="J441" i="866"/>
  <c r="K441" i="866" s="1"/>
  <c r="L441" i="866" s="1"/>
  <c r="J396" i="866"/>
  <c r="K396" i="866" s="1"/>
  <c r="L396" i="866" s="1"/>
  <c r="J558" i="866"/>
  <c r="K558" i="866" s="1"/>
  <c r="L558" i="866" s="1"/>
  <c r="J536" i="866"/>
  <c r="K536" i="866" s="1"/>
  <c r="L536" i="866" s="1"/>
  <c r="J480" i="866"/>
  <c r="K480" i="866" s="1"/>
  <c r="L480" i="866" s="1"/>
  <c r="J419" i="866"/>
  <c r="K419" i="866" s="1"/>
  <c r="L419" i="866" s="1"/>
  <c r="J388" i="866"/>
  <c r="K388" i="866" s="1"/>
  <c r="L388" i="866" s="1"/>
  <c r="J331" i="866"/>
  <c r="K331" i="866" s="1"/>
  <c r="L331" i="866" s="1"/>
  <c r="J323" i="866"/>
  <c r="K323" i="866" s="1"/>
  <c r="L323" i="866" s="1"/>
  <c r="J92" i="866"/>
  <c r="K92" i="866" s="1"/>
  <c r="L92" i="866" s="1"/>
  <c r="J191" i="866"/>
  <c r="K191" i="866" s="1"/>
  <c r="L191" i="866" s="1"/>
  <c r="J251" i="866"/>
  <c r="K251" i="866" s="1"/>
  <c r="L251" i="866" s="1"/>
  <c r="J299" i="866"/>
  <c r="K299" i="866" s="1"/>
  <c r="L299" i="866" s="1"/>
  <c r="J587" i="866"/>
  <c r="K587" i="866" s="1"/>
  <c r="L587" i="866" s="1"/>
  <c r="J542" i="866"/>
  <c r="K542" i="866" s="1"/>
  <c r="L542" i="866" s="1"/>
  <c r="J535" i="866"/>
  <c r="K535" i="866" s="1"/>
  <c r="L535" i="866" s="1"/>
  <c r="J509" i="866"/>
  <c r="K509" i="866" s="1"/>
  <c r="L509" i="866" s="1"/>
  <c r="J464" i="866"/>
  <c r="K464" i="866" s="1"/>
  <c r="L464" i="866" s="1"/>
  <c r="J425" i="866"/>
  <c r="K425" i="866" s="1"/>
  <c r="L425" i="866" s="1"/>
  <c r="J418" i="866"/>
  <c r="K418" i="866" s="1"/>
  <c r="L418" i="866" s="1"/>
  <c r="J402" i="866"/>
  <c r="K402" i="866" s="1"/>
  <c r="L402" i="866" s="1"/>
  <c r="J386" i="866"/>
  <c r="K386" i="866" s="1"/>
  <c r="L386" i="866" s="1"/>
  <c r="J371" i="866"/>
  <c r="K371" i="866" s="1"/>
  <c r="L371" i="866" s="1"/>
  <c r="J363" i="866"/>
  <c r="K363" i="866" s="1"/>
  <c r="L363" i="866" s="1"/>
  <c r="J322" i="866"/>
  <c r="K322" i="866" s="1"/>
  <c r="L322" i="866" s="1"/>
  <c r="J86" i="866"/>
  <c r="K86" i="866" s="1"/>
  <c r="L86" i="866" s="1"/>
  <c r="J116" i="866"/>
  <c r="K116" i="866" s="1"/>
  <c r="L116" i="866" s="1"/>
  <c r="J315" i="866"/>
  <c r="K315" i="866" s="1"/>
  <c r="L315" i="866" s="1"/>
  <c r="J549" i="866"/>
  <c r="K549" i="866" s="1"/>
  <c r="L549" i="866" s="1"/>
  <c r="J516" i="866"/>
  <c r="K516" i="866" s="1"/>
  <c r="L516" i="866" s="1"/>
  <c r="J493" i="866"/>
  <c r="K493" i="866" s="1"/>
  <c r="L493" i="866" s="1"/>
  <c r="J486" i="866"/>
  <c r="K486" i="866" s="1"/>
  <c r="L486" i="866" s="1"/>
  <c r="J471" i="866"/>
  <c r="K471" i="866" s="1"/>
  <c r="L471" i="866" s="1"/>
  <c r="J448" i="866"/>
  <c r="K448" i="866" s="1"/>
  <c r="L448" i="866" s="1"/>
  <c r="J439" i="866"/>
  <c r="K439" i="866" s="1"/>
  <c r="L439" i="866" s="1"/>
  <c r="J432" i="866"/>
  <c r="K432" i="866" s="1"/>
  <c r="L432" i="866" s="1"/>
  <c r="J394" i="866"/>
  <c r="K394" i="866" s="1"/>
  <c r="L394" i="866" s="1"/>
  <c r="J289" i="866"/>
  <c r="K289" i="866" s="1"/>
  <c r="L289" i="866" s="1"/>
  <c r="J214" i="866"/>
  <c r="K214" i="866" s="1"/>
  <c r="L214" i="866" s="1"/>
  <c r="J199" i="866"/>
  <c r="K199" i="866" s="1"/>
  <c r="L199" i="866" s="1"/>
  <c r="J77" i="866"/>
  <c r="K77" i="866" s="1"/>
  <c r="L77" i="866" s="1"/>
  <c r="J100" i="866"/>
  <c r="K100" i="866" s="1"/>
  <c r="L100" i="866" s="1"/>
  <c r="J153" i="866"/>
  <c r="K153" i="866" s="1"/>
  <c r="L153" i="866" s="1"/>
  <c r="J189" i="866"/>
  <c r="K189" i="866" s="1"/>
  <c r="L189" i="866" s="1"/>
  <c r="J227" i="866"/>
  <c r="K227" i="866" s="1"/>
  <c r="L227" i="866" s="1"/>
  <c r="J241" i="866"/>
  <c r="K241" i="866" s="1"/>
  <c r="L241" i="866" s="1"/>
  <c r="J282" i="866"/>
  <c r="K282" i="866" s="1"/>
  <c r="L282" i="866" s="1"/>
  <c r="J66" i="866"/>
  <c r="K66" i="866" s="1"/>
  <c r="L66" i="866" s="1"/>
  <c r="J76" i="866"/>
  <c r="K76" i="866" s="1"/>
  <c r="L76" i="866" s="1"/>
  <c r="J98" i="866"/>
  <c r="K98" i="866" s="1"/>
  <c r="L98" i="866" s="1"/>
  <c r="J139" i="866"/>
  <c r="K139" i="866" s="1"/>
  <c r="L139" i="866" s="1"/>
  <c r="J108" i="866"/>
  <c r="K108" i="866" s="1"/>
  <c r="L108" i="866" s="1"/>
  <c r="J164" i="866"/>
  <c r="K164" i="866" s="1"/>
  <c r="L164" i="866" s="1"/>
  <c r="J187" i="866"/>
  <c r="K187" i="866" s="1"/>
  <c r="L187" i="866" s="1"/>
  <c r="J268" i="866"/>
  <c r="K268" i="866" s="1"/>
  <c r="L268" i="866" s="1"/>
  <c r="J253" i="866"/>
  <c r="K253" i="866" s="1"/>
  <c r="L253" i="866" s="1"/>
  <c r="J281" i="866"/>
  <c r="K281" i="866" s="1"/>
  <c r="L281" i="866" s="1"/>
  <c r="J121" i="866"/>
  <c r="K121" i="866" s="1"/>
  <c r="L121" i="866" s="1"/>
  <c r="J163" i="866"/>
  <c r="K163" i="866" s="1"/>
  <c r="L163" i="866" s="1"/>
  <c r="J224" i="866"/>
  <c r="K224" i="866" s="1"/>
  <c r="L224" i="866" s="1"/>
  <c r="J266" i="866"/>
  <c r="K266" i="866" s="1"/>
  <c r="L266" i="866" s="1"/>
  <c r="J252" i="866"/>
  <c r="K252" i="866" s="1"/>
  <c r="L252" i="866" s="1"/>
  <c r="J149" i="866"/>
  <c r="K149" i="866" s="1"/>
  <c r="L149" i="866" s="1"/>
  <c r="J73" i="866"/>
  <c r="K73" i="866" s="1"/>
  <c r="L73" i="866" s="1"/>
  <c r="J96" i="866"/>
  <c r="K96" i="866" s="1"/>
  <c r="L96" i="866" s="1"/>
  <c r="J114" i="866"/>
  <c r="K114" i="866" s="1"/>
  <c r="L114" i="866" s="1"/>
  <c r="J273" i="866"/>
  <c r="K273" i="866" s="1"/>
  <c r="L273" i="866" s="1"/>
  <c r="J249" i="866"/>
  <c r="K249" i="866" s="1"/>
  <c r="L249" i="866" s="1"/>
  <c r="J293" i="866"/>
  <c r="K293" i="866" s="1"/>
  <c r="L293" i="866" s="1"/>
  <c r="J178" i="866"/>
  <c r="K178" i="866" s="1"/>
  <c r="L178" i="866" s="1"/>
  <c r="J126" i="866"/>
  <c r="K126" i="866" s="1"/>
  <c r="L126" i="866" s="1"/>
  <c r="J170" i="866"/>
  <c r="K170" i="866" s="1"/>
  <c r="L170" i="866" s="1"/>
  <c r="J160" i="866"/>
  <c r="K160" i="866" s="1"/>
  <c r="L160" i="866" s="1"/>
  <c r="J148" i="866"/>
  <c r="K148" i="866" s="1"/>
  <c r="L148" i="866" s="1"/>
  <c r="J186" i="866"/>
  <c r="K186" i="866" s="1"/>
  <c r="L186" i="866" s="1"/>
  <c r="K196" i="866"/>
  <c r="L196" i="866" s="1"/>
  <c r="J261" i="866"/>
  <c r="K261" i="866" s="1"/>
  <c r="L261" i="866" s="1"/>
  <c r="J305" i="866"/>
  <c r="K305" i="866" s="1"/>
  <c r="L305" i="866" s="1"/>
  <c r="J95" i="866"/>
  <c r="K95" i="866" s="1"/>
  <c r="L95" i="866" s="1"/>
  <c r="J272" i="866"/>
  <c r="K272" i="866" s="1"/>
  <c r="L272" i="866" s="1"/>
  <c r="J234" i="866"/>
  <c r="K234" i="866" s="1"/>
  <c r="L234" i="866" s="1"/>
  <c r="J55" i="866"/>
  <c r="K55" i="866" s="1"/>
  <c r="L55" i="866" s="1"/>
  <c r="K195" i="866"/>
  <c r="L195" i="866" s="1"/>
  <c r="J138" i="866"/>
  <c r="K138" i="866" s="1"/>
  <c r="L138" i="866" s="1"/>
  <c r="J112" i="866"/>
  <c r="K112" i="866" s="1"/>
  <c r="L112" i="866" s="1"/>
  <c r="J159" i="866"/>
  <c r="K159" i="866" s="1"/>
  <c r="L159" i="866" s="1"/>
  <c r="J147" i="866"/>
  <c r="K147" i="866" s="1"/>
  <c r="L147" i="866" s="1"/>
  <c r="J209" i="866"/>
  <c r="K209" i="866" s="1"/>
  <c r="L209" i="866" s="1"/>
  <c r="J260" i="866"/>
  <c r="K260" i="866" s="1"/>
  <c r="L260" i="866" s="1"/>
  <c r="J277" i="866"/>
  <c r="K277" i="866" s="1"/>
  <c r="L277" i="866" s="1"/>
  <c r="J93" i="866"/>
  <c r="K93" i="866" s="1"/>
  <c r="L93" i="866" s="1"/>
  <c r="J137" i="866"/>
  <c r="K137" i="866" s="1"/>
  <c r="L137" i="866" s="1"/>
  <c r="J123" i="866"/>
  <c r="K123" i="866" s="1"/>
  <c r="L123" i="866" s="1"/>
  <c r="J168" i="866"/>
  <c r="K168" i="866" s="1"/>
  <c r="L168" i="866" s="1"/>
  <c r="J183" i="866"/>
  <c r="K183" i="866" s="1"/>
  <c r="L183" i="866" s="1"/>
  <c r="J226" i="866"/>
  <c r="K226" i="866" s="1"/>
  <c r="L226" i="866" s="1"/>
  <c r="J317" i="866"/>
  <c r="K317" i="866" s="1"/>
  <c r="L317" i="866" s="1"/>
  <c r="J44" i="866"/>
  <c r="K44" i="866" s="1"/>
  <c r="L44" i="866" s="1"/>
  <c r="J53" i="866"/>
  <c r="K53" i="866" s="1"/>
  <c r="L53" i="866" s="1"/>
  <c r="J229" i="866"/>
  <c r="K229" i="866" s="1"/>
  <c r="L229" i="866" s="1"/>
  <c r="J68" i="866"/>
  <c r="K68" i="866" s="1"/>
  <c r="L68" i="866" s="1"/>
  <c r="J110" i="866"/>
  <c r="K110" i="866" s="1"/>
  <c r="L110" i="866" s="1"/>
  <c r="J145" i="866"/>
  <c r="K145" i="866" s="1"/>
  <c r="L145" i="866" s="1"/>
  <c r="J270" i="866"/>
  <c r="K270" i="866" s="1"/>
  <c r="L270" i="866" s="1"/>
  <c r="J245" i="866"/>
  <c r="K245" i="866" s="1"/>
  <c r="L245" i="866" s="1"/>
  <c r="J232" i="866"/>
  <c r="K232" i="866" s="1"/>
  <c r="L232" i="866" s="1"/>
  <c r="J69" i="866"/>
  <c r="K69" i="866" s="1"/>
  <c r="L69" i="866" s="1"/>
  <c r="J113" i="866"/>
  <c r="K113" i="866" s="1"/>
  <c r="L113" i="866" s="1"/>
  <c r="J171" i="866"/>
  <c r="K171" i="866" s="1"/>
  <c r="L171" i="866" s="1"/>
  <c r="J220" i="866"/>
  <c r="K220" i="866" s="1"/>
  <c r="L220" i="866" s="1"/>
  <c r="J265" i="866"/>
  <c r="K265" i="866" s="1"/>
  <c r="L265" i="866" s="1"/>
  <c r="J255" i="866"/>
  <c r="K255" i="866" s="1"/>
  <c r="L255" i="866" s="1"/>
  <c r="J231" i="866"/>
  <c r="K231" i="866" s="1"/>
  <c r="L231" i="866" s="1"/>
  <c r="J318" i="866"/>
  <c r="K318" i="866" s="1"/>
  <c r="L318" i="866" s="1"/>
  <c r="J306" i="866"/>
  <c r="K306" i="866" s="1"/>
  <c r="L306" i="866" s="1"/>
  <c r="J314" i="866"/>
  <c r="K314" i="866" s="1"/>
  <c r="L314" i="866" s="1"/>
  <c r="J303" i="866"/>
  <c r="K303" i="866" s="1"/>
  <c r="L303" i="866" s="1"/>
  <c r="J80" i="866"/>
  <c r="K80" i="866" s="1"/>
  <c r="L80" i="866" s="1"/>
  <c r="J129" i="866"/>
  <c r="K129" i="866" s="1"/>
  <c r="L129" i="866" s="1"/>
  <c r="J107" i="866"/>
  <c r="K107" i="866" s="1"/>
  <c r="L107" i="866" s="1"/>
  <c r="J156" i="866"/>
  <c r="K156" i="866" s="1"/>
  <c r="L156" i="866" s="1"/>
  <c r="J146" i="866"/>
  <c r="K146" i="866" s="1"/>
  <c r="L146" i="866" s="1"/>
  <c r="J185" i="866"/>
  <c r="K185" i="866" s="1"/>
  <c r="L185" i="866" s="1"/>
  <c r="J212" i="866"/>
  <c r="K212" i="866" s="1"/>
  <c r="L212" i="866" s="1"/>
  <c r="J223" i="866"/>
  <c r="K223" i="866" s="1"/>
  <c r="L223" i="866" s="1"/>
  <c r="J236" i="866"/>
  <c r="K236" i="866" s="1"/>
  <c r="L236" i="866" s="1"/>
  <c r="J284" i="866"/>
  <c r="K284" i="866" s="1"/>
  <c r="L284" i="866" s="1"/>
  <c r="J61" i="866"/>
  <c r="K61" i="866" s="1"/>
  <c r="L61" i="866" s="1"/>
  <c r="J79" i="866"/>
  <c r="K79" i="866" s="1"/>
  <c r="L79" i="866" s="1"/>
  <c r="J128" i="866"/>
  <c r="K128" i="866" s="1"/>
  <c r="L128" i="866" s="1"/>
  <c r="J106" i="866"/>
  <c r="K106" i="866" s="1"/>
  <c r="L106" i="866" s="1"/>
  <c r="J155" i="866"/>
  <c r="K155" i="866" s="1"/>
  <c r="L155" i="866" s="1"/>
  <c r="J211" i="866"/>
  <c r="K211" i="866" s="1"/>
  <c r="L211" i="866" s="1"/>
  <c r="J201" i="866"/>
  <c r="K201" i="866" s="1"/>
  <c r="L201" i="866" s="1"/>
  <c r="J222" i="866"/>
  <c r="K222" i="866" s="1"/>
  <c r="L222" i="866" s="1"/>
  <c r="J235" i="866"/>
  <c r="K235" i="866" s="1"/>
  <c r="L235" i="866" s="1"/>
  <c r="J283" i="866"/>
  <c r="K283" i="866" s="1"/>
  <c r="L283" i="866" s="1"/>
  <c r="J280" i="866"/>
  <c r="K280" i="866" s="1"/>
  <c r="L280" i="866" s="1"/>
  <c r="J302" i="866"/>
  <c r="K302" i="866" s="1"/>
  <c r="L302" i="866" s="1"/>
  <c r="J60" i="866"/>
  <c r="K60" i="866" s="1"/>
  <c r="L60" i="866" s="1"/>
  <c r="J51" i="866"/>
  <c r="K51" i="866" s="1"/>
  <c r="L51" i="866" s="1"/>
  <c r="J88" i="866"/>
  <c r="K88" i="866" s="1"/>
  <c r="L88" i="866" s="1"/>
  <c r="J135" i="866"/>
  <c r="K135" i="866" s="1"/>
  <c r="L135" i="866" s="1"/>
  <c r="J179" i="866"/>
  <c r="K179" i="866" s="1"/>
  <c r="L179" i="866" s="1"/>
  <c r="J198" i="866"/>
  <c r="K198" i="866" s="1"/>
  <c r="L198" i="866" s="1"/>
  <c r="J248" i="866"/>
  <c r="K248" i="866" s="1"/>
  <c r="L248" i="866" s="1"/>
  <c r="J311" i="866"/>
  <c r="K311" i="866" s="1"/>
  <c r="L311" i="866" s="1"/>
  <c r="J276" i="866"/>
  <c r="K276" i="866" s="1"/>
  <c r="L276" i="866" s="1"/>
  <c r="J99" i="866"/>
  <c r="K99" i="866" s="1"/>
  <c r="L99" i="866" s="1"/>
  <c r="J115" i="866"/>
  <c r="K115" i="866" s="1"/>
  <c r="L115" i="866" s="1"/>
  <c r="J176" i="866"/>
  <c r="K176" i="866" s="1"/>
  <c r="L176" i="866" s="1"/>
  <c r="J157" i="866"/>
  <c r="K157" i="866" s="1"/>
  <c r="L157" i="866" s="1"/>
  <c r="J207" i="866"/>
  <c r="K207" i="866" s="1"/>
  <c r="L207" i="866" s="1"/>
  <c r="J267" i="866"/>
  <c r="K267" i="866" s="1"/>
  <c r="L267" i="866" s="1"/>
  <c r="J258" i="866"/>
  <c r="K258" i="866" s="1"/>
  <c r="L258" i="866" s="1"/>
  <c r="J238" i="866"/>
  <c r="K238" i="866" s="1"/>
  <c r="L238" i="866" s="1"/>
  <c r="J301" i="866"/>
  <c r="K301" i="866" s="1"/>
  <c r="L301" i="866" s="1"/>
  <c r="J290" i="866"/>
  <c r="K290" i="866" s="1"/>
  <c r="L290" i="866" s="1"/>
  <c r="J291" i="866"/>
  <c r="K291" i="866" s="1"/>
  <c r="L291" i="866" s="1"/>
  <c r="J59" i="866"/>
  <c r="K59" i="866" s="1"/>
  <c r="L59" i="866" s="1"/>
  <c r="J50" i="866"/>
  <c r="K50" i="866" s="1"/>
  <c r="L50" i="866" s="1"/>
  <c r="J72" i="866"/>
  <c r="K72" i="866" s="1"/>
  <c r="L72" i="866" s="1"/>
  <c r="J87" i="866"/>
  <c r="K87" i="866" s="1"/>
  <c r="L87" i="866" s="1"/>
  <c r="J134" i="866"/>
  <c r="K134" i="866" s="1"/>
  <c r="L134" i="866" s="1"/>
  <c r="J125" i="866"/>
  <c r="K125" i="866" s="1"/>
  <c r="L125" i="866" s="1"/>
  <c r="J188" i="866"/>
  <c r="K188" i="866" s="1"/>
  <c r="L188" i="866" s="1"/>
  <c r="J247" i="866"/>
  <c r="K247" i="866" s="1"/>
  <c r="L247" i="866" s="1"/>
  <c r="J287" i="866"/>
  <c r="K287" i="866" s="1"/>
  <c r="L287" i="866" s="1"/>
  <c r="J279" i="866"/>
  <c r="K279" i="866" s="1"/>
  <c r="L279" i="866" s="1"/>
  <c r="J310" i="866"/>
  <c r="K310" i="866" s="1"/>
  <c r="L310" i="866" s="1"/>
  <c r="J58" i="866"/>
  <c r="K58" i="866" s="1"/>
  <c r="L58" i="866" s="1"/>
  <c r="J49" i="866"/>
  <c r="K49" i="866" s="1"/>
  <c r="L49" i="866" s="1"/>
  <c r="J71" i="866"/>
  <c r="K71" i="866" s="1"/>
  <c r="L71" i="866" s="1"/>
  <c r="J133" i="866"/>
  <c r="K133" i="866" s="1"/>
  <c r="L133" i="866" s="1"/>
  <c r="J124" i="866"/>
  <c r="K124" i="866" s="1"/>
  <c r="L124" i="866" s="1"/>
  <c r="J206" i="866"/>
  <c r="K206" i="866" s="1"/>
  <c r="L206" i="866" s="1"/>
  <c r="J237" i="866"/>
  <c r="K237" i="866" s="1"/>
  <c r="L237" i="866" s="1"/>
  <c r="J278" i="866"/>
  <c r="K278" i="866" s="1"/>
  <c r="L278" i="866" s="1"/>
  <c r="I19" i="866"/>
  <c r="I18" i="866" s="1"/>
  <c r="I9" i="866"/>
  <c r="H4" i="866"/>
  <c r="C4" i="866"/>
  <c r="H3" i="866"/>
  <c r="C3" i="866"/>
  <c r="G42" i="855"/>
  <c r="F42" i="855"/>
  <c r="E42" i="855"/>
  <c r="D42" i="855"/>
  <c r="L351" i="866" l="1"/>
  <c r="L607" i="866"/>
  <c r="L321" i="866"/>
  <c r="L320" i="866" s="1"/>
  <c r="L39" i="866"/>
  <c r="L38" i="866" s="1"/>
  <c r="L669" i="866"/>
  <c r="L674" i="866"/>
  <c r="L228" i="866"/>
  <c r="L699" i="866"/>
  <c r="L689" i="866"/>
  <c r="L688" i="866" s="1"/>
  <c r="L634" i="866"/>
  <c r="L104" i="866"/>
  <c r="L217" i="866"/>
  <c r="L81" i="866"/>
  <c r="L681" i="866"/>
  <c r="I320" i="866"/>
  <c r="I319" i="866" s="1"/>
  <c r="L85" i="866"/>
  <c r="L633" i="866"/>
  <c r="L612" i="866"/>
  <c r="L456" i="866"/>
  <c r="L288" i="866"/>
  <c r="L501" i="866"/>
  <c r="L522" i="866"/>
  <c r="L521" i="866" s="1"/>
  <c r="L520" i="866" s="1"/>
  <c r="L664" i="866"/>
  <c r="L177" i="866"/>
  <c r="L583" i="866"/>
  <c r="L560" i="866"/>
  <c r="L600" i="866"/>
  <c r="L533" i="866"/>
  <c r="L444" i="866"/>
  <c r="L275" i="866"/>
  <c r="L661" i="866"/>
  <c r="L65" i="866"/>
  <c r="L64" i="866" s="1"/>
  <c r="L47" i="866"/>
  <c r="L46" i="866" s="1"/>
  <c r="L194" i="866"/>
  <c r="I611" i="866"/>
  <c r="I673" i="866"/>
  <c r="I17" i="866"/>
  <c r="I589" i="866"/>
  <c r="I216" i="866"/>
  <c r="L142" i="866"/>
  <c r="L655" i="866"/>
  <c r="L641" i="866" s="1"/>
  <c r="I103" i="866"/>
  <c r="I688" i="866"/>
  <c r="I641" i="866"/>
  <c r="L617" i="866"/>
  <c r="I521" i="866"/>
  <c r="I520" i="866" s="1"/>
  <c r="L593" i="866"/>
  <c r="L589" i="866" s="1"/>
  <c r="J29" i="866"/>
  <c r="K29" i="866" s="1"/>
  <c r="L29" i="866" s="1"/>
  <c r="J31" i="866"/>
  <c r="K31" i="866" s="1"/>
  <c r="L31" i="866" s="1"/>
  <c r="J30" i="866"/>
  <c r="K30" i="866" s="1"/>
  <c r="L30" i="866" s="1"/>
  <c r="J20" i="866"/>
  <c r="K20" i="866" s="1"/>
  <c r="L20" i="866" s="1"/>
  <c r="J21" i="866"/>
  <c r="K21" i="866" s="1"/>
  <c r="L21" i="866" s="1"/>
  <c r="J22" i="866"/>
  <c r="K22" i="866" s="1"/>
  <c r="L22" i="866" s="1"/>
  <c r="J24" i="866"/>
  <c r="K24" i="866" s="1"/>
  <c r="L24" i="866" s="1"/>
  <c r="J25" i="866"/>
  <c r="K25" i="866" s="1"/>
  <c r="L25" i="866" s="1"/>
  <c r="J27" i="866"/>
  <c r="K27" i="866" s="1"/>
  <c r="L27" i="866" s="1"/>
  <c r="J35" i="866"/>
  <c r="K35" i="866" s="1"/>
  <c r="L35" i="866" s="1"/>
  <c r="J36" i="866"/>
  <c r="K36" i="866" s="1"/>
  <c r="L36" i="866" s="1"/>
  <c r="J37" i="866"/>
  <c r="K37" i="866" s="1"/>
  <c r="L37" i="866" s="1"/>
  <c r="J34" i="866"/>
  <c r="K34" i="866" s="1"/>
  <c r="L34" i="866" s="1"/>
  <c r="L33" i="866" s="1"/>
  <c r="J23" i="866"/>
  <c r="K23" i="866" s="1"/>
  <c r="L23" i="866" s="1"/>
  <c r="J26" i="866"/>
  <c r="K26" i="866" s="1"/>
  <c r="L26" i="866" s="1"/>
  <c r="J28" i="866"/>
  <c r="K28" i="866" s="1"/>
  <c r="L28" i="866" s="1"/>
  <c r="J11" i="866"/>
  <c r="K11" i="866" s="1"/>
  <c r="L11" i="866" s="1"/>
  <c r="J12" i="866"/>
  <c r="K12" i="866" s="1"/>
  <c r="L12" i="866" s="1"/>
  <c r="J13" i="866"/>
  <c r="K13" i="866" s="1"/>
  <c r="L13" i="866" s="1"/>
  <c r="J14" i="866"/>
  <c r="K14" i="866" s="1"/>
  <c r="L14" i="866" s="1"/>
  <c r="J15" i="866"/>
  <c r="K15" i="866" s="1"/>
  <c r="L15" i="866" s="1"/>
  <c r="J16" i="866"/>
  <c r="K16" i="866" s="1"/>
  <c r="L16" i="866" s="1"/>
  <c r="J19" i="866"/>
  <c r="K19" i="866" s="1"/>
  <c r="L19" i="866" s="1"/>
  <c r="J10" i="866"/>
  <c r="K10" i="866" s="1"/>
  <c r="L10" i="866" s="1"/>
  <c r="G5" i="851" a="1"/>
  <c r="G5" i="851" s="1"/>
  <c r="C4" i="851"/>
  <c r="C3" i="851"/>
  <c r="E7" i="840"/>
  <c r="F21" i="843"/>
  <c r="E7" i="843"/>
  <c r="C5" i="843"/>
  <c r="C4" i="843"/>
  <c r="E7" i="845"/>
  <c r="C5" i="845"/>
  <c r="C4" i="845"/>
  <c r="C9" i="808"/>
  <c r="C8" i="808"/>
  <c r="C4" i="853"/>
  <c r="C3" i="853"/>
  <c r="L611" i="866" l="1"/>
  <c r="L18" i="866"/>
  <c r="L17" i="866" s="1"/>
  <c r="L673" i="866"/>
  <c r="L216" i="866"/>
  <c r="L319" i="866"/>
  <c r="L103" i="866"/>
  <c r="L84" i="866" s="1"/>
  <c r="L9" i="866"/>
  <c r="I84" i="866"/>
  <c r="L713" i="866" s="1"/>
  <c r="C5" i="849"/>
  <c r="C4" i="849"/>
  <c r="D16" i="858"/>
  <c r="D15" i="858"/>
  <c r="C4" i="840"/>
  <c r="C5" i="840"/>
  <c r="C4" i="846"/>
  <c r="C3" i="855"/>
  <c r="C4" i="855"/>
  <c r="C17" i="808"/>
  <c r="C14" i="808"/>
  <c r="C68" i="808"/>
  <c r="C71" i="808"/>
  <c r="L715" i="866" l="1"/>
  <c r="J10" i="849" s="1"/>
  <c r="L714" i="866" l="1"/>
  <c r="N5" i="849" l="1"/>
  <c r="N4" i="849"/>
  <c r="G4" i="855"/>
  <c r="G3" i="855"/>
  <c r="G37" i="855"/>
  <c r="F37" i="855"/>
  <c r="E37" i="855"/>
  <c r="D37" i="855"/>
  <c r="G30" i="855"/>
  <c r="F30" i="855"/>
  <c r="E30" i="855"/>
  <c r="D30" i="855"/>
  <c r="G19" i="855"/>
  <c r="F19" i="855"/>
  <c r="E19" i="855"/>
  <c r="D19" i="855"/>
  <c r="F4" i="853"/>
  <c r="F3" i="853"/>
  <c r="C65" i="808"/>
  <c r="C62" i="808"/>
  <c r="C59" i="808"/>
  <c r="C56" i="808"/>
  <c r="C53" i="808"/>
  <c r="C50" i="808"/>
  <c r="C47" i="808"/>
  <c r="C44" i="808"/>
  <c r="C41" i="808"/>
  <c r="C38" i="808"/>
  <c r="C35" i="808"/>
  <c r="C32" i="808"/>
  <c r="C29" i="808"/>
  <c r="C26" i="808"/>
  <c r="C23" i="808"/>
  <c r="C20" i="808"/>
  <c r="G4" i="851"/>
  <c r="G3" i="851"/>
  <c r="F18" i="846"/>
  <c r="F17" i="846"/>
  <c r="F14" i="846"/>
  <c r="F21" i="846"/>
  <c r="F25" i="551" s="1"/>
  <c r="O5" i="846"/>
  <c r="O4" i="846"/>
  <c r="F18" i="845"/>
  <c r="F17" i="845"/>
  <c r="F14" i="845"/>
  <c r="F21" i="845"/>
  <c r="F22" i="551" s="1"/>
  <c r="O5" i="845"/>
  <c r="O4" i="845"/>
  <c r="F18" i="843"/>
  <c r="F17" i="843"/>
  <c r="F14" i="843"/>
  <c r="O5" i="843"/>
  <c r="O4" i="843"/>
  <c r="F14" i="840"/>
  <c r="F21" i="840"/>
  <c r="F17" i="840"/>
  <c r="F18" i="840"/>
  <c r="O5" i="840"/>
  <c r="O4" i="840"/>
  <c r="D14" i="808" l="1"/>
  <c r="D43" i="855"/>
  <c r="E43" i="855"/>
  <c r="L4" i="866" s="1"/>
  <c r="F43" i="855"/>
  <c r="G43" i="855"/>
  <c r="K3" i="851" l="1"/>
  <c r="K4" i="851"/>
  <c r="D17" i="808"/>
  <c r="D29" i="808" l="1"/>
  <c r="D59" i="808"/>
  <c r="D56" i="808"/>
  <c r="D47" i="808"/>
  <c r="D32" i="808"/>
  <c r="D62" i="808"/>
  <c r="D68" i="808"/>
  <c r="D65" i="808"/>
  <c r="D53" i="808"/>
  <c r="D26" i="808"/>
  <c r="D50" i="808"/>
  <c r="D41" i="808"/>
  <c r="D35" i="808"/>
  <c r="D44" i="808"/>
  <c r="D23" i="808"/>
  <c r="D38" i="808"/>
  <c r="E68" i="808" l="1"/>
  <c r="I68" i="808"/>
  <c r="M68" i="808"/>
  <c r="Q68" i="808"/>
  <c r="U68" i="808"/>
  <c r="Y68" i="808"/>
  <c r="E32" i="808"/>
  <c r="I32" i="808"/>
  <c r="M32" i="808"/>
  <c r="Q32" i="808"/>
  <c r="U32" i="808"/>
  <c r="Y32" i="808"/>
  <c r="M59" i="808"/>
  <c r="I59" i="808"/>
  <c r="M44" i="808"/>
  <c r="I44" i="808"/>
  <c r="I35" i="808"/>
  <c r="M35" i="808"/>
  <c r="M26" i="808"/>
  <c r="I26" i="808"/>
  <c r="M53" i="808"/>
  <c r="I53" i="808"/>
  <c r="M65" i="808"/>
  <c r="I65" i="808"/>
  <c r="M62" i="808"/>
  <c r="I62" i="808"/>
  <c r="M38" i="808"/>
  <c r="I38" i="808"/>
  <c r="M41" i="808"/>
  <c r="I41" i="808"/>
  <c r="I50" i="808"/>
  <c r="M50" i="808"/>
  <c r="M47" i="808"/>
  <c r="I47" i="808"/>
  <c r="M56" i="808"/>
  <c r="I56" i="808"/>
  <c r="M29" i="808"/>
  <c r="I29" i="808"/>
  <c r="Q59" i="808"/>
  <c r="Q44" i="808"/>
  <c r="Q53" i="808"/>
  <c r="Q38" i="808"/>
  <c r="Q35" i="808"/>
  <c r="Q50" i="808"/>
  <c r="Q26" i="808"/>
  <c r="Q65" i="808"/>
  <c r="Q56" i="808"/>
  <c r="Q41" i="808"/>
  <c r="Q62" i="808"/>
  <c r="Q47" i="808"/>
  <c r="Q29" i="808"/>
  <c r="D20" i="808"/>
  <c r="D71" i="808" l="1"/>
  <c r="D80" i="808" s="1"/>
  <c r="K33" i="851"/>
  <c r="J538" i="853" s="1"/>
  <c r="I23" i="808"/>
  <c r="I20" i="808"/>
  <c r="M23" i="808"/>
  <c r="M20" i="808"/>
  <c r="Q23" i="808"/>
  <c r="Q20" i="808"/>
  <c r="D79" i="808" l="1"/>
  <c r="J15" i="849"/>
  <c r="K13" i="849"/>
  <c r="I71" i="808"/>
  <c r="I16" i="808" s="1"/>
  <c r="M71" i="808"/>
  <c r="M16" i="808" s="1"/>
  <c r="Q71" i="808"/>
  <c r="Q16" i="808" s="1"/>
  <c r="D76" i="808" l="1"/>
  <c r="D16" i="808"/>
  <c r="Q14" i="808"/>
  <c r="I14" i="808"/>
  <c r="M19" i="808"/>
  <c r="M17" i="808" s="1"/>
  <c r="D70" i="808"/>
  <c r="D19" i="808"/>
  <c r="I19" i="808" l="1"/>
  <c r="I17" i="808" s="1"/>
  <c r="I80" i="808" s="1"/>
  <c r="M14" i="808"/>
  <c r="M80" i="808" s="1"/>
  <c r="Q19" i="808"/>
  <c r="Q17" i="808" s="1"/>
  <c r="Q80" i="808" l="1"/>
  <c r="Q81" i="808" s="1"/>
  <c r="M81" i="808"/>
  <c r="I81" i="808"/>
  <c r="H80" i="808"/>
  <c r="G80" i="808"/>
  <c r="F80" i="808"/>
  <c r="E38" i="808" l="1"/>
  <c r="U38" i="808"/>
  <c r="Y38" i="808"/>
  <c r="Y56" i="808"/>
  <c r="U56" i="808"/>
  <c r="E56" i="808"/>
  <c r="Y35" i="808"/>
  <c r="U35" i="808"/>
  <c r="E35" i="808"/>
  <c r="Y41" i="808"/>
  <c r="U41" i="808"/>
  <c r="E41" i="808"/>
  <c r="D22" i="808"/>
  <c r="Y50" i="808" l="1"/>
  <c r="U50" i="808"/>
  <c r="E50" i="808"/>
  <c r="Y65" i="808"/>
  <c r="U65" i="808"/>
  <c r="E65" i="808"/>
  <c r="Y26" i="808"/>
  <c r="U26" i="808"/>
  <c r="E26" i="808"/>
  <c r="Y59" i="808"/>
  <c r="U59" i="808"/>
  <c r="E59" i="808"/>
  <c r="Y53" i="808"/>
  <c r="U53" i="808"/>
  <c r="E53" i="808"/>
  <c r="Y44" i="808"/>
  <c r="U44" i="808"/>
  <c r="E44" i="808"/>
  <c r="Y29" i="808"/>
  <c r="U29" i="808"/>
  <c r="E29" i="808"/>
  <c r="Y71" i="808"/>
  <c r="U71" i="808"/>
  <c r="E71" i="808"/>
  <c r="Y62" i="808"/>
  <c r="U62" i="808"/>
  <c r="E62" i="808"/>
  <c r="Y47" i="808"/>
  <c r="U47" i="808"/>
  <c r="E47" i="808"/>
  <c r="D46" i="808"/>
  <c r="D73" i="808"/>
  <c r="D37" i="808"/>
  <c r="D43" i="808"/>
  <c r="D67" i="808"/>
  <c r="D64" i="808"/>
  <c r="D61" i="808"/>
  <c r="D58" i="808"/>
  <c r="D25" i="808"/>
  <c r="D40" i="808"/>
  <c r="D28" i="808"/>
  <c r="D31" i="808"/>
  <c r="D34" i="808"/>
  <c r="D55" i="808"/>
  <c r="D52" i="808"/>
  <c r="D49" i="808"/>
  <c r="D81" i="808" l="1"/>
  <c r="Y23" i="808"/>
  <c r="Y20" i="808"/>
  <c r="Y16" i="808" s="1"/>
  <c r="U23" i="808"/>
  <c r="U20" i="808"/>
  <c r="U16" i="808" s="1"/>
  <c r="E23" i="808"/>
  <c r="E20" i="808"/>
  <c r="E16" i="808" l="1"/>
  <c r="E14" i="808" s="1"/>
  <c r="Y19" i="808"/>
  <c r="E19" i="808" l="1"/>
  <c r="E17" i="808" s="1"/>
  <c r="Y14" i="808"/>
  <c r="Y17" i="808"/>
  <c r="Y80" i="808" s="1"/>
  <c r="U19" i="808"/>
  <c r="U17" i="808" s="1"/>
  <c r="U14" i="808"/>
  <c r="U80" i="808" l="1"/>
  <c r="U81" i="808" s="1"/>
  <c r="E80" i="808"/>
  <c r="E81" i="808" s="1"/>
  <c r="E83" i="808" s="1"/>
  <c r="I83" i="808" s="1"/>
  <c r="M83" i="808" s="1"/>
  <c r="Q83" i="808" s="1"/>
  <c r="Y81" i="808"/>
  <c r="U83" i="808" l="1"/>
  <c r="Y83" i="808" s="1"/>
  <c r="E82" i="808"/>
  <c r="I82" i="808" s="1"/>
  <c r="M82" i="808" s="1"/>
  <c r="Q82" i="808" s="1"/>
  <c r="U82" i="808" s="1"/>
  <c r="Y82" i="808" s="1"/>
</calcChain>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<sst xmlns="http://schemas.openxmlformats.org/spreadsheetml/2006/main" count="54052" uniqueCount="5512">
  <si>
    <t>DADOS DO EMPREENDIMENTO</t>
  </si>
  <si>
    <t>OBJETO</t>
  </si>
  <si>
    <t>ENDEREÇO</t>
  </si>
  <si>
    <t>Bairro</t>
  </si>
  <si>
    <t>Cidade</t>
  </si>
  <si>
    <t>UF</t>
  </si>
  <si>
    <t>GO</t>
  </si>
  <si>
    <t>Área Total de Construção</t>
  </si>
  <si>
    <t xml:space="preserve">BDI </t>
  </si>
  <si>
    <t>ENCARGOS SOCIAIS HORISTAS</t>
  </si>
  <si>
    <t>Data do Orçamento</t>
  </si>
  <si>
    <t>Prazo</t>
  </si>
  <si>
    <t>BDI REDUZIDO</t>
  </si>
  <si>
    <t>ENCARGOS SOCIAIS MENSALISTAS</t>
  </si>
  <si>
    <t>Revisão</t>
  </si>
  <si>
    <t>BASE</t>
  </si>
  <si>
    <t>OBJETO:</t>
  </si>
  <si>
    <t>REVISÃO:</t>
  </si>
  <si>
    <t>LOCAL:</t>
  </si>
  <si>
    <t>ITEM</t>
  </si>
  <si>
    <t>FUNDAÇÕES</t>
  </si>
  <si>
    <t>ESQUADRIAS</t>
  </si>
  <si>
    <t>IMPERMEABILIZAÇÕES</t>
  </si>
  <si>
    <t>PINTURAS</t>
  </si>
  <si>
    <t>Código</t>
  </si>
  <si>
    <t>CÓDIGO</t>
  </si>
  <si>
    <t>SERVIÇO</t>
  </si>
  <si>
    <t>VALORES</t>
  </si>
  <si>
    <t>MESES</t>
  </si>
  <si>
    <t>MÊS 01</t>
  </si>
  <si>
    <t>MÊS 02</t>
  </si>
  <si>
    <t>MÊS 03</t>
  </si>
  <si>
    <t>MÊS 04</t>
  </si>
  <si>
    <t>TOTAL SIMPLES COM BDI</t>
  </si>
  <si>
    <t>PERCENTUAL SIMPLES</t>
  </si>
  <si>
    <t>TOTAL ACUMULADO COM BDI</t>
  </si>
  <si>
    <t>PERCENTUAL ACUMULADO</t>
  </si>
  <si>
    <t>DATA:</t>
  </si>
  <si>
    <t>Item</t>
  </si>
  <si>
    <t>Und</t>
  </si>
  <si>
    <t>Total</t>
  </si>
  <si>
    <t>Quant.</t>
  </si>
  <si>
    <t>B2</t>
  </si>
  <si>
    <t>B3</t>
  </si>
  <si>
    <t>B4</t>
  </si>
  <si>
    <t>Descrição</t>
  </si>
  <si>
    <t>A</t>
  </si>
  <si>
    <t>B</t>
  </si>
  <si>
    <t>B1</t>
  </si>
  <si>
    <t>DIVERSOS</t>
  </si>
  <si>
    <t>Banco</t>
  </si>
  <si>
    <t>Município da Obra</t>
  </si>
  <si>
    <t>Base de cálculo ISS do município</t>
  </si>
  <si>
    <t>ISS:</t>
  </si>
  <si>
    <t>Valor percentual adotado</t>
  </si>
  <si>
    <t>Limites das parcelas do BDI para obras do tipo acima selecionado.
Acórdão TCU 2622/2013</t>
  </si>
  <si>
    <t>Mín</t>
  </si>
  <si>
    <t>Med.</t>
  </si>
  <si>
    <t>Máx.</t>
  </si>
  <si>
    <r>
      <t xml:space="preserve">(AC) - </t>
    </r>
    <r>
      <rPr>
        <sz val="10"/>
        <rFont val="Arial Narrow"/>
        <family val="2"/>
      </rPr>
      <t>Administração Central</t>
    </r>
  </si>
  <si>
    <r>
      <t xml:space="preserve">(S) + (G) - </t>
    </r>
    <r>
      <rPr>
        <sz val="10"/>
        <rFont val="Arial Narrow"/>
        <family val="2"/>
      </rPr>
      <t>Seguro e Garantia</t>
    </r>
  </si>
  <si>
    <r>
      <t xml:space="preserve">(R) - </t>
    </r>
    <r>
      <rPr>
        <sz val="10"/>
        <rFont val="Arial Narrow"/>
        <family val="2"/>
      </rPr>
      <t>Risco</t>
    </r>
  </si>
  <si>
    <r>
      <t xml:space="preserve">(DF) - </t>
    </r>
    <r>
      <rPr>
        <sz val="10"/>
        <rFont val="Arial Narrow"/>
        <family val="2"/>
      </rPr>
      <t>Despesas Financeiras</t>
    </r>
  </si>
  <si>
    <r>
      <t xml:space="preserve">(L) - </t>
    </r>
    <r>
      <rPr>
        <sz val="10"/>
        <rFont val="Arial Narrow"/>
        <family val="2"/>
      </rPr>
      <t>Lucro</t>
    </r>
  </si>
  <si>
    <r>
      <t xml:space="preserve">(I1) - </t>
    </r>
    <r>
      <rPr>
        <sz val="10"/>
        <rFont val="Arial Narrow"/>
        <family val="2"/>
      </rPr>
      <t>PIS</t>
    </r>
  </si>
  <si>
    <r>
      <t xml:space="preserve">(I2) - </t>
    </r>
    <r>
      <rPr>
        <sz val="10"/>
        <rFont val="Arial Narrow"/>
        <family val="2"/>
      </rPr>
      <t>COFINS</t>
    </r>
  </si>
  <si>
    <r>
      <t xml:space="preserve">(I3) - </t>
    </r>
    <r>
      <rPr>
        <sz val="10"/>
        <rFont val="Arial Narrow"/>
        <family val="2"/>
      </rPr>
      <t>ISS</t>
    </r>
  </si>
  <si>
    <r>
      <t xml:space="preserve">(I4) - </t>
    </r>
    <r>
      <rPr>
        <sz val="10"/>
        <rFont val="Arial Narrow"/>
        <family val="2"/>
      </rPr>
      <t>Contribuição Previdenciária (CPRB)</t>
    </r>
  </si>
  <si>
    <t>BDI Adotado</t>
  </si>
  <si>
    <t>Limites do valor do BDI para obras do tipo acima selecionado.
Acórdão TCU 2622/2013</t>
  </si>
  <si>
    <t>O valores do BDI acima foram calculados com emprego da equação a seguir:</t>
  </si>
  <si>
    <t>Onde:</t>
  </si>
  <si>
    <t>AC - taxa de rateio da Administração Central</t>
  </si>
  <si>
    <t>DF - taxa das despesas financeiras</t>
  </si>
  <si>
    <t>R, S, G - taxa de risco, seguro e garantia do empreendimento</t>
  </si>
  <si>
    <t>I - taxa de tributos (onerado: I = COFINS+PIS+ISS / desonerado: I = COFINS+PIS+ISS+CPRB)</t>
  </si>
  <si>
    <t>L - taxa de lucro</t>
  </si>
  <si>
    <t>*Fonte da composição, valores de referência e fórmula do BDI: Acórdão 2622/2013-TCU-Plenário</t>
  </si>
  <si>
    <t>BONIFICAÇÃO DE DESPESAS INDIRETAS
BDI - DIFERENCIADO COM DESONERAÇÃO</t>
  </si>
  <si>
    <t>BONIFICAÇÃO DE DESPESAS INDIRETAS
BDI - NORMAL COM DESONERAÇÃO</t>
  </si>
  <si>
    <t>BONIFICAÇÃO DE DESPESAS INDIRETAS
BDI - DIFERENCIADO SEM DESONERAÇÃO</t>
  </si>
  <si>
    <t>Qtd</t>
  </si>
  <si>
    <t>Valor Unit</t>
  </si>
  <si>
    <t>Valor Unit com BDI</t>
  </si>
  <si>
    <t>Peso (%)</t>
  </si>
  <si>
    <t>Total sem BDI</t>
  </si>
  <si>
    <t>Total do BDI</t>
  </si>
  <si>
    <t>Total Geral</t>
  </si>
  <si>
    <t>ENCARGOS SOCIAIS HORISTAS:</t>
  </si>
  <si>
    <t>ENCARGOS SOCIAIS MENSALISTAS:</t>
  </si>
  <si>
    <t>BDI OBRA:</t>
  </si>
  <si>
    <t>BASE:</t>
  </si>
  <si>
    <t>BDI DIFERENCIADO:</t>
  </si>
  <si>
    <t>ORÇAMENTO SINTÉTICO
SEM DESONERAÇÃO</t>
  </si>
  <si>
    <t>CÁLCULO DE VANTAJOSIDADE</t>
  </si>
  <si>
    <t>VANTAJOSIDADE</t>
  </si>
  <si>
    <t>O cálculo de vantajosidade se baseia na comparação direta entre os valores totais do orçamento e a escolha pelo que representa o menor valor, para tanto temos:</t>
  </si>
  <si>
    <t>% de Diferença (a / b)</t>
  </si>
  <si>
    <t>a. Orçamento com desoneração:</t>
  </si>
  <si>
    <t>b. Orçamento sem desoneração:</t>
  </si>
  <si>
    <t>ORÇAMENTO COM DESONERAÇÃO</t>
  </si>
  <si>
    <t>D</t>
  </si>
  <si>
    <t>C</t>
  </si>
  <si>
    <t xml:space="preserve"> 1 </t>
  </si>
  <si>
    <t xml:space="preserve"> 2 </t>
  </si>
  <si>
    <t xml:space="preserve"> 3 </t>
  </si>
  <si>
    <t xml:space="preserve"> 4 </t>
  </si>
  <si>
    <t xml:space="preserve"> 5 </t>
  </si>
  <si>
    <t xml:space="preserve"> 6 </t>
  </si>
  <si>
    <t xml:space="preserve"> 7 </t>
  </si>
  <si>
    <t xml:space="preserve"> 8 </t>
  </si>
  <si>
    <t xml:space="preserve"> 9 </t>
  </si>
  <si>
    <t xml:space="preserve"> 10 </t>
  </si>
  <si>
    <t xml:space="preserve"> 11 </t>
  </si>
  <si>
    <t xml:space="preserve"> 12 </t>
  </si>
  <si>
    <t xml:space="preserve"> 13 </t>
  </si>
  <si>
    <t xml:space="preserve"> 14 </t>
  </si>
  <si>
    <t xml:space="preserve"> 15 </t>
  </si>
  <si>
    <t xml:space="preserve"> 16 </t>
  </si>
  <si>
    <t xml:space="preserve"> 17 </t>
  </si>
  <si>
    <t>ORÇAMENTO SEM DESONERAÇÃO</t>
  </si>
  <si>
    <t/>
  </si>
  <si>
    <t>Valor  Unit</t>
  </si>
  <si>
    <t>Peso Acumulado (%)</t>
  </si>
  <si>
    <t>DESCRIÇÃO</t>
  </si>
  <si>
    <r>
      <rPr>
        <b/>
        <sz val="10"/>
        <rFont val="Arial Narrow"/>
        <family val="2"/>
      </rPr>
      <t>COM</t>
    </r>
    <r>
      <rPr>
        <sz val="10"/>
        <rFont val="Arial Narrow"/>
        <family val="2"/>
      </rPr>
      <t xml:space="preserve"> </t>
    </r>
    <r>
      <rPr>
        <b/>
        <sz val="10"/>
        <rFont val="Arial Narrow"/>
        <family val="2"/>
      </rPr>
      <t>DESONERAÇÃO</t>
    </r>
  </si>
  <si>
    <r>
      <rPr>
        <b/>
        <sz val="10"/>
        <rFont val="Arial Narrow"/>
        <family val="2"/>
      </rPr>
      <t>SEM</t>
    </r>
    <r>
      <rPr>
        <sz val="10"/>
        <rFont val="Arial Narrow"/>
        <family val="2"/>
      </rPr>
      <t xml:space="preserve"> </t>
    </r>
    <r>
      <rPr>
        <b/>
        <sz val="10"/>
        <rFont val="Arial Narrow"/>
        <family val="2"/>
      </rPr>
      <t>DESONERAÇÃO</t>
    </r>
  </si>
  <si>
    <r>
      <rPr>
        <b/>
        <sz val="10"/>
        <rFont val="Arial Narrow"/>
        <family val="2"/>
      </rPr>
      <t>HORISTA
%</t>
    </r>
  </si>
  <si>
    <r>
      <rPr>
        <b/>
        <sz val="10"/>
        <rFont val="Arial Narrow"/>
        <family val="2"/>
      </rPr>
      <t>MENSALISTA
%</t>
    </r>
  </si>
  <si>
    <r>
      <rPr>
        <b/>
        <sz val="10"/>
        <rFont val="Arial Narrow"/>
        <family val="2"/>
      </rPr>
      <t>GRUPO</t>
    </r>
    <r>
      <rPr>
        <sz val="10"/>
        <rFont val="Arial Narrow"/>
        <family val="2"/>
      </rPr>
      <t xml:space="preserve"> </t>
    </r>
    <r>
      <rPr>
        <b/>
        <sz val="10"/>
        <rFont val="Arial Narrow"/>
        <family val="2"/>
      </rPr>
      <t>A</t>
    </r>
  </si>
  <si>
    <t>A1</t>
  </si>
  <si>
    <t>INSS</t>
  </si>
  <si>
    <t>A2</t>
  </si>
  <si>
    <t>SESI</t>
  </si>
  <si>
    <t>A3</t>
  </si>
  <si>
    <t>SENAI</t>
  </si>
  <si>
    <t>A4</t>
  </si>
  <si>
    <t>INCRA</t>
  </si>
  <si>
    <t>A5</t>
  </si>
  <si>
    <t>SEBRAE</t>
  </si>
  <si>
    <t>A6</t>
  </si>
  <si>
    <t>Salário Educação</t>
  </si>
  <si>
    <t>A7</t>
  </si>
  <si>
    <t>A8</t>
  </si>
  <si>
    <t>FGTS</t>
  </si>
  <si>
    <t>A9</t>
  </si>
  <si>
    <t>SECONCI</t>
  </si>
  <si>
    <r>
      <rPr>
        <b/>
        <sz val="10"/>
        <rFont val="Arial Narrow"/>
        <family val="2"/>
      </rPr>
      <t>GRUPO</t>
    </r>
    <r>
      <rPr>
        <sz val="10"/>
        <rFont val="Arial Narrow"/>
        <family val="2"/>
      </rPr>
      <t xml:space="preserve"> </t>
    </r>
    <r>
      <rPr>
        <b/>
        <sz val="10"/>
        <rFont val="Arial Narrow"/>
        <family val="2"/>
      </rPr>
      <t>B</t>
    </r>
  </si>
  <si>
    <t>Repouso Semanal Remunerado</t>
  </si>
  <si>
    <t>Não incide</t>
  </si>
  <si>
    <t>Feriados</t>
  </si>
  <si>
    <t>B5</t>
  </si>
  <si>
    <t>Licença Paternidade</t>
  </si>
  <si>
    <t>B6</t>
  </si>
  <si>
    <t>Faltas Justificadas</t>
  </si>
  <si>
    <t>B7</t>
  </si>
  <si>
    <t>B8</t>
  </si>
  <si>
    <t>B9</t>
  </si>
  <si>
    <r>
      <rPr>
        <b/>
        <sz val="10"/>
        <rFont val="Arial Narrow"/>
        <family val="2"/>
      </rPr>
      <t>GRUPO</t>
    </r>
    <r>
      <rPr>
        <sz val="10"/>
        <rFont val="Arial Narrow"/>
        <family val="2"/>
      </rPr>
      <t xml:space="preserve"> </t>
    </r>
    <r>
      <rPr>
        <b/>
        <sz val="10"/>
        <rFont val="Arial Narrow"/>
        <family val="2"/>
      </rPr>
      <t>C</t>
    </r>
  </si>
  <si>
    <t>C1</t>
  </si>
  <si>
    <t>Aviso Prévio Indenizado</t>
  </si>
  <si>
    <t>C2</t>
  </si>
  <si>
    <t>Aviso Prévio Trabalhado</t>
  </si>
  <si>
    <t>C3</t>
  </si>
  <si>
    <t>C4</t>
  </si>
  <si>
    <t>C5</t>
  </si>
  <si>
    <t>Indenização Adicional</t>
  </si>
  <si>
    <r>
      <rPr>
        <b/>
        <sz val="10"/>
        <rFont val="Arial Narrow"/>
        <family val="2"/>
      </rPr>
      <t>GRUPO</t>
    </r>
    <r>
      <rPr>
        <sz val="10"/>
        <rFont val="Arial Narrow"/>
        <family val="2"/>
      </rPr>
      <t xml:space="preserve"> </t>
    </r>
    <r>
      <rPr>
        <b/>
        <sz val="10"/>
        <rFont val="Arial Narrow"/>
        <family val="2"/>
      </rPr>
      <t>D</t>
    </r>
  </si>
  <si>
    <t>D1</t>
  </si>
  <si>
    <t>D2</t>
  </si>
  <si>
    <t>TOTAL(A+B+C+D)</t>
  </si>
  <si>
    <t>DEMONSTRATIVO DE ENCARGOS SOCIAIS</t>
  </si>
  <si>
    <t>PRAZO:</t>
  </si>
  <si>
    <t>ORÇAMENTO</t>
  </si>
  <si>
    <t>RESPONSÁVEL:</t>
  </si>
  <si>
    <t>ART:</t>
  </si>
  <si>
    <t>CREA:</t>
  </si>
  <si>
    <t>BDI</t>
  </si>
  <si>
    <t>Valor Total sem BDI</t>
  </si>
  <si>
    <t>Valor Total com BDI</t>
  </si>
  <si>
    <t>ORÇAMENTO COM MELHOR VANTAJOSIDADE:</t>
  </si>
  <si>
    <t>BONIFICAÇÃO DE DESPESAS INDIRETAS
BDI - NORMAL SEM DESONERAÇÃO</t>
  </si>
  <si>
    <t>CRONOGRAMA FISICO-FINANCEIRO
SEM DESONERAÇÃO</t>
  </si>
  <si>
    <t>CURVA ABC DE SERVIÇOS
SEM DESONERAÇÃO</t>
  </si>
  <si>
    <t>ORÇAMENTO RESUMO
SEM DESONERAÇÃO</t>
  </si>
  <si>
    <t xml:space="preserve">  </t>
  </si>
  <si>
    <t>ESTRUTURA METÁLICA</t>
  </si>
  <si>
    <t>FERRAGENS</t>
  </si>
  <si>
    <t>COBERTURA</t>
  </si>
  <si>
    <t>FORROS</t>
  </si>
  <si>
    <t>BANCADAS</t>
  </si>
  <si>
    <t xml:space="preserve"> 18 </t>
  </si>
  <si>
    <r>
      <rPr>
        <b/>
        <sz val="11"/>
        <rFont val="Arial"/>
        <family val="2"/>
      </rPr>
      <t>Total</t>
    </r>
    <r>
      <rPr>
        <b/>
        <sz val="11"/>
        <rFont val="Arial"/>
        <family val="1"/>
      </rPr>
      <t xml:space="preserve"> Sem BDI</t>
    </r>
  </si>
  <si>
    <t>Total Com BDI</t>
  </si>
  <si>
    <t xml:space="preserve"> 19 </t>
  </si>
  <si>
    <t xml:space="preserve"> 20 </t>
  </si>
  <si>
    <t>00</t>
  </si>
  <si>
    <t>MÊS 05</t>
  </si>
  <si>
    <t>MÊS 06</t>
  </si>
  <si>
    <t>ENGENHEIRO CIVIL LUCIANO MARTINS PARREIRA DE OLIVEIRA E SILVA</t>
  </si>
  <si>
    <t>101881435-3/D-GO</t>
  </si>
  <si>
    <t>FLORES DE GOIÁS</t>
  </si>
  <si>
    <t>SETOR RETIRADA</t>
  </si>
  <si>
    <t>ADMINISTRAÇÃO LOCAL E CUSTOS INDIRETOS</t>
  </si>
  <si>
    <t>CANTEIRO DE OBRA E SERVIÇOS PRELIMINARES</t>
  </si>
  <si>
    <t>SERVIÇOS EM TERRA</t>
  </si>
  <si>
    <t>ESTRUTURA EM CONCRETO ARMADO</t>
  </si>
  <si>
    <t>VIDROS</t>
  </si>
  <si>
    <t>REVESTIMENTOS DE PAREDES</t>
  </si>
  <si>
    <t>Seguro Contra Acidentes de Trabalho INSS</t>
  </si>
  <si>
    <t>Auxílio Enfermidade</t>
  </si>
  <si>
    <t>Auxílio  Acidente</t>
  </si>
  <si>
    <t>Férias gozadas</t>
  </si>
  <si>
    <t>Licença Maternidade</t>
  </si>
  <si>
    <t>13° Salário</t>
  </si>
  <si>
    <t>Férias Indenizadas + 1/3</t>
  </si>
  <si>
    <t xml:space="preserve">Multa por Rescisão do Contrato de Trabalho sem Justa Causa </t>
  </si>
  <si>
    <t>Incidência do Grupo A sobre B</t>
  </si>
  <si>
    <t>Incidência do Grupo A sobre o aviso prévio trabalhado</t>
  </si>
  <si>
    <t>D3</t>
  </si>
  <si>
    <t>Incidência do FGTS sobre o aviso prévio indenizado</t>
  </si>
  <si>
    <t>ORÇAMENTO SINTÉTICO
COM DESONERAÇÃO</t>
  </si>
  <si>
    <t xml:space="preserve"> 1.1 </t>
  </si>
  <si>
    <t xml:space="preserve"> 1.2 </t>
  </si>
  <si>
    <t xml:space="preserve"> 1.3 </t>
  </si>
  <si>
    <t xml:space="preserve"> 1.4 </t>
  </si>
  <si>
    <t xml:space="preserve"> 1.5 </t>
  </si>
  <si>
    <t xml:space="preserve"> 1.6 </t>
  </si>
  <si>
    <t xml:space="preserve"> 1.7 </t>
  </si>
  <si>
    <t>AGETOP CIVIL</t>
  </si>
  <si>
    <t>ENGENHEIRO - (OBRAS CIVIS)</t>
  </si>
  <si>
    <t>H</t>
  </si>
  <si>
    <t>MESTRE DE OBRA - (OBRAS CIVIS)</t>
  </si>
  <si>
    <t>APONTARIFE - (OBRAS CIVIS)</t>
  </si>
  <si>
    <t>h</t>
  </si>
  <si>
    <t>CAFE DA MANHA</t>
  </si>
  <si>
    <t>RE</t>
  </si>
  <si>
    <t>CANTINA - (OBRAS CIVIS)</t>
  </si>
  <si>
    <t>Próprio</t>
  </si>
  <si>
    <t>EPI/PGR/PCMSO/EXAMES/TREINAMENTOS/VISITAS - ÁREAS EDIFICADAS/COBERTAS/FECHADAS</t>
  </si>
  <si>
    <t>m²</t>
  </si>
  <si>
    <t>FERRAMENTAS (MANUAIS/ELÉTRICAS) E MATERIAL DE LIMPEZA PERMANENTE DA OBRA - ÁREAS EDIFICADAS/COBERTAS/FECHADAS</t>
  </si>
  <si>
    <t xml:space="preserve"> 250101 </t>
  </si>
  <si>
    <t xml:space="preserve"> 250102 </t>
  </si>
  <si>
    <t xml:space="preserve"> 250114 </t>
  </si>
  <si>
    <t xml:space="preserve"> 271500 </t>
  </si>
  <si>
    <t xml:space="preserve"> 271502 </t>
  </si>
  <si>
    <t xml:space="preserve"> 021602 </t>
  </si>
  <si>
    <t xml:space="preserve"> 020200 </t>
  </si>
  <si>
    <t xml:space="preserve"> 2.1.1 </t>
  </si>
  <si>
    <t xml:space="preserve"> 2.1.2 </t>
  </si>
  <si>
    <t xml:space="preserve"> 2.1.3 </t>
  </si>
  <si>
    <t xml:space="preserve"> 2.1.4 </t>
  </si>
  <si>
    <t xml:space="preserve"> 2.1.5 </t>
  </si>
  <si>
    <t xml:space="preserve"> 2.1.6 </t>
  </si>
  <si>
    <t xml:space="preserve"> 2.1.7 </t>
  </si>
  <si>
    <t xml:space="preserve"> 2.1.8 </t>
  </si>
  <si>
    <t xml:space="preserve"> 2.1.9 </t>
  </si>
  <si>
    <t xml:space="preserve"> 2.1.10 </t>
  </si>
  <si>
    <t xml:space="preserve"> 2.1.11 </t>
  </si>
  <si>
    <t xml:space="preserve"> 2.1.12 </t>
  </si>
  <si>
    <t xml:space="preserve"> 2.1.13 </t>
  </si>
  <si>
    <t xml:space="preserve"> 2.1 </t>
  </si>
  <si>
    <t>SERVIÇOS E INSTALAÇÕES PROVISÓRIAS, CANTEIRO DE OBRA E FERRAMENTAS</t>
  </si>
  <si>
    <t xml:space="preserve"> 020212 </t>
  </si>
  <si>
    <t>BARRACÃO DE OBRAS PADRÃO GOINFRA ( BLOCOS,COBERTURAS,PASSARELAS E MÓVEIS), SEM ALOJAMENTO E LAVANDERIA , COM PINTURA, EM CONSONÂNCIA COM AS NR'S, EM ESPECIAL A NR-18, INCLUSO INSTALAÇÕES ELÉTRICAS E HIDROSSANITÁRIAS - ( COM REAPROVEITAMENTO 1 VEZ ).</t>
  </si>
  <si>
    <t xml:space="preserve"> 020303 </t>
  </si>
  <si>
    <t>DEPÓSITO PARA CIMENTO TIPO II  COM PINTURA PADRÃO GOINFRA (3,30 X 3,30 M) A=10,89 M2 (C/ REAPROV. 1 VEZ ) - INCLUSO PALETES</t>
  </si>
  <si>
    <t>un</t>
  </si>
  <si>
    <t xml:space="preserve"> 020600 </t>
  </si>
  <si>
    <t>TAPUME EM CHAPA COMPENSADA RESINADA 6MM COM PORTÕES E FERRAGENS - PADRÃO GOINFRA</t>
  </si>
  <si>
    <t xml:space="preserve"> 021301 </t>
  </si>
  <si>
    <t>PLACA DE OBRA PLOTADA EM CHAPA METÁLICA 26 , AFIXADA EM CAVALETES DE MADEIRA DE LEI (VIGOTAS 6X12CM) - PADRÃO GOINFRA</t>
  </si>
  <si>
    <t xml:space="preserve"> 020701 </t>
  </si>
  <si>
    <t>LOCAÇÃO DA OBRA, EXECUÇÃO DE GABARITO SEM REAPROVEITAMENTO, INCLUSO PINTURA (FACE INTERNA DO RIPÃO 15CM) E PIQUETE COM TESTEMUNHA</t>
  </si>
  <si>
    <t xml:space="preserve"> 020190 </t>
  </si>
  <si>
    <t>LIMPEZA MECÂNICA DE TERRENO</t>
  </si>
  <si>
    <t xml:space="preserve"> 020400 </t>
  </si>
  <si>
    <t>LIGAÇÃO PROVISÓRIA DE ÁGUA (INCLUSO RETIRADA DO ESGOTO SANITÁRIO) - PD. GOINFRA</t>
  </si>
  <si>
    <t>Un</t>
  </si>
  <si>
    <t xml:space="preserve"> 020501 </t>
  </si>
  <si>
    <t>LIGAÇÃO PROVISÓRIA LUZ E FORÇA - PD. GOINFRA</t>
  </si>
  <si>
    <t xml:space="preserve"> 021400 </t>
  </si>
  <si>
    <t>CONSUMO DE ÁGUA</t>
  </si>
  <si>
    <t>m³</t>
  </si>
  <si>
    <t xml:space="preserve"> 021399 </t>
  </si>
  <si>
    <t>CONSUMO DE ESGOTO</t>
  </si>
  <si>
    <t xml:space="preserve"> 021401 </t>
  </si>
  <si>
    <t>CONSUMO DE ENERGIA ELÉTRICA</t>
  </si>
  <si>
    <t>KWH</t>
  </si>
  <si>
    <t xml:space="preserve"> 060104 </t>
  </si>
  <si>
    <t>ANDAIME METALICO TORRE (ALUGUEL/MES)</t>
  </si>
  <si>
    <t>m</t>
  </si>
  <si>
    <t xml:space="preserve"> 02.06.030 </t>
  </si>
  <si>
    <t>CPOS/CDHU</t>
  </si>
  <si>
    <t>unxmês</t>
  </si>
  <si>
    <t xml:space="preserve"> 2.2 </t>
  </si>
  <si>
    <t>TRANSPORTES E EQUIPAMENTOS</t>
  </si>
  <si>
    <t xml:space="preserve"> 2.2.1 </t>
  </si>
  <si>
    <t xml:space="preserve"> 030101 </t>
  </si>
  <si>
    <t>TRANSPORTE DE ENTULHO EM CAMINHÃO  INCLUSO A CARGA MANUAL</t>
  </si>
  <si>
    <t xml:space="preserve"> 2.2.2 </t>
  </si>
  <si>
    <t xml:space="preserve"> 030114 </t>
  </si>
  <si>
    <t>MOBILIZAÇÃO DO CANTEIRO DE OBRAS - INCLUSIVE CARGA E DESCARGA E A HORA IMPRODUTIVA DO CAMINHÃO - ( EXCLUSO O TRANSPORTE )</t>
  </si>
  <si>
    <t xml:space="preserve"> 2.2.3 </t>
  </si>
  <si>
    <t xml:space="preserve"> 030116 </t>
  </si>
  <si>
    <t>DESMOBILIZAÇÃO DO CANTEIRO DE OBRAS - INCLUSIVE CARGA E DESCARGA E A HORA IMPRODUTIVA DO CAMINHÃO - ( EXCLUSO O TRANSPORTE )</t>
  </si>
  <si>
    <t xml:space="preserve"> 2.2.4 </t>
  </si>
  <si>
    <t xml:space="preserve"> 072080 </t>
  </si>
  <si>
    <t>POSTE/TRAFO - CAMINHÃO MUNCK 12 TON. (MÍNIMO 4H/DIA)</t>
  </si>
  <si>
    <t xml:space="preserve"> 3.1 </t>
  </si>
  <si>
    <t>MOVIMENTO DE TERRA</t>
  </si>
  <si>
    <t xml:space="preserve"> 3.1.1 </t>
  </si>
  <si>
    <t xml:space="preserve"> 041004 </t>
  </si>
  <si>
    <t>ESCAVACAO MECANICA</t>
  </si>
  <si>
    <t xml:space="preserve"> 3.1.2 </t>
  </si>
  <si>
    <t xml:space="preserve"> 041007 </t>
  </si>
  <si>
    <t>ESPALHAMENTO MECANICO</t>
  </si>
  <si>
    <t xml:space="preserve"> 3.1.3 </t>
  </si>
  <si>
    <t xml:space="preserve"> 041008 </t>
  </si>
  <si>
    <t>COMPACTAÇÃO MECÂNICA COM CONTROLE DA UMIDADE (95% PN)</t>
  </si>
  <si>
    <t xml:space="preserve"> 3.1.4 </t>
  </si>
  <si>
    <t xml:space="preserve"> 041010 </t>
  </si>
  <si>
    <t>TRANSPORTE COM LÂMINA ATE 100 M - (OBRAS CIVIS)</t>
  </si>
  <si>
    <t xml:space="preserve"> 3.1.5 </t>
  </si>
  <si>
    <t xml:space="preserve"> 040103 </t>
  </si>
  <si>
    <t>ESCAVAÇAO MANUAL DE VALAS PROF. 1 A 2 M</t>
  </si>
  <si>
    <t xml:space="preserve"> 3.1.6 </t>
  </si>
  <si>
    <t xml:space="preserve"> 040101 </t>
  </si>
  <si>
    <t>ESCAVACAO MANUAL DE VALAS &lt; 1 MTS. (OBRAS CIVIS)</t>
  </si>
  <si>
    <t xml:space="preserve"> 4.1 </t>
  </si>
  <si>
    <t>INFRAESTRUTURA</t>
  </si>
  <si>
    <t xml:space="preserve"> 4.1.1 </t>
  </si>
  <si>
    <t xml:space="preserve"> 051060 </t>
  </si>
  <si>
    <t>LANÇAMENTO/APLICAÇÃO/ADENSAMENTO DE CONCRETO USINADO BOMBEADO EM FUNDAÇÃO</t>
  </si>
  <si>
    <t xml:space="preserve"> 4.1.2 </t>
  </si>
  <si>
    <t xml:space="preserve"> 060525 </t>
  </si>
  <si>
    <t>CONCRETO USINADO BOMBEÁVEL FCK=30 MPA (O.C.)</t>
  </si>
  <si>
    <t xml:space="preserve"> 4.1.3 </t>
  </si>
  <si>
    <t xml:space="preserve"> 051045 </t>
  </si>
  <si>
    <t>TAXA DE BOMBEAMENTO CONCRETO MÍNIMO - 10 M3 (O.C.)</t>
  </si>
  <si>
    <t xml:space="preserve"> 4.1.4 </t>
  </si>
  <si>
    <t xml:space="preserve"> 050250 </t>
  </si>
  <si>
    <t>TRAÇO DE CONCRETO</t>
  </si>
  <si>
    <t xml:space="preserve"> 4.1.5 </t>
  </si>
  <si>
    <t xml:space="preserve"> 050251 </t>
  </si>
  <si>
    <t>CORPO DE PROVA</t>
  </si>
  <si>
    <t xml:space="preserve"> 4.1.6 </t>
  </si>
  <si>
    <t xml:space="preserve"> 4.1.7 </t>
  </si>
  <si>
    <t xml:space="preserve"> 050901 </t>
  </si>
  <si>
    <t>ESCAVACAO MANUAL DE VALAS (SAPATAS/BLOCOS)</t>
  </si>
  <si>
    <t xml:space="preserve"> 4.1.8 </t>
  </si>
  <si>
    <t xml:space="preserve"> 050905 </t>
  </si>
  <si>
    <t>REATERRO COM APILOAMENTO MECÂNICO (BLOCOS/SAPATAS)</t>
  </si>
  <si>
    <t xml:space="preserve"> 4.1.9 </t>
  </si>
  <si>
    <t xml:space="preserve"> 051009 </t>
  </si>
  <si>
    <t>FORMA TABUA PINHO PARA FUNDACOES U=3V - (OBRAS CIVIS)</t>
  </si>
  <si>
    <t xml:space="preserve"> 4.1.10 </t>
  </si>
  <si>
    <t xml:space="preserve"> 052014 </t>
  </si>
  <si>
    <t>ACO CA-60 - 5,0 MM - (OBRAS CIVIS)</t>
  </si>
  <si>
    <t>Kg</t>
  </si>
  <si>
    <t xml:space="preserve"> 4.1.11 </t>
  </si>
  <si>
    <t xml:space="preserve"> 052003 </t>
  </si>
  <si>
    <t>ACO CA-50A - 6,3 MM (1/4") - (OBRAS CIVIS)</t>
  </si>
  <si>
    <t xml:space="preserve"> 4.1.12 </t>
  </si>
  <si>
    <t xml:space="preserve"> 052004 </t>
  </si>
  <si>
    <t>ACO CA 50-A - 8,0 MM (5/16") - (OBRAS CIVIS)</t>
  </si>
  <si>
    <t xml:space="preserve"> 4.1.13 </t>
  </si>
  <si>
    <t xml:space="preserve"> 052005 </t>
  </si>
  <si>
    <t>ACO CA-50A - 10,0 MM (3/8") - (OBRAS CIVIS)</t>
  </si>
  <si>
    <t xml:space="preserve"> 4.1.14 </t>
  </si>
  <si>
    <t xml:space="preserve"> 052006 </t>
  </si>
  <si>
    <t>ACO CA 50-A - 12,5 MM (1/2") - (OBRAS CIVIS)</t>
  </si>
  <si>
    <t xml:space="preserve"> 4.1.15 </t>
  </si>
  <si>
    <t xml:space="preserve"> 052007 </t>
  </si>
  <si>
    <t>ACO CA - 50 - 16,0 MM (5/8") - (OBRAS CIVIS)</t>
  </si>
  <si>
    <t xml:space="preserve"> 5.1 </t>
  </si>
  <si>
    <t>SUPERESTRUTURA</t>
  </si>
  <si>
    <t xml:space="preserve"> 5.1.1 </t>
  </si>
  <si>
    <t xml:space="preserve"> 5.1.2 </t>
  </si>
  <si>
    <t xml:space="preserve"> 5.1.3 </t>
  </si>
  <si>
    <t xml:space="preserve"> 5.1.4 </t>
  </si>
  <si>
    <t xml:space="preserve"> 5.1.5 </t>
  </si>
  <si>
    <t xml:space="preserve"> 5.1.6 </t>
  </si>
  <si>
    <t xml:space="preserve"> 060209 </t>
  </si>
  <si>
    <t>FORMA CHAPA DE COMPENSADO RESINADO 12MM-VIGA/PILAR U=4V - (OBRAS CIVIS)</t>
  </si>
  <si>
    <t xml:space="preserve"> 5.1.7 </t>
  </si>
  <si>
    <t xml:space="preserve"> 060204 </t>
  </si>
  <si>
    <t>FORMA CHAPA DE COMPENSADO PLASTIFICADO 17MM U=4 V (OBRAS CIVIS)</t>
  </si>
  <si>
    <t xml:space="preserve"> 5.1.8 </t>
  </si>
  <si>
    <t xml:space="preserve"> 060103 </t>
  </si>
  <si>
    <t>ESCORAMENTO METALICO - VIGAS/LAJES (ALUGUEL/MES)</t>
  </si>
  <si>
    <t xml:space="preserve"> 5.1.9 </t>
  </si>
  <si>
    <t xml:space="preserve"> 5.1.10 </t>
  </si>
  <si>
    <t xml:space="preserve"> 5.1.11 </t>
  </si>
  <si>
    <t xml:space="preserve"> 5.1.12 </t>
  </si>
  <si>
    <t xml:space="preserve"> 5.1.13 </t>
  </si>
  <si>
    <t xml:space="preserve"> 5.1.14 </t>
  </si>
  <si>
    <t xml:space="preserve"> 5.1.15 </t>
  </si>
  <si>
    <t xml:space="preserve"> 060010 </t>
  </si>
  <si>
    <t>VERGA/CONTRAVERGA EM CONCRETO ARMADO FCK = 20 MPA</t>
  </si>
  <si>
    <t xml:space="preserve"> 6.1 </t>
  </si>
  <si>
    <t xml:space="preserve"> 150204 </t>
  </si>
  <si>
    <t>ESTRUTURA METÁLICA CONVENCIONAL EM AÇO DO TIPO MR-250 / ASTM A36 COM FUNDO ANTICORROSIVO</t>
  </si>
  <si>
    <t xml:space="preserve"> 6.2 </t>
  </si>
  <si>
    <t xml:space="preserve"> 150205 </t>
  </si>
  <si>
    <t>ESTRUTURA METÁLICA CONVENCIONAL EM AÇO TIPO AR-350 / ASTM A572 G50 COM FUNDO ANTICORROSIVO</t>
  </si>
  <si>
    <t xml:space="preserve"> 7.1 </t>
  </si>
  <si>
    <t>LOUÇAS E METAIS</t>
  </si>
  <si>
    <t xml:space="preserve"> 7.1.1 </t>
  </si>
  <si>
    <t xml:space="preserve"> 080686 </t>
  </si>
  <si>
    <t>CUBA INOX 56X34X17CM E=0,6MM-AÇO 304 (CUBA Nº2)</t>
  </si>
  <si>
    <t xml:space="preserve"> 7.1.2 </t>
  </si>
  <si>
    <t xml:space="preserve"> 080504 </t>
  </si>
  <si>
    <t>VASO SANITÁRIO COM CAIXA ACOPLADA COM DUPLO ACIONAMENTO (1ª LINHA) - COMPLETO EXCLUSO O ASSENTO</t>
  </si>
  <si>
    <t xml:space="preserve"> 7.1.3 </t>
  </si>
  <si>
    <t xml:space="preserve"> 080526 </t>
  </si>
  <si>
    <t>ASSENTO EM POLIPROPILENO COM SISTEMA DE FECHAMENTO SUAVE PARA VASO SANITÁRIO</t>
  </si>
  <si>
    <t xml:space="preserve"> 7.1.4 </t>
  </si>
  <si>
    <t xml:space="preserve"> 080805 </t>
  </si>
  <si>
    <t>TANQUE DE AÇO INOX - CHAPA 0,7MM - MEDIDAS APROXIMADAS 50 X 40 X 22 CM (C X L X A)</t>
  </si>
  <si>
    <t xml:space="preserve"> 7.1.5 </t>
  </si>
  <si>
    <t xml:space="preserve"> 080810 </t>
  </si>
  <si>
    <t>TORNEIRA DE PAREDE PARA TANQUE COM AREJADOR DIÂMETRO DE 1/2" E 3/4"</t>
  </si>
  <si>
    <t xml:space="preserve"> 7.1.6 </t>
  </si>
  <si>
    <t xml:space="preserve"> 08.84.033 </t>
  </si>
  <si>
    <t>FDE</t>
  </si>
  <si>
    <t>TORNEIRA PRES 1/2 C/ALAVANCA TIPO MESA CROMADO - (ADAPTADO CONFORME DECRETO ESTADUAL N° 9900/2021)</t>
  </si>
  <si>
    <t>UN</t>
  </si>
  <si>
    <t xml:space="preserve"> 7.1.7 </t>
  </si>
  <si>
    <t xml:space="preserve"> 080570 </t>
  </si>
  <si>
    <t>TORNEIRA DE MESA PARA LAVATÓRIO DIÂMETRO DE 1/2"</t>
  </si>
  <si>
    <t xml:space="preserve"> 7.1.8 </t>
  </si>
  <si>
    <t xml:space="preserve"> 86909 </t>
  </si>
  <si>
    <t>SINAPI</t>
  </si>
  <si>
    <t>TORNEIRA CROMADA TUBO MÓVEL, DE MESA, 1/2" OU 3/4", PARA PIA DE COZINHA, PADRÃO ALTO - FORNECIMENTO E INSTALAÇÃO. AF_01/2020 - (ADAPTADO CONFORME DECRETO ESTADUAL N° 9900/2021)</t>
  </si>
  <si>
    <t xml:space="preserve"> 7.1.9 </t>
  </si>
  <si>
    <t xml:space="preserve"> 86905 </t>
  </si>
  <si>
    <t>APARELHO MISTURADOR DE MESA PARA LAVATÓRIO, PADRÃO MÉDIO - FORNECIMENTO E INSTALAÇÃO. AF_01/2020 - (ADAPTADO CONFORME DECRETO ESTADUAL N° 9900/2021)</t>
  </si>
  <si>
    <t xml:space="preserve"> 7.1.10 </t>
  </si>
  <si>
    <t xml:space="preserve"> 230174 </t>
  </si>
  <si>
    <t>BARRA DE APOIO EM AÇO INOX - 40 CM</t>
  </si>
  <si>
    <t xml:space="preserve"> 7.1.11 </t>
  </si>
  <si>
    <t xml:space="preserve"> 230176 </t>
  </si>
  <si>
    <t>BARRA DE APOIO EM AÇO INOX - 80 CM</t>
  </si>
  <si>
    <t xml:space="preserve"> 7.1.12 </t>
  </si>
  <si>
    <t xml:space="preserve"> 080721 </t>
  </si>
  <si>
    <t>CHUVEIRO ELÉTRICO EM PVC COM BRAÇO METÁLICO</t>
  </si>
  <si>
    <t xml:space="preserve"> 7.1.13 </t>
  </si>
  <si>
    <t xml:space="preserve"> 080811 </t>
  </si>
  <si>
    <t>TORNEIRA DE JARDIM COM BICO PARA MANGUEIRA DIÂMETRO DE 1/2" E 3/4"</t>
  </si>
  <si>
    <t xml:space="preserve"> 7.1.14 </t>
  </si>
  <si>
    <t xml:space="preserve"> 080693 </t>
  </si>
  <si>
    <t>TANQUE (PANELAO) INOX 60 X 70 X 40 CM CH.18</t>
  </si>
  <si>
    <t xml:space="preserve"> 7.1.15 </t>
  </si>
  <si>
    <t xml:space="preserve"> 080543 </t>
  </si>
  <si>
    <t>LAVATÓRIO DE CANTO SEM COLUNA</t>
  </si>
  <si>
    <t xml:space="preserve"> 7.1.16 </t>
  </si>
  <si>
    <t xml:space="preserve"> 080590 </t>
  </si>
  <si>
    <t>CUBA DE LOUCA DE EMBUTIR OVAL MÉDIA</t>
  </si>
  <si>
    <t xml:space="preserve"> 7.1.17 </t>
  </si>
  <si>
    <t xml:space="preserve"> 13655 </t>
  </si>
  <si>
    <t>ORSE</t>
  </si>
  <si>
    <t>Lavatório louça suspenso 39,5 x 29,5 cm , linha Izy, ref. L.15.17, DECA ou similar, sem coluna, c/ sifão cromado, válvula cromada, engate cromado, exclusive torneira - (ADAPTADO CONFORME DECRETO ESTADUAL N° 9900/2021)</t>
  </si>
  <si>
    <t xml:space="preserve"> 7.2 </t>
  </si>
  <si>
    <t>INSTALAÇÕES SANITÁRIAS</t>
  </si>
  <si>
    <t xml:space="preserve"> 7.2.1 </t>
  </si>
  <si>
    <t>ESGOTO</t>
  </si>
  <si>
    <t xml:space="preserve"> 7.2.1.1 </t>
  </si>
  <si>
    <t xml:space="preserve"> 070715 </t>
  </si>
  <si>
    <t>CAIXA DE PASSAGEM 60X60X80CM (MEDIDAS INTERNAS) FUNDO DE BRITA SEM TAMPA</t>
  </si>
  <si>
    <t xml:space="preserve"> 7.2.1.2 </t>
  </si>
  <si>
    <t xml:space="preserve"> 081826 </t>
  </si>
  <si>
    <t>TAMPA EM CONCRETO ARMADO 25 MPA E=5CM PARA A CAIXA DE PASSAGEM 60X60CM</t>
  </si>
  <si>
    <t xml:space="preserve"> 7.2.1.3 </t>
  </si>
  <si>
    <t xml:space="preserve"> 070714 </t>
  </si>
  <si>
    <t>CAIXA DE PASSAGEM 50X50X80CM (MEDIDAS INTERNAS) FUNDO DE BRITA SEM TAMPA</t>
  </si>
  <si>
    <t xml:space="preserve"> 7.2.1.4 </t>
  </si>
  <si>
    <t xml:space="preserve"> 070634 </t>
  </si>
  <si>
    <t>CAIXA DE PASSAGEM -  TAMPA EM CONCRETO ARMADO 25 MPA E=5CM</t>
  </si>
  <si>
    <t xml:space="preserve"> 7.2.1.5 </t>
  </si>
  <si>
    <t xml:space="preserve"> 081661 </t>
  </si>
  <si>
    <t>CORPO CAIXA SIFONADA DIAM. 100 X 100 X 50</t>
  </si>
  <si>
    <t xml:space="preserve"> 7.2.1.6 </t>
  </si>
  <si>
    <t xml:space="preserve"> 081664 </t>
  </si>
  <si>
    <t>CORPO CAIXA SIFONADA DIAM. 150 X 185 X 75</t>
  </si>
  <si>
    <t xml:space="preserve"> 7.2.1.7 </t>
  </si>
  <si>
    <t xml:space="preserve"> 080561 </t>
  </si>
  <si>
    <t>SIFAO PARA LAVATORIO PVC DIAM.1"X1.1/2"</t>
  </si>
  <si>
    <t xml:space="preserve"> 7.2.1.8 </t>
  </si>
  <si>
    <t xml:space="preserve"> 080562 </t>
  </si>
  <si>
    <t>SIFAO FLEXIVEL UNIVERSAL (SANFONADO) EM PVC PARA LAVATORIO</t>
  </si>
  <si>
    <t xml:space="preserve"> 7.2.1.9 </t>
  </si>
  <si>
    <t xml:space="preserve"> 080580 </t>
  </si>
  <si>
    <t>VALVULA PARA LAVATORIO OU BEBEDOURO METALICO DIAMETRO 1"</t>
  </si>
  <si>
    <t xml:space="preserve"> 7.2.1.10 </t>
  </si>
  <si>
    <t xml:space="preserve"> 86877 </t>
  </si>
  <si>
    <t>VÁLVULA EM METAL CROMADO 1.1/2" X 1.1/2" PARA TANQUE OU LAVATÓRIO, COM OU SEM LADRÃO - FORNECIMENTO E INSTALAÇÃO. AF_01/2020 - (ADAPTADO CONFORME DECRETO ESTADUAL N° 9900/2021)</t>
  </si>
  <si>
    <t xml:space="preserve"> 7.2.1.11 </t>
  </si>
  <si>
    <t xml:space="preserve"> 1212 </t>
  </si>
  <si>
    <t>Anel de borracha para tubo pvc sanitario d = 100mm (ADAPTADO CONFORME DECRETO ESTADUAL N° 9900/2021)</t>
  </si>
  <si>
    <t xml:space="preserve"> 7.2.1.12 </t>
  </si>
  <si>
    <t xml:space="preserve"> 00105 </t>
  </si>
  <si>
    <t>ADAPTADO DA ORSE (1212) - Anel de borracha para tubo pvc sanitario d = 75mm (ADAPTADO CONFORME DECRETO ESTADUAL N° 9900/2021)</t>
  </si>
  <si>
    <t xml:space="preserve"> 7.2.1.13 </t>
  </si>
  <si>
    <t xml:space="preserve"> 3404 </t>
  </si>
  <si>
    <t>Anel de borracha para tubo pvc sanitario d = 50mm - (ADAPTADO CONFORME DECRETO ESTADUAL N° 9900/2021)</t>
  </si>
  <si>
    <t xml:space="preserve"> 7.2.1.14 </t>
  </si>
  <si>
    <t xml:space="preserve"> 081602 </t>
  </si>
  <si>
    <t>BUCHA DE REDUCAO LONGA 50 X 40 MM - (ESGOTO)</t>
  </si>
  <si>
    <t xml:space="preserve"> 7.2.1.15 </t>
  </si>
  <si>
    <t xml:space="preserve"> 081730 </t>
  </si>
  <si>
    <t>CURVA 90 GRAUS CURTA DIAM. 40 MM (ESGOTO)</t>
  </si>
  <si>
    <t xml:space="preserve"> 7.2.1.16 </t>
  </si>
  <si>
    <t xml:space="preserve"> 081924 </t>
  </si>
  <si>
    <t>JOELHO 45 GRAUS DIAMETRO 100 MM (ESGOTO)</t>
  </si>
  <si>
    <t xml:space="preserve"> 7.2.1.17 </t>
  </si>
  <si>
    <t xml:space="preserve"> 081921 </t>
  </si>
  <si>
    <t>JOELHO 45 GRAUS DIAMETRO 40 MM (ESGOTO)</t>
  </si>
  <si>
    <t xml:space="preserve"> 7.2.1.18 </t>
  </si>
  <si>
    <t xml:space="preserve"> 081922 </t>
  </si>
  <si>
    <t>JOELHO 45 GRAUS DIAMETRO 50 MM (ESGOTO)</t>
  </si>
  <si>
    <t xml:space="preserve"> 7.2.1.19 </t>
  </si>
  <si>
    <t xml:space="preserve"> 081923 </t>
  </si>
  <si>
    <t>JOELHO 45 GRAUS DIAMETRO 75 MM (ESGOTO)</t>
  </si>
  <si>
    <t xml:space="preserve"> 7.2.1.20 </t>
  </si>
  <si>
    <t xml:space="preserve"> 081938 </t>
  </si>
  <si>
    <t>JOELHO 90 GRAUS DIAMETRO 100 MM (ESGOTO)</t>
  </si>
  <si>
    <t xml:space="preserve"> 7.2.1.21 </t>
  </si>
  <si>
    <t xml:space="preserve"> 081935 </t>
  </si>
  <si>
    <t>JOELHO 90 GRAUS DIAMETRO 40 MM (ESGOTO)</t>
  </si>
  <si>
    <t xml:space="preserve"> 7.2.1.22 </t>
  </si>
  <si>
    <t xml:space="preserve"> 081936 </t>
  </si>
  <si>
    <t>JOELHO 90 GRAUS DIAMETRO 50 MM (ESGOTO)</t>
  </si>
  <si>
    <t xml:space="preserve"> 7.2.1.23 </t>
  </si>
  <si>
    <t xml:space="preserve"> 081927 </t>
  </si>
  <si>
    <t>JOELHO 90 GRAUS C/ANEL 40 MM</t>
  </si>
  <si>
    <t xml:space="preserve"> 7.2.1.24 </t>
  </si>
  <si>
    <t xml:space="preserve"> 081973 </t>
  </si>
  <si>
    <t>JUNCAO SIMPLES DIAM. 100 X 50 MM (ESGOTO)</t>
  </si>
  <si>
    <t xml:space="preserve"> 7.2.1.25 </t>
  </si>
  <si>
    <t xml:space="preserve"> 081974 </t>
  </si>
  <si>
    <t>JUNCAO SIMPLES DIAMETRO 100 X 75 MM (ESGOTO)</t>
  </si>
  <si>
    <t xml:space="preserve"> 7.2.1.26 </t>
  </si>
  <si>
    <t xml:space="preserve"> 081975 </t>
  </si>
  <si>
    <t>JUNCAO SIMPLES DIAM. 100 X 100 MM (ESGOTO)</t>
  </si>
  <si>
    <t xml:space="preserve"> 7.2.1.27 </t>
  </si>
  <si>
    <t xml:space="preserve"> 081970 </t>
  </si>
  <si>
    <t>JUNCAO SIMPLES DIAMETRO 50 X 50 MM (ESGOTO)</t>
  </si>
  <si>
    <t xml:space="preserve"> 7.2.1.28 </t>
  </si>
  <si>
    <t xml:space="preserve"> 082302 </t>
  </si>
  <si>
    <t>TUBO SOLDAVEL PARA ESGOTO DIAMETRO 50 MM</t>
  </si>
  <si>
    <t xml:space="preserve"> 7.2.1.29 </t>
  </si>
  <si>
    <t xml:space="preserve"> 082303 </t>
  </si>
  <si>
    <t>TUBO SOLDAVEL PARA ESGOTO DIAMETRO 75 MM</t>
  </si>
  <si>
    <t xml:space="preserve"> 7.2.1.30 </t>
  </si>
  <si>
    <t xml:space="preserve"> 082301 </t>
  </si>
  <si>
    <t>TUBO SOLDAVEL PARA ESGOTO DIAMETRO 40 MM</t>
  </si>
  <si>
    <t xml:space="preserve"> 7.2.1.31 </t>
  </si>
  <si>
    <t xml:space="preserve"> 082304 </t>
  </si>
  <si>
    <t>TUBO SOLDAVEL PARA ESGOTO DIAMETRO 100 MM</t>
  </si>
  <si>
    <t xml:space="preserve"> 7.2.1.32 </t>
  </si>
  <si>
    <t xml:space="preserve"> 082233 </t>
  </si>
  <si>
    <t>TE SANITARIO DIAMETRO 100 X 50 MM (ESGOTO)</t>
  </si>
  <si>
    <t xml:space="preserve"> 7.2.1.33 </t>
  </si>
  <si>
    <t xml:space="preserve"> 082230 </t>
  </si>
  <si>
    <t>TE SANITARIO DIAMETRO 50 X 50 MM (ESGOTO)</t>
  </si>
  <si>
    <t xml:space="preserve"> 7.2.1.34 </t>
  </si>
  <si>
    <t xml:space="preserve"> 082231 </t>
  </si>
  <si>
    <t>TE SANITARIO DIAMETRO 75 X 50 MM (ESGOTO)</t>
  </si>
  <si>
    <t xml:space="preserve"> 7.2.1.35 </t>
  </si>
  <si>
    <t xml:space="preserve"> 080510 </t>
  </si>
  <si>
    <t>ANEL DE VEDAÇÃO PARA VASO SANITÁRIO</t>
  </si>
  <si>
    <t xml:space="preserve"> 7.2.1.36 </t>
  </si>
  <si>
    <t xml:space="preserve"> 7.2.1.37 </t>
  </si>
  <si>
    <t xml:space="preserve"> 7.2.2 </t>
  </si>
  <si>
    <t>ESGOTO (GORDURA)</t>
  </si>
  <si>
    <t xml:space="preserve"> 7.2.2.1 </t>
  </si>
  <si>
    <t xml:space="preserve"> 081824 </t>
  </si>
  <si>
    <t>CAIXA DE AREIA 40X40X80CM (MEDIDAS INTERNAS), FUNDO DE BRITA COM GRELHA METÁLICA FERRO CHATO PADRÃO GOINFRA</t>
  </si>
  <si>
    <t xml:space="preserve"> 7.2.2.2 </t>
  </si>
  <si>
    <t xml:space="preserve"> 081846 </t>
  </si>
  <si>
    <t>CAIXA DE GORDURA E INSPEÇÃO EM PVC/ABS 19 LITROS COM TAMPA E PORTA TAMPA E CESTO DE LIMPEZA REMOVÍVEL</t>
  </si>
  <si>
    <t xml:space="preserve"> 7.2.2.3 </t>
  </si>
  <si>
    <t xml:space="preserve"> 7.2.2.4 </t>
  </si>
  <si>
    <t xml:space="preserve"> 7.2.2.5 </t>
  </si>
  <si>
    <t xml:space="preserve"> 7.2.2.6 </t>
  </si>
  <si>
    <t xml:space="preserve"> 12897 </t>
  </si>
  <si>
    <t>Ralo seco linear pvc sanitário d=90 com grelha aluminio (ADAPTADO CONFORME DECRETO ESTADUAL N° 9900/2021)</t>
  </si>
  <si>
    <t xml:space="preserve"> 7.2.2.7 </t>
  </si>
  <si>
    <t xml:space="preserve"> 081691 </t>
  </si>
  <si>
    <t>CORPO RALO SIFONADO QUADRADO 100 X 53 X 40</t>
  </si>
  <si>
    <t xml:space="preserve"> 7.2.2.8 </t>
  </si>
  <si>
    <t xml:space="preserve"> 7.2.2.9 </t>
  </si>
  <si>
    <t xml:space="preserve"> 080671 </t>
  </si>
  <si>
    <t>SIFAO PARA PIA 1.1/2" X 2" PVC</t>
  </si>
  <si>
    <t xml:space="preserve"> 7.2.2.10 </t>
  </si>
  <si>
    <t xml:space="preserve"> 7.2.2.11 </t>
  </si>
  <si>
    <t xml:space="preserve"> 7.2.2.12 </t>
  </si>
  <si>
    <t xml:space="preserve"> 7.2.2.13 </t>
  </si>
  <si>
    <t xml:space="preserve"> CPU 110 </t>
  </si>
  <si>
    <t>ADAPTADO DA ORSE (1212) - Anel de borracha para tubo pvc sanitario d = 150mm (ADAPTADO CONFORME DECRETO ESTADUAL N° 9900/2021)</t>
  </si>
  <si>
    <t xml:space="preserve"> 7.2.2.14 </t>
  </si>
  <si>
    <t xml:space="preserve"> 7.2.2.15 </t>
  </si>
  <si>
    <t xml:space="preserve"> 7.2.2.16 </t>
  </si>
  <si>
    <t xml:space="preserve"> 7.2.2.17 </t>
  </si>
  <si>
    <t xml:space="preserve"> 7.2.2.18 </t>
  </si>
  <si>
    <t xml:space="preserve"> 7.2.2.19 </t>
  </si>
  <si>
    <t xml:space="preserve"> 7.2.2.20 </t>
  </si>
  <si>
    <t xml:space="preserve"> 7.2.2.21 </t>
  </si>
  <si>
    <t xml:space="preserve"> 7.2.2.22 </t>
  </si>
  <si>
    <t xml:space="preserve"> 7.2.2.23 </t>
  </si>
  <si>
    <t xml:space="preserve"> 7.2.2.24 </t>
  </si>
  <si>
    <t xml:space="preserve"> 7.2.2.25 </t>
  </si>
  <si>
    <t xml:space="preserve"> 081971 </t>
  </si>
  <si>
    <t>JUNCAO SIMPLES DIAM. 75 X 50 MM (ESGOTO)</t>
  </si>
  <si>
    <t xml:space="preserve"> 7.2.2.26 </t>
  </si>
  <si>
    <t xml:space="preserve"> 081972 </t>
  </si>
  <si>
    <t>JUNCAO SIMPLES DIAMETRO 75 X 75 MM (ESGOTO)</t>
  </si>
  <si>
    <t xml:space="preserve"> 7.2.2.27 </t>
  </si>
  <si>
    <t xml:space="preserve"> 082002 </t>
  </si>
  <si>
    <t>LUVA SIMPLES DIAMETRO 50 MM - (ESGOTO)</t>
  </si>
  <si>
    <t xml:space="preserve"> 7.2.2.28 </t>
  </si>
  <si>
    <t xml:space="preserve"> 082101 </t>
  </si>
  <si>
    <t>REDUCAO EXCENTRICA 75 X 50 MM (ESGOTO)</t>
  </si>
  <si>
    <t xml:space="preserve"> 7.2.2.29 </t>
  </si>
  <si>
    <t xml:space="preserve"> 082331 </t>
  </si>
  <si>
    <t>TUBO LEVE PVC RIGIDO DIAMETRO 150 MM</t>
  </si>
  <si>
    <t>M</t>
  </si>
  <si>
    <t xml:space="preserve"> 7.2.2.30 </t>
  </si>
  <si>
    <t xml:space="preserve"> 7.2.2.31 </t>
  </si>
  <si>
    <t xml:space="preserve"> 7.2.2.32 </t>
  </si>
  <si>
    <t xml:space="preserve"> 7.2.2.33 </t>
  </si>
  <si>
    <t xml:space="preserve"> 7.2.2.34 </t>
  </si>
  <si>
    <t xml:space="preserve"> 7.2.3 </t>
  </si>
  <si>
    <t>VENTILAÇÃO</t>
  </si>
  <si>
    <t xml:space="preserve"> 7.2.3.1 </t>
  </si>
  <si>
    <t xml:space="preserve"> 7.2.3.2 </t>
  </si>
  <si>
    <t xml:space="preserve"> 7.2.3.3 </t>
  </si>
  <si>
    <t xml:space="preserve"> 7.2.3.4 </t>
  </si>
  <si>
    <t xml:space="preserve"> 7.2.3.5 </t>
  </si>
  <si>
    <t xml:space="preserve"> 7.2.3.6 </t>
  </si>
  <si>
    <t xml:space="preserve"> 7.2.3.7 </t>
  </si>
  <si>
    <t xml:space="preserve"> 081937 </t>
  </si>
  <si>
    <t>JOELHO 90 GRAUS DIAMETRO 75 MM (ESGOTO)</t>
  </si>
  <si>
    <t xml:space="preserve"> 7.2.3.8 </t>
  </si>
  <si>
    <t xml:space="preserve"> 7.2.3.9 </t>
  </si>
  <si>
    <t xml:space="preserve"> 7.2.3.10 </t>
  </si>
  <si>
    <t xml:space="preserve"> 7.2.3.11 </t>
  </si>
  <si>
    <t xml:space="preserve"> 7.2.3.12 </t>
  </si>
  <si>
    <t xml:space="preserve"> 081885 </t>
  </si>
  <si>
    <t>TERMINAL DE VENTILACAO DIAMETRO 50 MM (ESGOTO)</t>
  </si>
  <si>
    <t xml:space="preserve"> 7.2.3.13 </t>
  </si>
  <si>
    <t xml:space="preserve"> 7.2.3.14 </t>
  </si>
  <si>
    <t xml:space="preserve"> 7.2.3.15 </t>
  </si>
  <si>
    <t xml:space="preserve"> 7.2.3.16 </t>
  </si>
  <si>
    <t xml:space="preserve"> 7.2.4 </t>
  </si>
  <si>
    <t>ESTAÇÃO DE TRATAMENTO DE ESGOTO (ETE) / RECALQUE</t>
  </si>
  <si>
    <t xml:space="preserve"> 7.2.4.1 </t>
  </si>
  <si>
    <t xml:space="preserve"> C4846 </t>
  </si>
  <si>
    <t>SEINFRA</t>
  </si>
  <si>
    <t>ESTAÇÃO DE TRATAMENTO DE ESGOTO (ETE), VAZÃO DE 10,00 M3/DIA, CONFECCIONADA EM POLIESTER REFORÇADA E FIBRA DE VIDRO, COMPLETA INCLUINDO FORNECIMENTO, MONTAGEM E TREINAMENTO (ADAPTADO CONFORME DECRETO ESTADUAL N° 9900/2021)</t>
  </si>
  <si>
    <t xml:space="preserve"> 7.2.4.2 </t>
  </si>
  <si>
    <t xml:space="preserve"> 43.11.320 </t>
  </si>
  <si>
    <t>CONJUNTO MOTOR-BOMBA SUBMERSÍVEL VERTICAL PARA ESGOTO, Q= 4,8 A 25,8 M³/H, HMAM= 19 A 5 MCA, POTÊNCIA 1 CV, DIÂMETRO DE SÓLIDOS ATÉ 20MM (ADAPTADO CONFORME DECRETO ESTADUAL N° 9900/2021)</t>
  </si>
  <si>
    <t xml:space="preserve"> 7.2.4.3 </t>
  </si>
  <si>
    <t xml:space="preserve"> ED-49865 </t>
  </si>
  <si>
    <t>SETOP</t>
  </si>
  <si>
    <t>BOMBA CENTRÍFUGA TRIFÁSICA DE 2CV, INCLUSIVE FORNECIMENTO E INSTALAÇÃO - (ADAPTADO CONFORME DECRETO ESTADUAL N° 9900/2021)</t>
  </si>
  <si>
    <t xml:space="preserve"> 7.2.4.4 </t>
  </si>
  <si>
    <t xml:space="preserve"> 41346 </t>
  </si>
  <si>
    <t>AGETOP RODOVIARIA</t>
  </si>
  <si>
    <t>CAIXA COLETORA EM CONCRETO TUBO D=0,80M EXCETO ESCAVAÇÃO (AC/BC)</t>
  </si>
  <si>
    <t xml:space="preserve"> 7.2.4.5 </t>
  </si>
  <si>
    <t xml:space="preserve"> 47004 </t>
  </si>
  <si>
    <t>FABRICAÇÃO DE TAMPÃO DE CONCRETO E ANEL (SVA)</t>
  </si>
  <si>
    <t xml:space="preserve"> 7.2.4.6 </t>
  </si>
  <si>
    <t xml:space="preserve"> 080980 </t>
  </si>
  <si>
    <t>REGISTRO DE ESFERA METAL DIAMETRO 2"</t>
  </si>
  <si>
    <t xml:space="preserve"> 7.2.4.7 </t>
  </si>
  <si>
    <t xml:space="preserve"> 99631 </t>
  </si>
  <si>
    <t>VÁLVULA DE RETENÇÃO VERTICAL, DE BRONZE, ROSCÁVEL, 1 1/2" - FORNECIMENTO E INSTALAÇÃO. AF_08/2021 (ADAPTADO CONFORME DECRETO ESTADUAL N° 9900/2021)</t>
  </si>
  <si>
    <t xml:space="preserve"> 7.2.4.8 </t>
  </si>
  <si>
    <t xml:space="preserve"> 95252 </t>
  </si>
  <si>
    <t>VÁLVULA DE ESFERA BRUTA, BRONZE, ROSCÁVEL, 1 1/2'' - FORNECIMENTO E INSTALAÇÃO. AF_08/2021 - (ADAPTADO CONFORME DECRETO ESTADUAL N° 9900/2021)</t>
  </si>
  <si>
    <t xml:space="preserve"> 7.2.4.9 </t>
  </si>
  <si>
    <t xml:space="preserve"> 105260 </t>
  </si>
  <si>
    <t>ASSENTAMENTO E FORNECIMENTO DE TUBO DE PVC PBA, DN 50, JUNTA ELÁSTICA INTEGRADA, INSTALADO EM LOCAL COM NÍVEL ALTO DE INTERFERÊNCIAS (INCLUI FORNECIMENTO). AF_05/2024 (ADAPTADO CONFORME DECRETO ESTADUAL N° 9900/2021)</t>
  </si>
  <si>
    <t xml:space="preserve"> 7.2.4.10 </t>
  </si>
  <si>
    <t xml:space="preserve"> 7.2.4.11 </t>
  </si>
  <si>
    <t xml:space="preserve"> 081731 </t>
  </si>
  <si>
    <t>CURVA 90 GRAUS CURTA DIAM. 50 MM (ESGOTO)</t>
  </si>
  <si>
    <t xml:space="preserve"> 7.2.4.12 </t>
  </si>
  <si>
    <t xml:space="preserve"> 081069 </t>
  </si>
  <si>
    <t>ADAPTADOR SOLDÁVEL CURTO COM BOLSA E ROSCA PARA REGISTRO 50MMX1.1/2"</t>
  </si>
  <si>
    <t xml:space="preserve"> 7.2.4.13 </t>
  </si>
  <si>
    <t xml:space="preserve"> 081043 </t>
  </si>
  <si>
    <t>ADAPTADOR PVC SOLDÁVEL LONGO COM FLANGES LIVRES PARA CAIXA D'ÁGUA 50X1.1/2</t>
  </si>
  <si>
    <t xml:space="preserve"> 7.2.4.14 </t>
  </si>
  <si>
    <t xml:space="preserve"> 081538 </t>
  </si>
  <si>
    <t>CURVA 90 GRAUS SOLDAVEL DIAMETRO 32 MM</t>
  </si>
  <si>
    <t xml:space="preserve"> 7.2.4.15 </t>
  </si>
  <si>
    <t xml:space="preserve"> 081540 </t>
  </si>
  <si>
    <t>CURVA 90 GRAUS SOLDAVEL DIAMETRO 50 MM</t>
  </si>
  <si>
    <t xml:space="preserve"> 7.2.4.16 </t>
  </si>
  <si>
    <t xml:space="preserve"> 081322 </t>
  </si>
  <si>
    <t>JOELHO 90 GRAUS SOLDAVEL DIAMETRO 32 MM (1")</t>
  </si>
  <si>
    <t xml:space="preserve"> 7.2.4.17 </t>
  </si>
  <si>
    <t xml:space="preserve"> 081324 </t>
  </si>
  <si>
    <t>JOELHO 90 GRAUS SOLDAVEL 50 MM (MARROM)</t>
  </si>
  <si>
    <t xml:space="preserve"> 7.2.4.18 </t>
  </si>
  <si>
    <t xml:space="preserve"> 081004 </t>
  </si>
  <si>
    <t>TUBO SOLDAVEL PVC MARROM DIAM. 32 MM</t>
  </si>
  <si>
    <t xml:space="preserve"> 7.2.4.19 </t>
  </si>
  <si>
    <t xml:space="preserve"> 081006 </t>
  </si>
  <si>
    <t>TUBO SOLDAVEL PVC MARROM DIAM. 50 MM</t>
  </si>
  <si>
    <t xml:space="preserve"> 7.2.4.20 </t>
  </si>
  <si>
    <t xml:space="preserve"> 081405 </t>
  </si>
  <si>
    <t>TE 90 GRAUS SOLDAVEL DIAMETRO 50 MM</t>
  </si>
  <si>
    <t xml:space="preserve"> 7.2.4.21 </t>
  </si>
  <si>
    <t xml:space="preserve"> 081425 </t>
  </si>
  <si>
    <t>TE REDUCAO 90 GRAUS SOLDAVEL 50 X 32 MM</t>
  </si>
  <si>
    <t xml:space="preserve"> 7.3 </t>
  </si>
  <si>
    <t>INSTALAÇÕES HIDRAÚLICAS</t>
  </si>
  <si>
    <t xml:space="preserve"> 7.3.1 </t>
  </si>
  <si>
    <t>ALIMENTAÇÃO</t>
  </si>
  <si>
    <t xml:space="preserve"> 7.3.1.1 </t>
  </si>
  <si>
    <t xml:space="preserve"> 080946 </t>
  </si>
  <si>
    <t>REGISTRO DE PRESSAO C/CANOPLA CROMADA DIAM.3/4"</t>
  </si>
  <si>
    <t xml:space="preserve"> 7.3.1.2 </t>
  </si>
  <si>
    <t xml:space="preserve"> 080976 </t>
  </si>
  <si>
    <t>REGISTRO DE ESFERA METAL DIAMETRO 3/4"</t>
  </si>
  <si>
    <t xml:space="preserve"> 7.3.1.3 </t>
  </si>
  <si>
    <t xml:space="preserve"> 104031 </t>
  </si>
  <si>
    <t>COLAR DE TOMADA, PVC, COM TRAVAS, DE 60 MM X 1/2" OU 60 MM X 3/4", PARA LIGAÇÃO PREDIAL DE ÁGUA. AF_06/2022 - (ADAPTADO CONFORME DECRETO ESTADUAL N° 9900/2021)</t>
  </si>
  <si>
    <t xml:space="preserve"> 7.3.1.4 </t>
  </si>
  <si>
    <t xml:space="preserve"> 081351 </t>
  </si>
  <si>
    <t>JOELHO 90 GRAUS SOLDAVEL/ROSCAVEL 25 X 3/4"</t>
  </si>
  <si>
    <t xml:space="preserve"> 7.3.1.5 </t>
  </si>
  <si>
    <t xml:space="preserve"> 081066 </t>
  </si>
  <si>
    <t>ADAPTADOR SOLDÁVEL CURTO C/ BOLSA E ROSCA PARA REGISTRO 25X3/4"</t>
  </si>
  <si>
    <t xml:space="preserve"> 7.3.1.6 </t>
  </si>
  <si>
    <t xml:space="preserve"> 081055 </t>
  </si>
  <si>
    <t>ADAPTADOR SOLDÁVEL COM FLANGES LIVRES PARA CAIXA D'ÁGUA 25X3/4"</t>
  </si>
  <si>
    <t xml:space="preserve"> 7.3.1.7 </t>
  </si>
  <si>
    <t xml:space="preserve"> 081321 </t>
  </si>
  <si>
    <t>JOELHO 90 GRAUS SOLDAVEL DIAMETRO 25 MM</t>
  </si>
  <si>
    <t xml:space="preserve"> 7.3.1.8 </t>
  </si>
  <si>
    <t xml:space="preserve"> 081888 </t>
  </si>
  <si>
    <t>TORNEIRA BOIA DIAMETRO (3/4") 20 MM</t>
  </si>
  <si>
    <t xml:space="preserve"> 7.3.1.9 </t>
  </si>
  <si>
    <t xml:space="preserve"> 081003 </t>
  </si>
  <si>
    <t>TUBO SOLDAVEL PVC MARROM DIAM. 25 MM</t>
  </si>
  <si>
    <t xml:space="preserve"> 7.3.1.10 </t>
  </si>
  <si>
    <t xml:space="preserve"> 081402 </t>
  </si>
  <si>
    <t>TE 90 GRAUS SOLDAVEL DIAMETRO 25 MM</t>
  </si>
  <si>
    <t xml:space="preserve"> 7.3.2 </t>
  </si>
  <si>
    <t>ÁGUA FRIA</t>
  </si>
  <si>
    <t xml:space="preserve"> 7.3.2.1 </t>
  </si>
  <si>
    <t xml:space="preserve"> ED-48256 </t>
  </si>
  <si>
    <t>FILTRO TIPO "Y" EM BRONZE, DIÂMETRO DE 1" NPT (ADAPTADO CONFORME DECRETO ESTADUAL N° 9900/2021)</t>
  </si>
  <si>
    <t>U</t>
  </si>
  <si>
    <t xml:space="preserve"> 7.3.2.2 </t>
  </si>
  <si>
    <t xml:space="preserve"> ED-48258 </t>
  </si>
  <si>
    <t>FILTRO TIPO "Y" EM BRONZE, DIÂMETRO DE 1 1/2" NPT (ADAPTADO CONFORME DECRETO ESTADUAL N° 9900/2021)</t>
  </si>
  <si>
    <t xml:space="preserve"> 7.3.2.3 </t>
  </si>
  <si>
    <t xml:space="preserve"> 080927 </t>
  </si>
  <si>
    <t>REGISTRO DE GAVETA C/CANOPLA DIAMETRO 1"</t>
  </si>
  <si>
    <t xml:space="preserve"> 7.3.2.4 </t>
  </si>
  <si>
    <t xml:space="preserve"> 080926 </t>
  </si>
  <si>
    <t>REGISTRO DE GAVETA C/CANOPLA DIAMETRO 3/4"</t>
  </si>
  <si>
    <t xml:space="preserve"> 7.3.2.5 </t>
  </si>
  <si>
    <t xml:space="preserve"> 7.3.2.6 </t>
  </si>
  <si>
    <t xml:space="preserve"> 94490 </t>
  </si>
  <si>
    <t>REGISTRO DE ESFERA, PVC, SOLDÁVEL, COM VOLANTE, DN 32 MM - FORNECIMENTO E INSTALAÇÃO. AF_08/2021 - (ADAPTADO CONFORME DECRETO ESTADUAL N° 9900/2021)</t>
  </si>
  <si>
    <t xml:space="preserve"> 7.3.2.7 </t>
  </si>
  <si>
    <t xml:space="preserve"> 94493 </t>
  </si>
  <si>
    <t>REGISTRO DE ESFERA, PVC, SOLDÁVEL, COM VOLANTE, DN 60 MM - FORNECIMENTO E INSTALAÇÃO. AF_08/2021 - (ADAPTADO CONFORME DECRETO ESTADUAL N° 9900/2021)</t>
  </si>
  <si>
    <t xml:space="preserve"> 7.3.2.8 </t>
  </si>
  <si>
    <t xml:space="preserve"> 080555 </t>
  </si>
  <si>
    <t>LIGAÇÃO FLEXÍVEL METÁLICA DIAM.1/2"(ENGATE)</t>
  </si>
  <si>
    <t xml:space="preserve"> 7.3.2.9 </t>
  </si>
  <si>
    <t xml:space="preserve"> 080556 </t>
  </si>
  <si>
    <t>LIGAÇÃO FLEXÍVEL PVC DIAM.1/2" (ENGATE)</t>
  </si>
  <si>
    <t xml:space="preserve"> 7.3.2.10 </t>
  </si>
  <si>
    <t xml:space="preserve"> 081131 </t>
  </si>
  <si>
    <t>LUVA SOLDAVEL C/ROSCA DIAMETRO 25 X 3/4"</t>
  </si>
  <si>
    <t xml:space="preserve"> 7.3.2.11 </t>
  </si>
  <si>
    <t xml:space="preserve"> 081058 </t>
  </si>
  <si>
    <t>ADAPTADOR PVC SOLDÁVEL LONGO COM FLANGES LIVRES PARA CAIXA D'ÁGUA 50X1.1/2"</t>
  </si>
  <si>
    <t xml:space="preserve"> 7.3.2.12 </t>
  </si>
  <si>
    <t xml:space="preserve"> 081928 </t>
  </si>
  <si>
    <t>JOELHO 90 GRAUS C/ANEL 50 MM</t>
  </si>
  <si>
    <t xml:space="preserve"> 7.3.2.13 </t>
  </si>
  <si>
    <t xml:space="preserve"> 081042 </t>
  </si>
  <si>
    <t>ADAPTADOR PVC SOLDÁVEL LONGO COM FLANGES LIVRES PARA CAIXA D'ÁGUA 32X1"</t>
  </si>
  <si>
    <t xml:space="preserve"> 7.3.2.14 </t>
  </si>
  <si>
    <t xml:space="preserve"> 081044 </t>
  </si>
  <si>
    <t>ADAPTADOR PVC SOLDÁVEL LONGO COM FLANGES LIVRES PARA CAIXA D'ÁGUA 60X2"</t>
  </si>
  <si>
    <t xml:space="preserve"> 7.3.2.15 </t>
  </si>
  <si>
    <t xml:space="preserve"> 7.3.2.16 </t>
  </si>
  <si>
    <t xml:space="preserve"> 081067 </t>
  </si>
  <si>
    <t>ADAPTADOR SOLDÁVEL CURTO C/ BOLSA E ROSCA PARA REGISTRO 32X1"</t>
  </si>
  <si>
    <t xml:space="preserve"> 7.3.2.17 </t>
  </si>
  <si>
    <t xml:space="preserve"> 7.3.2.18 </t>
  </si>
  <si>
    <t xml:space="preserve"> 081162 </t>
  </si>
  <si>
    <t>BUCHA DE REDUCAO SOLDÁVEL CURTA 32 X 25 MM</t>
  </si>
  <si>
    <t xml:space="preserve"> 7.3.2.19 </t>
  </si>
  <si>
    <t xml:space="preserve"> 081179 </t>
  </si>
  <si>
    <t>BUCHA DE REDUCAO SOLDAVEL LONGA 50 X 25 MM</t>
  </si>
  <si>
    <t xml:space="preserve"> 7.3.2.20 </t>
  </si>
  <si>
    <t xml:space="preserve"> 081180 </t>
  </si>
  <si>
    <t>BUCHA DE REDUCAO SOLDAVEL LONGA 50 X 32 MM</t>
  </si>
  <si>
    <t xml:space="preserve"> 7.3.2.21 </t>
  </si>
  <si>
    <t xml:space="preserve"> 081181 </t>
  </si>
  <si>
    <t>BUCHA DE REDUCAO SOLDAVEL LONGA 60 X 25 MM</t>
  </si>
  <si>
    <t xml:space="preserve"> 7.3.2.22 </t>
  </si>
  <si>
    <t xml:space="preserve"> 081302 </t>
  </si>
  <si>
    <t>JOELHO 45 GRAUS SOLDAVEL 25 MM</t>
  </si>
  <si>
    <t xml:space="preserve"> 7.3.2.23 </t>
  </si>
  <si>
    <t xml:space="preserve"> 081304 </t>
  </si>
  <si>
    <t>JOELHO 45 GRAUS SOLDAVEL 40 MM</t>
  </si>
  <si>
    <t xml:space="preserve"> 7.3.2.24 </t>
  </si>
  <si>
    <t xml:space="preserve"> 081306 </t>
  </si>
  <si>
    <t>JOELHO 45 GRAUS SOLDAVEL 60 MM</t>
  </si>
  <si>
    <t xml:space="preserve"> 7.3.2.25 </t>
  </si>
  <si>
    <t xml:space="preserve"> 7.3.2.26 </t>
  </si>
  <si>
    <t xml:space="preserve"> 7.3.2.27 </t>
  </si>
  <si>
    <t xml:space="preserve"> 081340 </t>
  </si>
  <si>
    <t>JOELHO DE REDUÇÃO 90 GRAUS SOLDAVEL DIAM. 32 MM X 25 MM</t>
  </si>
  <si>
    <t xml:space="preserve"> 7.3.2.28 </t>
  </si>
  <si>
    <t xml:space="preserve"> 081122 </t>
  </si>
  <si>
    <t>LUVA DE REDUCAO SOLDAVEL DIAMETRO 32 X 25 MM</t>
  </si>
  <si>
    <t xml:space="preserve"> 7.3.2.29 </t>
  </si>
  <si>
    <t xml:space="preserve"> 081133 </t>
  </si>
  <si>
    <t>LUVA SOLDAVEL C/ROSCA DIAMETRO 40 X 1.1/4"</t>
  </si>
  <si>
    <t xml:space="preserve"> 7.3.2.30 </t>
  </si>
  <si>
    <t xml:space="preserve"> 081105 </t>
  </si>
  <si>
    <t>LUVA SOLDAVEL DIAMETRO 50 MM</t>
  </si>
  <si>
    <t xml:space="preserve"> 7.3.2.31 </t>
  </si>
  <si>
    <t xml:space="preserve"> 7.3.2.32 </t>
  </si>
  <si>
    <t xml:space="preserve"> 7.3.2.33 </t>
  </si>
  <si>
    <t xml:space="preserve"> 081005 </t>
  </si>
  <si>
    <t>TUBO SOLDAVEL PVC MARROM DIAM. 40 MM</t>
  </si>
  <si>
    <t xml:space="preserve"> 7.3.2.34 </t>
  </si>
  <si>
    <t xml:space="preserve"> 7.3.2.35 </t>
  </si>
  <si>
    <t xml:space="preserve"> 081007 </t>
  </si>
  <si>
    <t>TUBO SOLDAVEL PVC MARROM DIAM. 60 MM</t>
  </si>
  <si>
    <t xml:space="preserve"> 7.3.2.36 </t>
  </si>
  <si>
    <t xml:space="preserve"> 7.3.2.37 </t>
  </si>
  <si>
    <t xml:space="preserve"> 081403 </t>
  </si>
  <si>
    <t>TE 90 GRAUS SOLDAVEL DIAMETRO 32 MM</t>
  </si>
  <si>
    <t xml:space="preserve"> 7.3.2.38 </t>
  </si>
  <si>
    <t xml:space="preserve"> 081421 </t>
  </si>
  <si>
    <t>TE REDUCAO 90 GRAUS SOLDAVEL 32 X 25 MM</t>
  </si>
  <si>
    <t xml:space="preserve"> 7.3.2.39 </t>
  </si>
  <si>
    <t xml:space="preserve"> 081426 </t>
  </si>
  <si>
    <t>TE REDUCAO 90 GRAUS SOLDAVEL 50 X 40 MM</t>
  </si>
  <si>
    <t xml:space="preserve"> 7.3.2.40 </t>
  </si>
  <si>
    <t xml:space="preserve"> 7.3.2.41 </t>
  </si>
  <si>
    <t xml:space="preserve"> 081184 </t>
  </si>
  <si>
    <t>BUCHA DE REDUCAO SOLDAVEL LONGA 60 X 50 MM</t>
  </si>
  <si>
    <t xml:space="preserve"> 7.3.2.42 </t>
  </si>
  <si>
    <t xml:space="preserve"> 081369 </t>
  </si>
  <si>
    <t>JOELHO 90 GRAUS SOLDAVEL COM BUCHA DE LATAO 25 X 3/4"</t>
  </si>
  <si>
    <t xml:space="preserve"> 7.3.2.43 </t>
  </si>
  <si>
    <t xml:space="preserve"> 081360 </t>
  </si>
  <si>
    <t>JOELHO DE REDUCAO 90 GRAUS SOLDÁVEL COM BUCHA LATAO 25X1/2"</t>
  </si>
  <si>
    <t xml:space="preserve"> 7.3.2.44 </t>
  </si>
  <si>
    <t xml:space="preserve"> 081445 </t>
  </si>
  <si>
    <t>TE 90 GRAUS SOLDAVEL COM BUCHA DE LATÃO NA BOLSA CENTRAL 25 X 25 X 1/2"</t>
  </si>
  <si>
    <t xml:space="preserve"> 7.3.2.45 </t>
  </si>
  <si>
    <t xml:space="preserve"> 081444 </t>
  </si>
  <si>
    <t>TE 90 GRAUS SOLDAVEL COM BUCHA DE LATAO NA BOLSA CENTRAL 25X25X3/4"</t>
  </si>
  <si>
    <t xml:space="preserve"> 7.3.2.46 </t>
  </si>
  <si>
    <t xml:space="preserve"> CPU 109 </t>
  </si>
  <si>
    <t>ADAPTADO DA AGETOP CIVIL (081881) -  RESERVATÓRIO METALICO TIPO TAÇA EM AÇO PATINÁVEL - V=10M3-COLUNA SECA H=6M+SEM FUNDAÇÃO+LOGOTIPO</t>
  </si>
  <si>
    <t xml:space="preserve"> 7.3.3 </t>
  </si>
  <si>
    <t>POÇO ARTESIANO</t>
  </si>
  <si>
    <t xml:space="preserve"> 7.3.3.1 </t>
  </si>
  <si>
    <t xml:space="preserve"> 6226 </t>
  </si>
  <si>
    <t>Perfuração em Sedimento / Camadas inconsolidadas DN 8.1/2" (ADAPTADO CONFORME DECRETO ESTADUAL N° 9900/2021)</t>
  </si>
  <si>
    <t xml:space="preserve"> 7.3.3.2 </t>
  </si>
  <si>
    <t xml:space="preserve"> 6237 </t>
  </si>
  <si>
    <t>Perfuração em Rocha Cristalina Alterada / Compacta DN 6" (ADAPTADO CONFORME DECRETO ESTADUAL N° 9900/2021)</t>
  </si>
  <si>
    <t xml:space="preserve"> 7.3.3.3 </t>
  </si>
  <si>
    <t xml:space="preserve"> 6236 </t>
  </si>
  <si>
    <t>Perfuração em Rocha Cristalina Alterada / Compacta DN 8" (ADAPTADO CONFORME DECRETO ESTADUAL N° 9900/2021)</t>
  </si>
  <si>
    <t xml:space="preserve"> 7.3.3.4 </t>
  </si>
  <si>
    <t xml:space="preserve"> 09.96.72 </t>
  </si>
  <si>
    <t>EMBASA</t>
  </si>
  <si>
    <t>INJECAO DE BENTONITA, INCLUSIVE FORNECIMENTO DE MATERIAIS (ADAPTADO CONFORME DECRETO ESTADUAL N° 9900/2021)</t>
  </si>
  <si>
    <t>kg</t>
  </si>
  <si>
    <t xml:space="preserve"> 7.3.3.5 </t>
  </si>
  <si>
    <t xml:space="preserve"> 6252 </t>
  </si>
  <si>
    <t>Revestimento Tubo Aço Preto DN 2440 em 6" (ADAPTADO CONFORME DECRETO ESTADUAL N° 9900/2021)</t>
  </si>
  <si>
    <t xml:space="preserve"> 7.3.3.6 </t>
  </si>
  <si>
    <t xml:space="preserve"> 12.93.43 </t>
  </si>
  <si>
    <t>SOLDAGEM EM TUBO DE AÇO CARBONO. (ADAPTADO CONFORME DECRETO ESTADUAL N° 9900/2021)</t>
  </si>
  <si>
    <t>UNID</t>
  </si>
  <si>
    <t xml:space="preserve"> 7.3.3.7 </t>
  </si>
  <si>
    <t xml:space="preserve"> C4866 </t>
  </si>
  <si>
    <t>TESTES DE VAZÃO DO POÇO, DN 6. (ADAPTADO CONFORME DECRETO ESTADUAL N° 9900/2021)</t>
  </si>
  <si>
    <t xml:space="preserve"> 7.3.3.8 </t>
  </si>
  <si>
    <t xml:space="preserve"> 24.90.21 </t>
  </si>
  <si>
    <t>CIMENTACAO ANELAR PROFUNDA - POCOS &lt; 150M - (VEDACAO DE AQUIFERO) (ADAPTADO CONFORME DECRETO ESTADUAL N° 9900/2021)</t>
  </si>
  <si>
    <t xml:space="preserve"> 7.3.3.9 </t>
  </si>
  <si>
    <t xml:space="preserve"> 082378 </t>
  </si>
  <si>
    <t>TUBO FERRO GALVANIZADO 2"</t>
  </si>
  <si>
    <t xml:space="preserve"> 7.3.3.10 </t>
  </si>
  <si>
    <t xml:space="preserve"> 6251 </t>
  </si>
  <si>
    <t>Revestimento Tubo Aço Preto DN 2440 em 8" (ADAPTADO CONFORME DECRETO ESTADUAL N° 9900/2021)</t>
  </si>
  <si>
    <t xml:space="preserve"> 7.3.3.11 </t>
  </si>
  <si>
    <t xml:space="preserve"> CPU 114 </t>
  </si>
  <si>
    <t>CÓPIA DA SIURB INFRA (16001043) - REQUERIMENTO, ESTUDOS, DOCUMENTOS, MAPAS E PLANTAS PARA OBTENÇÃO DA OUTORGA (ADAPTADO CONFORME DECRETO ESTADUAL N° 9900/2021)</t>
  </si>
  <si>
    <t xml:space="preserve"> 7.3.3.12 </t>
  </si>
  <si>
    <t xml:space="preserve"> 17.97.03 </t>
  </si>
  <si>
    <t>PMQAS - ESTIMATIVA DE CUSTO DE SERVICOS DE TERCEIROS - ANALISES FISICAS, QUIMICAS E BIOLOGICAS DA AGUA (02/02) (ADAPTADO CONFORME DECRETO ESTADUAL N° 9900/2021)</t>
  </si>
  <si>
    <t xml:space="preserve"> 7.4 </t>
  </si>
  <si>
    <t>INSTALAÇÕES PLUVIAIS</t>
  </si>
  <si>
    <t xml:space="preserve"> 7.4.1 </t>
  </si>
  <si>
    <t xml:space="preserve"> 081828 </t>
  </si>
  <si>
    <t>CAIXA DE AREIA 60X60X80CM (MEDIDAS INTERNAS) FUNDO DE BRITA COM GRELHA METÁLICA FERRO CHATO PADRÃO GOINFRA</t>
  </si>
  <si>
    <t xml:space="preserve"> 7.4.2 </t>
  </si>
  <si>
    <t xml:space="preserve"> 070716 </t>
  </si>
  <si>
    <t>CAIXA DE PASSAGEM 80X80X110 CM (MEDIDAS INTERNAS) FUNDO DE BRITA SEM TAMPA</t>
  </si>
  <si>
    <t xml:space="preserve"> 7.4.3 </t>
  </si>
  <si>
    <t xml:space="preserve"> 070635 </t>
  </si>
  <si>
    <t>CAIXA DE PASSAGEM -  ALVENARIA DE 1/2 VEZ COM REVESTIMENTO INTERNO EM REBOCO PAULISTA A-14</t>
  </si>
  <si>
    <t xml:space="preserve"> 7.4.4 </t>
  </si>
  <si>
    <t xml:space="preserve"> 180324 </t>
  </si>
  <si>
    <t>GRELHA PADRÃO GOINFRA DE FERRO CHATO COM BERÇO ( ESPAÇAMENTO ENTRE EIXOS = 2 CM)</t>
  </si>
  <si>
    <t xml:space="preserve"> 7.4.5 </t>
  </si>
  <si>
    <t xml:space="preserve"> 7.4.6 </t>
  </si>
  <si>
    <t xml:space="preserve"> 7.4.7 </t>
  </si>
  <si>
    <t xml:space="preserve"> 7.4.8 </t>
  </si>
  <si>
    <t xml:space="preserve"> 7.4.9 </t>
  </si>
  <si>
    <t xml:space="preserve"> 89591 </t>
  </si>
  <si>
    <t>JOELHO 45 GRAUS, PVC, SERIE R, ÁGUA PLUVIAL, DN 150 MM, JUNTA ELÁSTICA, FORNECIDO E INSTALADO EM CONDUTORES VERTICAIS DE ÁGUAS PLUVIAIS. AF_06/2022 (ADAPTADO CONFORME DECRETO ESTADUAL N° 9900/2021)</t>
  </si>
  <si>
    <t xml:space="preserve"> 7.4.10 </t>
  </si>
  <si>
    <t xml:space="preserve"> 7.4.11 </t>
  </si>
  <si>
    <t xml:space="preserve"> 7.4.12 </t>
  </si>
  <si>
    <t xml:space="preserve"> 89590 </t>
  </si>
  <si>
    <t>JOELHO 90 GRAUS, PVC, SERIE R, ÁGUA PLUVIAL, DN 150 MM, JUNTA ELÁSTICA, FORNECIDO E INSTALADO EM CONDUTORES VERTICAIS DE ÁGUAS PLUVIAIS. AF_06/2022 (ADAPTADO CONFORME DECRETO ESTADUAL N° 9900/2021)</t>
  </si>
  <si>
    <t xml:space="preserve"> 7.4.13 </t>
  </si>
  <si>
    <t xml:space="preserve"> 7.4.14 </t>
  </si>
  <si>
    <t xml:space="preserve"> 89699 </t>
  </si>
  <si>
    <t>JUNÇÃO SIMPLES, PVC, SERIE R, ÁGUA PLUVIAL, DN 150 X 100 MM, JUNTA ELÁSTICA, FORNECIDO E INSTALADO EM CONDUTORES VERTICAIS DE ÁGUAS PLUVIAIS. AF_06/2022 (ADAPTADO CONFORME DECRETO ESTADUAL N° 9900/2021)</t>
  </si>
  <si>
    <t xml:space="preserve"> 7.4.15 </t>
  </si>
  <si>
    <t xml:space="preserve"> 89561 </t>
  </si>
  <si>
    <t>JUNÇÃO SIMPLES, PVC, SERIE R, ÁGUA PLUVIAL, DN 40 MM, JUNTA SOLDÁVEL, FORNECIDO E INSTALADO EM RAMAL DE ENCAMINHAMENTO. AF_06/2022 - (ADAPTADO CONFORME DECRETO ESTADUAL N° 9900/2021)</t>
  </si>
  <si>
    <t xml:space="preserve"> 7.4.16 </t>
  </si>
  <si>
    <t xml:space="preserve"> 7.4.17 </t>
  </si>
  <si>
    <t xml:space="preserve"> 89677 </t>
  </si>
  <si>
    <t>LUVA SIMPLES, PVC, SERIE R, ÁGUA PLUVIAL, DN 150 MM, JUNTA ELÁSTICA, FORNECIDO E INSTALADO EM CONDUTORES VERTICAIS DE ÁGUAS PLUVIAIS. AF_06/2022 - (ADAPTADO CONFORME DECRETO ESTADUAL N° 9900/2021)</t>
  </si>
  <si>
    <t xml:space="preserve"> 7.4.18 </t>
  </si>
  <si>
    <t xml:space="preserve"> 89681 </t>
  </si>
  <si>
    <t>REDUÇÃO EXCÊNTRICA, PVC, SERIE R, ÁGUA PLUVIAL, DN 150 X 100 MM, JUNTA ELÁSTICA, FORNECIDO E INSTALADO EM CONDUTORES VERTICAIS DE ÁGUAS PLUVIAIS. AF_06/2022 (ADAPTADO CONFORME DECRETO ESTADUAL N° 9900/2021)</t>
  </si>
  <si>
    <t xml:space="preserve"> 7.4.19 </t>
  </si>
  <si>
    <t xml:space="preserve"> 7.4.20 </t>
  </si>
  <si>
    <t xml:space="preserve"> 7.4.21 </t>
  </si>
  <si>
    <t xml:space="preserve"> 7.4.22 </t>
  </si>
  <si>
    <t xml:space="preserve"> 7.4.23 </t>
  </si>
  <si>
    <t xml:space="preserve"> 082235 </t>
  </si>
  <si>
    <t>TE SANITARIO DIAMETRO 100 X 100 MM (ESGOTO)</t>
  </si>
  <si>
    <t xml:space="preserve"> 7.4.24 </t>
  </si>
  <si>
    <t xml:space="preserve"> 89701 </t>
  </si>
  <si>
    <t>TÊ, PVC, SERIE R, ÁGUA PLUVIAL, DN 150 X 150 MM, JUNTA ELÁSTICA, FORNECIDO E INSTALADO EM CONDUTORES VERTICAIS DE ÁGUAS PLUVIAIS. AF_06/2022</t>
  </si>
  <si>
    <t xml:space="preserve"> 7.4.25 </t>
  </si>
  <si>
    <t xml:space="preserve"> 89704 </t>
  </si>
  <si>
    <t>TÊ, PVC, SERIE R, ÁGUA PLUVIAL, DN 150 X 100 MM, JUNTA ELÁSTICA, FORNECIDO E INSTALADO EM CONDUTORES VERTICAIS DE ÁGUAS PLUVIAIS. AF_06/2022</t>
  </si>
  <si>
    <t xml:space="preserve"> 7.4.26 </t>
  </si>
  <si>
    <t xml:space="preserve"> 082332 </t>
  </si>
  <si>
    <t>TUBO LEVE PVC RIGIDO DIAMETRO 200 MM</t>
  </si>
  <si>
    <t xml:space="preserve"> 7.4.27 </t>
  </si>
  <si>
    <t>ADAPTADO DA ORSE (1212) - Anel de borracha para tubo pvc sanitario d = 75mm</t>
  </si>
  <si>
    <t xml:space="preserve"> 7.4.28 </t>
  </si>
  <si>
    <t xml:space="preserve"> 7.4.29 </t>
  </si>
  <si>
    <t xml:space="preserve"> 7.4.30 </t>
  </si>
  <si>
    <t xml:space="preserve"> CPU 112 </t>
  </si>
  <si>
    <t>ADAPTADO DO SINAPI (98064) - POÇO DE INFILTRAÇÃO CIRCULAR, EM CONCRETO PRÉ-MOLDADO, DIÂMETRO INTERNO = 2,30 M, ALTURA INTERNA = 2,0 M. AF_12/2020 (ADAPTADO CONFORME DECRETO ESTADUAL N° 9900/2021)</t>
  </si>
  <si>
    <t xml:space="preserve"> 8.1 </t>
  </si>
  <si>
    <t>INSTALAÇÕES ELÉTRICAS</t>
  </si>
  <si>
    <t xml:space="preserve"> 8.1.1 </t>
  </si>
  <si>
    <t>ENTRADA ENERGIA / SUBESTAÇÃO</t>
  </si>
  <si>
    <t xml:space="preserve"> 8.1.1.1 </t>
  </si>
  <si>
    <t xml:space="preserve"> 070204 </t>
  </si>
  <si>
    <t>ALÇA PRÉ-FORMADA DE DISTRIBUIÇÃO CA/CAA 4 AWG</t>
  </si>
  <si>
    <t xml:space="preserve"> 8.1.1.2 </t>
  </si>
  <si>
    <t xml:space="preserve"> 070229 </t>
  </si>
  <si>
    <t>ARAME GALVANIZADO 12 BWG</t>
  </si>
  <si>
    <t xml:space="preserve"> 8.1.1.3 </t>
  </si>
  <si>
    <t xml:space="preserve"> 070428 </t>
  </si>
  <si>
    <t>BUCHA E ARRUELA METALICA DIAM. 4"</t>
  </si>
  <si>
    <t>PR</t>
  </si>
  <si>
    <t xml:space="preserve"> 8.1.1.4 </t>
  </si>
  <si>
    <t xml:space="preserve"> 070507 </t>
  </si>
  <si>
    <t>CABECOTE DE LIGA DE ALUMINIO DIAM. 4"</t>
  </si>
  <si>
    <t xml:space="preserve"> 8.1.1.5 </t>
  </si>
  <si>
    <t xml:space="preserve"> 070514 </t>
  </si>
  <si>
    <t>CABO FLEXÍVEL EPR/XLPE (90°C), 0,6/1 KV - 70 MM2</t>
  </si>
  <si>
    <t xml:space="preserve"> 8.1.1.6 </t>
  </si>
  <si>
    <t xml:space="preserve"> 070512 </t>
  </si>
  <si>
    <t>CABO FLEXÍVEL EPR/XLPE (90°C), 0,6/1 KV - 35 MM2</t>
  </si>
  <si>
    <t xml:space="preserve"> 8.1.1.7 </t>
  </si>
  <si>
    <t xml:space="preserve"> 070544 </t>
  </si>
  <si>
    <t>CABO DE COBRE NU 50 MM2 (2,25 M/KG)</t>
  </si>
  <si>
    <t xml:space="preserve"> 8.1.1.8 </t>
  </si>
  <si>
    <t xml:space="preserve"> 42.05.310 </t>
  </si>
  <si>
    <t>CAIXA DE INSPEÇÃO DO TERRA CILÍNDRICA EM PVC RÍGIDO, DIÂMETRO DE 300 MM - H= 250 MM - (ADAPTADO CONFORME DECRETO ESTADUAL N° 9900/2021)</t>
  </si>
  <si>
    <t xml:space="preserve"> 8.1.1.9 </t>
  </si>
  <si>
    <t xml:space="preserve"> 070335 </t>
  </si>
  <si>
    <t>BOX RETO DIAMETRO 1"</t>
  </si>
  <si>
    <t xml:space="preserve"> 8.1.1.10 </t>
  </si>
  <si>
    <t xml:space="preserve"> 00104 </t>
  </si>
  <si>
    <t>ADAPTADO DE AGETOP CIVIL (070335) -  BOX RETO DIAMETRO 1"</t>
  </si>
  <si>
    <t xml:space="preserve"> 8.1.1.11 </t>
  </si>
  <si>
    <t xml:space="preserve"> 071040 </t>
  </si>
  <si>
    <t>CONECTOR TIPO PARAFUSO FENDIDO 150 MM2</t>
  </si>
  <si>
    <t xml:space="preserve"> 8.1.1.12 </t>
  </si>
  <si>
    <t xml:space="preserve"> 071036 </t>
  </si>
  <si>
    <t>CONECTOR TIPO PARAFUSO FENDIDO 50 MM2</t>
  </si>
  <si>
    <t xml:space="preserve"> 8.1.1.13 </t>
  </si>
  <si>
    <t xml:space="preserve"> 00106 </t>
  </si>
  <si>
    <t>ADAPTADO DE AGETOP CIVIL (070790) -  CHAVE FUSIVEL 15 KV, 300A</t>
  </si>
  <si>
    <t xml:space="preserve"> 8.1.1.14 </t>
  </si>
  <si>
    <t xml:space="preserve"> 4025 </t>
  </si>
  <si>
    <t>Cruzeta em concreto armado, tipo "t", 1900mm - Fornecimento</t>
  </si>
  <si>
    <t xml:space="preserve"> 8.1.1.15 </t>
  </si>
  <si>
    <t xml:space="preserve"> 071177 </t>
  </si>
  <si>
    <t>DISJUNTOR TRIPOLAR DE 150 A 175-A</t>
  </si>
  <si>
    <t xml:space="preserve"> 8.1.1.16 </t>
  </si>
  <si>
    <t xml:space="preserve"> 09.02.043 </t>
  </si>
  <si>
    <t>DPS - DISPOSITIVO PROTECAO CONTRA SURTOS (ENERGIA), 280V/10KA - (ADAPTADO CONFORME DECRETO ESTADUAL N° 9900/2021)</t>
  </si>
  <si>
    <t xml:space="preserve"> 8.1.1.17 </t>
  </si>
  <si>
    <t xml:space="preserve"> 071202 </t>
  </si>
  <si>
    <t>ELETRODUTO DE PVC RIGIDO DIAMETRO 1"</t>
  </si>
  <si>
    <t xml:space="preserve"> 8.1.1.18 </t>
  </si>
  <si>
    <t xml:space="preserve"> 91858 </t>
  </si>
  <si>
    <t>ELETRODUTO FLEXÍVEL CORRUGADO, PEAD, DN 32 MM (1"), PARA CIRCUITOS TERMINAIS, INSTALADO EM PAREDE - FORNECIMENTO E INSTALAÇÃO. AF_03/2023 - (ADAPTADO CONFORME DECRETO ESTADUAL N° 9900/2021)</t>
  </si>
  <si>
    <t xml:space="preserve"> 8.1.1.19 </t>
  </si>
  <si>
    <t xml:space="preserve"> 071128 </t>
  </si>
  <si>
    <t>CURVA 90 GRAUS AÇO ZINCADO DIÂMETRO 4"</t>
  </si>
  <si>
    <t xml:space="preserve"> 8.1.1.20 </t>
  </si>
  <si>
    <t xml:space="preserve"> 071728 </t>
  </si>
  <si>
    <t>LUVA EM AÇO ZINCADO DIÂMETRO 4"</t>
  </si>
  <si>
    <t xml:space="preserve"> 8.1.1.21 </t>
  </si>
  <si>
    <t xml:space="preserve"> 071795 </t>
  </si>
  <si>
    <t>OLHAL PARA PARAFUSO</t>
  </si>
  <si>
    <t xml:space="preserve"> 8.1.1.22 </t>
  </si>
  <si>
    <t xml:space="preserve"> 2922 </t>
  </si>
  <si>
    <t>Fornecimento de parafuso rosca dupla 16 x 250mm</t>
  </si>
  <si>
    <t xml:space="preserve"> 8.1.1.23 </t>
  </si>
  <si>
    <t xml:space="preserve"> 071750 </t>
  </si>
  <si>
    <t>MANILHA-SAPATILHA EM AÇO GALVANIZADO</t>
  </si>
  <si>
    <t xml:space="preserve"> 8.1.1.24 </t>
  </si>
  <si>
    <t xml:space="preserve"> 071380 </t>
  </si>
  <si>
    <t>HASTE REVESTIDA COBRE(COPPERWELD)  5/8" X 2,40 M C/CONECTOR</t>
  </si>
  <si>
    <t xml:space="preserve"> 8.1.1.25 </t>
  </si>
  <si>
    <t xml:space="preserve"> 071476 </t>
  </si>
  <si>
    <t>ISOLADOR DE ANCORAGEM POLIMÉRICO 15KV</t>
  </si>
  <si>
    <t xml:space="preserve"> 8.1.1.26 </t>
  </si>
  <si>
    <t xml:space="preserve"> 071833 </t>
  </si>
  <si>
    <t>PARA RAIOS DISTRIBUIDOR POLIMÉRICO ÓXIDO DE ZINCO S/CENTELHADOR C/ DESLIGAMENTO AUTOMÁTICO 15KV,10KA</t>
  </si>
  <si>
    <t xml:space="preserve"> 8.1.1.27 </t>
  </si>
  <si>
    <t xml:space="preserve"> 11776 </t>
  </si>
  <si>
    <t>Poste de concreto duplo T (DT) 11/1000 - fornecimento e assentamento - (ADAPTADO CONFORME DECRETO ESTADUAL N° 9900/2021)</t>
  </si>
  <si>
    <t xml:space="preserve"> 8.1.1.28 </t>
  </si>
  <si>
    <t xml:space="preserve"> 102110 </t>
  </si>
  <si>
    <t>SUPORTE PARA TRANSFORMADOR EM POSTE DE CONCRETO DUPLO T - FORNECIMENTO E INSTALAÇÃO. AF_12/2020 -  (ADAPTADO CONFORME DECRETO ESTADUAL N° 9900/2021)</t>
  </si>
  <si>
    <t xml:space="preserve"> 8.1.1.29 </t>
  </si>
  <si>
    <t xml:space="preserve"> 072611 </t>
  </si>
  <si>
    <t>TRANSFORMADOR TRIFASICO 112,5 KVA 13,8KV - A ÓLEO</t>
  </si>
  <si>
    <t xml:space="preserve"> 8.1.2 </t>
  </si>
  <si>
    <t>ELÉTRICA</t>
  </si>
  <si>
    <t xml:space="preserve"> 8.1.2.1 </t>
  </si>
  <si>
    <t xml:space="preserve"> 071212 </t>
  </si>
  <si>
    <t>ELETRODUTO EM AÇO GALVANIZADO A FOGO DIÂMETRO 1" - PESADO</t>
  </si>
  <si>
    <t xml:space="preserve"> 8.1.2.2 </t>
  </si>
  <si>
    <t xml:space="preserve"> 071214 </t>
  </si>
  <si>
    <t>ELETRODUTO EM AÇO GALVANIZADO A FOGO DIÂMETRO 1 1/2" - PESADO</t>
  </si>
  <si>
    <t xml:space="preserve"> 8.1.2.3 </t>
  </si>
  <si>
    <t xml:space="preserve"> 8.1.2.4 </t>
  </si>
  <si>
    <t xml:space="preserve"> 91840 </t>
  </si>
  <si>
    <t>ELETRODUTO FLEXÍVEL CORRUGADO, PEAD, DN 40 MM (1 1/4"), PARA CIRCUITOS TERMINAIS, INSTALADO EM FORRO - FORNECIMENTO E INSTALAÇÃO. AF_03/2023 - (ADAPTADO CONFORME DECRETO ESTADUAL N° 9900/2021)</t>
  </si>
  <si>
    <t xml:space="preserve"> 8.1.2.5 </t>
  </si>
  <si>
    <t xml:space="preserve"> 97668 </t>
  </si>
  <si>
    <t>ELETRODUTO FLEXÍVEL CORRUGADO, PEAD, DN 63 (2"), PARA REDE ENTERRADA DE DISTRIBUIÇÃO DE ENERGIA ELÉTRICA - FORNECIMENTO E INSTALAÇÃO. AF_12/2021 - (ADAPTADO CONFORME DECRETO ESTADUAL N° 9900/2021)</t>
  </si>
  <si>
    <t xml:space="preserve"> 8.1.2.6 </t>
  </si>
  <si>
    <t xml:space="preserve"> 97669 </t>
  </si>
  <si>
    <t>ELETRODUTO FLEXÍVEL CORRUGADO, PEAD, DN 90 (3"), PARA REDE ENTERRADA DE DISTRIBUIÇÃO DE ENERGIA ELÉTRICA - FORNECIMENTO E INSTALAÇÃO. AF_12/2021 -  (ADAPTADO CONFORME DECRETO ESTADUAL N° 9900/2021)</t>
  </si>
  <si>
    <t xml:space="preserve"> 8.1.2.7 </t>
  </si>
  <si>
    <t xml:space="preserve"> 91835 </t>
  </si>
  <si>
    <t>ELETRODUTO FLEXÍVEL CORRUGADO REFORÇADO, PVC, DN 25 MM (3/4"), PARA CIRCUITOS TERMINAIS, INSTALADO EM FORRO - FORNECIMENTO E INSTALAÇÃO. AF_03/2023 - (ADAPTADO CONFORME DECRETO ESTADUAL N° 9900/2021)</t>
  </si>
  <si>
    <t xml:space="preserve"> 8.1.2.8 </t>
  </si>
  <si>
    <t xml:space="preserve"> 91837 </t>
  </si>
  <si>
    <t>ELETRODUTO FLEXÍVEL CORRUGADO REFORÇADO, PVC, DN 32 MM (1"), PARA CIRCUITOS TERMINAIS, INSTALADO EM FORRO - FORNECIMENTO E INSTALAÇÃO. AF_03/2023 - (ADAPTADO CONFORME DECRETO ESTADUAL N° 9900/2021)</t>
  </si>
  <si>
    <t xml:space="preserve"> 8.1.2.9 </t>
  </si>
  <si>
    <t xml:space="preserve"> 071201 </t>
  </si>
  <si>
    <t>ELETRODUTO DE PVC RIGIDO DIAMETRO 3/4"</t>
  </si>
  <si>
    <t xml:space="preserve"> 8.1.2.10 </t>
  </si>
  <si>
    <t xml:space="preserve"> 071200 </t>
  </si>
  <si>
    <t>ELETRODUTO DE PVC RIGIDO DIAMETRO 1/2"</t>
  </si>
  <si>
    <t xml:space="preserve"> 8.1.2.11 </t>
  </si>
  <si>
    <t xml:space="preserve"> 8.1.2.12 </t>
  </si>
  <si>
    <t xml:space="preserve"> 071204 </t>
  </si>
  <si>
    <t>ELETRODUTO DE PVC RIGIDO DIAMETRO 1.1/4"</t>
  </si>
  <si>
    <t xml:space="preserve"> 8.1.2.13 </t>
  </si>
  <si>
    <t xml:space="preserve"> 071205 </t>
  </si>
  <si>
    <t>ELETRODUTO DE PVC RIGIDO DIAMETRO 2"</t>
  </si>
  <si>
    <t xml:space="preserve"> 8.1.2.14 </t>
  </si>
  <si>
    <t xml:space="preserve"> 071207 </t>
  </si>
  <si>
    <t>ELETRODUTO DE PVC RIGIDO DIAMETRO 3"</t>
  </si>
  <si>
    <t xml:space="preserve"> 8.1.2.15 </t>
  </si>
  <si>
    <t xml:space="preserve"> 13606 </t>
  </si>
  <si>
    <t>Perfilado, pré-zincado  a fogo, perfurado 38 x 38mm - (ADAPTADO CONFORME DECRETO ESTADUAL N° 9900/2021)</t>
  </si>
  <si>
    <t xml:space="preserve"> 8.1.2.16 </t>
  </si>
  <si>
    <t xml:space="preserve"> 38.21.920 </t>
  </si>
  <si>
    <t>ELETROCALHA PERFURADA GALVANIZADA A FOGO, 100 X 50 MM, COM ACESSÓRIOS - (ADAPTADO CONFORME DECRETO ESTADUAL N° 9900/2021)</t>
  </si>
  <si>
    <t xml:space="preserve"> 8.1.2.17 </t>
  </si>
  <si>
    <t xml:space="preserve"> 38.21.940 </t>
  </si>
  <si>
    <t>ELETROCALHA PERFURADA GALVANIZADA A FOGO, 200 X 50 MM, COM ACESSÓRIOS - (ADAPTADO CONFORME DECRETO ESTADUAL N° 9900/2021)</t>
  </si>
  <si>
    <t xml:space="preserve"> 8.1.2.18 </t>
  </si>
  <si>
    <t xml:space="preserve"> 070563 </t>
  </si>
  <si>
    <t>CABO FLEXÍVEL, PVC (70° C), 450/750 V, 2,5 MM2</t>
  </si>
  <si>
    <t xml:space="preserve"> 8.1.2.19 </t>
  </si>
  <si>
    <t xml:space="preserve"> 070564 </t>
  </si>
  <si>
    <t>CABO FLEXÍVEL, PVC (70° C), 450/750 V, 4 MM2</t>
  </si>
  <si>
    <t xml:space="preserve"> 8.1.2.20 </t>
  </si>
  <si>
    <t xml:space="preserve"> 070565 </t>
  </si>
  <si>
    <t>CABO FLEXÍVEL, PVC (70° C), 450/750 V, 6 MM2</t>
  </si>
  <si>
    <t xml:space="preserve"> 8.1.2.21 </t>
  </si>
  <si>
    <t xml:space="preserve"> 070570 </t>
  </si>
  <si>
    <t>CABO FLEXÍVEL, PVC (70° C), 450/750 V, 10 MM2</t>
  </si>
  <si>
    <t xml:space="preserve"> 8.1.2.22 </t>
  </si>
  <si>
    <t xml:space="preserve"> 070582 </t>
  </si>
  <si>
    <t>CABO FLEXÍVEL PVC (70° C), 0,6/1 KV, 4 MM2</t>
  </si>
  <si>
    <t xml:space="preserve"> 8.1.2.23 </t>
  </si>
  <si>
    <t xml:space="preserve"> 070583 </t>
  </si>
  <si>
    <t>CABO FLEXÍVEL PVC (70° C), 0,6/1 KV, 6 MM2</t>
  </si>
  <si>
    <t xml:space="preserve"> 8.1.2.24 </t>
  </si>
  <si>
    <t xml:space="preserve"> 070509 </t>
  </si>
  <si>
    <t>CABO FLEXÍVEL EPR/XLPE (90°C), 0,6/1 KV - 10MM2</t>
  </si>
  <si>
    <t xml:space="preserve"> 8.1.2.25 </t>
  </si>
  <si>
    <t xml:space="preserve"> 070511 </t>
  </si>
  <si>
    <t>CABO FLEXÍVEL EPR/XLPE (90°C), 0,6/1 KV, 25MM2</t>
  </si>
  <si>
    <t xml:space="preserve"> 8.1.2.26 </t>
  </si>
  <si>
    <t xml:space="preserve"> 8.1.2.27 </t>
  </si>
  <si>
    <t xml:space="preserve"> 070513 </t>
  </si>
  <si>
    <t>CABO FLEXÍVEL EPR/XLPE (90°C), 0,6/1 KV, 50 MM2</t>
  </si>
  <si>
    <t xml:space="preserve"> 8.1.2.28 </t>
  </si>
  <si>
    <t xml:space="preserve"> 8.1.2.29 </t>
  </si>
  <si>
    <t xml:space="preserve"> ED-14188 </t>
  </si>
  <si>
    <t>QUADRO DE DISTRIBUIÇÃO DE SOBREPOR EM CHAPA, PARA 24 DISJUNTORES DIN, INCLUSIVE BARRAMENTOS NEUTRO/TERRA E BARRAMENTO TRIFÁSICO DE 100A -  (ADAPTADO CONFORME DECRETO ESTADUAL N° 9900/2021)</t>
  </si>
  <si>
    <t xml:space="preserve"> 8.1.2.30 </t>
  </si>
  <si>
    <t xml:space="preserve"> 9005010 </t>
  </si>
  <si>
    <t>SIURB</t>
  </si>
  <si>
    <t>QUADRO DE DISTRIBUIÇÃO EM CHAPA METÁLICA - PARA ATÉ 24 DISJUNTORES, BARRAMENTO 225A -  (ADAPTADO CONFORME DECRETO ESTADUAL N° 9900/2021)</t>
  </si>
  <si>
    <t xml:space="preserve"> 8.1.2.31 </t>
  </si>
  <si>
    <t xml:space="preserve"> 072170 </t>
  </si>
  <si>
    <t>QUADRO DE DISTRIBUIÇÃO DE EMBUTIR EM PVC CB 12E - 80A</t>
  </si>
  <si>
    <t xml:space="preserve"> 8.1.2.32 </t>
  </si>
  <si>
    <t xml:space="preserve"> 1201005007 </t>
  </si>
  <si>
    <t>AGESUL</t>
  </si>
  <si>
    <t>QUADRO DE DISTRIBUICAO DE ENERGIA DE EMBUTIR, BARRAMENTO TRIFASICO DE 100A, CAPACIDADE PARA 30 MODULOS DIN DA CEMAR OU SIMILAR - FORNECIMENTO E INSTALACAO -  (ADAPTADO CONFORME DECRETO ESTADUAL N° 9900/2021)</t>
  </si>
  <si>
    <t xml:space="preserve"> 8.1.2.33 </t>
  </si>
  <si>
    <t xml:space="preserve"> 12230 </t>
  </si>
  <si>
    <t>Quadro de distribuição de embutir, em chapa de aço, para até 40 disjuntores, com barramento, padrão DIN, exclusive disjuntores - (ADAPTADO CONFORME DECRETO ESTADUAL N° 9900/2021)</t>
  </si>
  <si>
    <t xml:space="preserve"> 8.1.2.34 </t>
  </si>
  <si>
    <t xml:space="preserve"> 11376 </t>
  </si>
  <si>
    <t>Quadro geral de distribuição de embutir, com barramento, em chapa galvaniz., medindo:1200x800x250cm, exclusive disjuntores - (ADAPTADO CONFORME DECRETO ESTADUAL N° 9900/2021)</t>
  </si>
  <si>
    <t xml:space="preserve"> 8.1.2.35 </t>
  </si>
  <si>
    <t xml:space="preserve"> 071171 </t>
  </si>
  <si>
    <t>DISJUNTOR MONOPOLAR DE 10 A 32-A</t>
  </si>
  <si>
    <t xml:space="preserve"> 8.1.2.36 </t>
  </si>
  <si>
    <t xml:space="preserve"> 071173 </t>
  </si>
  <si>
    <t>DISJUNTOR TRIPOLAR DE 10 A 35-A</t>
  </si>
  <si>
    <t xml:space="preserve"> 8.1.2.37 </t>
  </si>
  <si>
    <t xml:space="preserve"> 071174 </t>
  </si>
  <si>
    <t>DISJUNTOR TRIPOLAR 40 A 50A</t>
  </si>
  <si>
    <t xml:space="preserve"> 8.1.2.38 </t>
  </si>
  <si>
    <t xml:space="preserve"> 071175 </t>
  </si>
  <si>
    <t>DISJUNTOR TRIPOLAR DE 60 A 100-A</t>
  </si>
  <si>
    <t xml:space="preserve"> 8.1.2.39 </t>
  </si>
  <si>
    <t xml:space="preserve"> 071176 </t>
  </si>
  <si>
    <t>DISJUNTOR TRIPOLAR DE 125-A</t>
  </si>
  <si>
    <t xml:space="preserve"> 8.1.2.40 </t>
  </si>
  <si>
    <t xml:space="preserve"> 8.1.2.41 </t>
  </si>
  <si>
    <t xml:space="preserve"> 071186 </t>
  </si>
  <si>
    <t>DISPOSITIVO DE PROTEÇÃO CONTRA SURTOS (D.P.S.) 275V DE 90KA</t>
  </si>
  <si>
    <t xml:space="preserve"> 8.1.2.42 </t>
  </si>
  <si>
    <t xml:space="preserve"> 071430 </t>
  </si>
  <si>
    <t>INTERRUPTOR INTERMEDIARIO (FOUR-WAY)</t>
  </si>
  <si>
    <t xml:space="preserve"> 8.1.2.43 </t>
  </si>
  <si>
    <t xml:space="preserve"> 071431 </t>
  </si>
  <si>
    <t>INTERRUPTOR PARALELO SIMPLES (1 SECAO)</t>
  </si>
  <si>
    <t xml:space="preserve"> 8.1.2.44 </t>
  </si>
  <si>
    <t xml:space="preserve"> 071440 </t>
  </si>
  <si>
    <t>INTERRUPTOR SIMPLES (1 SECAO)</t>
  </si>
  <si>
    <t xml:space="preserve"> 8.1.2.45 </t>
  </si>
  <si>
    <t xml:space="preserve"> 071441 </t>
  </si>
  <si>
    <t>INTERRUPTOR SIMPLES (2 SECOES)</t>
  </si>
  <si>
    <t xml:space="preserve"> 8.1.2.46 </t>
  </si>
  <si>
    <t xml:space="preserve"> 071443 </t>
  </si>
  <si>
    <t>INTERRUPTOR SIMPLES 1 SEÇÃO E 1 TOMADA HEXAGONAL 2P + T - 10A CONJUGADOS</t>
  </si>
  <si>
    <t xml:space="preserve"> 8.1.2.47 </t>
  </si>
  <si>
    <t xml:space="preserve"> 92029 </t>
  </si>
  <si>
    <t>INTERRUPTOR PARALELO (1 MÓDULO) COM 1 TOMADA DE EMBUTIR 2P+T 10 A, INCLUINDO SUPORTE E PLACA - FORNECIMENTO E INSTALAÇÃO. AF_03/2023 - (ADAPTADO CONFORME DECRETO ESTADUAL N° 9900/2021)</t>
  </si>
  <si>
    <t xml:space="preserve"> 8.1.2.48 </t>
  </si>
  <si>
    <t xml:space="preserve"> 072579 </t>
  </si>
  <si>
    <t>TOMADA HEXAGONAL DUPLA 2P + T - 10A - 250V</t>
  </si>
  <si>
    <t xml:space="preserve"> 8.1.2.49 </t>
  </si>
  <si>
    <t xml:space="preserve"> 072585 </t>
  </si>
  <si>
    <t>TOMADA HEXAGONAL 2P + T - 20A - 250V</t>
  </si>
  <si>
    <t xml:space="preserve"> 8.1.2.50 </t>
  </si>
  <si>
    <t xml:space="preserve"> 92009 </t>
  </si>
  <si>
    <t>TOMADA BAIXA DE EMBUTIR (2 MÓDULOS), 2P+T 20 A, INCLUINDO SUPORTE E PLACA - FORNECIMENTO E INSTALAÇÃO. AF_03/2023 - (ADAPTADO CONFORME DECRETO ESTADUAL N° 9900/2021)</t>
  </si>
  <si>
    <t xml:space="preserve"> 8.1.2.51 </t>
  </si>
  <si>
    <t xml:space="preserve"> 072328 </t>
  </si>
  <si>
    <t>SAIDA VERTICAL PARA ELETRODUTO D=1"</t>
  </si>
  <si>
    <t xml:space="preserve"> 8.1.2.52 </t>
  </si>
  <si>
    <t xml:space="preserve"> 95778 </t>
  </si>
  <si>
    <t>CONDULETE DE ALUMÍNIO, TIPO C, PARA ELETRODUTO DE AÇO GALVANIZADO DN 20 MM (3/4''), APARENTE - FORNECIMENTO E INSTALAÇÃO. AF_10/2022 - (ADAPTADO CONFORME DECRETO ESTADUAL N° 9900/2021)</t>
  </si>
  <si>
    <t xml:space="preserve"> 8.1.2.53 </t>
  </si>
  <si>
    <t xml:space="preserve"> 95781 </t>
  </si>
  <si>
    <t>CONDULETE DE ALUMÍNIO, TIPO C, PARA ELETRODUTO DE AÇO GALVANIZADO DN 25 MM (1''), APARENTE - FORNECIMENTO E INSTALAÇÃO. AF_10/2022 - (ADAPTADO CONFORME DECRETO ESTADUAL N° 9900/2021)</t>
  </si>
  <si>
    <t xml:space="preserve"> 8.1.2.54 </t>
  </si>
  <si>
    <t xml:space="preserve"> 95782 </t>
  </si>
  <si>
    <t>CONDULETE DE ALUMÍNIO, TIPO E, ELETRODUTO DE AÇO GALVANIZADO DN 25 MM (1''), APARENTE - FORNECIMENTO E INSTALAÇÃO. AF_10/2022 -  (ADAPTADO CONFORME DECRETO ESTADUAL N° 9900/2021)</t>
  </si>
  <si>
    <t xml:space="preserve"> 8.1.2.55 </t>
  </si>
  <si>
    <t xml:space="preserve"> 95788 </t>
  </si>
  <si>
    <t>CONDULETE DE ALUMÍNIO, TIPO LL, PARA ELETRODUTO DE AÇO GALVANIZADO DN 25 MM (1''), APARENTE - FORNECIMENTO E INSTALAÇÃO. AF_10/2022 - (ADAPTADO CONFORME DECRETO ESTADUAL N° 9900/2021)</t>
  </si>
  <si>
    <t xml:space="preserve"> 8.1.2.56 </t>
  </si>
  <si>
    <t xml:space="preserve"> 95796 </t>
  </si>
  <si>
    <t>CONDULETE DE ALUMÍNIO, TIPO T, PARA ELETRODUTO DE AÇO GALVANIZADO DN 25 MM (1''), APARENTE - FORNECIMENTO E INSTALAÇÃO. AF_10/2022 - (ADAPTADO CONFORME DECRETO ESTADUAL N° 9900/2021)</t>
  </si>
  <si>
    <t xml:space="preserve"> 8.1.2.57 </t>
  </si>
  <si>
    <t xml:space="preserve"> 91940 </t>
  </si>
  <si>
    <t>CAIXA RETANGULAR 4" X 2" MÉDIA (1,30 M DO PISO), PVC, INSTALADA EM PAREDE - FORNECIMENTO E INSTALAÇÃO. AF_03/2023 -  (ADAPTADO CONFORME DECRETO ESTADUAL N° 9900/2021)</t>
  </si>
  <si>
    <t xml:space="preserve"> 8.1.2.58 </t>
  </si>
  <si>
    <t xml:space="preserve"> 91943 </t>
  </si>
  <si>
    <t>CAIXA RETANGULAR 4" X 4" MÉDIA (1,30 M DO PISO), PVC, INSTALADA EM PAREDE - FORNECIMENTO E INSTALAÇÃO. AF_03/2023 - (ADAPTADO CONFORME DECRETO ESTADUAL N° 9900/2021)</t>
  </si>
  <si>
    <t xml:space="preserve"> 8.1.2.59 </t>
  </si>
  <si>
    <t xml:space="preserve"> 91937 </t>
  </si>
  <si>
    <t>CAIXA OCTOGONAL 3" X 3", PVC, INSTALADA EM LAJE - FORNECIMENTO E INSTALAÇÃO. AF_03/2023 -(ADAPTADO CONFORME DECRETO ESTADUAL N° 9900/2021)</t>
  </si>
  <si>
    <t xml:space="preserve"> 8.1.2.60 </t>
  </si>
  <si>
    <t xml:space="preserve"> 91936 </t>
  </si>
  <si>
    <t>CAIXA OCTOGONAL 4" X 4", PVC, INSTALADA EM LAJE - FORNECIMENTO E INSTALAÇÃO. AF_03/2023 - (ADAPTADO CONFORME DECRETO ESTADUAL N° 9900/2021)</t>
  </si>
  <si>
    <t xml:space="preserve"> 8.1.2.61 </t>
  </si>
  <si>
    <t xml:space="preserve"> 071147 </t>
  </si>
  <si>
    <t>CURVA DE 90 GRAUS DE PVC RIGIDO DIAM. 3"</t>
  </si>
  <si>
    <t xml:space="preserve"> 8.1.2.62 </t>
  </si>
  <si>
    <t xml:space="preserve"> 8.1.2.63 </t>
  </si>
  <si>
    <t xml:space="preserve"> 081132 </t>
  </si>
  <si>
    <t>LUVA SOLDAVEL C/ROSCA DIAMETRO 32 X 1"</t>
  </si>
  <si>
    <t xml:space="preserve"> 8.1.2.64 </t>
  </si>
  <si>
    <t xml:space="preserve"> 071741 </t>
  </si>
  <si>
    <t>LUVA PVC ROSQUEAVEL DIAMETRO 3/4"</t>
  </si>
  <si>
    <t xml:space="preserve"> 8.1.2.65 </t>
  </si>
  <si>
    <t xml:space="preserve"> 071742 </t>
  </si>
  <si>
    <t>LUVA PVC ROSQUEAVEL DIAMETRO 1"</t>
  </si>
  <si>
    <t xml:space="preserve"> 8.1.2.66 </t>
  </si>
  <si>
    <t xml:space="preserve"> 071743 </t>
  </si>
  <si>
    <t>LUVA PVC ROSQUEAVEL DIAMETRO 1.1/4"</t>
  </si>
  <si>
    <t xml:space="preserve"> 8.1.2.67 </t>
  </si>
  <si>
    <t xml:space="preserve"> 071747 </t>
  </si>
  <si>
    <t>LUVA PVC ROSQUEAVEL DIAMETRO 3"</t>
  </si>
  <si>
    <t xml:space="preserve"> 8.1.2.68 </t>
  </si>
  <si>
    <t xml:space="preserve"> 071702 </t>
  </si>
  <si>
    <t>LUVA  EM AÇO GALVANIZADO DIÂMETRO 1"</t>
  </si>
  <si>
    <t xml:space="preserve"> 8.1.2.69 </t>
  </si>
  <si>
    <t xml:space="preserve"> 95802 </t>
  </si>
  <si>
    <t>CONDULETE DE ALUMÍNIO, TIPO X, PARA ELETRODUTO DE AÇO GALVANIZADO DN 25 MM (1''), APARENTE - FORNECIMENTO E INSTALAÇÃO. AF_10/2022 - (ADAPTADO CONFORME DECRETO ESTADUAL N° 9900/2021)</t>
  </si>
  <si>
    <t xml:space="preserve"> 8.1.2.70 </t>
  </si>
  <si>
    <t xml:space="preserve"> ED-49100 </t>
  </si>
  <si>
    <t>CONDULETE DE ALUMÍNIO, TIPO "X", DIÂMETRO DE SAÍDA 1.1/2" (40MM), EXCLUSIVE MÓDULO E PLACA, INCLUSIVE FIXAÇÃO - (ADAPTADO CONFORME DECRETO ESTADUAL N° 9900/2021)</t>
  </si>
  <si>
    <t xml:space="preserve"> 8.1.2.71 </t>
  </si>
  <si>
    <t xml:space="preserve"> 070645 </t>
  </si>
  <si>
    <t>CAIXA DE PASSAGEM METÁLICA DE EMBUTIR 15X15X8 CM</t>
  </si>
  <si>
    <t xml:space="preserve"> 8.1.2.72 </t>
  </si>
  <si>
    <t xml:space="preserve"> 1201005345 </t>
  </si>
  <si>
    <t>CAIXA DE PASSAGEM METALICA DE SOBREPOR COM TAMPA PARAFUSADA, DIMENSOES 15 X 15 X 10 CM - FORNECIMENTO E INSTALACAO - (ADAPTADO CONFORME DECRETO ESTADUAL N° 9900/2021)</t>
  </si>
  <si>
    <t xml:space="preserve"> 8.1.2.73 </t>
  </si>
  <si>
    <t xml:space="preserve"> 070251 </t>
  </si>
  <si>
    <t>ARRUELA LISA D=1/4"</t>
  </si>
  <si>
    <t xml:space="preserve"> 8.1.2.74 </t>
  </si>
  <si>
    <t xml:space="preserve"> 12538 </t>
  </si>
  <si>
    <t>Arruela de pressão 1/4" - (ADAPTADO CONFORME DECRETO ESTADUAL N° 9900/2021)</t>
  </si>
  <si>
    <t xml:space="preserve"> 8.1.2.75 </t>
  </si>
  <si>
    <t xml:space="preserve"> 12506 </t>
  </si>
  <si>
    <t>Arruela de lisa 3/8" - (ADAPTADO CONFORME DECRETO ESTADUAL N° 9900/2021)</t>
  </si>
  <si>
    <t xml:space="preserve"> 8.1.2.76 </t>
  </si>
  <si>
    <t xml:space="preserve"> 070390 </t>
  </si>
  <si>
    <t>BUCHA DE NYLON S-5</t>
  </si>
  <si>
    <t xml:space="preserve"> 8.1.2.77 </t>
  </si>
  <si>
    <t xml:space="preserve"> 070391 </t>
  </si>
  <si>
    <t>BUCHA DE NYLON S-6</t>
  </si>
  <si>
    <t xml:space="preserve"> 8.1.2.78 </t>
  </si>
  <si>
    <t xml:space="preserve"> 070392 </t>
  </si>
  <si>
    <t>BUCHA DE NYLON S-8</t>
  </si>
  <si>
    <t xml:space="preserve"> 8.1.2.79 </t>
  </si>
  <si>
    <t xml:space="preserve"> 071860 </t>
  </si>
  <si>
    <t>PARAFUSO P/BUCHA S-5</t>
  </si>
  <si>
    <t xml:space="preserve"> 8.1.2.80 </t>
  </si>
  <si>
    <t xml:space="preserve"> 071861 </t>
  </si>
  <si>
    <t>PARAFUSO P/BUCHA S-6</t>
  </si>
  <si>
    <t xml:space="preserve"> 8.1.2.81 </t>
  </si>
  <si>
    <t xml:space="preserve"> 071870 </t>
  </si>
  <si>
    <t>PARAFUSO SEXTAVADO D = 1/4" X 5/8"</t>
  </si>
  <si>
    <t xml:space="preserve"> 8.1.2.82 </t>
  </si>
  <si>
    <t xml:space="preserve"> 071871 </t>
  </si>
  <si>
    <t>PARAFUSO SEXTAVADO D = 3/8" X 3/4"</t>
  </si>
  <si>
    <t xml:space="preserve"> 8.1.2.83 </t>
  </si>
  <si>
    <t xml:space="preserve"> 071872 </t>
  </si>
  <si>
    <t>PARAFUSO SEXTAVADO  CABEÇA LENTILHA D = 1/4" X 5/8"</t>
  </si>
  <si>
    <t xml:space="preserve"> 8.1.2.84 </t>
  </si>
  <si>
    <t xml:space="preserve"> 072660 </t>
  </si>
  <si>
    <t>VERGALHAO ROSCA TOTAL D=1/4"</t>
  </si>
  <si>
    <t xml:space="preserve"> 8.1.2.85 </t>
  </si>
  <si>
    <t xml:space="preserve"> 070371 </t>
  </si>
  <si>
    <t>ABRAÇADEIRA METALICA TIPO "D" DIAM. 3/4"</t>
  </si>
  <si>
    <t xml:space="preserve"> 8.1.2.86 </t>
  </si>
  <si>
    <t xml:space="preserve"> 070372 </t>
  </si>
  <si>
    <t>ABRAÇADEIRA METALICA TIPO "D" DIAM. 1"</t>
  </si>
  <si>
    <t xml:space="preserve"> 8.1.2.87 </t>
  </si>
  <si>
    <t xml:space="preserve"> 070373 </t>
  </si>
  <si>
    <t>ABRAÇADEIRA METALICA TIPO "D" DIAM. 1.1/4"</t>
  </si>
  <si>
    <t xml:space="preserve"> 8.1.2.88 </t>
  </si>
  <si>
    <t xml:space="preserve"> 070375 </t>
  </si>
  <si>
    <t>ABRAÇADEIRA METALICA TIPO "D" DIAM. 2"</t>
  </si>
  <si>
    <t xml:space="preserve"> 8.1.2.89 </t>
  </si>
  <si>
    <t xml:space="preserve"> 070377 </t>
  </si>
  <si>
    <t>ABRAÇADEIRA METALICA TIPO "D" DIAM. 3"</t>
  </si>
  <si>
    <t xml:space="preserve"> 8.1.2.90 </t>
  </si>
  <si>
    <t xml:space="preserve"> 071141 </t>
  </si>
  <si>
    <t>CURVA DE 90 GRAUS DE PVC RIGIDO DIAM. 3/4"</t>
  </si>
  <si>
    <t xml:space="preserve"> 8.1.2.91 </t>
  </si>
  <si>
    <t xml:space="preserve"> 9526 </t>
  </si>
  <si>
    <t>GANCHO CURTO PARA PERFILADO - (ADAPTADO CONFORME DECRETO ESTADUAL N° 9900/2021)</t>
  </si>
  <si>
    <t xml:space="preserve"> 8.1.2.92 </t>
  </si>
  <si>
    <t xml:space="preserve"> 00100 </t>
  </si>
  <si>
    <t>GRUPO GERADOR CARENADO, COM QUADRO DE TRANSFERÊNCIA AUTOMÁTICO, VELOCIDADE DE 1800 RPM, FREQUENCIA DE 60 HZ, POTENCIA STANDART ENTRE 100 E 110 KVA</t>
  </si>
  <si>
    <t xml:space="preserve"> 8.1.3 </t>
  </si>
  <si>
    <t>LUMINÁRIAS</t>
  </si>
  <si>
    <t xml:space="preserve"> 8.1.3.1 </t>
  </si>
  <si>
    <t xml:space="preserve"> 071615 </t>
  </si>
  <si>
    <t>LUMINÁRIA TIPO ARANDELA DE USO EXTERNO - BASE E-27</t>
  </si>
  <si>
    <t xml:space="preserve"> 8.1.3.2 </t>
  </si>
  <si>
    <t xml:space="preserve"> ED-27091 </t>
  </si>
  <si>
    <t>LUMINÁRIA COMERCIAL COM ALETAS DE SOBREPOR, PARA QUATRO (4) LÂMPADAS TUBULARES LED 4X18W ØT8, FORNECIMENTO E INSTALAÇÃO, EXCLUSIVE BASE E LÂMPADA - (ADAPTADO CONFORME DECRETO ESTADUAL N° 9900/2021)</t>
  </si>
  <si>
    <t xml:space="preserve"> 8.1.3.3 </t>
  </si>
  <si>
    <t xml:space="preserve"> 12971 </t>
  </si>
  <si>
    <t>Luminária Painel Led embutir 18w quadrada, 6000k  da G-light ou similar - Rev01_11/2021 - (ADAPTADO CONFORME DECRETO ESTADUAL N° 9900/2021)</t>
  </si>
  <si>
    <t xml:space="preserve"> 8.1.3.4 </t>
  </si>
  <si>
    <t xml:space="preserve"> 13672 </t>
  </si>
  <si>
    <t>Luminária plafon de embutir em LED 29.5x29.5 cm, 24w 4000K bivolt, Avant ou similar - (ADAPTADO CONFORME DECRETO ESTADUAL N° 9900/2021)</t>
  </si>
  <si>
    <t xml:space="preserve"> 8.1.3.5 </t>
  </si>
  <si>
    <t xml:space="preserve"> 12808 </t>
  </si>
  <si>
    <t>Refletor Slim LED 200W de potência, branco Frio, 6500k, Autovolt, marca G-light ou similar - (ADAPTADO CONFORME DECRETO ESTADUAL N° 9900/2021)</t>
  </si>
  <si>
    <t xml:space="preserve"> 8.1.3.6 </t>
  </si>
  <si>
    <t xml:space="preserve"> 071688 </t>
  </si>
  <si>
    <t>LUMINÁRIA TIPO SPOT DE SOBREPOR PARA 01 LÂMPADA</t>
  </si>
  <si>
    <t xml:space="preserve"> 8.1.3.7 </t>
  </si>
  <si>
    <t xml:space="preserve"> 071542 </t>
  </si>
  <si>
    <t>LÂMPADA TUBULAR LED, BASE G13, BIVOLT 15/20 W, 1800 A 1900 LUMENS, LUZ BRANCA</t>
  </si>
  <si>
    <t xml:space="preserve"> 8.1.3.8 </t>
  </si>
  <si>
    <t xml:space="preserve"> 072341 </t>
  </si>
  <si>
    <t>SOQUETE ANTIVIBRATORIO PARA LAMPADA TUBULAR</t>
  </si>
  <si>
    <t xml:space="preserve"> 8.1.3.9 </t>
  </si>
  <si>
    <t xml:space="preserve"> 12095 </t>
  </si>
  <si>
    <t>Lâmpada PAR 20 Led 7w bivolt am/br/neu - (ADAPTADO CONFORME DECRETO ESTADUAL N° 9900/2021)</t>
  </si>
  <si>
    <t xml:space="preserve"> 8.1.3.10 </t>
  </si>
  <si>
    <t xml:space="preserve"> 12793 </t>
  </si>
  <si>
    <t>Luminária hermética  de sobrepor, para lâmpada tubular T8, 2x18w, IP65, 65cm,ref.: LMIP65 2x18 - T8C, da G-light ou similar, exclusive lâmpadas - (ADAPTADO CONFORME DECRETO ESTADUAL N° 9900/2021)</t>
  </si>
  <si>
    <t xml:space="preserve"> 8.1.3.11 </t>
  </si>
  <si>
    <t xml:space="preserve"> 1401000160 </t>
  </si>
  <si>
    <t>BLOCO AUTONOMO DE ILUMINACAO DE EMERGENCIA COM INSCRICAO DE SAIDA OU BALIZAMENTO, SISTEMA NAO PERMANENTE, LAMPADA LED 500 LUMENS 5000K E BATERIA DE 6V-4AH, REF. BLOKITO BLK 500 DA AUREON OU SIMILAR - (ADAPTADO CONFORME DECRETO ESTADUAL N° 9900/2021)</t>
  </si>
  <si>
    <t>CJ</t>
  </si>
  <si>
    <t xml:space="preserve"> 8.2 </t>
  </si>
  <si>
    <t>CAB. EST. (LÓGICA E DADOS) E CFTV</t>
  </si>
  <si>
    <t xml:space="preserve"> 8.2.1 </t>
  </si>
  <si>
    <t xml:space="preserve"> 071026 </t>
  </si>
  <si>
    <t>CONECTOR MACHO RJ-45 CAT. 6</t>
  </si>
  <si>
    <t xml:space="preserve"> 8.2.2 </t>
  </si>
  <si>
    <t xml:space="preserve"> 071887 </t>
  </si>
  <si>
    <t>PATCH PANEL PADRÃO 19" CAT. 6, COM 24 PORTAS</t>
  </si>
  <si>
    <t xml:space="preserve"> 8.2.3 </t>
  </si>
  <si>
    <t xml:space="preserve"> 98304 </t>
  </si>
  <si>
    <t>PATCH PANEL 48 PORTAS, CATEGORIA 6 - FORNECIMENTO E INSTALAÇÃO. AF_11/2019 - (ADAPTADO CONFORME DECRETO ESTADUAL N° 9900/2021)</t>
  </si>
  <si>
    <t xml:space="preserve"> 8.2.4 </t>
  </si>
  <si>
    <t xml:space="preserve"> ED-9195 </t>
  </si>
  <si>
    <t>CONECTOR/PLUG MACHO RJ45, CATEGORIA 6, INCLUSIVE CAPA PROTETORA E CRIMPAGEM, EXCLUSIVE CERTIFICAÇÃO - (ADAPTADO CONFORME DECRETO ESTADUAL N° 9900/2021)</t>
  </si>
  <si>
    <t xml:space="preserve"> 8.2.5 </t>
  </si>
  <si>
    <t xml:space="preserve"> 2501000210 </t>
  </si>
  <si>
    <t>SWITCH 10/100 BASE TX 24 PORTAS - FORNECIMENTO E INSTALACAO - (ADAPTADO CONFORME DECRETO ESTADUAL N° 9900/2021)</t>
  </si>
  <si>
    <t xml:space="preserve"> 8.2.6 </t>
  </si>
  <si>
    <t xml:space="preserve"> 12791 </t>
  </si>
  <si>
    <t>Fornecimento e instalação de Switch 24 portas Gerenciável POE 10/100 /1000 + 4SFP - (ADAPTADO CONFORME DECRETO ESTADUAL N° 9900/2021)</t>
  </si>
  <si>
    <t xml:space="preserve"> 8.2.7 </t>
  </si>
  <si>
    <t xml:space="preserve"> 071796 </t>
  </si>
  <si>
    <t>ORGANIZADOR DE CABOS (GUIA) PARA RACK 19" 1U</t>
  </si>
  <si>
    <t xml:space="preserve"> 8.2.8 </t>
  </si>
  <si>
    <t xml:space="preserve"> 8.2.9 </t>
  </si>
  <si>
    <t xml:space="preserve"> 8.2.10 </t>
  </si>
  <si>
    <t xml:space="preserve"> 8.2.11 </t>
  </si>
  <si>
    <t xml:space="preserve"> 8.2.12 </t>
  </si>
  <si>
    <t xml:space="preserve"> 8.2.13 </t>
  </si>
  <si>
    <t xml:space="preserve"> 8.2.14 </t>
  </si>
  <si>
    <t xml:space="preserve"> 8.2.15 </t>
  </si>
  <si>
    <t xml:space="preserve"> 8.2.16 </t>
  </si>
  <si>
    <t xml:space="preserve"> 8.2.17 </t>
  </si>
  <si>
    <t xml:space="preserve"> 8.2.18 </t>
  </si>
  <si>
    <t xml:space="preserve"> 8.2.19 </t>
  </si>
  <si>
    <t xml:space="preserve"> 8.2.20 </t>
  </si>
  <si>
    <t xml:space="preserve"> 8.2.21 </t>
  </si>
  <si>
    <t xml:space="preserve"> 071981 </t>
  </si>
  <si>
    <t>PORCA SEXTAVADA DIAMETRO 1/4"</t>
  </si>
  <si>
    <t xml:space="preserve"> 8.2.22 </t>
  </si>
  <si>
    <t xml:space="preserve"> 721 </t>
  </si>
  <si>
    <t>Fornecimento e instalação de porca sextavada 3/8" (ref vl 1.55 valemam ou similar) - (ADAPTADO CONFORME DECRETO ESTADUAL N° 9900/2021)</t>
  </si>
  <si>
    <t xml:space="preserve"> 8.2.23 </t>
  </si>
  <si>
    <t xml:space="preserve"> 8.2.24 </t>
  </si>
  <si>
    <t xml:space="preserve"> 0102000020 </t>
  </si>
  <si>
    <t>CAMERA DE MONITORAMENTO IP VIP 1230  BULLET FULL HD POE DA INTELBRAS OU SIMILAR- FORNECIMENTO E INSTALAÇÃO - (ADAPTADO CONFORME DECRETO ESTADUAL N° 9900/2021)</t>
  </si>
  <si>
    <t xml:space="preserve"> 8.2.25 </t>
  </si>
  <si>
    <t xml:space="preserve"> 13786 </t>
  </si>
  <si>
    <t>Câmera  Ip VIP 3240 D Ia Dome Full HD 2 Mp Ir 40mm, Intelbras ou similar - (ADAPTADO CONFORME DECRETO ESTADUAL N° 9900/2021)</t>
  </si>
  <si>
    <t xml:space="preserve"> 8.2.26 </t>
  </si>
  <si>
    <t xml:space="preserve"> 070626 </t>
  </si>
  <si>
    <t>CABO UTP-4P, CAT. 6 , 24 AWG</t>
  </si>
  <si>
    <t xml:space="preserve"> 8.2.27 </t>
  </si>
  <si>
    <t xml:space="preserve"> 072400 </t>
  </si>
  <si>
    <t>TAMPA CEGA PLASTICA QUADRADA 4"X4"</t>
  </si>
  <si>
    <t xml:space="preserve"> 8.2.28 </t>
  </si>
  <si>
    <t xml:space="preserve"> 072556 </t>
  </si>
  <si>
    <t>TOMADA LOGICA RJ-45 TIPO KEYSTONE JACK, CAT. 6</t>
  </si>
  <si>
    <t xml:space="preserve"> 8.2.29 </t>
  </si>
  <si>
    <t xml:space="preserve"> 00045 </t>
  </si>
  <si>
    <t>ADAPTADO  DE  SINAPI  (98307)  -  TOMADA  DUPLA  DE  REDE  RJ45. (Adaptado para atendimento do Decreto 9900/2021)</t>
  </si>
  <si>
    <t xml:space="preserve"> 8.2.30 </t>
  </si>
  <si>
    <t>ELETRODUTO FLEXÍVEL CORRUGADO, PEAD, DN 90 (3"), PARA REDE ENTERRADA DE DISTRIBUIÇÃO DE ENERGIA ELÉTRICA - FORNECIMENTO E INSTALAÇÃO. AF_12/2021 (ADAPTADO CONFORME DECRETO ESTADUAL N° 9900/2021)</t>
  </si>
  <si>
    <t xml:space="preserve"> 8.2.31 </t>
  </si>
  <si>
    <t xml:space="preserve"> 91857 </t>
  </si>
  <si>
    <t>ELETRODUTO FLEXÍVEL CORRUGADO REFORÇADO, PVC, DN 32 MM (1"), PARA CIRCUITOS TERMINAIS, INSTALADO EM PAREDE - FORNECIMENTO E INSTALAÇÃO. AF_03/2023 (ADAPTADO CONFORME DECRETO ESTADUAL N° 9900/2021)</t>
  </si>
  <si>
    <t xml:space="preserve"> 8.2.32 </t>
  </si>
  <si>
    <t xml:space="preserve"> 8.2.33 </t>
  </si>
  <si>
    <t xml:space="preserve"> 8.2.34 </t>
  </si>
  <si>
    <t xml:space="preserve"> 8.2.35 </t>
  </si>
  <si>
    <t xml:space="preserve"> 8.2.36 </t>
  </si>
  <si>
    <t xml:space="preserve"> 8.2.37 </t>
  </si>
  <si>
    <t xml:space="preserve"> 8.2.38 </t>
  </si>
  <si>
    <t xml:space="preserve"> 8.2.39 </t>
  </si>
  <si>
    <t xml:space="preserve"> 8.2.40 </t>
  </si>
  <si>
    <t xml:space="preserve"> 91917 </t>
  </si>
  <si>
    <t>CURVA 90 GRAUS PARA ELETRODUTO, PVC, ROSCÁVEL, DN 32 MM (1"), PARA CIRCUITOS TERMINAIS, INSTALADA EM PAREDE - FORNECIMENTO E INSTALAÇÃO. AF_03/2023 (ADAPTADO CONFORME DECRETO ESTADUAL N° 9900/2021)</t>
  </si>
  <si>
    <t xml:space="preserve"> 8.2.41 </t>
  </si>
  <si>
    <t xml:space="preserve"> 072226 </t>
  </si>
  <si>
    <t>RACK FECHADO DE PAREDE COM PORTA EM ACRÍLICO - 12 U´S</t>
  </si>
  <si>
    <t xml:space="preserve"> 8.2.42 </t>
  </si>
  <si>
    <t xml:space="preserve"> 072291 </t>
  </si>
  <si>
    <t>REGUA COM 8 TOMADAS</t>
  </si>
  <si>
    <t xml:space="preserve"> 8.2.43 </t>
  </si>
  <si>
    <t xml:space="preserve"> 11417 </t>
  </si>
  <si>
    <t>Bandeja para rack 19", deslizante, perfurada, 400mm de profundidade - (ADAPTADO CONFORME DECRETO ESTADUAL N° 9900/2021)</t>
  </si>
  <si>
    <t xml:space="preserve"> 8.2.44 </t>
  </si>
  <si>
    <t xml:space="preserve"> 160835 </t>
  </si>
  <si>
    <t>IOPES</t>
  </si>
  <si>
    <t>Kit Ventilação composto por 2 Ventiladores Bi-Volts, inclusive fixação em Rack 19" - (ADAPTADO CONFORME DECRETO ESTADUAL N° 9900/2021)</t>
  </si>
  <si>
    <t>und</t>
  </si>
  <si>
    <t xml:space="preserve"> 8.3 </t>
  </si>
  <si>
    <t>SISTEMA DE PROTEÇÃO CONTRA DESCARGAS ATMOSFÉRICAS - (SPDA)</t>
  </si>
  <si>
    <t xml:space="preserve"> 8.3.1 </t>
  </si>
  <si>
    <t xml:space="preserve"> 8.3.2 </t>
  </si>
  <si>
    <t xml:space="preserve"> 070543 </t>
  </si>
  <si>
    <t>CABO DE COBRE NU 35 MM2 (3,24 M/KG)</t>
  </si>
  <si>
    <t xml:space="preserve"> 8.3.3 </t>
  </si>
  <si>
    <t xml:space="preserve"> 8.3.4 </t>
  </si>
  <si>
    <t xml:space="preserve"> 42.05.440 </t>
  </si>
  <si>
    <t>BARRA CONDUTORA CHATA EM ALUMÍNIO DE 7/8´ X 1/8´, INCLUSIVE ACESSÓRIOS DE FIXAÇÃO - (ADAPTADO CONFORME DECRETO ESTADUAL N° 9900/2021)</t>
  </si>
  <si>
    <t xml:space="preserve"> 8.3.5 </t>
  </si>
  <si>
    <t xml:space="preserve"> 8.3.6 </t>
  </si>
  <si>
    <t xml:space="preserve"> 071831 </t>
  </si>
  <si>
    <t>PARA RAIOS FRANKLIM 4 PONTAS</t>
  </si>
  <si>
    <t xml:space="preserve"> 8.3.7 </t>
  </si>
  <si>
    <t xml:space="preserve"> 070282 </t>
  </si>
  <si>
    <t>BASE METÁLICA PARA MASTRO 1.1/2"</t>
  </si>
  <si>
    <t xml:space="preserve"> 8.3.8 </t>
  </si>
  <si>
    <t xml:space="preserve"> 96988 </t>
  </si>
  <si>
    <t>MASTRO 1 ½", COM 3 METROS, PARA SPDA - FORNECIMENTO E INSTALAÇÃO. AF_08/2023 (ADAPTADO CONFORME DECRETO ESTADUAL N° 9900/2021)</t>
  </si>
  <si>
    <t xml:space="preserve"> 8.3.9 </t>
  </si>
  <si>
    <t xml:space="preserve"> 42.01.086 </t>
  </si>
  <si>
    <t>CAPTOR TIPO TERMINAL AÉREO, H= 300 MM EM ALUMÍNIO - (ADAPTADO CONFORME DECRETO ESTADUAL N° 9900/2021)</t>
  </si>
  <si>
    <t xml:space="preserve"> 8.3.10 </t>
  </si>
  <si>
    <t xml:space="preserve"> 8.3.11 </t>
  </si>
  <si>
    <t xml:space="preserve"> 8.3.12 </t>
  </si>
  <si>
    <t xml:space="preserve"> 42.05.580 </t>
  </si>
  <si>
    <t>TERMINAL ESTANHADO COM 1 FURO E 1 COMPRESSÃO - 35 MM² - (ADAPTADO CONFORME DECRETO ESTADUAL N° 9900/2021)</t>
  </si>
  <si>
    <t xml:space="preserve"> 8.3.13 </t>
  </si>
  <si>
    <t xml:space="preserve"> 96991 </t>
  </si>
  <si>
    <t>CONJUNTO DE ESTAIAMENTO PARA MASTRO DE SPDA (COMPRIMENTO DOS ESTAIS = 4 M) - FORNECIMENTO E INSTALAÇÃO. AF_08/2023 - (ADAPTADO CONFORME DECRETO ESTADUAL N° 9900/2021)</t>
  </si>
  <si>
    <t xml:space="preserve"> 8.3.14 </t>
  </si>
  <si>
    <t xml:space="preserve"> 070255 </t>
  </si>
  <si>
    <t>ATERRAMENTO - SOLDA EXOTÉRMICA - CARTUCHO 90 G</t>
  </si>
  <si>
    <t xml:space="preserve"> 8.3.15 </t>
  </si>
  <si>
    <t xml:space="preserve"> 11039 </t>
  </si>
  <si>
    <t>Parafuso auto-atarraxante em aço inox - 4,2 x 32mm - fornecimento e colocação - (ADAPTADO CONFORME DECRETO ESTADUAL N° 9900/2021)</t>
  </si>
  <si>
    <t xml:space="preserve"> 8.3.16 </t>
  </si>
  <si>
    <t xml:space="preserve"> 11036 </t>
  </si>
  <si>
    <t>Parafuso cabeça chata em alumínio 1/4" x 7/8" - fornecimento e colocação - (ADAPTADO CONFORME DECRETO ESTADUAL N° 9900/2021)</t>
  </si>
  <si>
    <t xml:space="preserve"> 8.3.17 </t>
  </si>
  <si>
    <t xml:space="preserve"> 071471 </t>
  </si>
  <si>
    <t>ISOLADOR DE BAQUELITE SIMPLES COM SUPORTE E ABRAÇADEIRA METÁLICA 1.1/2"</t>
  </si>
  <si>
    <t xml:space="preserve"> 8.3.18 </t>
  </si>
  <si>
    <t xml:space="preserve"> 10908 </t>
  </si>
  <si>
    <t>Barra de aço redonda re-bar3/8" x 3,00m - (ADAPTADO CONFORME DECRETO ESTADUAL N° 9900/2021)</t>
  </si>
  <si>
    <t xml:space="preserve"> 9.1 </t>
  </si>
  <si>
    <t>INSTALAÇÕES HVAC</t>
  </si>
  <si>
    <t xml:space="preserve"> 9.1.1 </t>
  </si>
  <si>
    <t>EQUIPAMENTOS</t>
  </si>
  <si>
    <t xml:space="preserve"> 9.1.1.1 </t>
  </si>
  <si>
    <t xml:space="preserve"> 103244 </t>
  </si>
  <si>
    <t>AR CONDICIONADO SPLIT INVERTER, HI-WALL (PAREDE), 9000 BTU/H, CICLO FRIO - FORNECIMENTO E INSTALAÇÃO. AF_11/2021_PE - (ADAPTADO CONFORME DECRETO ESTADUAL N° 9900/2021)</t>
  </si>
  <si>
    <t xml:space="preserve"> 9.1.1.2 </t>
  </si>
  <si>
    <t xml:space="preserve"> 103247 </t>
  </si>
  <si>
    <t>AR CONDICIONADO SPLIT INVERTER, HI-WALL (PAREDE), 12000 BTU/H, CICLO FRIO - FORNECIMENTO E INSTALAÇÃO. AF_11/2021_PE - (ADAPTADO CONFORME DECRETO ESTADUAL N° 9900/2021)</t>
  </si>
  <si>
    <t xml:space="preserve"> 9.1.1.3 </t>
  </si>
  <si>
    <t xml:space="preserve"> 103250 </t>
  </si>
  <si>
    <t>AR CONDICIONADO SPLIT INVERTER, HI-WALL (PAREDE), 18000 BTU/H, CICLO FRIO - FORNECIMENTO E INSTALAÇÃO. AF_11/2021_PE - (ADAPTADO CONFORME DECRETO ESTADUAL N° 9900/2021)</t>
  </si>
  <si>
    <t xml:space="preserve"> 9.1.1.4 </t>
  </si>
  <si>
    <t xml:space="preserve"> CPU 096 </t>
  </si>
  <si>
    <t>ADAPTADO DA ORSE (13743) - COIFA LAVADORA INOXIDÁVEL, TIPO PAREDE, DIM.: 160 X 95 cm (ADAPTADO CONFORME DECRETO ESTADUAL N° 9900/2021)</t>
  </si>
  <si>
    <t xml:space="preserve"> 9.1.1.5 </t>
  </si>
  <si>
    <t xml:space="preserve"> 61.20.040 </t>
  </si>
  <si>
    <t>CORTINA DE AR COM DUAS VELOCIDADES, PARA VÃO DE 1,20 M (ADAPTADO CONFORME DECRETO ESTADUAL N° 9900/2021)</t>
  </si>
  <si>
    <t>cj</t>
  </si>
  <si>
    <t xml:space="preserve"> 9.1.1.6 </t>
  </si>
  <si>
    <t xml:space="preserve"> 11148 </t>
  </si>
  <si>
    <t>Exaustor para banheiro, bivolt, ref.: C 80 A, da Ventokit ou similar - fornecimento e instalação (ADAPTADO CONFORME DECRETO ESTADUAL N° 9900/2021)</t>
  </si>
  <si>
    <t xml:space="preserve"> 9.1.1.7 </t>
  </si>
  <si>
    <t xml:space="preserve"> CPU 097 </t>
  </si>
  <si>
    <t>ADAPTADO DA ORSE (11890) - EXAUSTOR IN LINE - MAXX150, DA SICTELL OU SIMILAR - FORNECIMENTO E INSTALAÇÃO (ADAPTADO CONFORME DECRETO ESTADUAL N° 9900/2021)</t>
  </si>
  <si>
    <t xml:space="preserve"> 9.1.1.8 </t>
  </si>
  <si>
    <t xml:space="preserve"> 43.08.003 </t>
  </si>
  <si>
    <t>CONDENSADOR PARA SISTEMA VRF DE AR CONDICIONADO, CAPACIDADE DE 11 TR A 13 TR (ADAPTADO CONFORME DECRETO ESTADUAL N° 9900/2021)</t>
  </si>
  <si>
    <t xml:space="preserve"> 9.1.1.9 </t>
  </si>
  <si>
    <t xml:space="preserve"> 61.14.080 </t>
  </si>
  <si>
    <t>CAIXA VENTILADORA COM VENTILADOR CENTRÍFUGO, VAZÃO ATÉ 1.190 M³/H, PRESSÃO 37 MMCA - 220/380 V / 60HZ (ADAPTADO CONFORME DECRETO ESTADUAL N° 9900/2021)</t>
  </si>
  <si>
    <t xml:space="preserve"> 9.1.1.10 </t>
  </si>
  <si>
    <t xml:space="preserve"> 61.14.005 </t>
  </si>
  <si>
    <t>CAIXA VENTILADORA COM VENTILADOR CENTRÍFUGO, VAZÃO DE 1.190 A 4.600 M³/H, PRESSÃO 30 MMCA - 220 / 380 V / 60HZ (ADAPTADO CONFORME DECRETO ESTADUAL N° 9900/2021)</t>
  </si>
  <si>
    <t xml:space="preserve"> 9.1.2 </t>
  </si>
  <si>
    <t>INFRAESTRUTURA (EXAUSTÃO, REDES E COMPLEMENTOS)</t>
  </si>
  <si>
    <t xml:space="preserve"> 9.1.2.1 </t>
  </si>
  <si>
    <t xml:space="preserve"> 61.10.511 </t>
  </si>
  <si>
    <t>DIFUSOR PARA INSUFLAMENTO DE AR COM PLENUM, MULTIVIAS E COLARINHO (ADAPTADO CONFORME DECRETO ESTADUAL N° 9900/2021)</t>
  </si>
  <si>
    <t xml:space="preserve"> 9.1.2.2 </t>
  </si>
  <si>
    <t xml:space="preserve"> C3873 </t>
  </si>
  <si>
    <t>GRELHA DE INSUFLAMENTO/RETORNO, EM ALUMÍNIO ATÉ 0,25 M2 (FORNECIMENTO E MONTAGEM) (ADAPTADO CONFORME DECRETO ESTADUAL N° 9900/2021)</t>
  </si>
  <si>
    <t xml:space="preserve"> 9.1.2.3 </t>
  </si>
  <si>
    <t xml:space="preserve"> 61.10.574 </t>
  </si>
  <si>
    <t>GRELHA DE RETORNO/EXAUSTÃO COM REGISTRO, TAMANHO: 0,03 M² A 0,06 M²  (ADAPTADO CONFORME DECRETO ESTADUAL N° 9900/2021)</t>
  </si>
  <si>
    <t xml:space="preserve"> 9.1.2.4 </t>
  </si>
  <si>
    <t xml:space="preserve"> 61.10.575 </t>
  </si>
  <si>
    <t>GRELHA DE RETORNO/EXAUSTÃO COM REGISTRO, TAMANHO: 0,07 M² A 0,13 M² (ADAPTADO CONFORME DECRETO ESTADUAL N° 9900/2021)</t>
  </si>
  <si>
    <t xml:space="preserve"> 9.1.2.5 </t>
  </si>
  <si>
    <t xml:space="preserve"> CPU 098 </t>
  </si>
  <si>
    <t>ADAPTADO DO CPOS/CDHU (61.10.513) - DIFUSOR DE PLÁSTICO, DIÂMETRO ATÉ 15 CM (ADAPTADO CONFORME DECRETO ESTADUAL N° 9900/2021)</t>
  </si>
  <si>
    <t xml:space="preserve"> 9.1.2.6 </t>
  </si>
  <si>
    <t xml:space="preserve"> 18.016.0357-A </t>
  </si>
  <si>
    <t>EMOP</t>
  </si>
  <si>
    <t xml:space="preserve"> 9.1.2.7 </t>
  </si>
  <si>
    <t xml:space="preserve"> 18.016.0355-A </t>
  </si>
  <si>
    <t xml:space="preserve"> 9.1.2.8 </t>
  </si>
  <si>
    <t xml:space="preserve"> 61.10.400 </t>
  </si>
  <si>
    <t>DAMPER CORTA FOGO (DCF) TIPO COMPORTA, COM ELEMENTO FUSÍVEL E CHAVE FIM DE CURSO. (ADAPTADO CONFORME DECRETO ESTADUAL N° 9900/2021)</t>
  </si>
  <si>
    <t xml:space="preserve"> 9.1.2.9 </t>
  </si>
  <si>
    <t xml:space="preserve"> 61.10.410 </t>
  </si>
  <si>
    <t>SERVIÇO DE INSTALAÇÃO DE DAMPER CORTA FOGO (ADAPTADO CONFORME DECRETO ESTADUAL N° 9900/2021)</t>
  </si>
  <si>
    <t xml:space="preserve"> 9.1.2.10 </t>
  </si>
  <si>
    <t xml:space="preserve"> 61.10.401 </t>
  </si>
  <si>
    <t>DAMPER DE REGULAGEM MANUAL, TAMANHO: 0,10 M² A 0,14 M² (ADAPTADO CONFORME DECRETO ESTADUAL N° 9900/2021)</t>
  </si>
  <si>
    <t xml:space="preserve"> 9.1.2.11 </t>
  </si>
  <si>
    <t xml:space="preserve"> CPU 099 </t>
  </si>
  <si>
    <t>ADAPTADO DA SEINFRA (C4785) - REDE FRIGORÍGENA C/ TUBO DE COBRE 1 1/8", ISOLADO COM BORRACHA ELASTOMÉRICA, SUSTENTAÇÃO, SOLDA E LIMPEZA (ADAPTADO CONFORME DECRETO ESTADUAL N° 9900/2021)</t>
  </si>
  <si>
    <t xml:space="preserve"> 9.1.2.12 </t>
  </si>
  <si>
    <t xml:space="preserve"> 11504 </t>
  </si>
  <si>
    <t>Tubo cobre flexível aparente, junta soldadas, d = 1/2" (12,7mm) (ADAPTADO CONFORME DECRETO ESTADUAL N° 9900/2021)</t>
  </si>
  <si>
    <t xml:space="preserve"> 9.1.2.13 </t>
  </si>
  <si>
    <t xml:space="preserve"> 103290 </t>
  </si>
  <si>
    <t>TUBO EM COBRE FLEXÍVEL, DN 3/8", COM ISOLAMENTO, INSTALADO EM FORRO, PARA RAMAL DE ALIMENTAÇÃO DE AR CONDICIONADO, INCLUSO FIXADOR. AF_11/2021 - (ADAPTADO CONFORME DECRETO ESTADUAL N° 9900/2021)</t>
  </si>
  <si>
    <t xml:space="preserve"> 9.1.2.14 </t>
  </si>
  <si>
    <t xml:space="preserve"> 103289 </t>
  </si>
  <si>
    <t>TUBO EM COBRE FLEXÍVEL, DN 1/4", COM ISOLAMENTO, INSTALADO EM FORRO, PARA RAMAL DE ALIMENTAÇÃO DE AR CONDICIONADO, INCLUSO FIXADOR. AF_11/2021 - (ADAPTADO CONFORME DECRETO ESTADUAL N° 9900/2021)</t>
  </si>
  <si>
    <t xml:space="preserve"> 9.1.2.15 </t>
  </si>
  <si>
    <t xml:space="preserve"> 103291 </t>
  </si>
  <si>
    <t>TUBO EM COBRE FLEXÍVEL, DN 1/2", COM ISOLAMENTO, INSTALADO EM FORRO, PARA RAMAL DE ALIMENTAÇÃO DE AR CONDICIONADO, INCLUSO FIXADOR. AF_11/2021 - (ADAPTADO CONFORME DECRETO ESTADUAL N° 9900/2021)</t>
  </si>
  <si>
    <t xml:space="preserve"> 9.1.2.16 </t>
  </si>
  <si>
    <t xml:space="preserve"> CPU 100 </t>
  </si>
  <si>
    <t>ADAPTADO DA ORSE (1370) - Curva de latão, cobre ou bronze, juntas soldadas, 90º, diâm = 1 1/8" (ADAPTADO CONFORME DECRETO ESTADUAL N° 9900/2021)</t>
  </si>
  <si>
    <t xml:space="preserve"> 9.1.2.17 </t>
  </si>
  <si>
    <t xml:space="preserve"> 8015 </t>
  </si>
  <si>
    <t>Curva de latão, cobre ou bronze, juntas soldadas, 90º, diâm = 15mm (1/2") - (ADAPTADO CONFORME DECRETO ESTADUAL N° 9900/2021)</t>
  </si>
  <si>
    <t xml:space="preserve"> 9.1.2.18 </t>
  </si>
  <si>
    <t xml:space="preserve"> 00102 </t>
  </si>
  <si>
    <t>ADAPTADO DA EMOP (15.005.0253) - DUTO PARA CONDICIONAMENTO DE AR,CHAVETADO EM CHAPA DE ACO CARBONO GALVANIZADO,NAS DIVERSAS BITOLAS,CONFORME ABNT NBR 16401, INCLUINDO CINTAS,FITAS,SUPORTES PINTADOS, E DEMAIS ITENS NECESSARIOS.FORNECIMENTO E COLOCACAO. (ADAPTADO CONFORME DECRETO ESTADUAL N° 9900/2021)</t>
  </si>
  <si>
    <t>KG</t>
  </si>
  <si>
    <t xml:space="preserve"> 9.1.2.19 </t>
  </si>
  <si>
    <t xml:space="preserve"> 9843 </t>
  </si>
  <si>
    <t>Duto em chapa de aço preta nº. 16, para ar condicionado. Fornecimento, montagem e instalação ADAPTADO PARA KG (ADAPTADO CONFORME DECRETO ESTADUAL N° 9900/2021)</t>
  </si>
  <si>
    <t xml:space="preserve"> 9.1.2.20 </t>
  </si>
  <si>
    <t xml:space="preserve"> 00103 </t>
  </si>
  <si>
    <t>ADAPTADO DA ORSE (11501) - DUTO EM CHAPA DE ALUMÍNIO, QUALQUER BITOLA, PARA AR CONDICIONADO. FORNECIMENTO, MONTAGEM E INSTALAÇÃO (ADAPTADO CONFORME DECRETO ESTADUAL N° 9900/2021)</t>
  </si>
  <si>
    <t xml:space="preserve"> 9.1.2.21 </t>
  </si>
  <si>
    <t xml:space="preserve"> 98381 </t>
  </si>
  <si>
    <t>INSTALAÇÃO DE DUTO FLEXÍVEL CIRCULAR PARA AR CONDICIONADO EM ALUMÍNIO ISOLADO - DN 109 MM (4"). AF_03/2024 - (ADAPTADO CONFORME DECRETO ESTADUAL N° 9900/2021)</t>
  </si>
  <si>
    <t xml:space="preserve"> 9.1.2.22 </t>
  </si>
  <si>
    <t xml:space="preserve"> 98382 </t>
  </si>
  <si>
    <t>INSTALAÇÃO DE DUTO FLEXÍVEL CIRCULAR PARA AR CONDICIONADO EM ALUMÍNIO ISOLADO - DN 131 MM (5"). AF_03/2024 - (ADAPTADO CONFORME DECRETO ESTADUAL N° 9900/2021)</t>
  </si>
  <si>
    <t xml:space="preserve"> 9.1.2.23 </t>
  </si>
  <si>
    <t xml:space="preserve"> 9854 </t>
  </si>
  <si>
    <t>Manta em lã de vidro aluminizada esp=25mm - (ADAPTADO CONFORME DECRETO ESTADUAL N° 9900/2021)</t>
  </si>
  <si>
    <t xml:space="preserve"> 9.1.2.24 </t>
  </si>
  <si>
    <t xml:space="preserve"> 32.06.396 </t>
  </si>
  <si>
    <t>MANTA TERMOACÚSTICA EM FIBRA CERÂMICA ALUMINIZADA, ESPESSURA DE 38 MM - (ADAPTADO CONFORME DECRETO ESTADUAL N° 9900/2021)</t>
  </si>
  <si>
    <t xml:space="preserve"> 9.1.2.25 </t>
  </si>
  <si>
    <t xml:space="preserve"> 9306 </t>
  </si>
  <si>
    <t>Fornecimento de fita adesiva de alumínio 50mm x 30m - (ADAPTADO CONFORME DECRETO ESTADUAL N° 9900/2021)</t>
  </si>
  <si>
    <t xml:space="preserve"> 9.1.2.26 </t>
  </si>
  <si>
    <t xml:space="preserve"> CPU 116 </t>
  </si>
  <si>
    <t>ADAPTADO CPOS/CDHU (43.08.001) - UNIDADE DE TRATAMENTO DE AR (UTA), COMPLETA, COM ACESSÓRIOS, FILTROS, VENTILADOR, VALVULA, REFRIGERANTE, BASE, VAZÃO ATÉ 7000m3/h. (ADAPTADO CONFORME DECRETO ESTADUAL N° 9900/2021)</t>
  </si>
  <si>
    <t xml:space="preserve"> 9.2 </t>
  </si>
  <si>
    <t>INSTALAÇÕES DE GÁS (GLP)</t>
  </si>
  <si>
    <t xml:space="preserve"> 9.2.1 </t>
  </si>
  <si>
    <t xml:space="preserve"> 9302 </t>
  </si>
  <si>
    <t>Tubo cobre flexível aparente, junta soldadas, d = 3/8" (9,52mm) (ADAPTADO CONFORME DECRETO ESTADUAL N° 9900/2021)</t>
  </si>
  <si>
    <t xml:space="preserve"> 9.2.2 </t>
  </si>
  <si>
    <t xml:space="preserve"> 103802 </t>
  </si>
  <si>
    <t>TUBO EM COBRE RÍGIDO, DN 15 MM, CLASSE E, SEM ISOLAMENTO, INSTALADO EM RAMAL E SUB-RAMAL DE GÁS COMBUSTÍVEL - FORNECIMENTO E INSTALAÇÃO. AF_04/2022  (ADAPTADO CONFORME DECRETO ESTADUAL N° 9900/2021)</t>
  </si>
  <si>
    <t xml:space="preserve"> 9.2.3 </t>
  </si>
  <si>
    <t xml:space="preserve"> 103803 </t>
  </si>
  <si>
    <t>TUBO EM COBRE RÍGIDO, DN 22 MM, CLASSE E, SEM ISOLAMENTO, INSTALADO EM RAMAL E SUB-RAMAL DE GÁS COMBUSTÍVEL - FORNECIMENTO E INSTALAÇÃO. AF_04/2022  (ADAPTADO CONFORME DECRETO ESTADUAL N° 9900/2021)</t>
  </si>
  <si>
    <t xml:space="preserve"> 9.2.4 </t>
  </si>
  <si>
    <t xml:space="preserve"> 103804 </t>
  </si>
  <si>
    <t>TUBO EM COBRE RÍGIDO, DN 28 MM, CLASSE E, SEM ISOLAMENTO, INSTALADO EM RAMAL E SUB-RAMAL DE GÁS COMBUSTÍVEL - FORNECIMENTO E INSTALAÇÃO. AF_04/2022  (ADAPTADO CONFORME DECRETO ESTADUAL N° 9900/2021)</t>
  </si>
  <si>
    <t xml:space="preserve"> 9.2.5 </t>
  </si>
  <si>
    <t xml:space="preserve"> 081825 </t>
  </si>
  <si>
    <t>CAIXA DE PASSAGEM 60X60X80 CM (MEDIDAS INTERNAS) SEM TAMPA</t>
  </si>
  <si>
    <t xml:space="preserve"> 9.2.6 </t>
  </si>
  <si>
    <t xml:space="preserve"> 081835 </t>
  </si>
  <si>
    <t>CAIXA DE AREIA - TAMPA EM GRELHA DE CONCRETO ARMADO 25MPA E=5CM</t>
  </si>
  <si>
    <t xml:space="preserve"> 9.2.7 </t>
  </si>
  <si>
    <t xml:space="preserve"> 100790 </t>
  </si>
  <si>
    <t>KIT CAVALETE PARA GÁS - COM MEDIDOR E REGULADOR - ENTRADA INDIVIDUAL PRINCIPAL, EM AÇO GALVANIZADO DN 15 E 25 MM (1/2" E 1") - FORNECIMENTO E INSTALAÇÃO. AF_01/2020 (ADAPTADO CONFORME DECRETO ESTADUAL N° 9900/2021)</t>
  </si>
  <si>
    <t xml:space="preserve"> 9.2.8 </t>
  </si>
  <si>
    <t xml:space="preserve"> 103029 </t>
  </si>
  <si>
    <t>REGISTRO OU REGULADOR DE GÁS DE COZINHA - FORNECIMENTO E INSTALAÇÃO. AF_08/2021 (ADAPTADO CONFORME DECRETO ESTADUAL N° 9900/2021)</t>
  </si>
  <si>
    <t xml:space="preserve"> 9.2.9 </t>
  </si>
  <si>
    <t xml:space="preserve"> 091010 </t>
  </si>
  <si>
    <t>LIMITADOR DE PRESSÃO PRIMEIRO ESTÁGIO,COM MANÔMETRO,PRESSÃO DE ENTRADA 2 A 18 BAR E PRESSÃO DE SAÍDA 1,5 BAR, CONEXÕES DE ENTRADA E SAÍDA 1/2" NPT</t>
  </si>
  <si>
    <t xml:space="preserve"> 9.2.10 </t>
  </si>
  <si>
    <t xml:space="preserve"> 085041 </t>
  </si>
  <si>
    <t>MANOMETRO - 0 A 10 KG/CM2</t>
  </si>
  <si>
    <t xml:space="preserve"> 9.2.11 </t>
  </si>
  <si>
    <t xml:space="preserve"> 103031 </t>
  </si>
  <si>
    <t>VÁLVULA ESFERA PARA GÁS, 3/4" - FORNECIMENTO E INSTALAÇÃO. AF_08/2021 (ADAPTADO CONFORME DECRETO ESTADUAL N° 9900/2021)</t>
  </si>
  <si>
    <t xml:space="preserve"> 9.2.12 </t>
  </si>
  <si>
    <t xml:space="preserve"> 103818 </t>
  </si>
  <si>
    <t>CONECTOR EM BRONZE/LATÃO, DN 15 MM X 1/2", SEM ANEL DE SOLDA, BOLSA X ROSCA F, INSTALADO EM RAMAL E SUB-RAMAL DE GÁS COMBUSTÍVEL - FORNECIMENTO E INSTALAÇÃO. AF_04/2022 (ADAPTADO CONFORME DECRETO ESTADUAL N° 9900/2021)</t>
  </si>
  <si>
    <t xml:space="preserve"> 9.2.13 </t>
  </si>
  <si>
    <t xml:space="preserve"> 103824 </t>
  </si>
  <si>
    <t>CONECTOR EM BRONZE/LATÃO, DN 22 MM X 1/2", SEM ANEL DE SOLDA, BOLSA X ROSCA F, INSTALADO EM RAMAL E SUB-RAMAL DE GÁS COMBUSTÍVEL - FORNECIMENTO E INSTALAÇÃO. AF_04/2022 (ADAPTADO CONFORME DECRETO ESTADUAL N° 9900/2021)</t>
  </si>
  <si>
    <t xml:space="preserve"> 9.2.14 </t>
  </si>
  <si>
    <t xml:space="preserve"> C0940 </t>
  </si>
  <si>
    <t>COTOVELO AÇO GALV. D= 15mm (1/2") (ADAPTADO CONFORME DECRETO ESTADUAL N° 9900/2021)</t>
  </si>
  <si>
    <t xml:space="preserve"> 9.2.15 </t>
  </si>
  <si>
    <t xml:space="preserve"> C0941 </t>
  </si>
  <si>
    <t>COTOVELO AÇO GALV. D= 20mm (3/4") (ADAPTADO CONFORME DECRETO ESTADUAL N° 9900/2021)</t>
  </si>
  <si>
    <t xml:space="preserve"> 9.2.16 </t>
  </si>
  <si>
    <t xml:space="preserve"> C0943 </t>
  </si>
  <si>
    <t>COTOVELO AÇO GALV. D= 28mm (1 1/8") (ADAPTADO CONFORME DECRETO ESTADUAL N° 9900/2021)</t>
  </si>
  <si>
    <t xml:space="preserve"> 10.1 </t>
  </si>
  <si>
    <t xml:space="preserve"> 101908 </t>
  </si>
  <si>
    <t>EXTINTOR DE INCÊNDIO PORTÁTIL COM CARGA DE PQS DE 4 KG, CLASSE BC - FORNECIMENTO E INSTALAÇÃO. AF_10/2020_PE (ADAPTADO CONFORME DECRETO ESTADUAL N° 9900/2021)</t>
  </si>
  <si>
    <t xml:space="preserve"> 10.2 </t>
  </si>
  <si>
    <t xml:space="preserve"> 9010024 </t>
  </si>
  <si>
    <t>LUMINÁRIA DE EMERGÊNCIA AUTÔNOMA COM 2 PROJETORES 55W/12VCC (ADAPTADO CONFORME DECRETO ESTADUAL N° 9900/2021)</t>
  </si>
  <si>
    <t xml:space="preserve"> 10.3 </t>
  </si>
  <si>
    <t xml:space="preserve"> 091046 </t>
  </si>
  <si>
    <t>PLACA DE SINALIZAÇÃO EM ALUMÍNIO 35 X 25 CM - "PERIGO - GÁS INFLAMÁVEL - PROIBIDO FUMAR"</t>
  </si>
  <si>
    <t xml:space="preserve"> 10.4 </t>
  </si>
  <si>
    <t xml:space="preserve"> 12888 </t>
  </si>
  <si>
    <t>Placa de sinalizacao, fotoluminescente, em pvc , com logotipo "Extintor de incêndio portátil"- Placa E5 (ADAPTADO CONFORME DECRETO ESTADUAL N° 9900/2021)</t>
  </si>
  <si>
    <t xml:space="preserve"> 10.5 </t>
  </si>
  <si>
    <t xml:space="preserve"> 12884 </t>
  </si>
  <si>
    <t>Placa de sinalizacao, fotoluminescente, em pvc , com seta indicativa de sentido (esquerda ou direita) de saída de emergência- Placa S2 (ADAPTADO CONFORME DECRETO ESTADUAL N° 9900/2021)</t>
  </si>
  <si>
    <t>ALVENARIAS E DIVISÓRIAS</t>
  </si>
  <si>
    <t xml:space="preserve"> 11.1 </t>
  </si>
  <si>
    <t>ALVENARIAS</t>
  </si>
  <si>
    <t xml:space="preserve"> 11.1.1 </t>
  </si>
  <si>
    <t xml:space="preserve"> 103338 </t>
  </si>
  <si>
    <t>ALVENARIA DE VEDAÇÃO DE BLOCOS VAZADOS DE CONCRETO APARENTE DE 14X19X39 CM (ESPESSURA 14 CM) E ARGAMASSA DE ASSENTAMENTO COM PREPARO EM BETONEIRA. AF_12/2021 (ADAPTADO CONFORME DECRETO ESTADUAL N° 9900/2021)</t>
  </si>
  <si>
    <t xml:space="preserve"> 11.1.2 </t>
  </si>
  <si>
    <t xml:space="preserve"> 93203 </t>
  </si>
  <si>
    <t>FIXAÇÃO (ENCUNHAMENTO) DE ALVENARIA DE VEDAÇÃO COM ESPUMA DE POLIURETANO EXPANSIVA. AF_03/2024 (ADAPTADO CONFORME DECRETO ESTADUAL N° 9900/2021)</t>
  </si>
  <si>
    <t xml:space="preserve"> 11.2 </t>
  </si>
  <si>
    <t>DIVISÓRIAS E FECHAMENTOS</t>
  </si>
  <si>
    <t xml:space="preserve"> 11.2.1 </t>
  </si>
  <si>
    <t xml:space="preserve"> C4494 </t>
  </si>
  <si>
    <t>DIVISÓRIA PAINEL PVC, MONTANTE/RODAPÉ SIMPLES, PERFIL EM ALUMÍNIO - FORNECIMENTO E MONTAGEM (ADAPTADO CONFORME DECRETO ESTADUAL N° 9900/2021)</t>
  </si>
  <si>
    <t xml:space="preserve"> 11.2.2 </t>
  </si>
  <si>
    <t xml:space="preserve"> CPU 108 </t>
  </si>
  <si>
    <t>FORNECIMENTO E INSTALAÇÃO DE CORTINA FRIGORÍFICA EM PVC (ADAPTADO CONFORME DECRETO ESTADUAL N° 9900/2021)</t>
  </si>
  <si>
    <t xml:space="preserve"> 11.2.3 </t>
  </si>
  <si>
    <t xml:space="preserve"> 160970 </t>
  </si>
  <si>
    <t>FECHAMENTO LATERAL COM TELHA GALVANIZADA TRAPEZOIDAL 0,43 MM COM ACESSÓRIOS</t>
  </si>
  <si>
    <t xml:space="preserve"> 11.2.4 </t>
  </si>
  <si>
    <t xml:space="preserve"> 15.03.50 </t>
  </si>
  <si>
    <t>REVESTIMENTO EM PLACAS DE ALUMINIO COMPOSTO "ACM", E=4MM, INCL ESTRUTURA DE FIXAÇÃO, FORNECIMENTOE INSTALAÇÃO (ADAPTADO CONFORME DECRETO ESTADUAL N° 9900/2021)</t>
  </si>
  <si>
    <t xml:space="preserve"> 11.2.5 </t>
  </si>
  <si>
    <t xml:space="preserve"> CPU 115 </t>
  </si>
  <si>
    <t>ADAPTADO DA ORSE (12812) - FORNECIMENTO E ASSENTAMENTO DE PLACA DE EPS 0,15 x 0,50 CM COM COLA, INCLUSIVE CORTE DAS PLACAS (ADAPTADO CONFORME DECRETO ESTADUAL N° 9900/2021)</t>
  </si>
  <si>
    <t>ml</t>
  </si>
  <si>
    <t xml:space="preserve"> 11.2.6 </t>
  </si>
  <si>
    <t xml:space="preserve"> CPU 113 </t>
  </si>
  <si>
    <t>ADAPTADO DA SINAPI (96358) - SISTEMA EM CHAPAS DE GESSO ACARTONADO (GLASSROC), COM DUAS FACES SIMPLES, ESTRUTURA METÁLICA NÃO INCLUSA, SEM VÃOS. (ADAPTADO CONFORME DECRETO ESTADUAL N° 9900/2021)</t>
  </si>
  <si>
    <t xml:space="preserve"> 12.1 </t>
  </si>
  <si>
    <t xml:space="preserve"> 120208 </t>
  </si>
  <si>
    <t>IMPERMEABILIZACAO - ARGAMASSA SINTÉTICA SEMI-FLEXIVEL</t>
  </si>
  <si>
    <t xml:space="preserve"> 12.2 </t>
  </si>
  <si>
    <t xml:space="preserve"> 120107 </t>
  </si>
  <si>
    <t>MANTA ASFÁLTICA TIPO III - B ( 3 MM)</t>
  </si>
  <si>
    <t xml:space="preserve"> 12.3 </t>
  </si>
  <si>
    <t xml:space="preserve"> 120207 </t>
  </si>
  <si>
    <t>PROTECAO MECANICA (1</t>
  </si>
  <si>
    <t xml:space="preserve"> 12.4 </t>
  </si>
  <si>
    <t xml:space="preserve"> 121101 </t>
  </si>
  <si>
    <t>IMPERMEABILIZAÇÃO  MURO DE ARRIMO COM 4 DEMÃOS DE EMULSÃO ASFÁLTICA</t>
  </si>
  <si>
    <t xml:space="preserve"> 12.5 </t>
  </si>
  <si>
    <t xml:space="preserve"> 120902 </t>
  </si>
  <si>
    <t>IMPERMEABILIZACAO VIGAS BALDRAMES E=2,0 CM</t>
  </si>
  <si>
    <t xml:space="preserve"> 13.1 </t>
  </si>
  <si>
    <t xml:space="preserve"> 160971 </t>
  </si>
  <si>
    <t>COBERTURA COM TELHA TERMOACUSTICA TRAPEZOIDAL NÚCLEO PIR 30MM EM AÇO GALVALUME, #0,43MM (TELHA/FILME)</t>
  </si>
  <si>
    <t xml:space="preserve"> 13.2 </t>
  </si>
  <si>
    <t xml:space="preserve"> 160602 </t>
  </si>
  <si>
    <t>RUFO DE CHAPA GALVANIZADA</t>
  </si>
  <si>
    <t xml:space="preserve"> 13.3 </t>
  </si>
  <si>
    <t xml:space="preserve"> 160600 </t>
  </si>
  <si>
    <t>CALHA DE CHAPA GALVANIZADA Nº 26</t>
  </si>
  <si>
    <t xml:space="preserve"> 14.1 </t>
  </si>
  <si>
    <t>ESQUADRIAS DE MADEIRA</t>
  </si>
  <si>
    <t xml:space="preserve"> 14.1.1 </t>
  </si>
  <si>
    <t xml:space="preserve"> 23.08.242 </t>
  </si>
  <si>
    <t>Porta lisa de correr suspensa em madeira com batente - (ADAPTADO CONFORME DECRETO ESTADUAL N° 9900/2021)</t>
  </si>
  <si>
    <t xml:space="preserve"> 14.1.2 </t>
  </si>
  <si>
    <t xml:space="preserve"> 170102 </t>
  </si>
  <si>
    <t>PORTA LISA 70X210 C/PORTAL E ALISAR S/FERRAGENS</t>
  </si>
  <si>
    <t xml:space="preserve"> 14.1.3 </t>
  </si>
  <si>
    <t xml:space="preserve"> 170103 </t>
  </si>
  <si>
    <t>PORTA LISA 80X210 C/PORTAL E ALISAR S/FERRAGENS</t>
  </si>
  <si>
    <t xml:space="preserve"> 14.1.4 </t>
  </si>
  <si>
    <t xml:space="preserve"> 170110 </t>
  </si>
  <si>
    <t>PORTA LISA 90X210 COM PORTAL E ALISAR SEM FERRAGENS</t>
  </si>
  <si>
    <t xml:space="preserve"> 14.2 </t>
  </si>
  <si>
    <t>ESQUADRIAS METÁLICAS</t>
  </si>
  <si>
    <t xml:space="preserve"> 14.2.1 </t>
  </si>
  <si>
    <t xml:space="preserve"> 13764 </t>
  </si>
  <si>
    <t>Portão em ferro  de abrir, em gradil nylofor 3D, pintado nas cores verde ou branco ou azul, padrão belgo ou similar -(ADAPTADO CONFORME DECRETO ESTADUAL N° 9900/2021)</t>
  </si>
  <si>
    <t xml:space="preserve"> 14.2.2 </t>
  </si>
  <si>
    <t xml:space="preserve"> 180124 </t>
  </si>
  <si>
    <t>PORTA DE ABRIR EM ALUMINIO, 01 FOLHA VENEZIANA, ACABAMENTO EM PINTURA ELETROSTÁTICA PRETA - INCLUSO FERRAGENS (M.O.FAB.INC.MAT.) - (adaptado conforme Decreto Estadual 9900/2021)</t>
  </si>
  <si>
    <t xml:space="preserve"> 14.2.3 </t>
  </si>
  <si>
    <t xml:space="preserve"> 15.03.87 </t>
  </si>
  <si>
    <t>PORTA/PORTAO EM GRADIL NYLOFOR, 1 FOLHA DE CORRER (ADAPTADO DECRETO 9900/2021)</t>
  </si>
  <si>
    <t xml:space="preserve"> 14.2.4 </t>
  </si>
  <si>
    <t xml:space="preserve"> 180303 </t>
  </si>
  <si>
    <t>PORTA DE ENROLAR C/FERRAGENS</t>
  </si>
  <si>
    <t xml:space="preserve"> 14.2.5 </t>
  </si>
  <si>
    <t xml:space="preserve"> 180120 </t>
  </si>
  <si>
    <t>JANELA DE CORRER EM ALUMINIO, 02 FOLHAS DE VIDRO, COM ACABAMENTO EM PINTURA ELETROSTÁTICA PRETA - INCLUSO FERRAGENS (M.O.FAB.INC.MAT.) - (adaptado conforme Decreto Estadual 9900/2021)</t>
  </si>
  <si>
    <t xml:space="preserve"> 14.2.6 </t>
  </si>
  <si>
    <t xml:space="preserve"> 180122 </t>
  </si>
  <si>
    <t>JANELA MAXIM AR EM ALUMINIO COM ACABAMENTO EM PINTURA ELETROSTÁTICA BRANCA - INCLUSO FERRAGENS (M.O.FAB.INC.MAT.)</t>
  </si>
  <si>
    <t xml:space="preserve"> 14.2.7 </t>
  </si>
  <si>
    <t xml:space="preserve"> 12219 </t>
  </si>
  <si>
    <t>Portão/porta em alumínio cor N/B/P, de correr, vazado, em tubo quadrado 3"x1.1/2" horizontais e engradado e 1.1/2"x1.1/2" verticais, com espaçamento de 12cm. - (ADAPTADO CONFORME DECRETO ESTADUAL N° 9900/2021)</t>
  </si>
  <si>
    <t xml:space="preserve"> 14.3 </t>
  </si>
  <si>
    <t>ESQUADRIAS ESPECIAIS</t>
  </si>
  <si>
    <t xml:space="preserve"> 14.3.1 </t>
  </si>
  <si>
    <t xml:space="preserve"> 1818 </t>
  </si>
  <si>
    <t>Porta em pvc, sanfonada, 0.60 x 2.10 m, cor branca, instalada (ADAPTADO CONFORME DECRETO ESTADUAL N° 9900/2021)</t>
  </si>
  <si>
    <t xml:space="preserve"> 15.1 </t>
  </si>
  <si>
    <t xml:space="preserve"> 190105 </t>
  </si>
  <si>
    <t>VIDRO MINI-BOREAL - COLOCADO</t>
  </si>
  <si>
    <t xml:space="preserve"> 15.2 </t>
  </si>
  <si>
    <t xml:space="preserve"> 9718 </t>
  </si>
  <si>
    <t>Espelho de cristal 4mm com moldura de alumínio (ADAPTADO CONFORME DECRETO ESTADUAL N° 9900/2021)</t>
  </si>
  <si>
    <t xml:space="preserve"> 16.1 </t>
  </si>
  <si>
    <t xml:space="preserve"> 271608 </t>
  </si>
  <si>
    <t>BANCADA DE GRANITO C/ ESPELHO</t>
  </si>
  <si>
    <t xml:space="preserve"> 16.2 </t>
  </si>
  <si>
    <t xml:space="preserve"> 10014086 </t>
  </si>
  <si>
    <t>TAMPO PARA BANCADA ÚMIDA - AÇO INOX N.18 (18:8) - (ADAPTADO CONFORME DECRETO ESTADUAL N° 9900/2021)</t>
  </si>
  <si>
    <t xml:space="preserve"> 17.1 </t>
  </si>
  <si>
    <t>REVESTIMENTO ARGAMASSADOS</t>
  </si>
  <si>
    <t xml:space="preserve"> 17.1.1 </t>
  </si>
  <si>
    <t xml:space="preserve"> 200101 </t>
  </si>
  <si>
    <t>CHAPISCO COMUM</t>
  </si>
  <si>
    <t xml:space="preserve"> 17.1.2 </t>
  </si>
  <si>
    <t xml:space="preserve"> 200201 </t>
  </si>
  <si>
    <t>EMBOÇO (1CI</t>
  </si>
  <si>
    <t xml:space="preserve"> 17.2 </t>
  </si>
  <si>
    <t>REVESTIMENTO CERÂMICOS</t>
  </si>
  <si>
    <t xml:space="preserve"> 17.2.1 </t>
  </si>
  <si>
    <t xml:space="preserve"> CPU 940 </t>
  </si>
  <si>
    <t>REVESTIMENTO COM CERÂMICA TIPO PORCELANATO ELIANE BRANCO 30x60 OU SIMILAR - (REF. GOINFRA CIVIL 201302)</t>
  </si>
  <si>
    <t xml:space="preserve"> 17.3 </t>
  </si>
  <si>
    <t>REVESTIMENTOS EM PEDRAS</t>
  </si>
  <si>
    <t xml:space="preserve"> 17.3.1 </t>
  </si>
  <si>
    <t xml:space="preserve"> 101965 </t>
  </si>
  <si>
    <t>PEITORIL LINEAR EM GRANITO OU MÁRMORE, L = 15CM, ASSENTADO COM ARGAMASSA 1:6 COM ADITIVO. AF_11/2020 - (ADAPTADO CONFORME DECRETO ESTADUAL N° 9900/2021)</t>
  </si>
  <si>
    <t>REVESTIMENTOS DE PISO</t>
  </si>
  <si>
    <t xml:space="preserve"> 18.1 </t>
  </si>
  <si>
    <t>PAVIMENTAÇÃO INTERNA</t>
  </si>
  <si>
    <t xml:space="preserve"> 18.1.1 </t>
  </si>
  <si>
    <t xml:space="preserve"> 041013 </t>
  </si>
  <si>
    <t>COMPACTAÇÃO MECÂNICA DE SOLO COM COMPACTADOR DE PERCUSSÃO (SAPO MECÂNICO)</t>
  </si>
  <si>
    <t xml:space="preserve"> 18.1.2 </t>
  </si>
  <si>
    <t xml:space="preserve"> 220101 </t>
  </si>
  <si>
    <t>LASTRO DE CONCRETO REGULARIZADO IMPERMEABILIZADO 1</t>
  </si>
  <si>
    <t xml:space="preserve"> 18.1.3 </t>
  </si>
  <si>
    <t xml:space="preserve"> 87765 </t>
  </si>
  <si>
    <t>CONTRAPISO EM ARGAMASSA TRAÇO 1:4 (CIMENTO E AREIA), PREPARO MECÂNICO COM BETONEIRA 400 L, APLICADO EM ÁREAS MOLHADAS SOBRE IMPERMEABILIZAÇÃO, ACABAMENTO NÃO REFORÇADO, ESPESSURA 4CM. AF_07/2021 - (ADAPTADO CONFORME DECRETO ESTADUAL N° 9900/2021)</t>
  </si>
  <si>
    <t xml:space="preserve"> 18.1.4 </t>
  </si>
  <si>
    <t xml:space="preserve"> 87640 </t>
  </si>
  <si>
    <t>CONTRAPISO EM ARGAMASSA TRAÇO 1:4 (CIMENTO E AREIA), PREPARO MECÂNICO COM BETONEIRA 400 L, APLICADO EM ÁREAS SECAS SOBRE LAJE, ADERIDO, ACABAMENTO NÃO REFORÇADO, ESPESSURA 4CM. AF_07/2021 - (ADAPTADO CONFORME DECRETO ESTADUAL N° 9900/2021)</t>
  </si>
  <si>
    <t xml:space="preserve"> 18.1.5 </t>
  </si>
  <si>
    <t xml:space="preserve"> CPU 942 </t>
  </si>
  <si>
    <t>PISO URETANO, VERSAO REVESTIMENTO AUTONIVELANTE, ESPESSURA VARIAVEL DE 3 A 4 MM (INCLUSO EXECUCAO) ENDURIT AN OU SIMILAR</t>
  </si>
  <si>
    <t xml:space="preserve"> 18.1.6 </t>
  </si>
  <si>
    <t xml:space="preserve"> CPU 941 </t>
  </si>
  <si>
    <t>PISO EM CERÂMICA, TIPO PORCELANATO RETIFICADO 84x84cm, PEI MAIOR OU IGUAL A 4 COM CONTRA PISO (1CI. (REF. GOINFRA CIVIL 220309)</t>
  </si>
  <si>
    <t xml:space="preserve"> 18.1.7 </t>
  </si>
  <si>
    <t xml:space="preserve"> 101747 </t>
  </si>
  <si>
    <t>PISO EM CONCRETO 25 MPA PREPARO MECÂNICO, ESPESSURA 10CM. AF_09/2020 -  (ADAPTADO CONFORME DECRETO ESTADUAL N° 9900/2021)</t>
  </si>
  <si>
    <t xml:space="preserve"> 18.1.8 </t>
  </si>
  <si>
    <t xml:space="preserve"> 97089 </t>
  </si>
  <si>
    <t>ARMAÇÃO PARA EXECUÇÃO DE RADIER, PISO DE CONCRETO OU LAJE SOBRE SOLO, COM USO DE TELA Q-113. AF_09/2021 (ADAPTADO CONFORME DECRETO ESTADUAL N° 9900/2021)</t>
  </si>
  <si>
    <t xml:space="preserve"> 18.1.9 </t>
  </si>
  <si>
    <t xml:space="preserve"> 97113 </t>
  </si>
  <si>
    <t>APLICAÇÃO DE LONA PLÁSTICA PARA EXECUÇÃO DE PAVIMENTOS DE CONCRETO. AF_04/2022 (ADAPTADO CONFORME DECRETO ESTADUAL N° 9900/2021)</t>
  </si>
  <si>
    <t xml:space="preserve"> 18.1.10 </t>
  </si>
  <si>
    <t xml:space="preserve"> 220107 </t>
  </si>
  <si>
    <t>LASTRO DE BRITA PARA PISO - (OBRAS CIVIS)</t>
  </si>
  <si>
    <t xml:space="preserve"> 18.1.11 </t>
  </si>
  <si>
    <t xml:space="preserve"> CPU 101 </t>
  </si>
  <si>
    <t>COPIA DA AGETOP CIVIL (220060) -  PISO LAMINADO COM CONCRETO 25MPA E=7CM</t>
  </si>
  <si>
    <t xml:space="preserve"> 18.1.12 </t>
  </si>
  <si>
    <t xml:space="preserve"> CPU 102 </t>
  </si>
  <si>
    <t>COPIA DA AGETOP CIVIL (220058) -  PISO LAMINADO COM CONCRETO 25MPA E=5CM</t>
  </si>
  <si>
    <t>SOLEIRA E RODAPÉ</t>
  </si>
  <si>
    <t xml:space="preserve"> CPU 107 </t>
  </si>
  <si>
    <t>RODAPÉ DE PORCELANATO RETIFICADO COM ARGAMASSA COLANTE, 10CM  (REF. AGETOP CIVIL 220310)</t>
  </si>
  <si>
    <t xml:space="preserve"> 220920 </t>
  </si>
  <si>
    <t>SOLEIRA EM GRANITO IMPERMEABILIZADA COM CONTRAPISO (1CI</t>
  </si>
  <si>
    <t xml:space="preserve"> 18.2 </t>
  </si>
  <si>
    <t>PAVIMENTAÇÃO EXTERNA</t>
  </si>
  <si>
    <t xml:space="preserve"> 18.2.1 </t>
  </si>
  <si>
    <t xml:space="preserve"> 18.2.2 </t>
  </si>
  <si>
    <t xml:space="preserve"> 18.2.3 </t>
  </si>
  <si>
    <t xml:space="preserve"> 270236 </t>
  </si>
  <si>
    <t>PAVIMENTO INTERTRAVADO ESPESSURA DE 10CM E FCK = 35 MPA</t>
  </si>
  <si>
    <t xml:space="preserve"> 18.2.4 </t>
  </si>
  <si>
    <t xml:space="preserve"> 220104 </t>
  </si>
  <si>
    <t>PISO EM CONCRETO DESEMPENADO ESPESSURA = 7 CM  1</t>
  </si>
  <si>
    <t xml:space="preserve"> 18.2.5 </t>
  </si>
  <si>
    <t xml:space="preserve"> 221126 </t>
  </si>
  <si>
    <t>PISO DE LADRILHO HIDRÁULICO COLORIDO MODELO TÁTIL ( ALERTA OU DIRECIONAL) SEM LASTRO</t>
  </si>
  <si>
    <t xml:space="preserve"> 19.1 </t>
  </si>
  <si>
    <t xml:space="preserve"> 210499 </t>
  </si>
  <si>
    <t>FORRO DE GESSO ACARTONADO PARA ÁREAS MOLHADAS, ESPESSURA DE 12,5 MM</t>
  </si>
  <si>
    <t xml:space="preserve"> 19.2 </t>
  </si>
  <si>
    <t xml:space="preserve"> 210498 </t>
  </si>
  <si>
    <t>FORRO DE GESSO ACARTONADO PARA ÁREAS SECAS ESPESSURA DE 12,5MM</t>
  </si>
  <si>
    <t xml:space="preserve"> 19.3 </t>
  </si>
  <si>
    <t xml:space="preserve"> 13019 </t>
  </si>
  <si>
    <t>Forro modulado 625x1250mm em placa (EPS) de isopor auto-extinguível com perfis T24 clicados em aço, acabamento em pintura texturizada - Fornecimento e instalação (ADAPTADO CONFORME DECRETO ESTADUAL N° 9900/2021)</t>
  </si>
  <si>
    <t xml:space="preserve"> 19.4 </t>
  </si>
  <si>
    <t xml:space="preserve"> 210506 </t>
  </si>
  <si>
    <t>TABICA PARA FORRO DE GESSO COMUM</t>
  </si>
  <si>
    <t xml:space="preserve"> 20.1 </t>
  </si>
  <si>
    <t xml:space="preserve"> 230104 </t>
  </si>
  <si>
    <t>FECHADURA TIPO BICO DE PAPAGAIO REF.</t>
  </si>
  <si>
    <t xml:space="preserve"> 20.2 </t>
  </si>
  <si>
    <t xml:space="preserve"> 100703 </t>
  </si>
  <si>
    <t>PUXADOR CENTRAL PARA ESQUADRIA DE MADEIRA. AF_12/2019 - (ADAPTADO CONFORME DECRETO ESTADUAL N° 9900/2021)</t>
  </si>
  <si>
    <t xml:space="preserve"> 20.3 </t>
  </si>
  <si>
    <t xml:space="preserve"> 28.01.040 </t>
  </si>
  <si>
    <t>FERRAGEM COMPLETA COM MAÇANETA TIPO ALAVANCA, PARA PORTA INTERNA COM 1 FOLHA - (ADAPTADO CONFORME DECRETO ESTADUAL N° 9900/2021)</t>
  </si>
  <si>
    <t xml:space="preserve"> 21 </t>
  </si>
  <si>
    <t xml:space="preserve"> 21.1 </t>
  </si>
  <si>
    <t>PAREDES</t>
  </si>
  <si>
    <t xml:space="preserve"> 21.1.1 </t>
  </si>
  <si>
    <t xml:space="preserve"> 261000 </t>
  </si>
  <si>
    <t>PINTURA LATEX ACRILICA 2 DEMAOS C/SELADOR</t>
  </si>
  <si>
    <t xml:space="preserve"> 21.1.2 </t>
  </si>
  <si>
    <t xml:space="preserve"> 260601 </t>
  </si>
  <si>
    <t>PINTURA TEXTURIZADA C/SELADOR ACRILICO</t>
  </si>
  <si>
    <t xml:space="preserve"> 21.2 </t>
  </si>
  <si>
    <t>PISO</t>
  </si>
  <si>
    <t xml:space="preserve"> 21.2.1 </t>
  </si>
  <si>
    <t xml:space="preserve"> 261705 </t>
  </si>
  <si>
    <t>PINTURA DE FAIXA ZEBRADA COM TINTA ACRILICA PARA PISO UTILIZANDO GABARITO DE POLIESTIRENO</t>
  </si>
  <si>
    <t xml:space="preserve"> 21.2.2 </t>
  </si>
  <si>
    <t xml:space="preserve"> 261704 </t>
  </si>
  <si>
    <t>PINTURA DE SÍMBOLO (PCD, GESTANTE OU IDOSO) COM TINTA ACRILICA PARA PISO UTILIZANDO GABARITO DE POLIESTIRENO (120X120 CM)</t>
  </si>
  <si>
    <t xml:space="preserve"> 21.2.3 </t>
  </si>
  <si>
    <t xml:space="preserve"> 102500 </t>
  </si>
  <si>
    <t>PINTURA DE DEMARCAÇÃO DE VAGA COM TINTA ACRÍLICA, E = 10 CM, APLICAÇÃO MANUAL. AF_05/2021 - (ADAPTADO CONFORME DECRETO ESTADUAL N° 9900/2021)</t>
  </si>
  <si>
    <t xml:space="preserve"> 21.3 </t>
  </si>
  <si>
    <t>TETO</t>
  </si>
  <si>
    <t xml:space="preserve"> 21.3.1 </t>
  </si>
  <si>
    <t xml:space="preserve"> 261304 </t>
  </si>
  <si>
    <t>EMASSAMENTO ACRILICO 2 DEMAOS</t>
  </si>
  <si>
    <t xml:space="preserve"> 21.3.2 </t>
  </si>
  <si>
    <t xml:space="preserve"> 21.4 </t>
  </si>
  <si>
    <t>PINTURA DIVERSAS</t>
  </si>
  <si>
    <t xml:space="preserve"> 21.4.1 </t>
  </si>
  <si>
    <t xml:space="preserve"> 5212552 </t>
  </si>
  <si>
    <t>SICRO3</t>
  </si>
  <si>
    <t>Pintura eletrostática a pó com tinta poliéster em chapa de aço - (adaptado conforme Decreto Estadual 9900/2021) - (ADAPTADO CONFORME DECRETO ESTADUAL N° 9900/2021)</t>
  </si>
  <si>
    <t xml:space="preserve"> 21.4.2 </t>
  </si>
  <si>
    <t xml:space="preserve"> 260901 </t>
  </si>
  <si>
    <t>PINTURA VERNIZ EM MADEIRA 2 DEMAOS</t>
  </si>
  <si>
    <t xml:space="preserve"> 21.4.3 </t>
  </si>
  <si>
    <t xml:space="preserve"> 261609 </t>
  </si>
  <si>
    <t>PINTURA ESMALTE ALQUIDICO ESTRUTURA METALICA 2 DEMAOS</t>
  </si>
  <si>
    <t xml:space="preserve"> 22 </t>
  </si>
  <si>
    <t xml:space="preserve"> 22.1 </t>
  </si>
  <si>
    <t>SERVIÇOS DIVERSOS</t>
  </si>
  <si>
    <t xml:space="preserve"> 22.1.1 </t>
  </si>
  <si>
    <t xml:space="preserve"> 270501 </t>
  </si>
  <si>
    <t>LIMPEZA FINAL DE OBRA - (OBRAS CIVIS)</t>
  </si>
  <si>
    <t xml:space="preserve"> 22.1.2 </t>
  </si>
  <si>
    <t xml:space="preserve"> 270804 </t>
  </si>
  <si>
    <t>PLACA DE INAUGURAÇÃO AÇO ESCOVADO 60 X 120 CM</t>
  </si>
  <si>
    <t xml:space="preserve"> 22.1.3 </t>
  </si>
  <si>
    <t xml:space="preserve"> 271713 </t>
  </si>
  <si>
    <t>MEIO FIO PD. GOINFRA EM CONC. PRÉ MOLD. RETO/CURVO (9V12X30X100CM),  FC28=30MPA COM ARGAM.(1CI</t>
  </si>
  <si>
    <t xml:space="preserve"> 22.1.4 </t>
  </si>
  <si>
    <t xml:space="preserve"> 15.03.84 </t>
  </si>
  <si>
    <t>GRADIL NYLOFOR, MALHA 20X5CM, FIO DE 4 MM, COM POSTES 6X4 CM E ACESSORIOS, INCLUSIVE PINTURA  (ADAPTADO CONFORME DECRETO ESTADUAL N° 9900/2021)</t>
  </si>
  <si>
    <t xml:space="preserve"> 22.1.5 </t>
  </si>
  <si>
    <t xml:space="preserve"> 101972 </t>
  </si>
  <si>
    <t>CHAPIM SOBRE MUROS LINEARES, EM CONCRETO PRÉ-MOLDADO, COMPRIMENTO MAIOR QUE 6 M, ASSENTADO COM ARGAMASSA 1:6 COM ADITIVO. AF_11/2020  (ADAPTADO CONFORME DECRETO ESTADUAL N° 9900/2021)</t>
  </si>
  <si>
    <t xml:space="preserve"> 22.1.6 </t>
  </si>
  <si>
    <t xml:space="preserve"> 101161 </t>
  </si>
  <si>
    <t>ALVENARIA DE VEDAÇÃO COM ELEMENTO VAZADO DE CONCRETO (COBOGÓ) DE 7X50X50CM E ARGAMASSA DE ASSENTAMENTO COM PREPARO EM BETONEIRA. AF_05/2020 - (ADAPTADO CONFORME DECRETO ESTADUAL N° 9900/2021)</t>
  </si>
  <si>
    <t xml:space="preserve"> 22.1.7 </t>
  </si>
  <si>
    <t xml:space="preserve"> 220001 </t>
  </si>
  <si>
    <t>FITA ANTIDERRAPANTE PARA ÁREAS INTERNAS E EXTERNAS - ALTO TRÁFEGO - USO GERAL</t>
  </si>
  <si>
    <t xml:space="preserve"> 22.1.8 </t>
  </si>
  <si>
    <t xml:space="preserve"> 00093 </t>
  </si>
  <si>
    <t>CÓPIA DA AGETOP CIVIL (180340) -  GUARDA CORPO EM TUBO INOX DE 2" COM MONTANTES SECUNDÁRIOS DE 1" E CORRIMÃO DUPLO DE 1.1/2"</t>
  </si>
  <si>
    <t xml:space="preserve"> 22.1.9 </t>
  </si>
  <si>
    <t xml:space="preserve"> 9314 </t>
  </si>
  <si>
    <t>Cantoneira de aço "L" abas desiguais - 5" x 3 1/2" x 5/16" - (ADAPTADO CONFORME DECRETO ESTADUAL N° 9900/2021)</t>
  </si>
  <si>
    <t xml:space="preserve"> 22.2 </t>
  </si>
  <si>
    <t>PAISAGISMO</t>
  </si>
  <si>
    <t xml:space="preserve"> 22.2.1 </t>
  </si>
  <si>
    <t xml:space="preserve"> 270210 </t>
  </si>
  <si>
    <t>PLANTIO GRAMA ESMERALDA PLACA C/ M.O. IRRIG., ADUBO,TERRA VEGETAL (O.C.) A&lt;11.000,00M2</t>
  </si>
  <si>
    <t xml:space="preserve"> 22.2.2 </t>
  </si>
  <si>
    <t xml:space="preserve"> 16.03.012 </t>
  </si>
  <si>
    <t>GRAMA PRETA EM MUDAS (ADAPTADO CONFORME DECRETO ESTADUAL N° 9900/2021)</t>
  </si>
  <si>
    <t xml:space="preserve"> 22.2.3 </t>
  </si>
  <si>
    <t xml:space="preserve"> 98520 </t>
  </si>
  <si>
    <t>APLICAÇÃO DE ADUBO EM SOLO. AF_07/2024 (ADAPTADO CONFORME DECRETO ESTADUAL N° 9900/2021)</t>
  </si>
  <si>
    <t xml:space="preserve"> 22.2.4 </t>
  </si>
  <si>
    <t xml:space="preserve"> 8774 </t>
  </si>
  <si>
    <t>Casca de pinus, fornecimento e colocação (ADAPTADO CONFORME DECRETO ESTADUAL N° 9900/2021)</t>
  </si>
  <si>
    <t xml:space="preserve"> 22.2.5 </t>
  </si>
  <si>
    <t xml:space="preserve"> 270205 </t>
  </si>
  <si>
    <t>GRADE PROTEÇÃO 50X50CM EM CAIBRO COM H=1,70M E RIPAS ESPAÇADAS EM 17CM - PARA MUDA DE ÁRVORE</t>
  </si>
  <si>
    <t xml:space="preserve"> 22.2.6 </t>
  </si>
  <si>
    <t xml:space="preserve"> 98516 </t>
  </si>
  <si>
    <t>PLANTIO DE PALMEIRA COM ALTURA DE MUDA MENOR OU IGUAL A 2,00 M . AF_07/2024 (ADAPTADO CONFORME DECRETO ESTADUAL N° 9900/2021)</t>
  </si>
  <si>
    <t xml:space="preserve"> 22.2.7 </t>
  </si>
  <si>
    <t xml:space="preserve"> 13676 </t>
  </si>
  <si>
    <t>PLANTA - PALMEIRA RABO DE RAPOSA (WODYETIA BIFURCATA), FORNECIMENTO E PLANTIO (ADAPTADO CONFORME DECRETO ESTADUAL N° 9900/2021)</t>
  </si>
  <si>
    <t xml:space="preserve"> 22.2.8 </t>
  </si>
  <si>
    <t xml:space="preserve"> 9124 </t>
  </si>
  <si>
    <t>PLANTA - CANAFÍSTULA (CASSIA GRANDS) H=1,00M, FORNECIMENTO E PLANTIO (ADAPTADO CONFORME DECRETO ESTADUAL N° 9900/2021)</t>
  </si>
  <si>
    <t xml:space="preserve"> 22.2.9 </t>
  </si>
  <si>
    <t xml:space="preserve"> 16.03.501 </t>
  </si>
  <si>
    <t>ÁRVORE ORNAMENTAL QUARESMEIRA H=2,00M (ADAPTADO CONFORME DECRETO ESTADUAL N° 9900/2021)</t>
  </si>
  <si>
    <t xml:space="preserve"> 22.2.10 </t>
  </si>
  <si>
    <t xml:space="preserve"> 98510 </t>
  </si>
  <si>
    <t>PLANTIO DE ÁRVORE ORNAMENTAL (OITI) COM ALTURA DE MUDA MENOR OU IGUAL A 2,00 M . AF_07/2024 (ADAPTADO CONFORME DECRETO ESTADUAL N° 9900/2021)</t>
  </si>
  <si>
    <t xml:space="preserve"> 22.2.11 </t>
  </si>
  <si>
    <t xml:space="preserve"> 9868 </t>
  </si>
  <si>
    <t>PLANTA - IXORA REI VERMELHA (IXORA COCCINEA RED), FORNECIMENTO E PLANTIO (ADAPTADO CONFORME DECRETO ESTADUAL N° 9900/2021)</t>
  </si>
  <si>
    <t xml:space="preserve"> 22.2.12 </t>
  </si>
  <si>
    <t xml:space="preserve"> 13674 </t>
  </si>
  <si>
    <t>PLANTA - GUAIMBÉ (PHILODENDRON BIPINNATIFIDUM), FORNECIMENTO E PLANTIO (ADAPTADO CONFORME DECRETO ESTADUAL N° 9900/2021)</t>
  </si>
  <si>
    <t xml:space="preserve"> 18.3</t>
  </si>
  <si>
    <t xml:space="preserve"> 18.3.1</t>
  </si>
  <si>
    <t xml:space="preserve"> 18.3.2</t>
  </si>
  <si>
    <t xml:space="preserve"> 4.1.16 </t>
  </si>
  <si>
    <t xml:space="preserve"> 060470 </t>
  </si>
  <si>
    <t>LASTRO DE BRITA - (OBRAS CIVIS)</t>
  </si>
  <si>
    <t xml:space="preserve"> 060800 </t>
  </si>
  <si>
    <t>LANÇAMENTO/APLICAÇÃO/ADENSAMENTO DE CONCRETO USINADO BOMBEADO EM ESTRUTURA - (O.C.)</t>
  </si>
  <si>
    <t xml:space="preserve"> 9.2.17 </t>
  </si>
  <si>
    <t xml:space="preserve"> 103806 </t>
  </si>
  <si>
    <t>CURVA EM COBRE, DN 15 MM, 45 GRAUS, SEM ANEL DE SOLDA, BOLSA X BOLSA, INSTALADO EM RAMAL E SUB-RAMAL DE GÁS COMBUSTÍVEL - FORNECIMENTO E INSTALAÇÃO. AF_04/2022 (ADAPTADO CONFORME DECRETO ESTADUAL N° 9900/2021)</t>
  </si>
  <si>
    <t xml:space="preserve"> 9.2.18 </t>
  </si>
  <si>
    <t xml:space="preserve"> 081202 </t>
  </si>
  <si>
    <t>NIPLE COM ROSCA DIAMETRO 3/4"</t>
  </si>
  <si>
    <t xml:space="preserve"> 9.2.19 </t>
  </si>
  <si>
    <t xml:space="preserve"> 10887 </t>
  </si>
  <si>
    <t>Fornecimento e assentamento de niple redução latão 3/4" npt x 1/2" npt, p/instalação de gás (ADAPTADO CONFORME DECRETO ESTADUAL N° 9900/2021)</t>
  </si>
  <si>
    <t xml:space="preserve"> 9.2.20 </t>
  </si>
  <si>
    <t xml:space="preserve"> C1817 </t>
  </si>
  <si>
    <t>NIPLE AÇO GALV. D=15mm (1/2")  À 25mm (1") (ADAPTADO CONFORME DECRETO ESTADUAL N° 9900/2021)</t>
  </si>
  <si>
    <t xml:space="preserve"> 9.2.21 </t>
  </si>
  <si>
    <t xml:space="preserve"> C2394 </t>
  </si>
  <si>
    <t>TE REDUÇÃO AÇO GALVANIZADO 3/4" X 1/2" (ADAPTADO CONFORME DECRETO ESTADUAL N° 9900/2021)</t>
  </si>
  <si>
    <t xml:space="preserve"> 9.2.22 </t>
  </si>
  <si>
    <t xml:space="preserve"> 091024 </t>
  </si>
  <si>
    <t>UNIÃO DE FERRO MALEÁVEL GALVANIZADO 3/4", ASSENTO BRONZE , CLASSE 150, ROSCA NPT - NBR 6925</t>
  </si>
  <si>
    <t>INSTALAÇÕES DE PLANO DE PREVENÇÃO DE COMBATE A INCÊNDIO - (PPCI)</t>
  </si>
  <si>
    <t xml:space="preserve"> 120101 </t>
  </si>
  <si>
    <t>REGULARIZAÇÃO (1</t>
  </si>
  <si>
    <t xml:space="preserve"> 12.6 </t>
  </si>
  <si>
    <t>LOCAÇÃO DE PLATAFORMA ELEVATÓRIA ARTICULADA, COM ALTURA APROXIMADA DE 12,5M, CAPACIDADE DE CARGA DE 227 KG, ELÉTRICA (ADAPTADO CONFORME DECRETO ESTADUAL N° 9900/2021)</t>
  </si>
  <si>
    <t xml:space="preserve"> 2.1.14 </t>
  </si>
  <si>
    <t xml:space="preserve"> 62.00.95 </t>
  </si>
  <si>
    <t>VIGILÂNCIA REMOTA COM CFTV, POR CÂMERA MES (ADAPTADO CONFORME DECRETO ESTADUAL N° 9900/2021)</t>
  </si>
  <si>
    <t>UNx</t>
  </si>
  <si>
    <t>INSTALAÇÕES ELÉTRICAS/ CAB. EST. (LÓGICA E DADOS) / CFTV / SPDA</t>
  </si>
  <si>
    <t>INSTALAÇÕES MECÂNICAS</t>
  </si>
  <si>
    <t>INSTALAÇÕES HIDROSSANITÁRIAS/ LOUÇAS/ METAIS</t>
  </si>
  <si>
    <t xml:space="preserve"> 18.016.0357-0 </t>
  </si>
  <si>
    <t xml:space="preserve"> 18.016.0355-0 </t>
  </si>
  <si>
    <t>15.125,66</t>
  </si>
  <si>
    <t>627,79</t>
  </si>
  <si>
    <t>1.337,31</t>
  </si>
  <si>
    <t>1.256,41</t>
  </si>
  <si>
    <t>102,16</t>
  </si>
  <si>
    <t>487,73</t>
  </si>
  <si>
    <t>51,73</t>
  </si>
  <si>
    <t>22,50</t>
  </si>
  <si>
    <t>595,66</t>
  </si>
  <si>
    <t>47,78</t>
  </si>
  <si>
    <t>233,51</t>
  </si>
  <si>
    <t>227,99</t>
  </si>
  <si>
    <t>611,87</t>
  </si>
  <si>
    <t>24,38</t>
  </si>
  <si>
    <t>691,41</t>
  </si>
  <si>
    <t>127,71</t>
  </si>
  <si>
    <t>5,00</t>
  </si>
  <si>
    <t>348,57</t>
  </si>
  <si>
    <t>685,53</t>
  </si>
  <si>
    <t>32,13</t>
  </si>
  <si>
    <t>92,37</t>
  </si>
  <si>
    <t>304,62</t>
  </si>
  <si>
    <t>455,23</t>
  </si>
  <si>
    <t>35,72</t>
  </si>
  <si>
    <t>mxmes</t>
  </si>
  <si>
    <t>353,15</t>
  </si>
  <si>
    <t>18,65</t>
  </si>
  <si>
    <t>964,47</t>
  </si>
  <si>
    <t>805,18</t>
  </si>
  <si>
    <t>6,91</t>
  </si>
  <si>
    <t>12,66</t>
  </si>
  <si>
    <t>251,79</t>
  </si>
  <si>
    <t>193,75</t>
  </si>
  <si>
    <t>504,78</t>
  </si>
  <si>
    <t>3,35</t>
  </si>
  <si>
    <t>126,63</t>
  </si>
  <si>
    <t>431,25</t>
  </si>
  <si>
    <t>18,36</t>
  </si>
  <si>
    <t>141,19</t>
  </si>
  <si>
    <t>115,45</t>
  </si>
  <si>
    <t>106,29</t>
  </si>
  <si>
    <t>63,00</t>
  </si>
  <si>
    <t>12,18</t>
  </si>
  <si>
    <t>145,76</t>
  </si>
  <si>
    <t>1.546,29</t>
  </si>
  <si>
    <t>1.495,95</t>
  </si>
  <si>
    <t>13,21</t>
  </si>
  <si>
    <t>1,35</t>
  </si>
  <si>
    <t>15,68</t>
  </si>
  <si>
    <t>250,74</t>
  </si>
  <si>
    <t>18,25</t>
  </si>
  <si>
    <t>91,47</t>
  </si>
  <si>
    <t>15,00</t>
  </si>
  <si>
    <t>25,29</t>
  </si>
  <si>
    <t>319,98</t>
  </si>
  <si>
    <t>270,96</t>
  </si>
  <si>
    <t>3,87</t>
  </si>
  <si>
    <t>674,51</t>
  </si>
  <si>
    <t>84,05</t>
  </si>
  <si>
    <t>19,72</t>
  </si>
  <si>
    <t>177,53</t>
  </si>
  <si>
    <t>125,23</t>
  </si>
  <si>
    <t>76,29</t>
  </si>
  <si>
    <t>198,49</t>
  </si>
  <si>
    <t>242,33</t>
  </si>
  <si>
    <t>2,86</t>
  </si>
  <si>
    <t>2.278,31</t>
  </si>
  <si>
    <t>0,92</t>
  </si>
  <si>
    <t>9,27</t>
  </si>
  <si>
    <t>101,27</t>
  </si>
  <si>
    <t>19,99</t>
  </si>
  <si>
    <t>1,34</t>
  </si>
  <si>
    <t>11,59</t>
  </si>
  <si>
    <t>347,84</t>
  </si>
  <si>
    <t>71,93</t>
  </si>
  <si>
    <t>10,08</t>
  </si>
  <si>
    <t>157,54</t>
  </si>
  <si>
    <t>16,34</t>
  </si>
  <si>
    <t>11,29</t>
  </si>
  <si>
    <t>2.505,95</t>
  </si>
  <si>
    <t>284,00</t>
  </si>
  <si>
    <t>0,13</t>
  </si>
  <si>
    <t>7,24</t>
  </si>
  <si>
    <t>12,01</t>
  </si>
  <si>
    <t>10,21</t>
  </si>
  <si>
    <t>12,04</t>
  </si>
  <si>
    <t>0,23</t>
  </si>
  <si>
    <t>15,20</t>
  </si>
  <si>
    <t>265,56</t>
  </si>
  <si>
    <t>0,16</t>
  </si>
  <si>
    <t>14,41</t>
  </si>
  <si>
    <t>2,20</t>
  </si>
  <si>
    <t>21,60</t>
  </si>
  <si>
    <t>27,75</t>
  </si>
  <si>
    <t>22,65</t>
  </si>
  <si>
    <t>7,50</t>
  </si>
  <si>
    <t>0,64</t>
  </si>
  <si>
    <t>9,18</t>
  </si>
  <si>
    <t>14,60</t>
  </si>
  <si>
    <t>0,03</t>
  </si>
  <si>
    <t>0,10</t>
  </si>
  <si>
    <t>10,80</t>
  </si>
  <si>
    <t>3,13</t>
  </si>
  <si>
    <t>33,00</t>
  </si>
  <si>
    <t>0,36</t>
  </si>
  <si>
    <t>24,20</t>
  </si>
  <si>
    <t>11,71</t>
  </si>
  <si>
    <t>QUANTIDADE DE MÃO DE OBRA
SEM DESONERAÇÃO</t>
  </si>
  <si>
    <t>Tipo</t>
  </si>
  <si>
    <t>Unidade</t>
  </si>
  <si>
    <t>Quantidade</t>
  </si>
  <si>
    <t>Valor Unitário Operativa</t>
  </si>
  <si>
    <t>Total Operativa</t>
  </si>
  <si>
    <t>Geral</t>
  </si>
  <si>
    <t>Peso</t>
  </si>
  <si>
    <t>Valor Acumulado</t>
  </si>
  <si>
    <t xml:space="preserve"> 0005 </t>
  </si>
  <si>
    <t>SERVENTE</t>
  </si>
  <si>
    <t>Mão de Obra</t>
  </si>
  <si>
    <t xml:space="preserve"> 0008 </t>
  </si>
  <si>
    <t>AJUDANTE</t>
  </si>
  <si>
    <t xml:space="preserve"> 0004 </t>
  </si>
  <si>
    <t>PEDREIRO</t>
  </si>
  <si>
    <t xml:space="preserve"> 0025 </t>
  </si>
  <si>
    <t>OFICIAL "B"</t>
  </si>
  <si>
    <t xml:space="preserve"> 0010 </t>
  </si>
  <si>
    <t>CARPINTEIRO</t>
  </si>
  <si>
    <t xml:space="preserve"> 0018 </t>
  </si>
  <si>
    <t>PINTOR</t>
  </si>
  <si>
    <t xml:space="preserve"> 0037 </t>
  </si>
  <si>
    <t>VIGIA DE OBRA NOTURNO-SÁBADO/DOMINGO DIURNO (SALÁRIO X 1,5864)</t>
  </si>
  <si>
    <t>MES</t>
  </si>
  <si>
    <t xml:space="preserve"> 0012 </t>
  </si>
  <si>
    <t>ELETRICISTA</t>
  </si>
  <si>
    <t xml:space="preserve"> 0003 </t>
  </si>
  <si>
    <t>MESTRE DE OBRAS</t>
  </si>
  <si>
    <t xml:space="preserve"> 0006 </t>
  </si>
  <si>
    <t>ARMADOR</t>
  </si>
  <si>
    <t xml:space="preserve"> 0028 </t>
  </si>
  <si>
    <t>AZULEJISTA</t>
  </si>
  <si>
    <t xml:space="preserve"> 0011 </t>
  </si>
  <si>
    <t>ENCANADOR</t>
  </si>
  <si>
    <t xml:space="preserve"> 0001 </t>
  </si>
  <si>
    <t>ENGENHEIRO</t>
  </si>
  <si>
    <t xml:space="preserve"> 0039 </t>
  </si>
  <si>
    <t>APONTARIFE</t>
  </si>
  <si>
    <t xml:space="preserve"> 0015 </t>
  </si>
  <si>
    <t>MONTADOR DE ESTRUTURA METALICA</t>
  </si>
  <si>
    <t xml:space="preserve"> 0023 </t>
  </si>
  <si>
    <t>APLICADOR DE EPOXI</t>
  </si>
  <si>
    <t xml:space="preserve"> 0032 </t>
  </si>
  <si>
    <t>OPERADOR DE BETONEIRA</t>
  </si>
  <si>
    <t>0,17%</t>
  </si>
  <si>
    <t xml:space="preserve"> 0021 </t>
  </si>
  <si>
    <t>SERRALHEIRO</t>
  </si>
  <si>
    <t xml:space="preserve"> 0020 </t>
  </si>
  <si>
    <t>CALHEIRO</t>
  </si>
  <si>
    <t xml:space="preserve"> 0030 </t>
  </si>
  <si>
    <t>AJUDANTE DE CARPINTEIRO</t>
  </si>
  <si>
    <t>0,02%</t>
  </si>
  <si>
    <t xml:space="preserve"> 0019 </t>
  </si>
  <si>
    <t>JARDINEIRO</t>
  </si>
  <si>
    <t>0,01%</t>
  </si>
  <si>
    <t xml:space="preserve"> 20031 </t>
  </si>
  <si>
    <t>0,00%</t>
  </si>
  <si>
    <t xml:space="preserve"> 20002 </t>
  </si>
  <si>
    <t>ENCARREGADO DE SERVIÇO</t>
  </si>
  <si>
    <t>QUANTIDADE HORA TOTAL</t>
  </si>
  <si>
    <t>QUANTIDADE HORA - CALCULADA</t>
  </si>
  <si>
    <t>QUANTIDADE HORA - CALCULADA ARREDONDADA.</t>
  </si>
  <si>
    <t>ADM LOCAL</t>
  </si>
  <si>
    <t>CANTINA</t>
  </si>
  <si>
    <t xml:space="preserve">CAFÉ </t>
  </si>
  <si>
    <t>EPI</t>
  </si>
  <si>
    <t>FERRAMENTAS</t>
  </si>
  <si>
    <t>TOTAL GER. ADM LOCAL</t>
  </si>
  <si>
    <t>15,30</t>
  </si>
  <si>
    <t>116.462,40</t>
  </si>
  <si>
    <t>23,41</t>
  </si>
  <si>
    <t>93.893,28</t>
  </si>
  <si>
    <t>16,78</t>
  </si>
  <si>
    <t>46.625,31</t>
  </si>
  <si>
    <t>26.434,65</t>
  </si>
  <si>
    <t>21.253,32</t>
  </si>
  <si>
    <t>20.228,27</t>
  </si>
  <si>
    <t>0,55%</t>
  </si>
  <si>
    <t>16.192,70</t>
  </si>
  <si>
    <t>0,44%</t>
  </si>
  <si>
    <t>19,45</t>
  </si>
  <si>
    <t>9.336,00</t>
  </si>
  <si>
    <t>0,25%</t>
  </si>
  <si>
    <t xml:space="preserve"> 0016 </t>
  </si>
  <si>
    <t>VIGIA DE OBRA DIURNO (SALÁRIO X 1,0000)</t>
  </si>
  <si>
    <t>12,26</t>
  </si>
  <si>
    <t>5.884,80</t>
  </si>
  <si>
    <t>0,16%</t>
  </si>
  <si>
    <t>4.229,99</t>
  </si>
  <si>
    <t>15,15</t>
  </si>
  <si>
    <t>699,87</t>
  </si>
  <si>
    <t>21,65</t>
  </si>
  <si>
    <t>692,73</t>
  </si>
  <si>
    <t xml:space="preserve"> 0033 </t>
  </si>
  <si>
    <t>MONTADOR DE DIVISÓRIA/PAINEL</t>
  </si>
  <si>
    <t>457,03</t>
  </si>
  <si>
    <t>22,28</t>
  </si>
  <si>
    <t>407,66</t>
  </si>
  <si>
    <t xml:space="preserve"> 20016 </t>
  </si>
  <si>
    <t>28,13</t>
  </si>
  <si>
    <t>403,27</t>
  </si>
  <si>
    <t xml:space="preserve"> 20003 </t>
  </si>
  <si>
    <t>23,24</t>
  </si>
  <si>
    <t>386,46</t>
  </si>
  <si>
    <t>278,75</t>
  </si>
  <si>
    <t>27,39</t>
  </si>
  <si>
    <t>220,86</t>
  </si>
  <si>
    <t xml:space="preserve"> 20017 </t>
  </si>
  <si>
    <t>28,20</t>
  </si>
  <si>
    <t>78,14</t>
  </si>
  <si>
    <t xml:space="preserve"> 20018 </t>
  </si>
  <si>
    <t>27,10</t>
  </si>
  <si>
    <t>62,15</t>
  </si>
  <si>
    <t xml:space="preserve"> 20000 </t>
  </si>
  <si>
    <t>OPERADOR DE EQUIPAMENTO LEVE</t>
  </si>
  <si>
    <t>27,56</t>
  </si>
  <si>
    <t>39,62</t>
  </si>
  <si>
    <t>1,62</t>
  </si>
  <si>
    <t>6.334,32</t>
  </si>
  <si>
    <t>Porcent.</t>
  </si>
  <si>
    <t>Composição</t>
  </si>
  <si>
    <t>Insumo</t>
  </si>
  <si>
    <t>MO sem LS =&gt;</t>
  </si>
  <si>
    <t>LS =&gt;</t>
  </si>
  <si>
    <t>MO com LS =&gt;</t>
  </si>
  <si>
    <t>Valor do BDI =&gt;</t>
  </si>
  <si>
    <t>Valor com BDI =&gt;</t>
  </si>
  <si>
    <t>Quant. =&gt;</t>
  </si>
  <si>
    <t>Preço Total =&gt;</t>
  </si>
  <si>
    <t xml:space="preserve"> 2433 </t>
  </si>
  <si>
    <t>LIMPEZA MECANICA DO TERRENO (O. RODOV.)</t>
  </si>
  <si>
    <t>Material</t>
  </si>
  <si>
    <t xml:space="preserve"> H181 </t>
  </si>
  <si>
    <t xml:space="preserve"> 3948 </t>
  </si>
  <si>
    <t>EXTINTOR DE PÓ ABC (6 KG) -  CAPACIDADE EXTINTORA 3A 20 BC COM PRESILHA/SETA E SUPORTE</t>
  </si>
  <si>
    <t xml:space="preserve"> H248 </t>
  </si>
  <si>
    <t xml:space="preserve"> H440 </t>
  </si>
  <si>
    <t>TORNEIRA DE BOIA DIAMETRO 3/4" (20 MM)</t>
  </si>
  <si>
    <t xml:space="preserve"> 3337 </t>
  </si>
  <si>
    <t>INTERRUPTOR SIMPLES (1 SECAO) - (SUPORTE+MÓDULO+ESPELHO)</t>
  </si>
  <si>
    <t xml:space="preserve"> 1704 </t>
  </si>
  <si>
    <t>MADEIRA DE LEI PARA TELHADO (ANGELIM VERMELHO)</t>
  </si>
  <si>
    <t xml:space="preserve"> 2024 </t>
  </si>
  <si>
    <t>TELHA VOGATEX 4 MM (L=0,50 M)</t>
  </si>
  <si>
    <t xml:space="preserve"> 3602 </t>
  </si>
  <si>
    <t xml:space="preserve"> 2497 </t>
  </si>
  <si>
    <t>BRITA Nº 2</t>
  </si>
  <si>
    <t xml:space="preserve"> 3321 </t>
  </si>
  <si>
    <t>FITA ISOLANTE, ROLO DE 5,00 M</t>
  </si>
  <si>
    <t xml:space="preserve"> 1968 </t>
  </si>
  <si>
    <t>SARRAFO DE MADEIRA 10 CM</t>
  </si>
  <si>
    <t xml:space="preserve"> 3334 </t>
  </si>
  <si>
    <t>INTERRUPTOR INTERMEDIARIO (FOUR-WAY) - (SUPORTE+MÓDULOS+ESPELHO)</t>
  </si>
  <si>
    <t xml:space="preserve"> H286 </t>
  </si>
  <si>
    <t xml:space="preserve"> 1863 </t>
  </si>
  <si>
    <t>PREGO 18x30</t>
  </si>
  <si>
    <t xml:space="preserve"> 2846 </t>
  </si>
  <si>
    <t>DOBRADIÇA DE PRESSÃO PARA ARMÁRIO DE MADEIRA</t>
  </si>
  <si>
    <t xml:space="preserve"> H177 </t>
  </si>
  <si>
    <t xml:space="preserve"> 2384 </t>
  </si>
  <si>
    <t>LIXA PARA MADEIRA Nº 240</t>
  </si>
  <si>
    <t xml:space="preserve"> H237 </t>
  </si>
  <si>
    <t>TORNEIRA DE MESA PARA LAVATORIO DIAMETRO 1/2"</t>
  </si>
  <si>
    <t xml:space="preserve"> H581 </t>
  </si>
  <si>
    <t>PIA MARMORE/GRANITO SINTÉTICO 1,00 X 0,54 M (DIMENSÕES APROXIMADAS)</t>
  </si>
  <si>
    <t xml:space="preserve"> 2861 </t>
  </si>
  <si>
    <t>ÁLCOOL GEL ( D=1,00)</t>
  </si>
  <si>
    <t xml:space="preserve"> H165 </t>
  </si>
  <si>
    <t>JOELHO 90 GRAUS SOLDAVEL DIAMETRO 32 MM</t>
  </si>
  <si>
    <t xml:space="preserve"> H311 </t>
  </si>
  <si>
    <t>LUVA SOLDAVEL COM ROSCA 25 X 3/4"</t>
  </si>
  <si>
    <t xml:space="preserve"> 1702 </t>
  </si>
  <si>
    <t>COMPENSADO PLASTIFICADO 17 MM 2,20X1,10 M</t>
  </si>
  <si>
    <t xml:space="preserve"> 2372 </t>
  </si>
  <si>
    <t>CHAPA PERFILADA Nº 18</t>
  </si>
  <si>
    <t xml:space="preserve"> 3138 </t>
  </si>
  <si>
    <t>CAIXA METALICA RETANGULAR 4"X2"X2"</t>
  </si>
  <si>
    <t xml:space="preserve"> 2788 </t>
  </si>
  <si>
    <t>COMPRESSOR DE 1,5HP-70L-140LB COM PISTOLA DE RESERVATÓRIO SUPERIOR E MANGUEIRA (MANUTENÇÃO E DEPRECIAÇÃO DO EQUIPAMENTO) - PREÇO DO EQUIPAMENTO NOVO DIVIDIDO POR 1.000</t>
  </si>
  <si>
    <t xml:space="preserve"> H145 </t>
  </si>
  <si>
    <t>CHUVEIRO ELETRICO EM PVC (3 TEMPERATURAS)</t>
  </si>
  <si>
    <t xml:space="preserve"> H249 </t>
  </si>
  <si>
    <t xml:space="preserve"> H336 </t>
  </si>
  <si>
    <t>CORPO CAIXA SIFONADA 150 X 150 X 50 MM</t>
  </si>
  <si>
    <t xml:space="preserve"> H350 </t>
  </si>
  <si>
    <t>CURVA 45° DIAMETRO 40 MM (ESGOTO)</t>
  </si>
  <si>
    <t xml:space="preserve"> 2386 </t>
  </si>
  <si>
    <t>BRITA Nº 1</t>
  </si>
  <si>
    <t xml:space="preserve"> 3774 </t>
  </si>
  <si>
    <t>SIRENE ELETROMECANICA METALICA ALCANCE 500 M</t>
  </si>
  <si>
    <t xml:space="preserve"> H363 </t>
  </si>
  <si>
    <t>GRELHA QUADRADO BRANCA 150 MM - (ESGOTO)</t>
  </si>
  <si>
    <t xml:space="preserve"> H539 </t>
  </si>
  <si>
    <t xml:space="preserve"> H272 </t>
  </si>
  <si>
    <t>UNIAO SOLDAVEL DIAMETRO 32 MM</t>
  </si>
  <si>
    <t xml:space="preserve"> 2866 </t>
  </si>
  <si>
    <t>FOGÃO A GÁS DE 6 BOCAS, ESMALTEC, DAKO, CONTINENTAL OU EQUIVALENTE</t>
  </si>
  <si>
    <t xml:space="preserve"> H178 </t>
  </si>
  <si>
    <t>LIGACAO FLEXIVEL (ENGATE) PVC 1/2"</t>
  </si>
  <si>
    <t xml:space="preserve"> 1858 </t>
  </si>
  <si>
    <t>PONTALETE 3x3"</t>
  </si>
  <si>
    <t xml:space="preserve"> 2853 </t>
  </si>
  <si>
    <t>SUPORTE PARA ROLO DE PAPEL HIGIÊNICO 300 A 600M EM ABS</t>
  </si>
  <si>
    <t xml:space="preserve"> 2779 </t>
  </si>
  <si>
    <t>COMPACTADOR DE PLACA VIBRATÓRIA A GASOLINA POTÊNCIA 3HP</t>
  </si>
  <si>
    <t xml:space="preserve"> 1225 </t>
  </si>
  <si>
    <t>CONJUNTO VEDAÇÃO (ARRUELA E BUCHA) PARA TELHA FIBROCIMENTO</t>
  </si>
  <si>
    <t xml:space="preserve"> 2854 </t>
  </si>
  <si>
    <t>ROLO DE PAPEL HIGIÊNICO INDUSTRIAL DE 500M</t>
  </si>
  <si>
    <t>RL</t>
  </si>
  <si>
    <t xml:space="preserve"> H212 </t>
  </si>
  <si>
    <t>SIFAO METALICO P/PIA 1.1/2X2"</t>
  </si>
  <si>
    <t xml:space="preserve"> 2860 </t>
  </si>
  <si>
    <t>SUPORTE DISPENSER - PARA SABONETE OU ÁLCOOL</t>
  </si>
  <si>
    <t xml:space="preserve"> 3477 </t>
  </si>
  <si>
    <t>TOMADA HEXAGONAL 2P + T - 20A - 250V (SUPORTE+MÓDULO+ESPELHO)</t>
  </si>
  <si>
    <t xml:space="preserve"> H631 </t>
  </si>
  <si>
    <t>TUBO DE DESPEJO PARA VÁLVULA (PIA/TANQUE)</t>
  </si>
  <si>
    <t xml:space="preserve"> 3335 </t>
  </si>
  <si>
    <t>INTERRUPTOR PARALELO DUPLO (2 SECOES) - (SUPORTE+MÓDULOS+ESPELHO)</t>
  </si>
  <si>
    <t xml:space="preserve"> 2857 </t>
  </si>
  <si>
    <t>PORTA COPOS DESCARTÁVEIS PARA COPOS DE 300ML</t>
  </si>
  <si>
    <t xml:space="preserve"> 1860 </t>
  </si>
  <si>
    <t>PREGO 15x15</t>
  </si>
  <si>
    <t xml:space="preserve"> 2842 </t>
  </si>
  <si>
    <t>TINTA LATEX ACRÍLICA 2ª LINHA/ECONÔMICA</t>
  </si>
  <si>
    <t>l</t>
  </si>
  <si>
    <t xml:space="preserve"> H221 </t>
  </si>
  <si>
    <t xml:space="preserve"> 2858 </t>
  </si>
  <si>
    <t>SUPORTE PARA PAPEL TOALHA INTERFOLHA</t>
  </si>
  <si>
    <t xml:space="preserve"> 2847 </t>
  </si>
  <si>
    <t>CHAPA GALVANIZADA Nº 26</t>
  </si>
  <si>
    <t xml:space="preserve"> 4057 </t>
  </si>
  <si>
    <t>CALHA DE SOBREPOR PARA 2 LAMPADAS TUBULARES 120 CM 15/20 W</t>
  </si>
  <si>
    <t xml:space="preserve"> H265 </t>
  </si>
  <si>
    <t>PARAFUSO DE FIXACAO PARA LAVATORIO COM BUCHA PLASTICA 8 MM</t>
  </si>
  <si>
    <t xml:space="preserve"> 2859 </t>
  </si>
  <si>
    <t>PACOTE COM 1.000 FOLHAS DUAS DOBRAS DE PAPEL TOALHA INTERFOLHAS BRANCA</t>
  </si>
  <si>
    <t>PAC</t>
  </si>
  <si>
    <t xml:space="preserve"> H241 </t>
  </si>
  <si>
    <t>TUBO DE LIGACAO PVC CROMADO DE 1.1/2"</t>
  </si>
  <si>
    <t xml:space="preserve"> 4053 </t>
  </si>
  <si>
    <t>LÂMPADA TUBULAR LED, BASE G13, BIVOLT 8/10 W, 900 A 1000 LUMENS, LUZ BRANCA</t>
  </si>
  <si>
    <t xml:space="preserve"> 1694 </t>
  </si>
  <si>
    <t>COMPENSADO RESINADO COLA FENÓLICA 10 MM 2,20X1,10 M</t>
  </si>
  <si>
    <t xml:space="preserve"> H261 </t>
  </si>
  <si>
    <t>VALVULA PARA LAVATORIO PVC 1"</t>
  </si>
  <si>
    <t xml:space="preserve"> 3422 </t>
  </si>
  <si>
    <t>QUADRO DE DISTRIBUICAO DE EMBUTIR EM PVC SB-12E</t>
  </si>
  <si>
    <t xml:space="preserve"> 2493 </t>
  </si>
  <si>
    <t>ARRUELA PARA PARAFUSO 3/8"</t>
  </si>
  <si>
    <t xml:space="preserve"> H401 </t>
  </si>
  <si>
    <t>PORTA GRELHA QUADRADO BRANCO DIAM. 150 mm (ESGOTO)</t>
  </si>
  <si>
    <t xml:space="preserve"> 2856 </t>
  </si>
  <si>
    <t>PACOTE COM 100 UNIDADES DE COPO DESCARTÁVEL DE 300ML</t>
  </si>
  <si>
    <t xml:space="preserve"> H134 </t>
  </si>
  <si>
    <t>BUCHA DE REDUÇÃO SOLDAVEL CURTA 32 X 25 MM</t>
  </si>
  <si>
    <t xml:space="preserve"> H284 </t>
  </si>
  <si>
    <t xml:space="preserve"> 2868 </t>
  </si>
  <si>
    <t>TELEVISÃO LED PLANA 32 POLEGADAS DA SAMSUNG, PHILCO OU EQUIVALENTE</t>
  </si>
  <si>
    <t xml:space="preserve"> 2804 </t>
  </si>
  <si>
    <t>AREIA GROSSA</t>
  </si>
  <si>
    <t xml:space="preserve"> 3923 </t>
  </si>
  <si>
    <t>ELETRODUTO PVC FLEXÍVEL (MANGUEIRA CORRUGADA LEVE) DIAM. 25MM</t>
  </si>
  <si>
    <t xml:space="preserve"> H164 </t>
  </si>
  <si>
    <t xml:space="preserve"> H585 </t>
  </si>
  <si>
    <t>CAIXA DE DESCARGA (PVC) 9 LITROS</t>
  </si>
  <si>
    <t xml:space="preserve"> H676 </t>
  </si>
  <si>
    <t>CAIXA D'ÁGUA POLIETILENO 1000 LTS. COM TAMPA</t>
  </si>
  <si>
    <t xml:space="preserve"> H215 </t>
  </si>
  <si>
    <t>SOLUCAO LIMPADORA 200 CM3 (FRASCO PLASTICO)</t>
  </si>
  <si>
    <t xml:space="preserve"> 1703 </t>
  </si>
  <si>
    <t>COMPENSADO PLASTIFICADO 12 MM 2,20X1,10 M</t>
  </si>
  <si>
    <t xml:space="preserve"> H606 </t>
  </si>
  <si>
    <t>TAMPA CEGA REDONDA BRANCA PVC 250 MM</t>
  </si>
  <si>
    <t xml:space="preserve"> H258 </t>
  </si>
  <si>
    <t>VALVULA 1" PARA MICTORIO TIPO COCHO (PVC)</t>
  </si>
  <si>
    <t xml:space="preserve"> 2855 </t>
  </si>
  <si>
    <t>SACO PLÁSTICO PARA LIXO DE 50 LITROS</t>
  </si>
  <si>
    <t xml:space="preserve"> 1970 </t>
  </si>
  <si>
    <t>DILUENTE AGUARRÁS</t>
  </si>
  <si>
    <t xml:space="preserve"> 4056 </t>
  </si>
  <si>
    <t>CALHA DE SOBREPOR PARA 2 LAMPADAS TUBULARES 60 CM 8/10 W</t>
  </si>
  <si>
    <t xml:space="preserve"> 2862 </t>
  </si>
  <si>
    <t>SABONETE LÍQUIDO (D= 1,00)</t>
  </si>
  <si>
    <t xml:space="preserve"> H587 </t>
  </si>
  <si>
    <t>ASSENTO SIMPLES EM POLIPROPILENO PARA VASO SANITÁRIO</t>
  </si>
  <si>
    <t xml:space="preserve"> 1861 </t>
  </si>
  <si>
    <t>PREGO 18x24</t>
  </si>
  <si>
    <t xml:space="preserve"> H262 </t>
  </si>
  <si>
    <t>VALVULA PARA PIA TIPO AMERICANA DIAMETRO 3.1/2" (METALICA)</t>
  </si>
  <si>
    <t xml:space="preserve"> 2864 </t>
  </si>
  <si>
    <t>GELADEIRA FROST FREE DE APROXIMADAMENTE 300L CONSUL,ELETROLUX OU EQUIVALENTE</t>
  </si>
  <si>
    <t xml:space="preserve"> 1215 </t>
  </si>
  <si>
    <t>CIMENTO PORTLAND CPII-32</t>
  </si>
  <si>
    <t xml:space="preserve"> H198 </t>
  </si>
  <si>
    <t>REGISTRO DE GAVETA C/CANOPLA DIAM.1.1/4"</t>
  </si>
  <si>
    <t xml:space="preserve"> 1273 </t>
  </si>
  <si>
    <t>TINTA EPOXI COM CATALISADOR</t>
  </si>
  <si>
    <t xml:space="preserve"> 2491 </t>
  </si>
  <si>
    <t>PARAFUSO DIAM.3/8" - 10 CM</t>
  </si>
  <si>
    <t xml:space="preserve"> H338 </t>
  </si>
  <si>
    <t>CORPO CAIXA SIFONADA 250 X 172 X 50 MM</t>
  </si>
  <si>
    <t xml:space="preserve"> 2867 </t>
  </si>
  <si>
    <t>BOTIJÃO DE GÁS P13 (VASILHAME + GÁS LIQUEFEITO)</t>
  </si>
  <si>
    <t xml:space="preserve"> H117 </t>
  </si>
  <si>
    <t>BRAÇO METÁLICO PARA CHUVEIRO 30 CM</t>
  </si>
  <si>
    <t xml:space="preserve"> H264 </t>
  </si>
  <si>
    <t>VASO SANITARIO CONVENCIONAL</t>
  </si>
  <si>
    <t xml:space="preserve"> H687 </t>
  </si>
  <si>
    <t>BEBEDOURO (PURIFICADOR) ELÉTRICO DE PRESSÃO (IBBL BAG 40 OU EQUIVALENTE)</t>
  </si>
  <si>
    <t xml:space="preserve"> 2699 </t>
  </si>
  <si>
    <t>FUNDO BRANCO FOSCO</t>
  </si>
  <si>
    <t xml:space="preserve"> 1892 </t>
  </si>
  <si>
    <t>PREGO GALVANIZADO 18 X 27 (TELHEIRO)</t>
  </si>
  <si>
    <t xml:space="preserve"> H111 </t>
  </si>
  <si>
    <t>ADESIVO PLASTICO - BISNAGA 75 G</t>
  </si>
  <si>
    <t xml:space="preserve"> 2380 </t>
  </si>
  <si>
    <t>ESCORA ROLIÇA (TIPO EUCALIPTO)</t>
  </si>
  <si>
    <t xml:space="preserve"> 1967 </t>
  </si>
  <si>
    <t>RIPAO DE MADEIRA 15 CM</t>
  </si>
  <si>
    <t xml:space="preserve"> 1218 </t>
  </si>
  <si>
    <t>CAIBRO 5x6 CM</t>
  </si>
  <si>
    <t xml:space="preserve"> 3475 </t>
  </si>
  <si>
    <t>TOMADA HEXAGONAL 2P + T - 10A - 250V (SUPORTE+MÓDULO+ESPELHO)</t>
  </si>
  <si>
    <t xml:space="preserve"> H285 </t>
  </si>
  <si>
    <t xml:space="preserve"> 3135 </t>
  </si>
  <si>
    <t>CAIXA DE PASSAGEM METALICA OCTOGONAL FUNDO MOVEL SIMPLES 2"</t>
  </si>
  <si>
    <t xml:space="preserve"> 1964 </t>
  </si>
  <si>
    <t>RIPA DE MADEIRA 5x1</t>
  </si>
  <si>
    <t xml:space="preserve"> H239 </t>
  </si>
  <si>
    <t>TUBO DE DESCIDA PARA CAIXA DE DESCARGA (LONGO 1.1/4")</t>
  </si>
  <si>
    <t xml:space="preserve"> H102 </t>
  </si>
  <si>
    <t>ADAPTADOR SOLDÁVEL CURTO COM BOLSA E ROSCA PARA REGISTRO 32X1"</t>
  </si>
  <si>
    <t xml:space="preserve"> 3065 </t>
  </si>
  <si>
    <t xml:space="preserve"> 2782 </t>
  </si>
  <si>
    <t>GASOLINA</t>
  </si>
  <si>
    <t xml:space="preserve"> 1862 </t>
  </si>
  <si>
    <t>PREGO 19x27</t>
  </si>
  <si>
    <t xml:space="preserve"> 2023 </t>
  </si>
  <si>
    <t>TABUA PARA FORMA (30CM)</t>
  </si>
  <si>
    <t xml:space="preserve"> H108 </t>
  </si>
  <si>
    <t>ADAPTADOR SOLDÁVEL LONGO COM FLANGES LIVRES PARA CAIXA D'ÁGUA 32X1"</t>
  </si>
  <si>
    <t xml:space="preserve"> 3314 </t>
  </si>
  <si>
    <t>FIO ISOLADO 750 V, PIRASTIC 2,5 MM2</t>
  </si>
  <si>
    <t xml:space="preserve"> 3259 </t>
  </si>
  <si>
    <t xml:space="preserve"> 2055 </t>
  </si>
  <si>
    <t>TINTA ESMALTE</t>
  </si>
  <si>
    <t xml:space="preserve"> H238 </t>
  </si>
  <si>
    <t>TORNEIRA DE PAREDE PARA PIA OU BEBEDOURO DIÂMETRO 1/2" E 3/4"</t>
  </si>
  <si>
    <t xml:space="preserve"> H266 </t>
  </si>
  <si>
    <t>REGISTRO DE PRESSAO C/CANOPLA CROMADO 1/2"</t>
  </si>
  <si>
    <t xml:space="preserve"> 1674 </t>
  </si>
  <si>
    <t>LIXA PARA PAREDE Nº 100</t>
  </si>
  <si>
    <t xml:space="preserve"> 2033 </t>
  </si>
  <si>
    <t>TIJOLO COMUM MACIÇO (4,5x9x19cm)</t>
  </si>
  <si>
    <t xml:space="preserve"> H229 </t>
  </si>
  <si>
    <t>TE DE REDUCAO 90 GRAUS SOLDAVEL 32 X 25 MM</t>
  </si>
  <si>
    <t xml:space="preserve"> 2426 </t>
  </si>
  <si>
    <t>ARAME GALVANIZADO Nº 12 BWG</t>
  </si>
  <si>
    <t xml:space="preserve"> H665 </t>
  </si>
  <si>
    <t>KIT CAVALETE (D=25MM P/ HIDRÔMETROS 1,5 M3; 3 M3 E 5 M3) +  CAIXA PADRÃO "A" DA SANEAGO</t>
  </si>
  <si>
    <t xml:space="preserve"> H320 </t>
  </si>
  <si>
    <t>LUVA SOLDAVEL 32 MM</t>
  </si>
  <si>
    <t xml:space="preserve"> 1221 </t>
  </si>
  <si>
    <t>CAL HIDRATADA</t>
  </si>
  <si>
    <t xml:space="preserve"> 1672 </t>
  </si>
  <si>
    <t>LIXA PARA FERRO Nº 100</t>
  </si>
  <si>
    <t xml:space="preserve"> H689 </t>
  </si>
  <si>
    <t>FITA VEDAROSCA 18 MM</t>
  </si>
  <si>
    <t xml:space="preserve"> 1973 </t>
  </si>
  <si>
    <t>ADITIVO IMPERMEABILIZANTE DE PEGA NORMAL PARA ARGAMASSA E CONCRETO REF.: SIKA 1 / VEDACIT (D=1,00) OU EQUIVALENTE</t>
  </si>
  <si>
    <t xml:space="preserve"> H559 </t>
  </si>
  <si>
    <t>REGISTRO DE ESFERA DIAM. 1" (METAL)</t>
  </si>
  <si>
    <t xml:space="preserve"> H158 </t>
  </si>
  <si>
    <t>JOELHO 90 GRAUS SOLD.C/BUCHA LATAO DIAM. 25 X 3/4"</t>
  </si>
  <si>
    <t xml:space="preserve"> H214 </t>
  </si>
  <si>
    <t>SOLUCAO LIMPADORA 1000 CM3 (FRASCO PLASTICO)</t>
  </si>
  <si>
    <t xml:space="preserve"> 0104 </t>
  </si>
  <si>
    <t>AREIA MÉDIA</t>
  </si>
  <si>
    <t xml:space="preserve"> 2294 </t>
  </si>
  <si>
    <t>SELADOR ACRILICO</t>
  </si>
  <si>
    <t xml:space="preserve"> H484 </t>
  </si>
  <si>
    <t>TORNEIRA DE JARDIM DIAMETRO 1/2 E 3/4" COM BICO</t>
  </si>
  <si>
    <t xml:space="preserve"> 0102 </t>
  </si>
  <si>
    <t>ARAME RECOZIDO 18 BWG</t>
  </si>
  <si>
    <t xml:space="preserve"> H444 </t>
  </si>
  <si>
    <t xml:space="preserve"> 2034 </t>
  </si>
  <si>
    <t>TIJOLO FURADO 9x19x19 CM</t>
  </si>
  <si>
    <t xml:space="preserve"> 2054 </t>
  </si>
  <si>
    <t>TINTA GRAFITE</t>
  </si>
  <si>
    <t xml:space="preserve"> 2051 </t>
  </si>
  <si>
    <t>TINTA LATEX ACRILICA - SEMI BRILHO</t>
  </si>
  <si>
    <t xml:space="preserve"> H319 </t>
  </si>
  <si>
    <t>LUVA SOLDAVEL 25 MM</t>
  </si>
  <si>
    <t xml:space="preserve"> 2437 </t>
  </si>
  <si>
    <t>AÇO CA-50 - 6,3 MM (1/4")</t>
  </si>
  <si>
    <t xml:space="preserve"> 2502 </t>
  </si>
  <si>
    <t>AREIA FINA</t>
  </si>
  <si>
    <t xml:space="preserve"> H112 </t>
  </si>
  <si>
    <t>ADESIVO PLASTICO - FRASCO 850 G</t>
  </si>
  <si>
    <t>1,00</t>
  </si>
  <si>
    <t xml:space="preserve"> 3261 </t>
  </si>
  <si>
    <t xml:space="preserve"> 3106 </t>
  </si>
  <si>
    <t>CABO FLEXÍVEL, PVC (70° C), 450/750 V, 16 MM2</t>
  </si>
  <si>
    <t xml:space="preserve"> 4050 </t>
  </si>
  <si>
    <t>LÂMPADA BULBO LED, BASE E27, BIVOLT 12/15 W, 1000 A 1400 LUMENS, LUZ BRANCA</t>
  </si>
  <si>
    <t xml:space="preserve"> 3269 </t>
  </si>
  <si>
    <t xml:space="preserve"> 3939 </t>
  </si>
  <si>
    <t>DISPOSITIVO DE PROTEÇÃO CONTRA SURTOS(DPS) 275V DE 8 A 40KA</t>
  </si>
  <si>
    <t xml:space="preserve"> 3042 </t>
  </si>
  <si>
    <t>BOTOEIRA "LIGA-DESLIGA" PARA INSTALAÇÃO EM PORTA DE QUADRO</t>
  </si>
  <si>
    <t xml:space="preserve"> 2255 </t>
  </si>
  <si>
    <t>CADEADO SIMPLES EM LATÃO Nº 20</t>
  </si>
  <si>
    <t xml:space="preserve"> 3262 </t>
  </si>
  <si>
    <t xml:space="preserve"> 3751 </t>
  </si>
  <si>
    <t>RELE DE FALTA DE FASE 380 V - 60 HZ</t>
  </si>
  <si>
    <t xml:space="preserve"> 3320 </t>
  </si>
  <si>
    <t>FITA ISOLANTE, ROLO DE 20,00 M</t>
  </si>
  <si>
    <t xml:space="preserve"> 3752 </t>
  </si>
  <si>
    <t>INTERRUPTOR PARA QUADRO DE COMANDO</t>
  </si>
  <si>
    <t xml:space="preserve"> 3764 </t>
  </si>
  <si>
    <t>RELE DE SOBRECORRENTE 16 - 36A</t>
  </si>
  <si>
    <t xml:space="preserve"> 3323 </t>
  </si>
  <si>
    <t>FUSIVEL DZ RETARDADO DE 35A A 63A</t>
  </si>
  <si>
    <t xml:space="preserve"> 3329 </t>
  </si>
  <si>
    <t>HASTE COPPERWELD  5/8" X 2,40 M COM CONECTOR</t>
  </si>
  <si>
    <t xml:space="preserve"> 3174 </t>
  </si>
  <si>
    <t>CHAVE TRIPOLAR TIPO PACCO 63A</t>
  </si>
  <si>
    <t xml:space="preserve"> 3022 </t>
  </si>
  <si>
    <t>BASE DZ DE 25A A 63A</t>
  </si>
  <si>
    <t xml:space="preserve"> 3318 </t>
  </si>
  <si>
    <t>FITA DE AUTO FUSAO, ROLO DE 10,00 M</t>
  </si>
  <si>
    <t xml:space="preserve"> 2425 </t>
  </si>
  <si>
    <t>PARAFUSO 12,5 X 130 C/PORCA E ARRUELA</t>
  </si>
  <si>
    <t xml:space="preserve"> 3131 </t>
  </si>
  <si>
    <t>CAIXA DE PASSAGEM METALICA DE EMBUTIR 40X40X15 CM</t>
  </si>
  <si>
    <t xml:space="preserve"> 3349 </t>
  </si>
  <si>
    <t>ISOLADOR ROLDANA PVC GRANDE (103)</t>
  </si>
  <si>
    <t xml:space="preserve"> 3742 </t>
  </si>
  <si>
    <t>QUADRO DE DISTRIBUICAO DE EMBUTIR EM PVC CB 12E - 80A</t>
  </si>
  <si>
    <t xml:space="preserve"> 3604 </t>
  </si>
  <si>
    <t>SOQUETE INDUSTRIAL 1570 PARA USO AO TEMPO</t>
  </si>
  <si>
    <t xml:space="preserve"> 3459 </t>
  </si>
  <si>
    <t>TAMPA TIPO DZ ATE 63A</t>
  </si>
  <si>
    <t xml:space="preserve"> 3215 </t>
  </si>
  <si>
    <t>CONTATOR TRIPOLAR - 25A, 500V NOMINAL, COMANDO 220V, CATEGORIA AC-3.</t>
  </si>
  <si>
    <t xml:space="preserve"> 2133 </t>
  </si>
  <si>
    <t>VIGOTA DE MADEIRA 6x12</t>
  </si>
  <si>
    <t xml:space="preserve"> 3313 </t>
  </si>
  <si>
    <t>FIO ISOLADO 750 V, PIRASTIC 10 MM2</t>
  </si>
  <si>
    <t xml:space="preserve"> 3389 </t>
  </si>
  <si>
    <t>PARAFUSO DE AJUSTE TIPO DZ ATE 63A</t>
  </si>
  <si>
    <t xml:space="preserve"> 2755 </t>
  </si>
  <si>
    <t>CONSUMO DE ÁGUA (CATEGORIA PÚBLICA)**</t>
  </si>
  <si>
    <t xml:space="preserve"> 2759 </t>
  </si>
  <si>
    <t>CONSUMO DE ESGOTO (CATEGORIA PÚBLICA)**</t>
  </si>
  <si>
    <t xml:space="preserve"> 1317 </t>
  </si>
  <si>
    <t>ENERGIA ELETRICA KWH (B3-DEMAIS CLASSES)</t>
  </si>
  <si>
    <t>kwh</t>
  </si>
  <si>
    <t xml:space="preserve"> 2872 </t>
  </si>
  <si>
    <t>HORA IMPRODUTIVA DO CAMINHÃO CARROCERIA MADEIRA 15 T (O. RODOV. )</t>
  </si>
  <si>
    <t xml:space="preserve"> 1890 </t>
  </si>
  <si>
    <t>PLACA DE OBRA PLOTADA NA CHAPA 26 (0,50 MM)</t>
  </si>
  <si>
    <t xml:space="preserve"> 1893 </t>
  </si>
  <si>
    <t>PARAFUSO 8x110 MM</t>
  </si>
  <si>
    <t xml:space="preserve"> 1374 </t>
  </si>
  <si>
    <t>CHAPA DE EMENDA PARA MADEIRAMENTO</t>
  </si>
  <si>
    <t xml:space="preserve"> 1121 </t>
  </si>
  <si>
    <t>ANDAIME METALICO (ALUGUEL)</t>
  </si>
  <si>
    <t xml:space="preserve"> 1941 </t>
  </si>
  <si>
    <t>REFEICAO</t>
  </si>
  <si>
    <t xml:space="preserve"> 2537 </t>
  </si>
  <si>
    <t>CAFÉ DA MANHA (COMP. AUXILIAR)**</t>
  </si>
  <si>
    <t xml:space="preserve"> 2538 </t>
  </si>
  <si>
    <t>EPI/PGR/PCMSO / EXAMES/TREINAMENTOS/VISITAS  (COMP. AUXILIAR)</t>
  </si>
  <si>
    <t xml:space="preserve"> 2758 </t>
  </si>
  <si>
    <t>FERRAMENTAS/EQUIPAMENTOS E MATERIAL DE LIMPEZA PERMANENTE (COMPOSIÇÃO AUXILIAR )</t>
  </si>
  <si>
    <t xml:space="preserve"> 1220 </t>
  </si>
  <si>
    <t>CAMINHAO BASCULANTE 6 M3 - POR HORA (O. RODOV.) (0,3HP+0,7HI)</t>
  </si>
  <si>
    <t>Custo Horário da Execução (A) + (B)</t>
  </si>
  <si>
    <t>(D) Produção de Equipe</t>
  </si>
  <si>
    <t>(E) Custo Unitário de Execução [(A) + (B) + (C)] / (D)</t>
  </si>
  <si>
    <t>F</t>
  </si>
  <si>
    <t>MATERIAL</t>
  </si>
  <si>
    <t>Preço Unitário</t>
  </si>
  <si>
    <t>Custo Horário</t>
  </si>
  <si>
    <t>Custo unitário total de material</t>
  </si>
  <si>
    <t>Equipamentos</t>
  </si>
  <si>
    <t>Utilização</t>
  </si>
  <si>
    <t>Custo Horário Total</t>
  </si>
  <si>
    <t>Operativa</t>
  </si>
  <si>
    <t>Improdutiva</t>
  </si>
  <si>
    <t>Custo horário total de equipamentos</t>
  </si>
  <si>
    <t xml:space="preserve"> 2452 </t>
  </si>
  <si>
    <t>ESPALHAMENTO MECANICO (O. RODOV.)</t>
  </si>
  <si>
    <t xml:space="preserve"> 2407 </t>
  </si>
  <si>
    <t>COMPACTACAO MECANICA COM CONTROLE DA UMIDADE (95% PN) - (O.RODOV.)</t>
  </si>
  <si>
    <t>36,00</t>
  </si>
  <si>
    <t>FUES - FUNDAÇÕES E ESTRUTURAS</t>
  </si>
  <si>
    <t>Composição Auxiliar</t>
  </si>
  <si>
    <t>CHOR - CUSTOS HORÁRIOS DE MÁQUINAS E EQUIPAMENTOS</t>
  </si>
  <si>
    <t>CHP</t>
  </si>
  <si>
    <t>CHI</t>
  </si>
  <si>
    <t xml:space="preserve"> 2666 </t>
  </si>
  <si>
    <t>CONCRETO USINADO BOMBEÁVEL FCK=25 MPA</t>
  </si>
  <si>
    <t>96,00</t>
  </si>
  <si>
    <t xml:space="preserve"> 2448 </t>
  </si>
  <si>
    <t>AÇO CA-60 B - 5,0 MM</t>
  </si>
  <si>
    <t xml:space="preserve"> 2439 </t>
  </si>
  <si>
    <t>AÇO CA-50 10,0 MM (3/8")</t>
  </si>
  <si>
    <t>397,80</t>
  </si>
  <si>
    <t xml:space="preserve"> 2438 </t>
  </si>
  <si>
    <t>AÇO CA-50 - 8,0 MM (5/16")</t>
  </si>
  <si>
    <t xml:space="preserve"> 2440 </t>
  </si>
  <si>
    <t>AÇO CA-50 12,5 MM (1/2")</t>
  </si>
  <si>
    <t xml:space="preserve"> 2441 </t>
  </si>
  <si>
    <t>AÇO CA 50 A - 16,0 MM (5/8")</t>
  </si>
  <si>
    <t xml:space="preserve"> 2149 </t>
  </si>
  <si>
    <t>VIBRADOR 2 HP COM MANGOTE 32MM E MANGUEIRA DE 5M ( MANUTENÇÃO E DEPRECIAÇÃO DO EQUIPAMENTO) - PREÇO DO EQUIPAMENTO NOVO DIVIDIDO POR 1.000</t>
  </si>
  <si>
    <t>SEDI - SERVIÇOS DIVERSOS</t>
  </si>
  <si>
    <t>22,20</t>
  </si>
  <si>
    <t>10,00</t>
  </si>
  <si>
    <t>80,00</t>
  </si>
  <si>
    <t>68,00</t>
  </si>
  <si>
    <t>8,00</t>
  </si>
  <si>
    <t>24,00</t>
  </si>
  <si>
    <t>32,00</t>
  </si>
  <si>
    <t xml:space="preserve"> 1263 </t>
  </si>
  <si>
    <t>DESMOLDANTE PARA CONCRETO</t>
  </si>
  <si>
    <t xml:space="preserve"> 1696 </t>
  </si>
  <si>
    <t>COMPENSADO RESINADO COLA FENÓLICA 12 MM 2,20X1,10 M</t>
  </si>
  <si>
    <t>44,70</t>
  </si>
  <si>
    <t>30,00</t>
  </si>
  <si>
    <t>Adicional de Mão de obra (%)</t>
  </si>
  <si>
    <t>Custo horário total de mão de obra</t>
  </si>
  <si>
    <t>0,29</t>
  </si>
  <si>
    <t>9,60</t>
  </si>
  <si>
    <t xml:space="preserve"> 2667 </t>
  </si>
  <si>
    <t>CONCRETO USINADO BOMBEÁVEL FCK=30 MPA</t>
  </si>
  <si>
    <t xml:space="preserve"> 2693 </t>
  </si>
  <si>
    <t>ARGAMASSA IMPERMEABILIZANTE SEMI-FLEXÍVEL BICOMPONENTE (VIAPLUS 1000/SIKA TOP 107 OU EQUIVALENTE)</t>
  </si>
  <si>
    <t xml:space="preserve"> 3286 </t>
  </si>
  <si>
    <t>2,00</t>
  </si>
  <si>
    <t>9,15</t>
  </si>
  <si>
    <t>Detalhamento de Cálculo ORSE</t>
  </si>
  <si>
    <t>INEL - INSTALAÇÃO ELÉTRICA/ELETRIFICAÇÃO E ILUMINAÇÃO EXTERNA</t>
  </si>
  <si>
    <t xml:space="preserve"> 00012001 </t>
  </si>
  <si>
    <t>CAIXA OCTOGONAL DE FUNDO MOVEL, EM PVC, DE 4" X 4", PARA ELETRODUTO FLEXIVEL CORRUGADO</t>
  </si>
  <si>
    <t>12,00</t>
  </si>
  <si>
    <t xml:space="preserve"> 3270 </t>
  </si>
  <si>
    <t>3,52</t>
  </si>
  <si>
    <t xml:space="preserve"> 3360 </t>
  </si>
  <si>
    <t>LUVA EM AÇO GALVANIZADO A FOGO DIAMETRO 1"</t>
  </si>
  <si>
    <t xml:space="preserve"> 3271 </t>
  </si>
  <si>
    <t>21,00</t>
  </si>
  <si>
    <t xml:space="preserve"> 140 </t>
  </si>
  <si>
    <t>0,22</t>
  </si>
  <si>
    <t xml:space="preserve"> 1179 </t>
  </si>
  <si>
    <t>TAXA DE BOMBEAMENTO</t>
  </si>
  <si>
    <t xml:space="preserve"> 00040401 </t>
  </si>
  <si>
    <t xml:space="preserve"> 00002446 </t>
  </si>
  <si>
    <t>ELETRODUTO/DUTO PEAD FLEXIVEL PAREDE SIMPLES, CORRUGACAO HELICOIDAL, COR PRETA, SEM ROSCA, DE 2", CRC 680 N, PARA CABEAMENTO SUBTERRANEO (NBR 15715)</t>
  </si>
  <si>
    <t xml:space="preserve"> 00002442 </t>
  </si>
  <si>
    <t>ELETRODUTO/DUTO PEAD FLEXIVEL PAREDE SIMPLES, CORRUGACAO HELICOIDAL, COR PRETA, SEM ROSCA, DE 3", CRC 680 N, PARA CABEAMENTO SUBTERRANEO (NBR 15715)</t>
  </si>
  <si>
    <t xml:space="preserve"> 00039247 </t>
  </si>
  <si>
    <t>ELETRODUTO/DUTO PEAD FLEXIVEL PAREDE SIMPLES, CORRUGACAO HELICOIDAL, COR PRETA, SEM ROSCA, DE 1 1/4", CRC 680 N, PARA CABEAMENTO SUBTERRANEO (NBR 15715)</t>
  </si>
  <si>
    <t xml:space="preserve"> 88629 </t>
  </si>
  <si>
    <t xml:space="preserve"> 00001873 </t>
  </si>
  <si>
    <t>CAIXA DE PASSAGEM, EM PVC, DE 4" X 4", PARA ELETRODUTO FLEXIVEL CORRUGADO</t>
  </si>
  <si>
    <t xml:space="preserve"> 00001872 </t>
  </si>
  <si>
    <t>CAIXA DE PASSAGEM, EM PVC, DE 4" X 2", PARA ELETRODUTO FLEXIVEL CORRUGADO</t>
  </si>
  <si>
    <t>156,00</t>
  </si>
  <si>
    <t>Pontos de Suprimento de Lógica</t>
  </si>
  <si>
    <t>27,00</t>
  </si>
  <si>
    <t>9,00</t>
  </si>
  <si>
    <t>6,00</t>
  </si>
  <si>
    <t>3,00</t>
  </si>
  <si>
    <t xml:space="preserve"> 2387 </t>
  </si>
  <si>
    <t>BRITA Nº 0</t>
  </si>
  <si>
    <t xml:space="preserve"> 3121 </t>
  </si>
  <si>
    <t>CABO FLEXÍVEL PVC (70° C), 0,6/1 KV, SINTENAX 4 MM2</t>
  </si>
  <si>
    <t xml:space="preserve"> 3123 </t>
  </si>
  <si>
    <t>CABO FLEXÍVEL PVC (70° C), 0,6/1 KV, SINTENAX 6 MM2</t>
  </si>
  <si>
    <t xml:space="preserve"> 4014 </t>
  </si>
  <si>
    <t xml:space="preserve"> 4015 </t>
  </si>
  <si>
    <t xml:space="preserve"> 4016 </t>
  </si>
  <si>
    <t xml:space="preserve"> 3931 </t>
  </si>
  <si>
    <t xml:space="preserve"> 3933 </t>
  </si>
  <si>
    <t>4,00</t>
  </si>
  <si>
    <t xml:space="preserve"> 3340 </t>
  </si>
  <si>
    <t>INTERRUPTOR SIMPLES 1 SEÇÃO E 1 TOMADA HEXAGONAL 2P + T - 10A CONJUGADOS - (SUPORTE+MÓDULOS+ESPELHO)</t>
  </si>
  <si>
    <t xml:space="preserve"> 3949 </t>
  </si>
  <si>
    <t>TOMADA HEXAGONAL DUPLA 2P + T - 10A - 250V (SUPORTE+MÓDULOS+ESPELHO)</t>
  </si>
  <si>
    <t>83,00</t>
  </si>
  <si>
    <t xml:space="preserve"> 3336 </t>
  </si>
  <si>
    <t>INTERRUPTOR PARALELO SIMPLES (1 SECAO) - (SUPORTE+MÓDULO+ESPELHO)</t>
  </si>
  <si>
    <t xml:space="preserve"> 3338 </t>
  </si>
  <si>
    <t>INTERRUPTOR SIMPLES (2 SECOES) - (SUPORTE+MÓDULOS+ESPELHO)</t>
  </si>
  <si>
    <t xml:space="preserve"> 3940 </t>
  </si>
  <si>
    <t>DISPOSITIVO DE PROTEÇÃO CONTRA SURTOS (DPS) 275V 90 KA</t>
  </si>
  <si>
    <t>84,00</t>
  </si>
  <si>
    <t>Luminárias Internas</t>
  </si>
  <si>
    <t>7,00</t>
  </si>
  <si>
    <t>16,00</t>
  </si>
  <si>
    <t>18,00</t>
  </si>
  <si>
    <t>34,00</t>
  </si>
  <si>
    <t>Luminárias Externas</t>
  </si>
  <si>
    <t>25,00</t>
  </si>
  <si>
    <t>14,00</t>
  </si>
  <si>
    <t xml:space="preserve"> 3713 </t>
  </si>
  <si>
    <t xml:space="preserve"> 3775 </t>
  </si>
  <si>
    <t>CABO DE COBRE NU 35 MM2</t>
  </si>
  <si>
    <t xml:space="preserve"> 3230 </t>
  </si>
  <si>
    <t xml:space="preserve"> 3971 </t>
  </si>
  <si>
    <t>ISOLADOR DE ANCORAGEM POLIMÉRICO 15 KV</t>
  </si>
  <si>
    <t xml:space="preserve"> 3958 </t>
  </si>
  <si>
    <t>MANILHA SAPATILHA EM AÇO GALVANIZADO</t>
  </si>
  <si>
    <t xml:space="preserve"> 3916 </t>
  </si>
  <si>
    <t>PARA RAIOS DISTRIBUIDOR POLIMÉRICO ÓXIDO DE ZINCO S/CENTELHADOR C/ DESLIGAMENTO AUTOMÁTICO 15KV 10KA</t>
  </si>
  <si>
    <t xml:space="preserve"> 3090 </t>
  </si>
  <si>
    <t xml:space="preserve"> 3972 </t>
  </si>
  <si>
    <t xml:space="preserve"> 95 </t>
  </si>
  <si>
    <t>Concreto simples fabricado na obra, fck=13,5 mpa, lançado e adensado</t>
  </si>
  <si>
    <t>Alvenarias de Pedra e Concretos para Fundações</t>
  </si>
  <si>
    <t>35,00</t>
  </si>
  <si>
    <t xml:space="preserve"> H224 </t>
  </si>
  <si>
    <t>22,00</t>
  </si>
  <si>
    <t xml:space="preserve"> H244 </t>
  </si>
  <si>
    <t xml:space="preserve"> H167 </t>
  </si>
  <si>
    <t>JOELHO 90 GRAUS SOLDAVEL DIAMETRO 50 MM</t>
  </si>
  <si>
    <t>60,00</t>
  </si>
  <si>
    <t xml:space="preserve"> H104 </t>
  </si>
  <si>
    <t xml:space="preserve"> H109 </t>
  </si>
  <si>
    <t>ADAPTADOR SOLDÁVEL LONGO COM FLANGES LIVRES PARA CAIXA D'ÁGUA 50X1.1/2</t>
  </si>
  <si>
    <t xml:space="preserve"> H520 </t>
  </si>
  <si>
    <t>ADAPTADOR SOLDÁVEL COM FLANGES LIVRES PARA CAIXA D'ÁGUA 50X1.1/2</t>
  </si>
  <si>
    <t xml:space="preserve"> H101 </t>
  </si>
  <si>
    <t>ADAPTADOR SOLDÁVEL CURTO COM BOLSA E ROSCA PARA REGISTRO 25X3/4"</t>
  </si>
  <si>
    <t xml:space="preserve"> H129 </t>
  </si>
  <si>
    <t>BUCHA DE REDUÇÃO SOLDAVEL LONGA 50 X 25 MM</t>
  </si>
  <si>
    <t>39,00</t>
  </si>
  <si>
    <t xml:space="preserve"> H318 </t>
  </si>
  <si>
    <t>LUVA SOLDAVEL 50 MM</t>
  </si>
  <si>
    <t>20,00</t>
  </si>
  <si>
    <t>29,00</t>
  </si>
  <si>
    <t xml:space="preserve"> H173 </t>
  </si>
  <si>
    <t xml:space="preserve"> H300 </t>
  </si>
  <si>
    <t>41,00</t>
  </si>
  <si>
    <t xml:space="preserve"> H627 </t>
  </si>
  <si>
    <t>NIPLE DUPLO DE FERRO GALVANIZADO 1"</t>
  </si>
  <si>
    <t xml:space="preserve"> H279 </t>
  </si>
  <si>
    <t>JOELHO 45 GRAUS SOLDÁVEL DIAM. 40 MM</t>
  </si>
  <si>
    <t xml:space="preserve"> H243 </t>
  </si>
  <si>
    <t xml:space="preserve"> H250 </t>
  </si>
  <si>
    <t xml:space="preserve"> H252 </t>
  </si>
  <si>
    <t>INHI - INSTALAÇÕES HIDROS SANITÁRIAS</t>
  </si>
  <si>
    <t xml:space="preserve"> 00003146 </t>
  </si>
  <si>
    <t>13,00</t>
  </si>
  <si>
    <t xml:space="preserve"> H200 </t>
  </si>
  <si>
    <t>REGISTRO DE GAVETA C/CANOPLA DIAM.3/4"</t>
  </si>
  <si>
    <t>Louças e Metais Sanitários</t>
  </si>
  <si>
    <t xml:space="preserve"> H260 </t>
  </si>
  <si>
    <t xml:space="preserve"> H179 </t>
  </si>
  <si>
    <t>LIGACAO FLEXIVEL METÁLICO DIAMETRO 1/2" (ENGATE)</t>
  </si>
  <si>
    <t>0,12</t>
  </si>
  <si>
    <t xml:space="preserve"> H209 </t>
  </si>
  <si>
    <t>REGISTRO DE PRESSAO C/CANOPLA DIAM. 3/4"</t>
  </si>
  <si>
    <t xml:space="preserve"> 1421 </t>
  </si>
  <si>
    <t>GRANITO POLIDO PARA BANCADA 2 CM</t>
  </si>
  <si>
    <t xml:space="preserve"> H147 </t>
  </si>
  <si>
    <t>CONJUNTO DE FIXAÇÃO COM BUCHA PLÁSTICA 10MM PARA VASO SANITÁRIO</t>
  </si>
  <si>
    <t xml:space="preserve"> H513 </t>
  </si>
  <si>
    <t>VASO SANITARIO COM CAIXA ACOPLADA COM DUPLO ACIONAMENTO</t>
  </si>
  <si>
    <t>Aparelhos, Utensílios e Equipamentos Elétricos</t>
  </si>
  <si>
    <t xml:space="preserve"> H705 </t>
  </si>
  <si>
    <t>BARRA DE APOIO EM AÇO INOX - 40 CM COM PARAFUSOS E BUCHAS PARA FIXAÇÃO</t>
  </si>
  <si>
    <t xml:space="preserve"> H706 </t>
  </si>
  <si>
    <t>BARRA DE APOIO EM AÇO INOX - 80 CM COM PARAFUSOS E BUCHAS PARA FIXAÇÃO</t>
  </si>
  <si>
    <t xml:space="preserve"> H429 </t>
  </si>
  <si>
    <t>CONJUNTO DE FIXAÇÃO PARA TANQUE</t>
  </si>
  <si>
    <t>45,00</t>
  </si>
  <si>
    <t>46,00</t>
  </si>
  <si>
    <t>4,16</t>
  </si>
  <si>
    <t>Custo horário total de execução</t>
  </si>
  <si>
    <t>Produção de equipe</t>
  </si>
  <si>
    <t>Custo unitário de execução</t>
  </si>
  <si>
    <t>Custo do FIC</t>
  </si>
  <si>
    <t>Custo do FIT</t>
  </si>
  <si>
    <t>ATIVIDADES AUXILIARES</t>
  </si>
  <si>
    <t>Custo total de atividades auxiliares</t>
  </si>
  <si>
    <t xml:space="preserve"> H410 </t>
  </si>
  <si>
    <t xml:space="preserve"> H381 </t>
  </si>
  <si>
    <t xml:space="preserve"> H334 </t>
  </si>
  <si>
    <t>CORPO CAIXA SIFONADA 100 X 100 X 50 MM</t>
  </si>
  <si>
    <t xml:space="preserve"> H346 </t>
  </si>
  <si>
    <t xml:space="preserve"> H379 </t>
  </si>
  <si>
    <t xml:space="preserve"> H394 </t>
  </si>
  <si>
    <t xml:space="preserve"> 1234 </t>
  </si>
  <si>
    <t>CHAPA GALVANIZADA 60 CM (Nº 26)</t>
  </si>
  <si>
    <t xml:space="preserve"> 2379 </t>
  </si>
  <si>
    <t>CHAPA GALVANIZADA 40 CM (Nº 26)</t>
  </si>
  <si>
    <t>Conversão InfoWOrca</t>
  </si>
  <si>
    <t>53,00</t>
  </si>
  <si>
    <t xml:space="preserve"> H337 </t>
  </si>
  <si>
    <t>CORPO CAIXA SIFONADA 150 X 185 X 75 MM</t>
  </si>
  <si>
    <t xml:space="preserve"> H536 </t>
  </si>
  <si>
    <t>SIFAO PARA PIA 1.1/2" X 2" - PVC</t>
  </si>
  <si>
    <t>Tubos e Conexões de PVC Rígido Soldável</t>
  </si>
  <si>
    <t xml:space="preserve"> 00000301 </t>
  </si>
  <si>
    <t>ANEL BORRACHA PARA TUBO ESGOTO PREDIAL, DN 100 MM (NBR 5688)</t>
  </si>
  <si>
    <t xml:space="preserve"> 00037588 </t>
  </si>
  <si>
    <t>VALVULA DE ESCOAMENTO PARA TANQUE, EM METAL CROMADO, 1.1/2 ", SEM LADRAO, COM TAMPAO PLASTICO</t>
  </si>
  <si>
    <t>64,00</t>
  </si>
  <si>
    <t xml:space="preserve"> H382 </t>
  </si>
  <si>
    <t>11,00</t>
  </si>
  <si>
    <t xml:space="preserve"> H377 </t>
  </si>
  <si>
    <t xml:space="preserve"> H380 </t>
  </si>
  <si>
    <t xml:space="preserve"> H371 </t>
  </si>
  <si>
    <t xml:space="preserve"> H386 </t>
  </si>
  <si>
    <t>JUNCAO SIMPLES DIAMETRO 100 X 50 MM - (ESGOTO)</t>
  </si>
  <si>
    <t xml:space="preserve"> H372 </t>
  </si>
  <si>
    <t xml:space="preserve"> H384 </t>
  </si>
  <si>
    <t xml:space="preserve"> H388 </t>
  </si>
  <si>
    <t>JUNCAO SIMPLES DIAMETRO 75 X 50 MM - (ESGOTO)</t>
  </si>
  <si>
    <t xml:space="preserve"> H387 </t>
  </si>
  <si>
    <t xml:space="preserve"> H390 </t>
  </si>
  <si>
    <t>26,00</t>
  </si>
  <si>
    <t xml:space="preserve"> H422 </t>
  </si>
  <si>
    <t>TUBO LEVE PVC RIGIDO DIAM. 150 MM</t>
  </si>
  <si>
    <t xml:space="preserve"> H283 </t>
  </si>
  <si>
    <t>144,00</t>
  </si>
  <si>
    <t xml:space="preserve"> H347 </t>
  </si>
  <si>
    <t xml:space="preserve"> 00020078 </t>
  </si>
  <si>
    <t>PASTA LUBRIFICANTE PARA TUBOS E CONEXOES COM JUNTA ELASTICA, EMBALAGEM DE *400* GR (USO EM PVC, ACO, POLIETILENO E OUTROS)</t>
  </si>
  <si>
    <t xml:space="preserve"> 00020152 </t>
  </si>
  <si>
    <t>JOELHO, PVC SERIE R, 45 GRAUS, DN 150 MM, PARA ESGOTO PREDIAL</t>
  </si>
  <si>
    <t xml:space="preserve"> H395 </t>
  </si>
  <si>
    <t>REDUCAO EXCENTRICA 75 X 50 MM - (ESGOTO)</t>
  </si>
  <si>
    <t>4,50</t>
  </si>
  <si>
    <t>Serviços</t>
  </si>
  <si>
    <t>0,15</t>
  </si>
  <si>
    <t xml:space="preserve"> 1264 </t>
  </si>
  <si>
    <t>DISCO DE DESBASTE 7/8" PARA CONCRETO/FERRO (1/4" X 7")</t>
  </si>
  <si>
    <t xml:space="preserve"> 2423 </t>
  </si>
  <si>
    <t>FERRO CANTONEIRA 1/8" X 3/4"</t>
  </si>
  <si>
    <t xml:space="preserve"> 2417 </t>
  </si>
  <si>
    <t>MASSA PLASTICA</t>
  </si>
  <si>
    <t xml:space="preserve"> 2217 </t>
  </si>
  <si>
    <t>CHAPA DE AÇO DOBRADA Nº 11 (3,00 MM)</t>
  </si>
  <si>
    <t xml:space="preserve"> 1334 </t>
  </si>
  <si>
    <t>DISCO DE CORTE DIAM. 5/8"- 10"</t>
  </si>
  <si>
    <t xml:space="preserve"> 2246 </t>
  </si>
  <si>
    <t>ELETRODO 2.5 OK</t>
  </si>
  <si>
    <t xml:space="preserve"> 2470 </t>
  </si>
  <si>
    <t>FERRO CANTONEIRA 1/8" X 7/8"</t>
  </si>
  <si>
    <t xml:space="preserve"> 2884 </t>
  </si>
  <si>
    <t>FABRICAÇÃO / MONTAGEM</t>
  </si>
  <si>
    <t xml:space="preserve"> H345 </t>
  </si>
  <si>
    <t xml:space="preserve"> H155 </t>
  </si>
  <si>
    <t>JOELHO 45 GRAUS SOLDÁVEL DIAM. 25 MM</t>
  </si>
  <si>
    <t xml:space="preserve"> H313 </t>
  </si>
  <si>
    <t>LUVA DE REDUCAO SOLDÁVEL 32 X 25 MM</t>
  </si>
  <si>
    <t xml:space="preserve"> 00020158 </t>
  </si>
  <si>
    <t>JOELHO, PVC SERIE R, 90 GRAUS, DN 150 MM, PARA ESGOTO PREDIAL</t>
  </si>
  <si>
    <t xml:space="preserve"> H413 </t>
  </si>
  <si>
    <t xml:space="preserve"> H418 </t>
  </si>
  <si>
    <t>40,00</t>
  </si>
  <si>
    <t xml:space="preserve"> H415 </t>
  </si>
  <si>
    <t xml:space="preserve"> H302 </t>
  </si>
  <si>
    <t xml:space="preserve"> H442 </t>
  </si>
  <si>
    <t>23,00</t>
  </si>
  <si>
    <t>120,00</t>
  </si>
  <si>
    <t>31,00</t>
  </si>
  <si>
    <t>220,00</t>
  </si>
  <si>
    <t>27,70</t>
  </si>
  <si>
    <t>0,11</t>
  </si>
  <si>
    <t>50,00</t>
  </si>
  <si>
    <t xml:space="preserve"> 00020145 </t>
  </si>
  <si>
    <t>JUNCAO SIMPLES, PVC SERIE R, DN 150 X 100 MM, PARA ESGOTO PREDIAL</t>
  </si>
  <si>
    <t xml:space="preserve"> H443 </t>
  </si>
  <si>
    <t xml:space="preserve"> 3816 </t>
  </si>
  <si>
    <t>PORCA SEXTAVADA D = 1/4"</t>
  </si>
  <si>
    <t xml:space="preserve"> 3823 </t>
  </si>
  <si>
    <t>PARAFUSOS SEXTAVADO D=1/4" X 5/8"</t>
  </si>
  <si>
    <t xml:space="preserve"> 3813 </t>
  </si>
  <si>
    <t xml:space="preserve"> 3071 </t>
  </si>
  <si>
    <t xml:space="preserve"> H720 </t>
  </si>
  <si>
    <t xml:space="preserve"> 2048 </t>
  </si>
  <si>
    <t>TINTA TEXTURIZADA</t>
  </si>
  <si>
    <t xml:space="preserve"> 2256 </t>
  </si>
  <si>
    <t>CADEADO SIMPLES EM LATÃO Nº 30</t>
  </si>
  <si>
    <t>55,00</t>
  </si>
  <si>
    <t>1,53</t>
  </si>
  <si>
    <t>Equipamentos e Acessórios para Instalação de Ar Condicionado</t>
  </si>
  <si>
    <t>INES - INSTALAÇÕES ESPECIAIS</t>
  </si>
  <si>
    <t xml:space="preserve"> 00037591 </t>
  </si>
  <si>
    <t>SUPORTE MAO-FRANCESA EM ACO, ABAS IGUAIS 40 CM, CAPACIDADE MINIMA 70 KG, BRANCO</t>
  </si>
  <si>
    <t xml:space="preserve"> 00042424 </t>
  </si>
  <si>
    <t>AR CONDICIONADO SPLIT INVERTER, HI-WALL (PAREDE), 9000 BTU/H, CICLO FRIO, 60HZ, CLASSIFICACAO A (SELO PROCEL), GAS HFC, CONTROLE S/FIO</t>
  </si>
  <si>
    <t>Equipamento</t>
  </si>
  <si>
    <t xml:space="preserve"> 00013246 </t>
  </si>
  <si>
    <t>PARAFUSO DE ACO ZINCADO, SEXTAVADO, COM ROSCA INTEIRA, DIAMETRO 5/16", COMPRIMENTO 3/4", COM PORCA E ARRUELA LISA LEVE</t>
  </si>
  <si>
    <t xml:space="preserve"> 00042425 </t>
  </si>
  <si>
    <t>AR CONDICIONADO SPLIT INVERTER, HI-WALL (PAREDE), 12000 BTU/H, CICLO FRIO, 60HZ, CLASSIFICACAO A (SELO PROCEL), GAS HFC, CONTROLE S/FIO</t>
  </si>
  <si>
    <t xml:space="preserve"> 00042422 </t>
  </si>
  <si>
    <t>AR CONDICIONADO SPLIT INVERTER, HI-WALL (PAREDE), 18000 BTU/H, CICLO FRIO, 60HZ, CLASSIFICACAO A (SELO PROCEL), GAS HFC, CONTROLE S/FIO</t>
  </si>
  <si>
    <t xml:space="preserve"> 3811 </t>
  </si>
  <si>
    <t>VERGALHÃO ROSCA TOTAL D=1/4"</t>
  </si>
  <si>
    <t>Equipamento para Aquisição Permanente</t>
  </si>
  <si>
    <t xml:space="preserve"> 11846 </t>
  </si>
  <si>
    <t>Barra de aço redonda re-bar3/8" x 3,00m</t>
  </si>
  <si>
    <t>67,00</t>
  </si>
  <si>
    <t xml:space="preserve"> 3778 </t>
  </si>
  <si>
    <t>CABO DE COBRE NU 50 MM2</t>
  </si>
  <si>
    <t xml:space="preserve"> 3911 </t>
  </si>
  <si>
    <t>PATCH PANEL PADRAO 19" CAT. 6, C/24 PORTAS</t>
  </si>
  <si>
    <t xml:space="preserve"> 3909 </t>
  </si>
  <si>
    <t>ORGANIZADOR DE CABOS (GUIA) 19" 1U</t>
  </si>
  <si>
    <t xml:space="preserve"> 3279 </t>
  </si>
  <si>
    <t xml:space="preserve"> 3378 </t>
  </si>
  <si>
    <t xml:space="preserve"> 3903 </t>
  </si>
  <si>
    <t>CABO UTP-4P, CAT.6, 24 AWG</t>
  </si>
  <si>
    <t xml:space="preserve"> H682 </t>
  </si>
  <si>
    <t xml:space="preserve"> 00003148 </t>
  </si>
  <si>
    <t xml:space="preserve"> 00003472 </t>
  </si>
  <si>
    <t>COTOVELO 90 GRAUS DE FERRO GALVANIZADO, COM ROSCA BSP, DE 1"</t>
  </si>
  <si>
    <t>L</t>
  </si>
  <si>
    <t>Tubos e Conexões de Ferro Galvanizado</t>
  </si>
  <si>
    <t xml:space="preserve"> 2221 </t>
  </si>
  <si>
    <t>PARAFUSO COM BUCHA S-8</t>
  </si>
  <si>
    <t>Sinalização Vertical</t>
  </si>
  <si>
    <t xml:space="preserve"> 11981 </t>
  </si>
  <si>
    <t>Exaustor para banheiro, bivolt, ref.: C 80 A, da Ventokit ou similar</t>
  </si>
  <si>
    <t xml:space="preserve"> Q.04.000.031409 </t>
  </si>
  <si>
    <t xml:space="preserve"> 10267 </t>
  </si>
  <si>
    <t>Chumbador de aço galvanizado 5/8" x 2 1/2"</t>
  </si>
  <si>
    <t>0,20</t>
  </si>
  <si>
    <t>Edificação</t>
  </si>
  <si>
    <t xml:space="preserve"> 3264 </t>
  </si>
  <si>
    <t>PARE - PAREDES/PAINEIS</t>
  </si>
  <si>
    <t xml:space="preserve"> 87292 </t>
  </si>
  <si>
    <t>ARGAMASSA TRAÇO 1:2:8 (EM VOLUME DE CIMENTO, CAL E AREIA MÉDIA ÚMIDA) PARA EMBOÇO/MASSA ÚNICA/ASSENTAMENTO DE ALVENARIA DE VEDAÇÃO, PREPARO MECÂNICO COM BETONEIRA 400 L. AF_08/2019</t>
  </si>
  <si>
    <t xml:space="preserve"> 00037395 </t>
  </si>
  <si>
    <t>PINO DE ACO COM FURO, HASTE = 27 MM (ACAO DIRETA)</t>
  </si>
  <si>
    <t>CENTO</t>
  </si>
  <si>
    <t xml:space="preserve"> 00034547 </t>
  </si>
  <si>
    <t xml:space="preserve"> 00037586 </t>
  </si>
  <si>
    <t>PINO DE ACO COM ARRUELA CONICA, DIAMETRO ARRUELA = *23* MM E COMP HASTE = *27* MM (ACAO INDIRETA)</t>
  </si>
  <si>
    <t xml:space="preserve"> 00039419 </t>
  </si>
  <si>
    <t>PERFIL GUIA, FORMATO U, EM ACO ZINCADO, PARA ESTRUTURA PAREDE DRYWALL, E = 0,5 MM, 70 X 3000 MM (L X C)</t>
  </si>
  <si>
    <t xml:space="preserve"> 2978 </t>
  </si>
  <si>
    <t>CHAPA DE GESSO ACARTONADO, RESISTENTE A UMIDADE, E=12,5 MM, 1200X2400MM</t>
  </si>
  <si>
    <t xml:space="preserve"> 00039431 </t>
  </si>
  <si>
    <t>FITA DE PAPEL MICROPERFURADO, 50 X 150 MM, PARA TRATAMENTO DE JUNTAS DE CHAPA DE GESSO PARA DRYWALL</t>
  </si>
  <si>
    <t xml:space="preserve"> 00039422 </t>
  </si>
  <si>
    <t>PERFIL MONTANTE, FORMATO C, EM ACO ZINCADO, PARA ESTRUTURA PAREDE DRYWALL, E = 0,5 MM, 70 X 3000 MM (L X C)</t>
  </si>
  <si>
    <t xml:space="preserve"> 100489 </t>
  </si>
  <si>
    <t xml:space="preserve"> 00000665 </t>
  </si>
  <si>
    <t>ELEMENTO VAZADO DE CONCRETO, QUADRICULADO, 16 FUROS *50 X 50 X 7* CM</t>
  </si>
  <si>
    <t xml:space="preserve"> 0105 </t>
  </si>
  <si>
    <t>ARAME GALVANIZADO Nº 14 BWG</t>
  </si>
  <si>
    <t xml:space="preserve"> 1540 </t>
  </si>
  <si>
    <t>EMULSÃO ASFÁLTICA À BASE D'ÁGUA REF.: NEUTROL (ISOL 2) / IGOL 2 OU EQUIVALENTE</t>
  </si>
  <si>
    <t>Tratamentos de Superfícies</t>
  </si>
  <si>
    <t xml:space="preserve"> 1541 </t>
  </si>
  <si>
    <t>MANTA ASFÁLTICA TIPO III-B 3MM</t>
  </si>
  <si>
    <t xml:space="preserve"> 2975 </t>
  </si>
  <si>
    <t>GÁS DE COZINHA - GLP</t>
  </si>
  <si>
    <t xml:space="preserve"> 2974 </t>
  </si>
  <si>
    <t>PRIMER PARA MANTA ASFÁLTICA</t>
  </si>
  <si>
    <t xml:space="preserve"> 1326 </t>
  </si>
  <si>
    <t>ESTRUTURA METALICA MR250 / ASTM A36  - COTAÇÃO (FABRICAÇÃO E MONTAGEM)</t>
  </si>
  <si>
    <t xml:space="preserve"> 91634 </t>
  </si>
  <si>
    <t xml:space="preserve"> 2072 </t>
  </si>
  <si>
    <t>TINTA ADMIRAL ESMALTE SUMARE / REKOMAR FBR RENNER - (AMARELO/AZUL/VERDE) OU EQUIVALENTE</t>
  </si>
  <si>
    <t xml:space="preserve"> 2073 </t>
  </si>
  <si>
    <t>DILUENTE NR 938 SUMARE/ DILUENTE NR410 RENNER  OU EQUIVALENTE</t>
  </si>
  <si>
    <t xml:space="preserve"> 2291 </t>
  </si>
  <si>
    <t>PINO RETO COM PORCA (5X16 300 MM)</t>
  </si>
  <si>
    <t xml:space="preserve"> 2301 </t>
  </si>
  <si>
    <t>TELHA TERMOACUSTICA EM AÇO GALVALUME, FACE SUPERIOR TRAPEZOIDAL #0,43 MM, FACE INFERIOR PLANA REVESTIDA COM FILME, ENCHIMENTO EM PIR DE 30 MM, COM PRÉ-PINTURA BRANCA (RAL 9003)</t>
  </si>
  <si>
    <t>REVE - REVESTIMENTO E TRATAMENTO DE SUPERFÍCIES</t>
  </si>
  <si>
    <t xml:space="preserve"> 1174 </t>
  </si>
  <si>
    <t>BUCHA DE NYLON COM PARAFUSO - S6</t>
  </si>
  <si>
    <t>GUINDAUTO HIDRÁULICO, CAPACIDADE MÁXIMA DE CARGA 6500 KG, MOMENTO MÁXIMO DE CARGA 5,8 TM, ALCANCE MÁXIMO HORIZONTAL 7,60 M, INCLUSIVE CAMINHÃO TOCO PBT 9.700 KG, POTÊNCIA DE 160 CV - CHP DIURNO. AF_08/2015</t>
  </si>
  <si>
    <t xml:space="preserve"> 1865 </t>
  </si>
  <si>
    <t>PREGO 22x48</t>
  </si>
  <si>
    <t xml:space="preserve"> 1168 </t>
  </si>
  <si>
    <t>PORTAL DE MADEIRA</t>
  </si>
  <si>
    <t>Jg</t>
  </si>
  <si>
    <t xml:space="preserve"> 1876 </t>
  </si>
  <si>
    <t>PORTA LISA 80/DURADOR/COSTELO/FUCK</t>
  </si>
  <si>
    <t xml:space="preserve"> 0106 </t>
  </si>
  <si>
    <t>ALIZAR DE MADEIRA (MEIA CANA)</t>
  </si>
  <si>
    <t xml:space="preserve"> 1885 </t>
  </si>
  <si>
    <t>PORTA LISA 90x210/DURADOR/COSTELO/FUCK</t>
  </si>
  <si>
    <t xml:space="preserve"> 1875 </t>
  </si>
  <si>
    <t>PORTA LISA 70/DURADOR/COSTELO/FUCK</t>
  </si>
  <si>
    <t xml:space="preserve"> 2992 </t>
  </si>
  <si>
    <t>JANELA DE CORRER EM ALUMÍNIO COM ACABAMENTO EM PINTURA ELETROSTÁTICA BRANCA - 02 FOLHAS DE VIDRO</t>
  </si>
  <si>
    <t xml:space="preserve"> 2993 </t>
  </si>
  <si>
    <t>JANELA MAXIM AR EM ALUMÍNIO COM ACABAMENTO EM PINTURA ELETROSTÁTICA BRANCA</t>
  </si>
  <si>
    <t xml:space="preserve"> 2995 </t>
  </si>
  <si>
    <t>PORTA DE ABRIR EM ALUMÍNIO COM ACABAMENTO EM PINTURA ELETROSTÁTICA BRANCA - 01 FOLHA EM VENEZIANA</t>
  </si>
  <si>
    <t xml:space="preserve"> 1380 </t>
  </si>
  <si>
    <t>FECHADURA PARA PORTA CORRER (BICO PAPAGAIO) REF.: 1222 LAFONTE/1065-E30 IMAB OU EQUIVALENTE</t>
  </si>
  <si>
    <t>Esquadrias de Madeira</t>
  </si>
  <si>
    <t xml:space="preserve"> D.04.000.030003 </t>
  </si>
  <si>
    <t>M²</t>
  </si>
  <si>
    <t>SCO</t>
  </si>
  <si>
    <t>Espelhos</t>
  </si>
  <si>
    <t xml:space="preserve"> 10088 </t>
  </si>
  <si>
    <t>Espelho de cristal 4mm com moldura de alumínio</t>
  </si>
  <si>
    <t>104,00</t>
  </si>
  <si>
    <t xml:space="preserve"> 00045191 </t>
  </si>
  <si>
    <t>PISO EM PORCELANATO,RETIFICADO, LISO, MONOCOLOR, ACETINADO OU POLIDO, FORMATO MAIOR QUE 6400 CM2</t>
  </si>
  <si>
    <t xml:space="preserve"> 2390 </t>
  </si>
  <si>
    <t>ARGAMASSA DE CIMENTO COLANTE - ACII</t>
  </si>
  <si>
    <t xml:space="preserve"> 2690 </t>
  </si>
  <si>
    <t>ARGAMASSA DE REJUNTAMENTO</t>
  </si>
  <si>
    <t xml:space="preserve"> 87283 </t>
  </si>
  <si>
    <t xml:space="preserve"> 91693 </t>
  </si>
  <si>
    <t>SERRA CIRCULAR DE BANCADA COM MOTOR ELÉTRICO POTÊNCIA DE 5HP, COM COIFA PARA DISCO 10" - CHI DIURNO. AF_08/2015</t>
  </si>
  <si>
    <t xml:space="preserve"> 91692 </t>
  </si>
  <si>
    <t xml:space="preserve"> 00034747 </t>
  </si>
  <si>
    <t>28,00</t>
  </si>
  <si>
    <t xml:space="preserve"> 2702 </t>
  </si>
  <si>
    <t>ARAME GALVANIZADO Nº 10 BWG</t>
  </si>
  <si>
    <t xml:space="preserve"> 2970 </t>
  </si>
  <si>
    <t>PARAFUSO DRYWALL 4,2 X 13MM, ZINCADO, CABEÇA LENTILHA E PONTA BROCA (LB)</t>
  </si>
  <si>
    <t xml:space="preserve"> 2966 </t>
  </si>
  <si>
    <t>PENDURAL REGULADOR, EM AÇO GALVANIZADO, PARA PERFIL CANALETA MODELO F530</t>
  </si>
  <si>
    <t xml:space="preserve"> 2770 </t>
  </si>
  <si>
    <t>PARAFUSO AUTO BROCANTE 4,2 X 19MM</t>
  </si>
  <si>
    <t xml:space="preserve"> 2965 </t>
  </si>
  <si>
    <t>PERFIL CANALETA, FORMATO C (MODELO F530), EM AÇO ZINCADO, E=0,5MM, 46 X 18 (L X H)</t>
  </si>
  <si>
    <t xml:space="preserve"> 2968 </t>
  </si>
  <si>
    <t>MASSA DE REJUNTE EM PÓ PARA DRYWALL (C/ ADIÇÃO DE ÁGUA)</t>
  </si>
  <si>
    <t xml:space="preserve"> 2875 </t>
  </si>
  <si>
    <t>CHAPA DE GESSO ACARTONADO, E=12,5MM, 1200X2400 MM</t>
  </si>
  <si>
    <t xml:space="preserve"> 2969 </t>
  </si>
  <si>
    <t>PARAFUSO DRYWALL 25MM, CABEÇA TROMBETA E PONTA AGULHA (TA)</t>
  </si>
  <si>
    <t xml:space="preserve"> 2967 </t>
  </si>
  <si>
    <t>FITA DE PAPEL REFORÇADA COM LAMINA DE METAL PARA CANTOS DE DRYWALL</t>
  </si>
  <si>
    <t xml:space="preserve"> 1438 </t>
  </si>
  <si>
    <t>TABICA PARA FORRO DE GESSO (INSTALAÇÃO INCLUSA)</t>
  </si>
  <si>
    <t xml:space="preserve"> 1265 </t>
  </si>
  <si>
    <t>DOBRADIÇA FERRO POLIDO 3.1/2 x 3" COM PARAFUSO</t>
  </si>
  <si>
    <t xml:space="preserve"> 18.3 </t>
  </si>
  <si>
    <t xml:space="preserve"> 18.3.1 </t>
  </si>
  <si>
    <t xml:space="preserve"> 18.3.2 </t>
  </si>
  <si>
    <t>PINT - PINTURAS</t>
  </si>
  <si>
    <t>Diversos</t>
  </si>
  <si>
    <t xml:space="preserve"> 1440 </t>
  </si>
  <si>
    <t>ADUBO MINERAL NPK (4/14/8)</t>
  </si>
  <si>
    <t xml:space="preserve"> 2057 </t>
  </si>
  <si>
    <t>TERRA VEGETAL</t>
  </si>
  <si>
    <t xml:space="preserve"> 00000358 </t>
  </si>
  <si>
    <t>181,00</t>
  </si>
  <si>
    <t>Paisagismo - Plantio</t>
  </si>
  <si>
    <t>Gramados/paisagismo</t>
  </si>
  <si>
    <t xml:space="preserve"> 3.85.13 </t>
  </si>
  <si>
    <t>ADUBO ORGANICO CURTIDO</t>
  </si>
  <si>
    <t xml:space="preserve"> 2791 </t>
  </si>
  <si>
    <t>ADUBO MINERAL NPK 10/10/10</t>
  </si>
  <si>
    <t>PAVI - PAVIMENTAÇÃO</t>
  </si>
  <si>
    <t xml:space="preserve"> 00042408 </t>
  </si>
  <si>
    <t>LONA PLASTICA EXTRA FORTE PRETA, E = 200 MICRA</t>
  </si>
  <si>
    <t xml:space="preserve"> 00042407 </t>
  </si>
  <si>
    <t>TRELICA NERVURADA (ESPACADOR), ALTURA = 120,0 MM, DIAMETRO DOS BANZOS INFERIORES E SUPERIOR = 6,0 MM, DIAMETRO DA DIAGONAL = 4,2 MM</t>
  </si>
  <si>
    <t xml:space="preserve"> 00043132 </t>
  </si>
  <si>
    <t>ARAME RECOZIDO 16 BWG, D = 1,65 MM (0,016 KG/M) OU 18 BWG, D = 1,25 MM (0,01 KG/M)</t>
  </si>
  <si>
    <t xml:space="preserve"> 95282 </t>
  </si>
  <si>
    <t>DESEMPENADEIRA DE CONCRETO, PESO DE 78 KG, 4 PÁS, MOTOR A GASOLINA, POTÊNCIA 5,5 HP - CHP DIURNO. AF_05/2023</t>
  </si>
  <si>
    <t xml:space="preserve"> 00043146 </t>
  </si>
  <si>
    <t>ENDURECEDOR MINERAL DE BASE CIMENTICIA PARA PISO DE CONCRETO</t>
  </si>
  <si>
    <t xml:space="preserve"> 1227 </t>
  </si>
  <si>
    <t>TINTA PARA PISO (POLIESPORTIVA)</t>
  </si>
  <si>
    <t xml:space="preserve"> 2430 </t>
  </si>
  <si>
    <t>FITA CREPE 19MM</t>
  </si>
  <si>
    <t xml:space="preserve"> 5001 </t>
  </si>
  <si>
    <t>GABARITO EM CHAPA DE POLIESTIRENO (PS) E=1 MM, PARA PINTURA DE FAIXA ZEBRADA</t>
  </si>
  <si>
    <t xml:space="preserve"> 5000 </t>
  </si>
  <si>
    <t>GABARITO EM CHAPA DE POLIESTIRENO (PS) E=1 MM,  120 X 120 CM, PARA PINTURA DE SÍMBOLO (PCD, GESTANTE OU IDOSO) EM VAGA DE ESTACIONAMENTO</t>
  </si>
  <si>
    <t xml:space="preserve"> 00012815 </t>
  </si>
  <si>
    <t xml:space="preserve"> 2475 </t>
  </si>
  <si>
    <t>SELANTE ELASTICO REF.: SIKAFLEX-1A PLUS, VEDAFLEX OU EQUIVALENTE</t>
  </si>
  <si>
    <t>cm3</t>
  </si>
  <si>
    <t xml:space="preserve"> 2750 </t>
  </si>
  <si>
    <t>CORTE MECÂNICO EM PISOS (ESPES. = 3MM E H=10 A 25 MM) - (COMP. AUXILIAR)**</t>
  </si>
  <si>
    <t xml:space="preserve"> 2870 </t>
  </si>
  <si>
    <t>POLIMENTO DE PISO EM CONCRETO COM ALISADORA DE PISO COM HÉLICE (TIPO "BAMBOLÊ") - COMP. AUXILIAR**</t>
  </si>
  <si>
    <t xml:space="preserve"> 2421 </t>
  </si>
  <si>
    <t>TUBO INDUSTRIAL 1.1/2" CHAPA 13 (2,25 MM)</t>
  </si>
  <si>
    <t xml:space="preserve"> 2370 </t>
  </si>
  <si>
    <t>CHAPA PERFILADA Nº 14</t>
  </si>
  <si>
    <t xml:space="preserve"> 2399 </t>
  </si>
  <si>
    <t>MESA VIBRATÓRIA DE 2X1M, MOTOR DE 1,5CV 2 POLOS COM 3.500 RPM, COM REGULAGEM DA VIBRAÇÃO. (MANUTENÇÃO E DEPRECIAÇÃO DO EQUIPAMENTO) - PREÇO DO EQUIPAMENTO NOVO DIVIDIDO POR 1000</t>
  </si>
  <si>
    <t xml:space="preserve"> 2822 </t>
  </si>
  <si>
    <t>PLACA DE INAUGURACAO ACO ESCOVADO 60X120CM</t>
  </si>
  <si>
    <t xml:space="preserve"> 2840 </t>
  </si>
  <si>
    <t>DETERGENTE AMONIACAL (D=1,01 KG/L)</t>
  </si>
  <si>
    <t xml:space="preserve"> 0110 </t>
  </si>
  <si>
    <t>ÁCIDO MURIÁTICO (D=1,2 KG/L)</t>
  </si>
  <si>
    <t xml:space="preserve"> 1971 </t>
  </si>
  <si>
    <t>SABAO EM PO</t>
  </si>
  <si>
    <t>12,29</t>
  </si>
  <si>
    <t>0,90</t>
  </si>
  <si>
    <t>1,36</t>
  </si>
  <si>
    <t>9,52</t>
  </si>
  <si>
    <t>1,50</t>
  </si>
  <si>
    <t>0,88</t>
  </si>
  <si>
    <t>2,70</t>
  </si>
  <si>
    <t>2,37</t>
  </si>
  <si>
    <t xml:space="preserve"> 2799 </t>
  </si>
  <si>
    <t>PISO DE LADRILHO HIDRÁULICO COLORIDO MODELO TÁTIL ( ALERTA OU DIRECIONAL)</t>
  </si>
  <si>
    <t>1,11</t>
  </si>
  <si>
    <t>COMPOSIÇÕES SEM DESONERAÇÃO</t>
  </si>
  <si>
    <t>980,00</t>
  </si>
  <si>
    <t>ABRAÇADEIRA METALICA TIPO "D" DIÂMETRO 3/4"</t>
  </si>
  <si>
    <t>LAVATÓRIO MÉDIO SEM COLUNA - MEDIDAS APROXIMADAS 360X460X180 MM (C x L x A)</t>
  </si>
  <si>
    <t>43,20</t>
  </si>
  <si>
    <t xml:space="preserve"> 2516 </t>
  </si>
  <si>
    <t>CORRENTE EM AÇO GALVANIZADO COM ELO CURTO DIAMETRO 4 MM</t>
  </si>
  <si>
    <t xml:space="preserve"> 3350 </t>
  </si>
  <si>
    <t>ISOLADOR ROLDANA PVC MEDIO (102)</t>
  </si>
  <si>
    <t xml:space="preserve"> 2818 </t>
  </si>
  <si>
    <t>DOBRADIÇA TIPO FERRADURA NÚMERO 2</t>
  </si>
  <si>
    <t xml:space="preserve"> 2132 </t>
  </si>
  <si>
    <t>VIGOTA DE MADEIRA 6x16</t>
  </si>
  <si>
    <t xml:space="preserve"> 1695 </t>
  </si>
  <si>
    <t>COMPENSADO RESINADO COLA FENÓLICA 6 MM 2,20X1,10 M</t>
  </si>
  <si>
    <t xml:space="preserve"> 2492 </t>
  </si>
  <si>
    <t>PORCA P/PARAFUSO 3/8"</t>
  </si>
  <si>
    <t>384,00</t>
  </si>
  <si>
    <t xml:space="preserve"> A.05.000.080373 </t>
  </si>
  <si>
    <t>PLATAFORMA ARTICULADA ELÉTRICA, AUTOPROPELIDA, COM ALTURA APROXIMADA DE 12,50M E CAPACIDADE PARA 227KG, REF. Z34/22 DC DA GENIE OU EQUIVALENTE</t>
  </si>
  <si>
    <t xml:space="preserve"> 62.00.42 </t>
  </si>
  <si>
    <t>CÂMERA 720P (HD) - LOCAÇÃO E INSTALAÇÃO MES (ADAPTADO CONFORME DECRETO ESTADUAL N° 9900/2021)</t>
  </si>
  <si>
    <t xml:space="preserve"> 62.00.64 </t>
  </si>
  <si>
    <t>DVR STAND ALONE 8 CANAIS 1080P - LOCAÇÃO E INSTALAÇÃO MES (ADAPTADO CONFORME DECRETO ESTADUAL N° 9900/2021)</t>
  </si>
  <si>
    <t xml:space="preserve"> F030000297 </t>
  </si>
  <si>
    <t>COMPUTADOR TIPO DESKTOP COM, PELO MENOS, 2.0GB DE RAM, 150GB DE DISCO RIGIDO, MONITOR DE LCD, ESTABILIZADOR DE CORRENTE, MOUSE, TECLADO,GRAVADOR DE CD/DVD, SISTEMA OPERCAIONAL WINDOS XP OU SUPERIOR</t>
  </si>
  <si>
    <t xml:space="preserve"> M100904152 </t>
  </si>
  <si>
    <t>NOBREAK ATÉ 1,2 KVA</t>
  </si>
  <si>
    <t xml:space="preserve"> M100904145 </t>
  </si>
  <si>
    <t>TV/MONITOR LCD OU LED 42"</t>
  </si>
  <si>
    <t xml:space="preserve"> F099800031 </t>
  </si>
  <si>
    <t>CONTA DE TELEFONE E INTERNET (OBRAS/SERVIÇOS DE PEQUENO PORTE)</t>
  </si>
  <si>
    <t>48,40</t>
  </si>
  <si>
    <t xml:space="preserve"> 3679 </t>
  </si>
  <si>
    <t>LOCAÇÃO DE CAMINHAO MUNCK 12 TON. ( MÍNIMO 4 HORAS)</t>
  </si>
  <si>
    <t xml:space="preserve"> 2453 </t>
  </si>
  <si>
    <t>ESCAVACAO MECANICA (O. RODOV.)</t>
  </si>
  <si>
    <t xml:space="preserve"> 2458 </t>
  </si>
  <si>
    <t>TRANSPORTE C/ LAMINA ATE 100 M (O. RODOV.)</t>
  </si>
  <si>
    <t xml:space="preserve"> 2756 </t>
  </si>
  <si>
    <t xml:space="preserve"> 2757 </t>
  </si>
  <si>
    <t>103,00</t>
  </si>
  <si>
    <t>1.545,55</t>
  </si>
  <si>
    <t>42,10</t>
  </si>
  <si>
    <t>396,00</t>
  </si>
  <si>
    <t>832,40</t>
  </si>
  <si>
    <t>130,20</t>
  </si>
  <si>
    <t>196,00</t>
  </si>
  <si>
    <t>29,90</t>
  </si>
  <si>
    <t xml:space="preserve"> 1319 </t>
  </si>
  <si>
    <t>ESCORAMENTO METALICO-ALUGUEL</t>
  </si>
  <si>
    <t xml:space="preserve"> 2997 </t>
  </si>
  <si>
    <t>ESTRUTURA METÁLICA AÇO AR 350  / ASTM A572 G50 (FABRICAÇÃO E MONTAGEM)</t>
  </si>
  <si>
    <t xml:space="preserve"> H149 </t>
  </si>
  <si>
    <t xml:space="preserve"> H586 </t>
  </si>
  <si>
    <t>ASSENTO EM POLIPROPILENO E INJETADO DE ALTA DURABILIDADE COM SISTEMA DE FECHAMENTO SUAVE (TIPO SLOW CLOSE OU EQUIVALENTE) PARA VASO SANITÁRIO</t>
  </si>
  <si>
    <t xml:space="preserve"> H430 </t>
  </si>
  <si>
    <t>TANQUE ACO INOX 304 0,7MM TAMANHO MÉDIO - MEDIDAS APROXIMADAS 50 X 40 X 22 CM (C X L X A)</t>
  </si>
  <si>
    <t xml:space="preserve"> H236 </t>
  </si>
  <si>
    <t>TORNEIRA DE PAREDE COM AREJADOR PARA TANQUE DIAM. 1/2" E 3/4"</t>
  </si>
  <si>
    <t>Conservacao - aparelhos e metais</t>
  </si>
  <si>
    <t xml:space="preserve"> 6.60.75 </t>
  </si>
  <si>
    <t>TORNEIRA PRES 1/2" C/ALAVANCA TIPO MESA CROMADO</t>
  </si>
  <si>
    <t>FITA VEDA ROSCA, EM PTFE, ROLO DE 18 MM X 10 M (L X C)</t>
  </si>
  <si>
    <t xml:space="preserve"> 00011772 </t>
  </si>
  <si>
    <t>TORNEIRA METALICA CROMADA, DE MESA/BANCADA, PARA COZINHA, BICA MOVEL, COM AREJADOR, 1/2" OU 3/4"</t>
  </si>
  <si>
    <t xml:space="preserve"> 00011769 </t>
  </si>
  <si>
    <t>MISTURADOR DE METAL CROMADO, DE MESA/BANCADA, COM BICA BAIXA, PARA LAVATORIO</t>
  </si>
  <si>
    <t xml:space="preserve"> H556 </t>
  </si>
  <si>
    <t>TANQUE PANELAO INOX 60 X 70 X 40 CH.18 / 304</t>
  </si>
  <si>
    <t xml:space="preserve"> H714 </t>
  </si>
  <si>
    <t xml:space="preserve"> H148 </t>
  </si>
  <si>
    <t>CUBA DE LOUÇA DE EMBUTIR OVAL MÉDIA</t>
  </si>
  <si>
    <t xml:space="preserve"> 00006136/SINAPI </t>
  </si>
  <si>
    <t>Sifao em metal cromado para pia ou lavatorio, 1 x 1.1/2"</t>
  </si>
  <si>
    <t>220,50</t>
  </si>
  <si>
    <t>Válvula de escoamento para lavatório, DECA 1602C ou similar</t>
  </si>
  <si>
    <t>47,18</t>
  </si>
  <si>
    <t>26,78</t>
  </si>
  <si>
    <t xml:space="preserve"> 982 </t>
  </si>
  <si>
    <t>Fixação p/ lavatório - parafusos (deca - ref: sp-7 ou similar)</t>
  </si>
  <si>
    <t xml:space="preserve"> 14464 </t>
  </si>
  <si>
    <t>Lavatório louça suspenso 39,5 x 29,5 cm , linha Izy, ref. L.15.17, DECA ou similar</t>
  </si>
  <si>
    <t>198,75</t>
  </si>
  <si>
    <t>40,97</t>
  </si>
  <si>
    <t xml:space="preserve"> 00011683/SINAPI </t>
  </si>
  <si>
    <t>Engate / rabicho flexivel inox 1/2" x 30 cm</t>
  </si>
  <si>
    <t>50,56</t>
  </si>
  <si>
    <t xml:space="preserve"> H578 </t>
  </si>
  <si>
    <t>SIFAO PARA LAVATORIO DIAMETRO 1" X 1.1/2" - PVC</t>
  </si>
  <si>
    <t>2,34</t>
  </si>
  <si>
    <t xml:space="preserve"> 00000297 </t>
  </si>
  <si>
    <t>ANEL BORRACHA PARA TUBO ESGOTO PREDIAL, DN 75 MM (NBR 5688)</t>
  </si>
  <si>
    <t xml:space="preserve"> 00000296/SINAPI </t>
  </si>
  <si>
    <t>Anel borracha para tubo esgoto predial, dn 50 mm (nbr 5688)</t>
  </si>
  <si>
    <t>1,81</t>
  </si>
  <si>
    <t>BUCHA DE REDUÇÃO LONGA 50 X 40 MM - (ESGOTO)</t>
  </si>
  <si>
    <t>CURVA 90 GRAUS CURTA DIAMETRO 40 MM (ESGOTO)</t>
  </si>
  <si>
    <t>JOELHO 45 GRAUS DIAMETRO 100 MM  - (ESGOTO)</t>
  </si>
  <si>
    <t>JOELHO 45 GRAUS DIAMETRO 40 MM - (ESGOTO)</t>
  </si>
  <si>
    <t xml:space="preserve"> H383 </t>
  </si>
  <si>
    <t>JUNCAO SIMPLES DIAMETRO 100 X 100 MM (ESGOTO)</t>
  </si>
  <si>
    <t>2,30</t>
  </si>
  <si>
    <t>87,30</t>
  </si>
  <si>
    <t>TE SANITARIO DIAMETRO 100 X 50 MM - (ESGOTO)</t>
  </si>
  <si>
    <t>TE SANITARIO DIAMETRO 50 X 50 MM - (ESGOTO)</t>
  </si>
  <si>
    <t>TE SANITARIO DIAMETRO 75 X 50 MM - (ESGOTO)</t>
  </si>
  <si>
    <t xml:space="preserve"> 2883 </t>
  </si>
  <si>
    <t xml:space="preserve"> H670 </t>
  </si>
  <si>
    <t>CAIXA DE GORDURA E INSPEÇÃO 19 LITROS EM PVC/ABS COM TAMPA E PORTA TAMPA E CESTO DE LIMPEZA REMOVÍVEL</t>
  </si>
  <si>
    <t>Caixas de Inspeção</t>
  </si>
  <si>
    <t xml:space="preserve"> 13637 </t>
  </si>
  <si>
    <t>Ralo seco linear pvc sanitário d=90 com grelha aluminio</t>
  </si>
  <si>
    <t>68,67</t>
  </si>
  <si>
    <t>7,65</t>
  </si>
  <si>
    <t xml:space="preserve"> H341 </t>
  </si>
  <si>
    <t>CORPO RALO SIFONADO QUADRADO 100 X 40 MM</t>
  </si>
  <si>
    <t xml:space="preserve"> 00000305 </t>
  </si>
  <si>
    <t>ANEL BORRACHA, PARA TUBO PVC, REDE COLETOR ESGOTO, DN 150 MM (NBR 7362)</t>
  </si>
  <si>
    <t xml:space="preserve"> H385 </t>
  </si>
  <si>
    <t>JUNCAO SIMPLES DIAMETRO 75 X 75 MM - (ESGOTO)</t>
  </si>
  <si>
    <t>LUVA SIMPLES DIAMETRO 50 MM (ESGOTO)</t>
  </si>
  <si>
    <t>0,70</t>
  </si>
  <si>
    <t>20,40</t>
  </si>
  <si>
    <t>130,60</t>
  </si>
  <si>
    <t>43,00</t>
  </si>
  <si>
    <t>62,00</t>
  </si>
  <si>
    <t>TERMINAL DE VENTILACAO DIAMETRO 50 MM - (ESGOTO)</t>
  </si>
  <si>
    <t>184,20</t>
  </si>
  <si>
    <t>16,90</t>
  </si>
  <si>
    <t xml:space="preserve"> I9146 </t>
  </si>
  <si>
    <t>ESTAÇÃO DE TRATAMENTO DE ESGOTO (ETE), VAZÃO DE 10,00 M3/DIA, CONFECCIONADA EM POLIESTER REFORÇADA E FIBRA DE VIDRO, INCLUINDO GRADEAMENTO, REATOR ANAERÓBIO, REATOR AERÓBIO, MÓDULO DE DECANTAÇÃO, BOMBA DOSADORA E TANQUES DE SOLUÇÃO MÃE, SOPRADORES COM POTÊNCIA INSTALADA DE 3,0CV CADA, PAINEL DE COMANDO ELÉTRICO, PLACAS DE AERAÇÃO EM P.U, DIFUSORES, TUBOS E CONEXÕES EM PVC, TAMPAS DOS BOCAIS DE INSPEÇÃO EM FIBRA DE VIDRO, LEITO SUPORTE PARA O REATOR AERÓBIO (FORNECIMENTO, MONTAGEM E TREINAMENTO)</t>
  </si>
  <si>
    <t xml:space="preserve"> P.11.000.090217 </t>
  </si>
  <si>
    <t>CONJUNTO MOTOR-BOMBA SUBMERSÍVEL PARA ESGOTO, REF. ROB 400T-SI (SESI 10D) ABS OU EQUIVALENTE</t>
  </si>
  <si>
    <t>ED-</t>
  </si>
  <si>
    <t>16,7800</t>
  </si>
  <si>
    <t>46,6608</t>
  </si>
  <si>
    <t>23,4100</t>
  </si>
  <si>
    <t>14,3061</t>
  </si>
  <si>
    <t>50,7909</t>
  </si>
  <si>
    <t>Custo Horário da Execução (A) + (B) + (C)</t>
  </si>
  <si>
    <t>(E) Custo Unitário da Execução [(A) + (B) + (C)] / (D)</t>
  </si>
  <si>
    <t>Materiais</t>
  </si>
  <si>
    <t xml:space="preserve"> MATED-11164 </t>
  </si>
  <si>
    <t>BOMBA (TIPO: CENTRÍFUGA MONOESTÁGIO|POLOS: TRIFÁSICO|POTÊNCIA: 2CV|ALTURA MANOMÉTRICA*: [14-38]MCA|VAZÃO*: [14,4-2,3]M3/H)*VALORES REFERENCIAIS APROXIMADOS</t>
  </si>
  <si>
    <t>1.586,7000</t>
  </si>
  <si>
    <t xml:space="preserve"> MATED-18137 </t>
  </si>
  <si>
    <t>ARRUELA LISA REDONDA (DIÂMETRO 16,8MM [5/8"]|ACABAMENTO: ZINCADO|PESO: 65UN/KG)*VALORES REFERENCIAIS APROXIMADOS</t>
  </si>
  <si>
    <t>0,5500</t>
  </si>
  <si>
    <t>2,2000</t>
  </si>
  <si>
    <t>0,1600</t>
  </si>
  <si>
    <t>0,6400</t>
  </si>
  <si>
    <t>5,0700</t>
  </si>
  <si>
    <t>1,0140</t>
  </si>
  <si>
    <t>(F)Total:</t>
  </si>
  <si>
    <t>61,62</t>
  </si>
  <si>
    <t>G</t>
  </si>
  <si>
    <t xml:space="preserve"> 47020 </t>
  </si>
  <si>
    <t>FORMA DE PLACA COMPENSADA</t>
  </si>
  <si>
    <t>61,03</t>
  </si>
  <si>
    <t>624,94</t>
  </si>
  <si>
    <t xml:space="preserve"> 42831 </t>
  </si>
  <si>
    <t>CONCRETO FCK=11 MPA P/ DRENAGEM</t>
  </si>
  <si>
    <t>1.078,03</t>
  </si>
  <si>
    <t xml:space="preserve"> 30044 </t>
  </si>
  <si>
    <t>GRUPO GERADOR 3,2 kVA</t>
  </si>
  <si>
    <t xml:space="preserve"> 30036 </t>
  </si>
  <si>
    <t>CAMINHÃO BASCULANTE 6 M3 - 10,5 T</t>
  </si>
  <si>
    <t xml:space="preserve"> 30045 </t>
  </si>
  <si>
    <t>FÁBRICA DE PRÉ-MOLDADO DE CONCRETO</t>
  </si>
  <si>
    <t>56,40</t>
  </si>
  <si>
    <t>79,94</t>
  </si>
  <si>
    <t>178,24</t>
  </si>
  <si>
    <t>93,22</t>
  </si>
  <si>
    <t xml:space="preserve"> 10069 </t>
  </si>
  <si>
    <t>AÇO CA - 50</t>
  </si>
  <si>
    <t>6,76</t>
  </si>
  <si>
    <t>436,02</t>
  </si>
  <si>
    <t xml:space="preserve"> 45050 </t>
  </si>
  <si>
    <t>CONCRETO FCK=15 MPA</t>
  </si>
  <si>
    <t>450,97</t>
  </si>
  <si>
    <t>103,72</t>
  </si>
  <si>
    <t xml:space="preserve"> H564 </t>
  </si>
  <si>
    <t>REGISTRO DE ESFERA DIAM. 2" (METAL)</t>
  </si>
  <si>
    <t xml:space="preserve"> 00010416 </t>
  </si>
  <si>
    <t>VALVULA DE RETENCAO VERTICAL, DE BRONZE (PN-16), 1 1/2", 200 PSI, EXTREMIDADES COM ROSCA</t>
  </si>
  <si>
    <t>FITA VEDA ROSCA, EM PTFE, ROLO DE 18 MM X 50 M (L X C)</t>
  </si>
  <si>
    <t xml:space="preserve"> 00011751 </t>
  </si>
  <si>
    <t>VALVULA DE ESFERA BRUTA EM BRONZE, BITOLA 1 1/2"</t>
  </si>
  <si>
    <t>ASTU - ASSENTAMENTO DE TUBOS E PECAS</t>
  </si>
  <si>
    <t xml:space="preserve"> 00036375 </t>
  </si>
  <si>
    <t>TUBO PVC PBA JEI, CLASSE 15, DN 50 MM, PARA REDE DE AGUA (NBR 5647)</t>
  </si>
  <si>
    <t>CURVA 90 GRAUS CURTA DIAMETRO 50 MM (ESGOTO)</t>
  </si>
  <si>
    <t>14,90</t>
  </si>
  <si>
    <t xml:space="preserve"> H232 </t>
  </si>
  <si>
    <t>TE DE REDUCAO 90 GRAUS SOLDAVEL 50 X 32 MM</t>
  </si>
  <si>
    <t xml:space="preserve"> H558 </t>
  </si>
  <si>
    <t>REGISTRO DE ESFERA DIAM.3/4" (METAL)</t>
  </si>
  <si>
    <t>LIPR - LIGAÇÕES PREDIAIS ÁGUA/ESGOTO/ENERGIA/TELEFONE</t>
  </si>
  <si>
    <t xml:space="preserve"> 00001414 </t>
  </si>
  <si>
    <t>COLAR TOMADA PVC, COM TRAVAS, SAIDA COM ROSCA, DE 60 MM X 1/2" OU 60 MM X 3/4", PARA LIGACAO PREDIAL DE AGUA</t>
  </si>
  <si>
    <t xml:space="preserve"> H172 </t>
  </si>
  <si>
    <t>JOELHO DE REDUÇÃO 90 GRAUS SOLDAVEL/ROSCA DIAM. 25X3/4"</t>
  </si>
  <si>
    <t xml:space="preserve"> H517 </t>
  </si>
  <si>
    <t>40,90</t>
  </si>
  <si>
    <t>11,7050</t>
  </si>
  <si>
    <t>8,3900</t>
  </si>
  <si>
    <t xml:space="preserve"> MATED-12970 </t>
  </si>
  <si>
    <t>FILTRO TIPO "Y" (MATERIAL: BRONZE|ROSCA: NPT [CÔNICA]|DIÂMETRO: 1"|CLASSE: PN20)</t>
  </si>
  <si>
    <t>118,7000</t>
  </si>
  <si>
    <t xml:space="preserve"> MATED-12968 </t>
  </si>
  <si>
    <t>FILTRO TIPO "Y" (MATERIAL: BRONZE|ROSCA: NPT [CÔNICA]|DIÂMETRO: 1.1/2"|CLASSE: PN20)</t>
  </si>
  <si>
    <t>223,4400</t>
  </si>
  <si>
    <t xml:space="preserve"> H196 </t>
  </si>
  <si>
    <t>REGISTRO DE GAVETA C/CANOPLA DIAM. 1"</t>
  </si>
  <si>
    <t xml:space="preserve"> 00011675 </t>
  </si>
  <si>
    <t>REGISTRO DE ESFERA, PVC, COM VOLANTE, VS, SOLDAVEL, DN 32 MM, COM CORPO DIVIDIDO</t>
  </si>
  <si>
    <t xml:space="preserve"> 00011678 </t>
  </si>
  <si>
    <t>REGISTRO DE ESFERA, PVC, COM VOLANTE, VS, SOLDAVEL, DN 60 MM, COM CORPO DIVIDIDO</t>
  </si>
  <si>
    <t xml:space="preserve"> H110 </t>
  </si>
  <si>
    <t>ADAPTADOR SOLDÁVEL LONGO COM FLANGES LIVRES PARA CAIXA D'ÁGUA 60MMX2"</t>
  </si>
  <si>
    <t xml:space="preserve"> H118 </t>
  </si>
  <si>
    <t>BUCHA DE REDUÇÃO SOLDAVEL LONGA 50 X 32 MM</t>
  </si>
  <si>
    <t xml:space="preserve"> H119 </t>
  </si>
  <si>
    <t>BUCHA DE REDUÇÃO SOLDAVEL LONGA 60 X 25 MM</t>
  </si>
  <si>
    <t xml:space="preserve"> H278 </t>
  </si>
  <si>
    <t>JOELHO 45 GRAUS SOLDÁVEL DIAM. 60 MM</t>
  </si>
  <si>
    <t xml:space="preserve"> H309 </t>
  </si>
  <si>
    <t>LUVA SOLDAVEL COM ROSCA 40 X 1.1/4"</t>
  </si>
  <si>
    <t>169,20</t>
  </si>
  <si>
    <t>42,20</t>
  </si>
  <si>
    <t>2,90</t>
  </si>
  <si>
    <t xml:space="preserve"> H245 </t>
  </si>
  <si>
    <t>32,10</t>
  </si>
  <si>
    <t xml:space="preserve"> H222 </t>
  </si>
  <si>
    <t xml:space="preserve"> H233 </t>
  </si>
  <si>
    <t>TE DE REDUCAO 90 GRAUS SOLDAVEL 50 X 40 MM</t>
  </si>
  <si>
    <t xml:space="preserve"> H132 </t>
  </si>
  <si>
    <t>BUCHA DE REDUÇÃO SOLDAVEL LONGA 60 X 50 MM</t>
  </si>
  <si>
    <t xml:space="preserve"> H672 </t>
  </si>
  <si>
    <t>RESERVATÓRIO D'ÁGUA TIPO TAÇA METÁLICA 10M3 - COLUNA SECA 6,0M PINTADA COM LOGOTIPO PADRÃO GOINFRA- AÇO PATINÁVEL</t>
  </si>
  <si>
    <t xml:space="preserve"> 5071 </t>
  </si>
  <si>
    <t>Perfuração rocha sedimentar sedimento / camadas inconsolidadas dn 8.1/2 a 9.1/2" - até 150m</t>
  </si>
  <si>
    <t xml:space="preserve"> 5048 </t>
  </si>
  <si>
    <t>Perfuração em rocha cristalina - rocha cristalina alterada / compacta dn 6" (poço até 120m)</t>
  </si>
  <si>
    <t xml:space="preserve"> 5049 </t>
  </si>
  <si>
    <t>Perfuração em rocha cristalina - rocha cristalina alterada / compacta dn 8" (poço até 150m)</t>
  </si>
  <si>
    <t xml:space="preserve"> D010000044 </t>
  </si>
  <si>
    <t>BENTONITA</t>
  </si>
  <si>
    <t xml:space="preserve"> H020000532 </t>
  </si>
  <si>
    <t>COMPRESSOR AC XA-350SD,764PCM, 182HP</t>
  </si>
  <si>
    <t xml:space="preserve"> 5096 </t>
  </si>
  <si>
    <t>Revestimento tubo liso aço din 2440 em 6"</t>
  </si>
  <si>
    <t xml:space="preserve"> H029000442 </t>
  </si>
  <si>
    <t>LOCAÇÃO DE LIXADEIRA (5.000RPM)</t>
  </si>
  <si>
    <t xml:space="preserve"> H029000443 </t>
  </si>
  <si>
    <t>ESMERILHADEIRA 8500RPM</t>
  </si>
  <si>
    <t xml:space="preserve"> E019300283 </t>
  </si>
  <si>
    <t>INSPEÇÃO DE SOLDA/REVESTIMENTO COM EQUIPAMENTO DE ULTRASSOM/HOLIDAY</t>
  </si>
  <si>
    <t xml:space="preserve"> D340000010 </t>
  </si>
  <si>
    <t>ESMERIL</t>
  </si>
  <si>
    <t xml:space="preserve"> H029000441 </t>
  </si>
  <si>
    <t>LOCAÇÃO DE MÁQUINA DE SOLDA - (475A TRIFÁSICA : CAPACIDADE - GRANDE)</t>
  </si>
  <si>
    <t xml:space="preserve"> 00004221 </t>
  </si>
  <si>
    <t>OLEO DIESEL COMBUSTIVEL COMUM METROPOLITANO S-10 OU S-500</t>
  </si>
  <si>
    <t xml:space="preserve"> D349030024 </t>
  </si>
  <si>
    <t>ESCOVA CIRCULAR (ACO LATONADO, 6 X 1 " (DIAMETRO X ESPESSURA), FURO DE 1 1/4 ", FIO ONDULADO*0,30* MM)</t>
  </si>
  <si>
    <t xml:space="preserve"> D219300281 </t>
  </si>
  <si>
    <t>TINTA PARA REVESTIMENTO AWWA C210</t>
  </si>
  <si>
    <t xml:space="preserve"> H029000440 </t>
  </si>
  <si>
    <t>LOCACAO DE GRUPO GERADOR *80 A 125* KVA, MOTOR DIESEL, REBOCAVEL, ACIONAMENTO  MANUAL</t>
  </si>
  <si>
    <t xml:space="preserve"> I0572 </t>
  </si>
  <si>
    <t>BOMBA SUBMERSÍVEL ABS (CHI)</t>
  </si>
  <si>
    <t xml:space="preserve"> I0686 </t>
  </si>
  <si>
    <t>BOMBA SUBMERSÍVEL ABS (CHP)</t>
  </si>
  <si>
    <t xml:space="preserve"> I0740 </t>
  </si>
  <si>
    <t>GRUPO GERADOR 145 KVA (CHP)</t>
  </si>
  <si>
    <t xml:space="preserve"> 24.00.12 </t>
  </si>
  <si>
    <t>EQUIPE (5 PROFISSIONAIS CAMPO) - ROTOPNEUMATICA</t>
  </si>
  <si>
    <t xml:space="preserve"> H020050006 </t>
  </si>
  <si>
    <t>SONDA ROTATIVA/ROTOPNEUMATICA, ACIONAMENTO HDRAULICO COM CAPACIDADE DE PERFURAR POCO ATE 300M EM 6" EM ROCHAS CALCARIAS, CRISTALINAS META-SEDIMENTARES E QUARTZITICAS E ATE 250M EM 8.1/2" NO SEDIMENTO</t>
  </si>
  <si>
    <t xml:space="preserve"> 5102 </t>
  </si>
  <si>
    <t>Revestimento tubo liso aço preto din 2440 em 8"</t>
  </si>
  <si>
    <t>Infraestrutura</t>
  </si>
  <si>
    <t xml:space="preserve"> F099703057 </t>
  </si>
  <si>
    <t>COLIFORMES TERMOTOLERANTES - ANALISES FISICAS, QUIMICAS E BIOLOGICAS DAAGUA</t>
  </si>
  <si>
    <t xml:space="preserve"> F099703058 </t>
  </si>
  <si>
    <t>CLOROFILA ALFA - ANALISES FISICAS, QUIMICAS E BIOLOGICAS DA AGUA</t>
  </si>
  <si>
    <t xml:space="preserve"> F099703056 </t>
  </si>
  <si>
    <t>CHUMBO TOTAL - ANALISES FISICAS, QUIMICAS E BIOLOGICAS DA AGUA</t>
  </si>
  <si>
    <t xml:space="preserve"> F099703059 </t>
  </si>
  <si>
    <t>CIANETO LIVRE - ANALISES FISICAS, QUIMICAS E BIOLOGICAS DA AGUA</t>
  </si>
  <si>
    <t>7,20</t>
  </si>
  <si>
    <t xml:space="preserve"> 2910 </t>
  </si>
  <si>
    <t>1,80</t>
  </si>
  <si>
    <t xml:space="preserve"> 00020140 </t>
  </si>
  <si>
    <t>JUNCAO SIMPLES, PVC SERIE R, DN 40 X 40 MM, PARA ESGOTO PREDIAL</t>
  </si>
  <si>
    <t xml:space="preserve"> 00020171 </t>
  </si>
  <si>
    <t>LUVA SIMPLES, PVC SERIE R, 150 MM, PARA ESGOTO PREDIAL</t>
  </si>
  <si>
    <t xml:space="preserve"> 00020047 </t>
  </si>
  <si>
    <t>REDUCAO EXCENTRICA PVC, SERIE R, DN 150 X 100 MM, PARA ESGOTO PREDIAL</t>
  </si>
  <si>
    <t>227,40</t>
  </si>
  <si>
    <t>72,90</t>
  </si>
  <si>
    <t>1,30</t>
  </si>
  <si>
    <t xml:space="preserve"> H411 </t>
  </si>
  <si>
    <t>TE SANITARIO DIAMETRO 100 X 100 MM - (ESGOTO)</t>
  </si>
  <si>
    <t xml:space="preserve"> 00020181 </t>
  </si>
  <si>
    <t>TE, PVC, SERIE R, 150 X 150 MM, PARA ESGOTO PREDIAL</t>
  </si>
  <si>
    <t xml:space="preserve"> 00020180 </t>
  </si>
  <si>
    <t>TE, PVC, SERIE R, 150 X 100 MM, PARA ESGOTO PREDIAL</t>
  </si>
  <si>
    <t xml:space="preserve"> H423 </t>
  </si>
  <si>
    <t>TUBO LEVE PVC RIGIDO DIAM. 200 MM</t>
  </si>
  <si>
    <t>30,80</t>
  </si>
  <si>
    <t>Fossas e Sumidouros</t>
  </si>
  <si>
    <t xml:space="preserve"> 101624 </t>
  </si>
  <si>
    <t>PREPARO DE FUNDO DE VALA COM LARGURA MAIOR OU IGUAL A 1,5 M E MENOR QUE 2,5 M, COM CAMADA DE BRITA, LANÇAMENTO MECANIZADO. AF_08/2020</t>
  </si>
  <si>
    <t>MOVT - MOVIMENTO DE TERRA</t>
  </si>
  <si>
    <t xml:space="preserve"> 97738 </t>
  </si>
  <si>
    <t>PEÇA CIRCULAR PRÉ-MOLDADA, VOLUME DE CONCRETO DE 10 A 30 LITROS, TAXA DE FIBRA DE POLIPROPILENO APROXIMADA DE 6 KG/M³. AF_03/2024_PS</t>
  </si>
  <si>
    <t xml:space="preserve"> 5678 </t>
  </si>
  <si>
    <t>RETROESCAVADEIRA SOBRE RODAS COM CARREGADEIRA, TRAÇÃO 4X4, POTÊNCIA LÍQ. 88 HP, CAÇAMBA CARREG. CAP. MÍN. 1 M3, CAÇAMBA RETRO CAP. 0,26 M3, PESO OPERACIONAL MÍN. 6.674 KG, PROFUNDIDADE ESCAVAÇÃO MÁX. 4,37 M - CHP DIURNO. AF_06/2014</t>
  </si>
  <si>
    <t xml:space="preserve"> 97740 </t>
  </si>
  <si>
    <t>PEÇA CIRCULAR PRÉ-MOLDADA, VOLUME DE CONCRETO ACIMA DE 100 LITROS, TAXA DE AÇO APROXIMADA DE 30KG/M³. AF_03/2024</t>
  </si>
  <si>
    <t xml:space="preserve"> 100475 </t>
  </si>
  <si>
    <t>ARGAMASSA TRAÇO 1:3 (EM VOLUME DE CIMENTO E AREIA MÉDIA ÚMIDA) COM ADIÇÃO DE IMPERMEABILIZANTE, PREPARO MECÂNICO COM BETONEIRA 400 L. AF_08/2019</t>
  </si>
  <si>
    <t xml:space="preserve"> 5679 </t>
  </si>
  <si>
    <t>RETROESCAVADEIRA SOBRE RODAS COM CARREGADEIRA, TRAÇÃO 4X4, POTÊNCIA LÍQ. 88 HP, CAÇAMBA CARREG. CAP. MÍN. 1 M3, CAÇAMBA RETRO CAP. 0,26 M3, PESO OPERACIONAL MÍN. 6.674 KG, PROFUNDIDADE ESCAVAÇÃO MÁX. 4,37 M - CHI DIURNO. AF_06/2014</t>
  </si>
  <si>
    <t xml:space="preserve"> 00043447 </t>
  </si>
  <si>
    <t>ANEL EM CONCRETO ARMADO, PERFURADO, PARA FOSSAS SEPTICAS E SUMIDOUROS, SEM FUNDO, DIAMETRO INTERNO DE 2,50 M E ALTURA DE 0,50 M</t>
  </si>
  <si>
    <t xml:space="preserve"> 3080 </t>
  </si>
  <si>
    <t xml:space="preserve"> 3934 </t>
  </si>
  <si>
    <t>CABO FLEXÍVEL EPR/XLPE (90°C), 0,6/1 KV, 70 MM2</t>
  </si>
  <si>
    <t xml:space="preserve"> 3932 </t>
  </si>
  <si>
    <t>CABO FLEXÍVEL EPR/XLPE (90°C), 0,6/1 KV, 35 MM2</t>
  </si>
  <si>
    <t xml:space="preserve"> P.19.000.042477 </t>
  </si>
  <si>
    <t>CAIXA DE INSPEÇÃO DO TERRA CILÍNDRICA EM PVC RÍGIDO, DIÂMETRO DE 300 MM, H= 250 MM</t>
  </si>
  <si>
    <t xml:space="preserve"> 3046 </t>
  </si>
  <si>
    <t xml:space="preserve"> M100600440 </t>
  </si>
  <si>
    <t>BOX, RETO INTERNO EM ALUMINIO, 4"</t>
  </si>
  <si>
    <t xml:space="preserve"> 3202 </t>
  </si>
  <si>
    <t xml:space="preserve"> 3208 </t>
  </si>
  <si>
    <t xml:space="preserve"> 4.37.13 </t>
  </si>
  <si>
    <t>CHAVE FUSÍVEL DISTRIBUIÇÃO "DHC" 15KV CAP NOMINAL DA BASE 300 A CLASSE 2 TIPO C  NBR 7282 E NBI: 95/110 KV</t>
  </si>
  <si>
    <t>Subestação Transformadora em Poste</t>
  </si>
  <si>
    <t xml:space="preserve"> 714 </t>
  </si>
  <si>
    <t>Cruzeta em concreto armado, tipo "t", 1900mm</t>
  </si>
  <si>
    <t>Entrada em baixa tensao</t>
  </si>
  <si>
    <t xml:space="preserve"> 4.45.10 </t>
  </si>
  <si>
    <t>DPS - DISPOSITIVO DE PROT. CONTRA SURTOS 40 KA</t>
  </si>
  <si>
    <t>Instalações Elétricas - Eletrodutos Embutidos, Cabos, Caixas, Tomadas e Interruptores</t>
  </si>
  <si>
    <t>ELETRODUTO FLEXIVEL PLANO EM PEAD, COR PRETA E LARANJA, DIAMETRO 32 MM</t>
  </si>
  <si>
    <t>CURVA 90 GRAUS AÇO ZINCADO DIAMETRO 4"</t>
  </si>
  <si>
    <t xml:space="preserve"> 3377 </t>
  </si>
  <si>
    <t>LUVA EM AÇO ZINCADO (ELETROLITICO) DIAMETRO 4"</t>
  </si>
  <si>
    <t>Fornecimento de Materiais para Redes de Energia Elétrica e Iluminação</t>
  </si>
  <si>
    <t xml:space="preserve"> 1693 </t>
  </si>
  <si>
    <t>Parafuso rosca dupla 16 x 250mm</t>
  </si>
  <si>
    <t>Entrada em Baixa Tensão</t>
  </si>
  <si>
    <t xml:space="preserve"> 2455 </t>
  </si>
  <si>
    <t>Aluguel de caminhão guindauto 3,0 t ( m. benz - 1215 c/48- 143,0 hp</t>
  </si>
  <si>
    <t>104,51</t>
  </si>
  <si>
    <t>596,79</t>
  </si>
  <si>
    <t>119,36</t>
  </si>
  <si>
    <t xml:space="preserve"> 1867 </t>
  </si>
  <si>
    <t>Poste concreto duplo T (DT) 11/1000</t>
  </si>
  <si>
    <t>3.185,00</t>
  </si>
  <si>
    <t>91,80</t>
  </si>
  <si>
    <t>157,65</t>
  </si>
  <si>
    <t>6,59</t>
  </si>
  <si>
    <t>114,69</t>
  </si>
  <si>
    <t>151,24</t>
  </si>
  <si>
    <t>18,97</t>
  </si>
  <si>
    <t>35,84</t>
  </si>
  <si>
    <t>29,08</t>
  </si>
  <si>
    <t>3,62</t>
  </si>
  <si>
    <t xml:space="preserve"> 00007576 </t>
  </si>
  <si>
    <t>SUPORTE EM ACO GALVANIZADO PARA TRANSFORMADOR PARA POSTE DUPLO T 185 X 95 MM, CHAPA DE 5/16"</t>
  </si>
  <si>
    <t xml:space="preserve"> 3717 </t>
  </si>
  <si>
    <t>TRANSFORMADOR TRIFASICO, 112,5 KVA - A ÓLEO</t>
  </si>
  <si>
    <t xml:space="preserve"> 91170 </t>
  </si>
  <si>
    <t>FIXAÇÃO DE TUBOS HORIZONTAIS DE PVC ÁGUA, PVC ESGOTO, PVC ÁGUA PLUVIAL, CPVC, PPR, COBRE OU AÇO, DIÂMETROS MENORES OU IGUAIS A 40 MM, COM ABRAÇADEIRA METÁLICA RÍGIDA TIPO U PERFIL 1 1/4", FIXADA EM PERFILADO EM LAJE. AF_09/2023_PS - (ADAPTADO CONFORME DECRETO ESTADUAL N° 9900/2021)</t>
  </si>
  <si>
    <t>78,60</t>
  </si>
  <si>
    <t>23,30</t>
  </si>
  <si>
    <t xml:space="preserve"> 00039244 </t>
  </si>
  <si>
    <t>ELETRODUTO PVC FLEXIVEL CORRUGADO, REFORCADO, COR LARANJA, DE 25 MM, PARA LAJES E PISOS</t>
  </si>
  <si>
    <t xml:space="preserve"> 00039245 </t>
  </si>
  <si>
    <t>ELETRODUTO PVC FLEXIVEL CORRUGADO, REFORCADO, COR LARANJA, DE 32 MM, PARA LAJES E PISOS</t>
  </si>
  <si>
    <t>209,90</t>
  </si>
  <si>
    <t>479,40</t>
  </si>
  <si>
    <t xml:space="preserve"> 3282 </t>
  </si>
  <si>
    <t>24,30</t>
  </si>
  <si>
    <t xml:space="preserve"> 3281 </t>
  </si>
  <si>
    <t>8,40</t>
  </si>
  <si>
    <t xml:space="preserve"> 3283 </t>
  </si>
  <si>
    <t xml:space="preserve"> 3285 </t>
  </si>
  <si>
    <t>5,80</t>
  </si>
  <si>
    <t xml:space="preserve"> 14408 </t>
  </si>
  <si>
    <t>Perfilado, pré-zincado  a fogo, perfurado 38 x 38mm</t>
  </si>
  <si>
    <t>9,61</t>
  </si>
  <si>
    <t>70,70</t>
  </si>
  <si>
    <t xml:space="preserve"> P.04.000.062115 </t>
  </si>
  <si>
    <t>ELETROCALHA PERFURADA GALVANIZADA A FOGO, 100X50MM</t>
  </si>
  <si>
    <t>63,60</t>
  </si>
  <si>
    <t xml:space="preserve"> P.04.000.062117 </t>
  </si>
  <si>
    <t>ELETROCALHA PERFURADA GALVANIZADA A FOGO, 200X50MM</t>
  </si>
  <si>
    <t>10,70</t>
  </si>
  <si>
    <t>5.332,50</t>
  </si>
  <si>
    <t>120,90</t>
  </si>
  <si>
    <t>513,40</t>
  </si>
  <si>
    <t xml:space="preserve"> 3112 </t>
  </si>
  <si>
    <t>125,70</t>
  </si>
  <si>
    <t>192,40</t>
  </si>
  <si>
    <t xml:space="preserve"> 3929 </t>
  </si>
  <si>
    <t>CABO FLEXÍVEL EPR/XLPE (90°C), 0,6/1 KV, 10 MM2</t>
  </si>
  <si>
    <t>0,40</t>
  </si>
  <si>
    <t>55,70</t>
  </si>
  <si>
    <t>164,10</t>
  </si>
  <si>
    <t>15,3000</t>
  </si>
  <si>
    <t>8,1898</t>
  </si>
  <si>
    <t>12,5309</t>
  </si>
  <si>
    <t xml:space="preserve"> MATED-11922 </t>
  </si>
  <si>
    <t>BARRAMENTO COM SUPORTE PARA QUADRO (PADRÃO: DIN|TIPO: NEUTRO/TERRA|POLOS/TERMINAIS: 12)</t>
  </si>
  <si>
    <t>13,8500</t>
  </si>
  <si>
    <t>27,7000</t>
  </si>
  <si>
    <t xml:space="preserve"> MATED-17109 </t>
  </si>
  <si>
    <t>QUADRO DE DISTRIBUIÇÃO (CAPACIDADE: 24 DISJUNTORES DIN|MATERIAL: CHAPA METÁLICA|BARRAMENTO: 100A TRIFASICO-INCLUSO|TIPO: SOBREPOR)</t>
  </si>
  <si>
    <t>463,9400</t>
  </si>
  <si>
    <t xml:space="preserve"> 51222 </t>
  </si>
  <si>
    <t>QUADRO DE DISTRIBUIÇÃO DE SOBREPOR C/ PORTA C/ BARRAMENTO CHAPA METÁLICA 150A - 24 DISJUNTORES</t>
  </si>
  <si>
    <t xml:space="preserve"> 6387 </t>
  </si>
  <si>
    <t>QUADRO DE DISTRIBUICAO COM BARRAMENTO TRIFASICO, DE EMBUTIR, EM CHAPA DE ACO GALVANIZADO, PARA 28 DISJUNTORES DIN, 100 A - SINAPI - 00013396</t>
  </si>
  <si>
    <t>187,28</t>
  </si>
  <si>
    <t xml:space="preserve"> 87296 </t>
  </si>
  <si>
    <t>ARGAMASSA TRAÇO 1:3:12 (EM VOLUME DE CIMENTO, CAL E AREIA MÉDIA ÚMIDA) PARA EMBOÇO/MASSA ÚNICA/ASSENTAMENTO DE ALVENARIA DE VEDAÇÃO, PREPARO MECÂNICO COM BETONEIRA 600 L. AF_08/2019 - (ADAPTADO CONFORME DECRETO ESTADUAL N° 9900/2021)</t>
  </si>
  <si>
    <t>553,28</t>
  </si>
  <si>
    <t>10,51</t>
  </si>
  <si>
    <t>46,82</t>
  </si>
  <si>
    <t xml:space="preserve"> 13061 </t>
  </si>
  <si>
    <t>Quadro de distribuição de embutir em chapa de aço, p/até 40 disjuntores c/barramento, padrão DIN, Cemar ou similar</t>
  </si>
  <si>
    <t>825,83</t>
  </si>
  <si>
    <t>45,90</t>
  </si>
  <si>
    <t>1,65</t>
  </si>
  <si>
    <t>46,12</t>
  </si>
  <si>
    <t xml:space="preserve"> 00036397 </t>
  </si>
  <si>
    <t>BETONEIRA, CAPACIDADE NOMINAL 600 L, CAPACIDADE DE MISTURA 360L, MOTOR ELETRICO TRIFASICO 220/380V, POTENCIA 4CV, EXCLUSO CARREGADOR</t>
  </si>
  <si>
    <t>19.114,57</t>
  </si>
  <si>
    <t>180,80</t>
  </si>
  <si>
    <t>0,94</t>
  </si>
  <si>
    <t>3,24</t>
  </si>
  <si>
    <t xml:space="preserve"> 12232 </t>
  </si>
  <si>
    <t>Quadro geral de distribuição de embutir, com barramento, em chapa galvaniz., medindo:1200x800x250cm, exclusive disjuntores</t>
  </si>
  <si>
    <t>3.369,02</t>
  </si>
  <si>
    <t>122,40</t>
  </si>
  <si>
    <t xml:space="preserve"> 3263 </t>
  </si>
  <si>
    <t xml:space="preserve"> 91946 </t>
  </si>
  <si>
    <t>SUPORTE PARAFUSADO COM PLACA DE ENCAIXE 4" X 2" MÉDIO (1,30 M DO PISO) PARA PONTO ELÉTRICO - FORNECIMENTO E INSTALAÇÃO. AF_03/2023 - (ADAPTADO CONFORME DECRETO ESTADUAL N° 9900/2021) - (ADAPTADO CONFORME DECRETO ESTADUAL N° 9900/2021)</t>
  </si>
  <si>
    <t xml:space="preserve"> 92028 </t>
  </si>
  <si>
    <t>INTERRUPTOR PARALELO (1 MÓDULO) COM 1 TOMADA DE EMBUTIR 2P+T 10 A, SEM SUPORTE E SEM PLACA - FORNECIMENTO E INSTALAÇÃO. AF_03/2023 - (ADAPTADO CONFORME DECRETO ESTADUAL N° 9900/2021)</t>
  </si>
  <si>
    <t xml:space="preserve"> 92007 </t>
  </si>
  <si>
    <t>TOMADA BAIXA DE EMBUTIR (2 MÓDULOS), 2P+T 20 A, SEM SUPORTE E SEM PLACA - FORNECIMENTO E INSTALAÇÃO. AF_03/2023 - (ADAPTADO CONFORME DECRETO ESTADUAL N° 9900/2021)</t>
  </si>
  <si>
    <t xml:space="preserve"> 3806 </t>
  </si>
  <si>
    <t xml:space="preserve"> 00002559 </t>
  </si>
  <si>
    <t>CONDULETE DE ALUMINIO TIPO C, PARA ELETRODUTO ROSCAVEL DE 3/4", COM TAMPA CEGA</t>
  </si>
  <si>
    <t xml:space="preserve"> 00002560 </t>
  </si>
  <si>
    <t>CONDULETE DE ALUMINIO TIPO C, PARA ELETRODUTO ROSCAVEL DE 1", COM TAMPA CEGA</t>
  </si>
  <si>
    <t>232,00</t>
  </si>
  <si>
    <t xml:space="preserve"> 00002590 </t>
  </si>
  <si>
    <t>CONDULETE DE ALUMINIO TIPO E, PARA ELETRODUTO ROSCAVEL DE 1", COM TAMPA CEGA</t>
  </si>
  <si>
    <t>Instalações Elétricas - Eletrodutos, Conexões e Conduletes Aparentes</t>
  </si>
  <si>
    <t xml:space="preserve"> 641 </t>
  </si>
  <si>
    <t>Condulete tipo "LL" de 1" em alumínio fundido a prova de tempo, gases, vapores e pós.</t>
  </si>
  <si>
    <t xml:space="preserve"> 00002586 </t>
  </si>
  <si>
    <t>CONDULETE DE ALUMINIO TIPO T, PARA ELETRODUTO ROSCAVEL DE 1", COM TAMPA CEGA</t>
  </si>
  <si>
    <t>ARGAMASSA TRAÇO 1:3 (EM VOLUME DE CIMENTO E AREIA MÉDIA ÚMIDA), PREPARO MANUAL. AF_08/2019 - (ADAPTADO CONFORME DECRETO ESTADUAL N° 9900/2021)</t>
  </si>
  <si>
    <t xml:space="preserve"> 00001871 </t>
  </si>
  <si>
    <t>CAIXA OCTOGONAL DE FUNDO MOVEL, EM PVC, DE 3" X 3", PARA ELETRODUTO FLEXIVEL CORRUGADO</t>
  </si>
  <si>
    <t>79,00</t>
  </si>
  <si>
    <t xml:space="preserve"> 3245 </t>
  </si>
  <si>
    <t>86,00</t>
  </si>
  <si>
    <t xml:space="preserve"> H308 </t>
  </si>
  <si>
    <t>LUVA SOLDAVEL COM ROSCA 32 X 1"</t>
  </si>
  <si>
    <t xml:space="preserve"> 3385 </t>
  </si>
  <si>
    <t xml:space="preserve"> 3380 </t>
  </si>
  <si>
    <t xml:space="preserve"> 3384 </t>
  </si>
  <si>
    <t xml:space="preserve"> 00002581 </t>
  </si>
  <si>
    <t>CONDULETE DE ALUMINIO TIPO X, PARA ELETRODUTO ROSCAVEL DE 1", COM TAMPA CEGA</t>
  </si>
  <si>
    <t>5,6100</t>
  </si>
  <si>
    <t>8,5837</t>
  </si>
  <si>
    <t>0,4400</t>
  </si>
  <si>
    <t xml:space="preserve"> ED-17976 </t>
  </si>
  <si>
    <t>CONDULETE DE ALUMÍNIO, TIPO "X", DIÂMETRO DE SAÍDA 1.1/2" (40MM), EXCLUSIVE INSTALAÇÃO, MÓDULO E PLACA (FORNECIMENTO)</t>
  </si>
  <si>
    <t>52,8600</t>
  </si>
  <si>
    <t>(G)Total:</t>
  </si>
  <si>
    <t xml:space="preserve"> 3128 </t>
  </si>
  <si>
    <t>CAIXA DE PASSAGEM METALICA DE EMBUTIR 15X15X8 CM</t>
  </si>
  <si>
    <t xml:space="preserve"> 1405 </t>
  </si>
  <si>
    <t>CAIXA DE PASSAGEM METALICA, DE SOBREPOR, COM TAMPA APARAFUSADA, DIMENSOES 15 X 15 X *10* CM - SINAPI - 00020254</t>
  </si>
  <si>
    <t>355,00</t>
  </si>
  <si>
    <t>Interligações até Quadro Geral - Fios e Cabos</t>
  </si>
  <si>
    <t xml:space="preserve"> 13355 </t>
  </si>
  <si>
    <t>Arruela de pressão 1/4"</t>
  </si>
  <si>
    <t>0,05</t>
  </si>
  <si>
    <t xml:space="preserve"> 11072 </t>
  </si>
  <si>
    <t>Arruela lisa de 3/8"</t>
  </si>
  <si>
    <t xml:space="preserve"> 3069 </t>
  </si>
  <si>
    <t>1.185,00</t>
  </si>
  <si>
    <t xml:space="preserve"> 3070 </t>
  </si>
  <si>
    <t>78,00</t>
  </si>
  <si>
    <t>57,00</t>
  </si>
  <si>
    <t xml:space="preserve"> 3392 </t>
  </si>
  <si>
    <t xml:space="preserve"> 3393 </t>
  </si>
  <si>
    <t>323,00</t>
  </si>
  <si>
    <t xml:space="preserve"> 3822 </t>
  </si>
  <si>
    <t>PARAFUSO SEXTAVADO D=3/8" X 3/4"</t>
  </si>
  <si>
    <t xml:space="preserve"> 3821 </t>
  </si>
  <si>
    <t>PARAFUSO SEXTAVADO CABEÇA LENTILHA D = 1/4" X 5/8"</t>
  </si>
  <si>
    <t>537,00</t>
  </si>
  <si>
    <t>671,00</t>
  </si>
  <si>
    <t xml:space="preserve"> 3058 </t>
  </si>
  <si>
    <t>ABRAÇADEIRA METÁLICA TIPO "D" DIÂMETRO 1"</t>
  </si>
  <si>
    <t xml:space="preserve"> 3060 </t>
  </si>
  <si>
    <t>ABRAÇADEIRA METÁLICA TIPO "D" DIÂMETRO 1.1/4"</t>
  </si>
  <si>
    <t xml:space="preserve"> 3062 </t>
  </si>
  <si>
    <t>ABRAÇADEIRA METÁLICA TIPO "D" DIÂMETRO 2"</t>
  </si>
  <si>
    <t xml:space="preserve"> 3064 </t>
  </si>
  <si>
    <t>ABRAÇADEIRA METALICA TIPO "D" DIÂMETRO 3"</t>
  </si>
  <si>
    <t xml:space="preserve"> 3246 </t>
  </si>
  <si>
    <t>Pontos de Suprimento de Energia para Computador</t>
  </si>
  <si>
    <t xml:space="preserve"> 3625 </t>
  </si>
  <si>
    <t>Gancho curto para perfilado, ref. Mopa ou similar</t>
  </si>
  <si>
    <t>4,68</t>
  </si>
  <si>
    <t>3,06</t>
  </si>
  <si>
    <t xml:space="preserve"> 71.08.02U </t>
  </si>
  <si>
    <t>COMPESA</t>
  </si>
  <si>
    <t>MONTAGEM GRUPO GERADOR 70 A 250 KVA, COM QUADRO AUTOMÁTICO - (ADAPTADO CONFORME DECRETO ESTADUAL N° 9900/2021)</t>
  </si>
  <si>
    <t xml:space="preserve"> 00039585 </t>
  </si>
  <si>
    <t>GRUPO GERADOR DIESEL, COM CARENAGEM, POTENCIA STANDART ENTRE 100 E 110 KVA, VELOCIDADE DE 1800 RPM, FREQUENCIA DE 60 HZ</t>
  </si>
  <si>
    <t xml:space="preserve"> 3991 </t>
  </si>
  <si>
    <t>31,2133</t>
  </si>
  <si>
    <t>22,3733</t>
  </si>
  <si>
    <t xml:space="preserve"> MATED-17755 </t>
  </si>
  <si>
    <t>LUMINÁRIA COMERCIAL COM ALETAS (FIXAÇÃO: SOBREPOR|COMPRIMENTO: 120CM|MATERIAL: CHAPA DE AÇO|ACABAMENTO: TRATAMENTO ANTI-CORROSIVO|REFLETOR: MULTIFACETADO EM ALUMÍNIO ANODIZADO BRILHANTE|COR: BRANCA|TIPO DE LÂMPADAS: TUBULAR|BASE: NÃO INCLUSO|REATOR: NÃO INCLUSO|CAPACIDADE: QUATRO (4) LÂMPADAS - NÃO INCLUSO)</t>
  </si>
  <si>
    <t>331,3847</t>
  </si>
  <si>
    <t xml:space="preserve"> 13685 </t>
  </si>
  <si>
    <t>Luminária Painel Led embutir 18w quadrada, 6000k  da G-light ou similar</t>
  </si>
  <si>
    <t>35,90</t>
  </si>
  <si>
    <t xml:space="preserve"> 14478 </t>
  </si>
  <si>
    <t>Luminária plafon de sobrepor em LED 29.5x29.5 cm, 24w 4000K bivolt, Avant ou similar</t>
  </si>
  <si>
    <t>70,45</t>
  </si>
  <si>
    <t xml:space="preserve"> 3067 </t>
  </si>
  <si>
    <t>BUCHA DE NYLON S-10</t>
  </si>
  <si>
    <t>0,44</t>
  </si>
  <si>
    <t>4,59</t>
  </si>
  <si>
    <t xml:space="preserve"> 3390 </t>
  </si>
  <si>
    <t>PARAFUSO P/BUCHA S-10</t>
  </si>
  <si>
    <t>0,54</t>
  </si>
  <si>
    <t>1,08</t>
  </si>
  <si>
    <t xml:space="preserve"> 13524 </t>
  </si>
  <si>
    <t>Refletor Slim  LED 200W de potência, branco Frio, 6500k, Autovolt, marca G-light ou similar</t>
  </si>
  <si>
    <t>120,15</t>
  </si>
  <si>
    <t xml:space="preserve"> 4001 </t>
  </si>
  <si>
    <t xml:space="preserve"> 4054 </t>
  </si>
  <si>
    <t>169,00</t>
  </si>
  <si>
    <t xml:space="preserve"> 12925 </t>
  </si>
  <si>
    <t>Lâmpada PAR 20 Led 7w bivolt am/br/neu</t>
  </si>
  <si>
    <t>14,05</t>
  </si>
  <si>
    <t xml:space="preserve"> 13515 </t>
  </si>
  <si>
    <t>Luminária hermética  de sobrepor, para lâmpada tubular T8, 2x18w, IP65, 65cm,ref.: LMIP65 2x18 - T8C, da G-light ou similar</t>
  </si>
  <si>
    <t>102,58</t>
  </si>
  <si>
    <t xml:space="preserve"> 8482 </t>
  </si>
  <si>
    <t>BLOCO AUTONOMO DE ILUM. EMERG. INSCR. DE SAIDA OU BALIZAMENTO SIST. NAO PERMANENTE, LED 500 LUMENS 5000K E BATERIA DE 6V-4AH, REF. BLOKITO BLK 500 DA AUREON OU SIMILAR</t>
  </si>
  <si>
    <t xml:space="preserve"> 3905 </t>
  </si>
  <si>
    <t>CONECTOR RJ 45 CAT.6</t>
  </si>
  <si>
    <t xml:space="preserve"> 00039597 </t>
  </si>
  <si>
    <t>PATCH PANEL, 48 PORTAS, CATEGORIA 6, COM RACKS DE 19" DE LARGURA E 2 U DE ALTURA</t>
  </si>
  <si>
    <t>1,2262</t>
  </si>
  <si>
    <t xml:space="preserve"> MATED-9199 </t>
  </si>
  <si>
    <t>CAPA PROTETORA CONECTOR/PLUG MACHO RJ45 (COR: AZUL|TIPO CONECTOR: RJ45|MATERIAL: PLÁSTICO|APLICAÇÃO: ACABAMENTO E PROTEÇÃO)</t>
  </si>
  <si>
    <t>0,2200</t>
  </si>
  <si>
    <t xml:space="preserve"> MATED-9198 </t>
  </si>
  <si>
    <t>CONECTOR/PLUG MACHO RJ45 (CATEGORIA: 6|COR: TRANSPARENTE|MATERIAL: TERMOPLÁSTICO NÃO PROPAGANTE A CHAMA|NÚMERO DE VIAS: 8|APLICAÇÃO: CABO DE DADOS E VOZ)</t>
  </si>
  <si>
    <t>0,7500</t>
  </si>
  <si>
    <t>REDE DE LOGICA E CFTV</t>
  </si>
  <si>
    <t xml:space="preserve"> 1710 </t>
  </si>
  <si>
    <t>SWITCH 10/100 BASE TX 24 PORTAS</t>
  </si>
  <si>
    <t xml:space="preserve"> 13510 </t>
  </si>
  <si>
    <t>Switch 24 portas Gerenciável POE 10/100 /1000 + 4SFP</t>
  </si>
  <si>
    <t>3.680,28</t>
  </si>
  <si>
    <t>241,00</t>
  </si>
  <si>
    <t>176,00</t>
  </si>
  <si>
    <t>112,00</t>
  </si>
  <si>
    <t>185,00</t>
  </si>
  <si>
    <t>0,77</t>
  </si>
  <si>
    <t>1,17</t>
  </si>
  <si>
    <t xml:space="preserve"> 00004342/SINAPI </t>
  </si>
  <si>
    <t>Porca zincada, sextavada, diametro 3/8"</t>
  </si>
  <si>
    <t xml:space="preserve"> IMO2648 </t>
  </si>
  <si>
    <t>CAMERA DE MONITORAMENTO IP VIP 1230  BULLET FULL HD POE DA INTELBRAS OU SIMILAR</t>
  </si>
  <si>
    <t xml:space="preserve"> 14589 </t>
  </si>
  <si>
    <t>Câmera  Ip VIP 3240 D Ia Dome Full HD 2 Mp Ir 40mm, Intelbras ou similar</t>
  </si>
  <si>
    <t>1.111,19</t>
  </si>
  <si>
    <t>1.634,70</t>
  </si>
  <si>
    <t xml:space="preserve"> 3448 </t>
  </si>
  <si>
    <t xml:space="preserve"> 3913 </t>
  </si>
  <si>
    <t>TOMADA LOGICA RJ-45 TIPO KEYSTONE JACK, CAT. 6 (SUPORTE+MÓDULO+ESPELHO)</t>
  </si>
  <si>
    <t xml:space="preserve"> 00038104 </t>
  </si>
  <si>
    <t>TOMADA RJ45, 8 FIOS, CAT 5E (APENAS MODULO)</t>
  </si>
  <si>
    <t>19,30</t>
  </si>
  <si>
    <t>7,30</t>
  </si>
  <si>
    <t>17,20</t>
  </si>
  <si>
    <t>409,80</t>
  </si>
  <si>
    <t>163,00</t>
  </si>
  <si>
    <t xml:space="preserve"> 00001884 </t>
  </si>
  <si>
    <t>CURVA 90 GRAUS, LONGA, DE PVC RIGIDO ROSCAVEL, DE 1", PARA ELETRODUTO</t>
  </si>
  <si>
    <t xml:space="preserve"> 3950 </t>
  </si>
  <si>
    <t>RACK DE PAREDE FECHADO COM PORTA EM ACRÍLICO - 12 U'S</t>
  </si>
  <si>
    <t xml:space="preserve"> 3912 </t>
  </si>
  <si>
    <t xml:space="preserve"> 11098 </t>
  </si>
  <si>
    <t>Bandeja para rack 19", deslizante, perfurada, 400mm de profundidade</t>
  </si>
  <si>
    <t>340,71</t>
  </si>
  <si>
    <t>INSTALAÇÃO DE REDE LÓGICA</t>
  </si>
  <si>
    <t xml:space="preserve"> 054063 </t>
  </si>
  <si>
    <t>KIT 2 VENTILADORES BIVOLT P/ RACK INDOOR</t>
  </si>
  <si>
    <t>272,25</t>
  </si>
  <si>
    <t>79,10</t>
  </si>
  <si>
    <t>230,10</t>
  </si>
  <si>
    <t xml:space="preserve"> P.19.000.048002 </t>
  </si>
  <si>
    <t>BARRA CONDUTORA CHATA EM ALUMÍNIO DE 7/8´ X 1/8´ X 3 M; REF. TEL 771 DA TERMOTÉCNICA OU EQUIVALENTE</t>
  </si>
  <si>
    <t>244,00</t>
  </si>
  <si>
    <t xml:space="preserve"> 3696 </t>
  </si>
  <si>
    <t>PARA-RAIOS FRANKLIM 4 PONTAS</t>
  </si>
  <si>
    <t xml:space="preserve"> 3828 </t>
  </si>
  <si>
    <t>BASE METÁLICA PARA MASTRO DE 1.1/2"</t>
  </si>
  <si>
    <t xml:space="preserve"> 1176 </t>
  </si>
  <si>
    <t>BUCHA DE NYLON COM PARAFUSO 10 CM - S16</t>
  </si>
  <si>
    <t xml:space="preserve"> 00041387 </t>
  </si>
  <si>
    <t>MASTRO SIMPLES GALVANIZADO DIAMETRO NOMINAL 1 1/2"</t>
  </si>
  <si>
    <t xml:space="preserve"> P.19.000.070864 </t>
  </si>
  <si>
    <t>CAPTOR TIPO TERMINAL AÉREO, H = 300 MM, EM ALUMÍNIO, REF. TAGAL DA GELCAM, PK 1989 DA PARAKLIN OU EQUIVALENTE</t>
  </si>
  <si>
    <t xml:space="preserve"> E.03.000.090617 </t>
  </si>
  <si>
    <t>ARRUELA LISA EM AÇO INOXIDÁVEL DE 1/4"; REF. 39136202 DA CISER, INOX 1/4" DA ACIOLE, AL3/16A4 DA VEPPEL OU EQUIVALENTE</t>
  </si>
  <si>
    <t xml:space="preserve"> P.19.000.044322 </t>
  </si>
  <si>
    <t>TERMINAL ESTANHADO COM 1 FURO E 1 COMPRESSÃO - 35 MM², REF. TEC 5135 TERMOTÉCNICA, PARAKLIN OU EQUIVALENTE</t>
  </si>
  <si>
    <t xml:space="preserve"> E.03.000.090618 </t>
  </si>
  <si>
    <t>PORCA SEXTAVADA EM AÇO INOXIDÁVEL DE 1/4";  REF. INOX 1/4" DA CISER, TEL5314 DA TERMOTÉCNICA, INOX 304 1/4" DA WALSYWA OU EQUIVALENTE</t>
  </si>
  <si>
    <t xml:space="preserve"> E.03.000.090616 </t>
  </si>
  <si>
    <t>PARAFUSO SEXTAVADO EM AÇO INOXIDÁVEL DE 1/4" X 1 1/4"; REF. SXRI1/4X1.1/4A2 DA BELENUS, TEL5329 DA TERMOTÉCNICA OU EQUIVALENTE</t>
  </si>
  <si>
    <t>98,00</t>
  </si>
  <si>
    <t>Sistema de Proteção contra Descargas Atmosféricas - SPDA</t>
  </si>
  <si>
    <t xml:space="preserve"> 048004 </t>
  </si>
  <si>
    <t>CONJ ESTAIAMENTO TIPO RIGIDO 1,5M CADA ESTAIS X 1.1/2" - TEL 440</t>
  </si>
  <si>
    <t xml:space="preserve"> 3978 </t>
  </si>
  <si>
    <t>CARTUCHO PARA SOLDA EXOTÉRMICA 90 G</t>
  </si>
  <si>
    <t xml:space="preserve"> 4080 </t>
  </si>
  <si>
    <t>MOLDE DE GRAFITE PARA CONEXÃO EXOTÉRMICA</t>
  </si>
  <si>
    <t xml:space="preserve"> 11901 </t>
  </si>
  <si>
    <t>Parafuso auto-atarraxante em aço inox - 4,2 x 32mm</t>
  </si>
  <si>
    <t>0,62</t>
  </si>
  <si>
    <t>508,00</t>
  </si>
  <si>
    <t xml:space="preserve"> 11898 </t>
  </si>
  <si>
    <t>Parafuso cabeça chata em alumínio 1/4" x 7/8"</t>
  </si>
  <si>
    <t>0,41</t>
  </si>
  <si>
    <t>204,00</t>
  </si>
  <si>
    <t xml:space="preserve"> 3781 </t>
  </si>
  <si>
    <t>40,82</t>
  </si>
  <si>
    <t>7,02</t>
  </si>
  <si>
    <t xml:space="preserve"> 3819 </t>
  </si>
  <si>
    <t>CHUMBADOR PARA CANTONEIRA  1/4" X 2"</t>
  </si>
  <si>
    <t xml:space="preserve"> 00001570 </t>
  </si>
  <si>
    <t>TERMINAL A COMPRESSAO EM COBRE ESTANHADO PARA CABO 2,5 MM2, 1 FURO E 1 COMPRESSAO, PARA PARAFUSO DE FIXACAO M5</t>
  </si>
  <si>
    <t xml:space="preserve"> 14542 </t>
  </si>
  <si>
    <t>Coifa Caixote em aço inox 304# 1,0mm, MED.3150x1150x450mm, com 06 filtros inox, exaustou ind. 220v 3F., 3,20m Duto=chapeu inox e flanges em aço carbono pintado-forn. e Instalação.</t>
  </si>
  <si>
    <t xml:space="preserve"> Q.01.000.098201 </t>
  </si>
  <si>
    <t>CORTINA DE AR COM DUAS VELOCIDADES, PARA VÃO 1,20 M, REF. SPRINGER, ELGIN OU EQUIVALENTE</t>
  </si>
  <si>
    <t>233,61</t>
  </si>
  <si>
    <t xml:space="preserve"> 12733 </t>
  </si>
  <si>
    <t>Exaustor ACI-200, da sictell ou similar</t>
  </si>
  <si>
    <t xml:space="preserve"> Q.04.000.031003 </t>
  </si>
  <si>
    <t>UNIDADE CONDENSADORA VRF PARA SISTEMA DE AR CONDICIONADO, CAPACIDADE DE 11 TR A 13 TR</t>
  </si>
  <si>
    <t xml:space="preserve"> Q.04.000.032317 </t>
  </si>
  <si>
    <t>CAIXA VENTILADORA COM VENTILADOR CENTRÍFUGO 1.190 M³/H E TENSÃO 220/380V/60HZ, PRESSÃO 37 MMCA; REF. GV-SVDL 155 DA MOTOVENT OU EQUIVALENTE</t>
  </si>
  <si>
    <t xml:space="preserve"> Q.04.000.032307 </t>
  </si>
  <si>
    <t>CAIXA VENTILADORA TIPO COMPACTA EM ESTRUTURA E PAINÉIS EM AÇO GALVANIZADO, CONTENDO VENTILADOR CENTRÍFUGO DE DUPLA ASPIRAÇÃO E MOTOR ELÉTRICO PARA ACIONAMENTO, VAZÃO DE 4.600 M³/HORA E PRESSÃO ESTÁTICA DE 30 MMCA</t>
  </si>
  <si>
    <t xml:space="preserve"> Q.04.000.031425 </t>
  </si>
  <si>
    <t>DIFUSOR PARA INSUFLAMENTO DE AR COM PLENUM, MODELO ADLK-S-AG, TAMANHOS 2,3,4,E 5; REF. TROX OU EQUIVALENTE</t>
  </si>
  <si>
    <t xml:space="preserve"> I7363 </t>
  </si>
  <si>
    <t>GRELHAS DE INSUFLAMENTO/RETORNO EM ALUMÍNIO ATÉ 0,25 M2 (FORN. E MONTAGEM)</t>
  </si>
  <si>
    <t xml:space="preserve"> Q.04.000.031429 </t>
  </si>
  <si>
    <t>GRELHA DE RETORNO/EXAUSTÃO COM REGISTRO, MODELO AR-AG; TAMANHO: 0,03 M² A 0,06 M²</t>
  </si>
  <si>
    <t xml:space="preserve"> Q.04.000.031430 </t>
  </si>
  <si>
    <t>GRELHA DE RETORNO/EXAUSTÃO COM REGISTRO, MODELO AR-AG; TAMANHO: 0,07 M² A 0,13 M²</t>
  </si>
  <si>
    <t xml:space="preserve"> Q.04.000.031427 </t>
  </si>
  <si>
    <t>DIFUSOR DE PLÁSTICO, MODELO DVK-R, DIÂMETRO 15 CM; REF. MULTIVAC OU EQUIVALENTE</t>
  </si>
  <si>
    <t xml:space="preserve"> 40100 </t>
  </si>
  <si>
    <t>TOMADA DE AR EM VENEZIANA EM ALUMINIO AN ODIZADO, COM TELA DE NYLON E FILTRO DE F IBRA SINTETICA, MEDINDO EM TORNO DE (585 X660)MM</t>
  </si>
  <si>
    <t xml:space="preserve"> 40099 </t>
  </si>
  <si>
    <t>TOMADA DE AR EM VENEZIANA EM ALUMINIO AN ODIZADO, COM TELA DE NYLON E FILTRO DE F IBRA SINTETICA MEDINDO EM TORNO  DE (385 X330)MM</t>
  </si>
  <si>
    <t xml:space="preserve"> Q.04.000.031404 </t>
  </si>
  <si>
    <t>DAMPER CORTA FOGO TIPO COMPORTA, FORMATO CIRCULAR OU RETANGULAR, COM ELEMENTO FUSÍVEL E CHAVE FIM DE CURSO, REFERÊNCIA COMERCIAL SÉRIE FKA-TI-BR-120 FABRICANTE TROX OU EQUIVALENTE</t>
  </si>
  <si>
    <t>DAMPER DE REGULAGEM MANUAL, MODELO RG-B; TAMANHO: 0,10 M² A 0,14 M²; REFERÊNCIA COMERCIAL: TROX, DIFUS-AR OU EQUIVALENTE</t>
  </si>
  <si>
    <t xml:space="preserve"> I1503 </t>
  </si>
  <si>
    <t>MANTA BUTILICA. ESPESSURA 0.8MM</t>
  </si>
  <si>
    <t xml:space="preserve"> I1596 </t>
  </si>
  <si>
    <t>PASTA PARA SOLDAR 450G</t>
  </si>
  <si>
    <t xml:space="preserve"> I1872 </t>
  </si>
  <si>
    <t>SOLDA 50X50</t>
  </si>
  <si>
    <t xml:space="preserve"> I1179 </t>
  </si>
  <si>
    <t>FITA DE CALDEAÇÃO</t>
  </si>
  <si>
    <t xml:space="preserve"> MAT143100 </t>
  </si>
  <si>
    <t>Tubo de cobre, classe I, diametro nominal de 28mm</t>
  </si>
  <si>
    <t>Tubos e Conexões de Cobre Soldáveis e Roscáveis</t>
  </si>
  <si>
    <t>Solda branca preparada 30/70</t>
  </si>
  <si>
    <t>26,11</t>
  </si>
  <si>
    <t>2,13</t>
  </si>
  <si>
    <t>Pasta p/ soldar</t>
  </si>
  <si>
    <t>3,25</t>
  </si>
  <si>
    <t xml:space="preserve"> 7465 </t>
  </si>
  <si>
    <t>Tubo de cobre flexível Ø 1/2" - 12,7mm, e= 1mm</t>
  </si>
  <si>
    <t>37,40</t>
  </si>
  <si>
    <t xml:space="preserve"> 91166 </t>
  </si>
  <si>
    <t>FIXAÇÃO DE TUBOS HORIZONTAIS DE PEX OU MULTICAMADAS, DIÂMETROS IGUAIS OU INFERIORES A 40 MM, COM ABRAÇADEIRA PLÁSTICA FIXADA EM LAJE. AF_09/2023_PE - (ADAPTADO CONFORME DECRETO ESTADUAL N° 9900/2021)</t>
  </si>
  <si>
    <t xml:space="preserve"> 97332 </t>
  </si>
  <si>
    <t>TUBO EM COBRE FLEXÍVEL, DN 3/8", COM ISOLAMENTO, INSTALADO EM RAMAL DE ALIMENTAÇÃO DE AR CONDICIONADO COM CONDENSADORA CENTRAL - FORNECIMENTO E INSTALAÇÃO. AF_12/2015 - (ADAPTADO CONFORME DECRETO ESTADUAL N° 9900/2021)</t>
  </si>
  <si>
    <t xml:space="preserve"> 97331 </t>
  </si>
  <si>
    <t>TUBO EM COBRE FLEXÍVEL, DN 1/4", COM ISOLAMENTO, INSTALADO EM RAMAL DE ALIMENTAÇÃO DE AR CONDICIONADO COM CONDENSADORA CENTRAL - FORNECIMENTO E INSTALAÇÃO. AF_12/2015 - (ADAPTADO CONFORME DECRETO ESTADUAL N° 9900/2021)</t>
  </si>
  <si>
    <t xml:space="preserve"> 97333 </t>
  </si>
  <si>
    <t>TUBO EM COBRE FLEXÍVEL, DN 1/2", COM ISOLAMENTO, INSTALADO EM RAMAL DE ALIMENTAÇÃO DE AR CONDICIONADO COM CONDENSADORA CENTRAL - FORNECIMENTO E INSTALAÇÃO. AF_12/2015 - (ADAPTADO CONFORME DECRETO ESTADUAL N° 9900/2021)</t>
  </si>
  <si>
    <t xml:space="preserve"> 8349 </t>
  </si>
  <si>
    <t>Curva cobre 90º Ø 1 1/8" - 28,57mm</t>
  </si>
  <si>
    <t>4,21</t>
  </si>
  <si>
    <t xml:space="preserve"> 8404 </t>
  </si>
  <si>
    <t>Curva cobre 90º d= 15mm</t>
  </si>
  <si>
    <t>5,48</t>
  </si>
  <si>
    <t>2,75</t>
  </si>
  <si>
    <t xml:space="preserve"> 00011 </t>
  </si>
  <si>
    <t>CANTONEIRA DE ACO DOCE, P/SERRALHERIA, P RECO DE REVENDEDOR, DE 5/8"X1/8" ATE 1.1 /2"X1/8"</t>
  </si>
  <si>
    <t xml:space="preserve"> 05567 </t>
  </si>
  <si>
    <t>FINCAPINO C-22, LONGO, EM CAIXAS 100 PEC AS</t>
  </si>
  <si>
    <t xml:space="preserve"> 07231 </t>
  </si>
  <si>
    <t>CHAPA DE ACO CARBONO, GALVANIZADA, PARA USOS GERAIS, TAMANHO PADRAO, PRECO DE RE VENDEDOR, COM ESPESSURA DE 1,25MM</t>
  </si>
  <si>
    <t>685,00</t>
  </si>
  <si>
    <t xml:space="preserve"> 10268 </t>
  </si>
  <si>
    <t>Chapa aço fina preta lisa nº16, e=1,50mm (12,0 kg/m2)</t>
  </si>
  <si>
    <t>24,43</t>
  </si>
  <si>
    <t>223,10</t>
  </si>
  <si>
    <t xml:space="preserve"> 6610 </t>
  </si>
  <si>
    <t>Duto em chapa em alumínio</t>
  </si>
  <si>
    <t>242,00</t>
  </si>
  <si>
    <t>Dutos para ar condicionado</t>
  </si>
  <si>
    <t xml:space="preserve"> 96564 </t>
  </si>
  <si>
    <t>FIXAÇÃO DE DUTOS FLEXÍVEIS CIRCULARES, DIÂMETRO 109 MM OU 4", COM ABRAÇADEIRA METÁLICA FLEXÍVEL FIXADA DIRETAMENTE NA LAJE. AF_09/2023 - (ADAPTADO CONFORME DECRETO ESTADUAL N° 9900/2021)</t>
  </si>
  <si>
    <t>Rasgos e Fixações</t>
  </si>
  <si>
    <t xml:space="preserve"> 12180 </t>
  </si>
  <si>
    <t>Duto flexivel de alumínio Ø 100mm</t>
  </si>
  <si>
    <t xml:space="preserve"> 12181 </t>
  </si>
  <si>
    <t>Duto flexivel de alumínio Ø 150mm</t>
  </si>
  <si>
    <t xml:space="preserve"> 10280 </t>
  </si>
  <si>
    <t>Manta em lã de vidro aluminizada esp=25mm</t>
  </si>
  <si>
    <t>15,05</t>
  </si>
  <si>
    <t>15,80</t>
  </si>
  <si>
    <t xml:space="preserve"> F.07.000.024551 </t>
  </si>
  <si>
    <t>MANTA EM FIBRA CERÂMICA ALUMINIZADA, ESPESSURA DE 38 MM, DENSIDADE 96 KG/M³, COMPRIMENTO DE FIBRA (MÉDIO) 100MM, PARA ISOLAMENTO TÉRMICO DE DUTO DE PRESSURIZAÇÃO</t>
  </si>
  <si>
    <t>23,20</t>
  </si>
  <si>
    <t xml:space="preserve"> 9635 </t>
  </si>
  <si>
    <t>Fita adesiva de alumínio 50mm x 30m</t>
  </si>
  <si>
    <t xml:space="preserve"> Q.04.000.032335 </t>
  </si>
  <si>
    <t>TRATAMENTO DE AR FAN-COIL TIPO AIR HANDLING UNIT DE CONCEPÇÃO MODULAR, CAPACIDADE DE 40 TR, REF. TKM-227 40TR - 50MMCA TROX, MODELO YE/40 FABRICANTE YORK OU EQUIVALENTE</t>
  </si>
  <si>
    <t xml:space="preserve"> 7464 </t>
  </si>
  <si>
    <t>Tubo de cobre flexível Ø 3/8" - 9,53mm, e=1mm</t>
  </si>
  <si>
    <t>21,44</t>
  </si>
  <si>
    <t xml:space="preserve"> 00012713 </t>
  </si>
  <si>
    <t>TUBO DE COBRE CLASSE "E", DN = 15 MM, PARA INSTALACAO HIDRAULICA PREDIAL</t>
  </si>
  <si>
    <t>9,50</t>
  </si>
  <si>
    <t xml:space="preserve"> 00012743 </t>
  </si>
  <si>
    <t>TUBO DE COBRE CLASSE "E", DN = 22 MM, PARA INSTALACAO HIDRAULICA PREDIAL</t>
  </si>
  <si>
    <t>5,40</t>
  </si>
  <si>
    <t xml:space="preserve"> 00012744 </t>
  </si>
  <si>
    <t>TUBO DE COBRE CLASSE "E", DN = 28 MM, PARA INSTALACAO HIDRAULICA PREDIAL</t>
  </si>
  <si>
    <t>28,70</t>
  </si>
  <si>
    <t>Instalações de Gás em PEX Multicamadas</t>
  </si>
  <si>
    <t xml:space="preserve"> 00004888 </t>
  </si>
  <si>
    <t>PLUG OU BUJAO DE FERRO GALVANIZADO, DE 1/2"</t>
  </si>
  <si>
    <t xml:space="preserve"> 00006320 </t>
  </si>
  <si>
    <t>TE DE REDUCAO DE FERRO GALVANIZADO, COM ROSCA BSP, DE 1" X 1/2"</t>
  </si>
  <si>
    <t xml:space="preserve"> 00011746 </t>
  </si>
  <si>
    <t>VALVULA DE ESFERA BRUTA EM BRONZE, BITOLA 1"</t>
  </si>
  <si>
    <t xml:space="preserve"> 00040626 </t>
  </si>
  <si>
    <t>TUBO ACO GALVANIZADO COM COSTURA, CLASSE MEDIA, DN 1", E = 3,38 MM, PESO 2,50 KG/M (NBR 5580)</t>
  </si>
  <si>
    <t xml:space="preserve"> 00011748 </t>
  </si>
  <si>
    <t>VALVULA DE ESFERA BRUTA EM BRONZE, BITOLA 1/2"</t>
  </si>
  <si>
    <t xml:space="preserve"> 00011756 </t>
  </si>
  <si>
    <t>REGISTRO OU REGULADOR DE GAS COZINHA, VAZAO DE 2 KG/H, 2,8 KPA</t>
  </si>
  <si>
    <t xml:space="preserve"> H717 </t>
  </si>
  <si>
    <t xml:space="preserve"> H625 </t>
  </si>
  <si>
    <t>Válvulas e Registros para Sistemas Prediais</t>
  </si>
  <si>
    <t xml:space="preserve"> 00011749 </t>
  </si>
  <si>
    <t>VALVULA DE ESFERA BRUTA EM BRONZE, BITOLA 3/4"</t>
  </si>
  <si>
    <t xml:space="preserve"> 00039862 </t>
  </si>
  <si>
    <t>CONECTOR BRONZE/LATAO SEM ANEL DE SOLDA, BOLSA X ROSCA F, 15 MM X 1/2"</t>
  </si>
  <si>
    <t xml:space="preserve"> 00039897 </t>
  </si>
  <si>
    <t>PASTA PARA SOLDA DE TUBOS E CONEXOES DE COBRE (EMBALAGEM COM 250 G)</t>
  </si>
  <si>
    <t>250G</t>
  </si>
  <si>
    <t xml:space="preserve"> 00012732 </t>
  </si>
  <si>
    <t>SOLDA ESTANHO/COBRE PARA CONEXOES DE COBRE, FIO 2,5 MM, CARRETEL 500 GR (SEM CHUMBO)</t>
  </si>
  <si>
    <t xml:space="preserve"> 00039863 </t>
  </si>
  <si>
    <t>CONECTOR BRONZE/LATAO SEM ANEL DE SOLDA, BOLSA X ROSCA F, 22 MM X 1/2"</t>
  </si>
  <si>
    <t xml:space="preserve"> I0874 </t>
  </si>
  <si>
    <t>COTOVELO AÇO GALVANIZADO DE  1/2"</t>
  </si>
  <si>
    <t xml:space="preserve"> I0878 </t>
  </si>
  <si>
    <t>COTOVELO AÇO GALVANIZADO DE  3/4"</t>
  </si>
  <si>
    <t xml:space="preserve"> I0872 </t>
  </si>
  <si>
    <t>COTOVELO AÇO GALVANIZADO DE 1 1/4''</t>
  </si>
  <si>
    <t xml:space="preserve"> 00039879 </t>
  </si>
  <si>
    <t>CURVA 45 GRAUS DE COBRE SEM ANEL DE SOLDA, BOLSA X BOLSA, 15 MM</t>
  </si>
  <si>
    <t xml:space="preserve"> H190 </t>
  </si>
  <si>
    <t xml:space="preserve"> 11835 </t>
  </si>
  <si>
    <t>Niple redução latão 3/4" npt x 1/2" npt, p/instalação de gás</t>
  </si>
  <si>
    <t>25,78</t>
  </si>
  <si>
    <t xml:space="preserve"> I1540 </t>
  </si>
  <si>
    <t>NIPLE DUPLO AÇO GALVANIZADO   1/2"</t>
  </si>
  <si>
    <t xml:space="preserve"> I1953 </t>
  </si>
  <si>
    <t>TE REDUÇÃO AÇO GALVANIZADO   3/4" X 1/2"</t>
  </si>
  <si>
    <t xml:space="preserve"> 00010891 </t>
  </si>
  <si>
    <t>EXTINTOR DE INCENDIO PORTATIL COM CARGA DE PO QUIMICO SECO (PQS) DE 4 KG, CLASSE BC</t>
  </si>
  <si>
    <t xml:space="preserve"> 56536 </t>
  </si>
  <si>
    <t>LUMINÁRIA DE EMERGÊNCIA AUTÔNOMA COM 2 PROJETORES DE 55W / 12VC - COM BATERIA</t>
  </si>
  <si>
    <t xml:space="preserve"> H725 </t>
  </si>
  <si>
    <t>Placa de sinalizacao, fotoluminescente, em pvc , com logotipo "Extintor de incêndio portátil"- Placa E5</t>
  </si>
  <si>
    <t>13,05</t>
  </si>
  <si>
    <t xml:space="preserve"> 13651 </t>
  </si>
  <si>
    <t>Placa de sinalizacao, fotoluminescente, 38x19 cm, em pvc , com seta indicativa de sentido (esquerda ou direita) de saída de emergência- Placa S2</t>
  </si>
  <si>
    <t>20,19</t>
  </si>
  <si>
    <t>Argamassas</t>
  </si>
  <si>
    <t xml:space="preserve"> 00037103 </t>
  </si>
  <si>
    <t>BLOCO DE VEDACAO DE CONCRETO APARENTE 14 X 19 X 39 CM (CLASSE C - NBR 6136)</t>
  </si>
  <si>
    <t>TELA DE ACO SOLDADA GALVANIZADA/ZINCADA PARA ALVENARIA, FIO D = *1,20 A 1,70* MM, MALHA 15 X 15 MM, (C X L) *50 X 12* CM</t>
  </si>
  <si>
    <t>Vergas, contravergas e fixação de alvenaria</t>
  </si>
  <si>
    <t xml:space="preserve"> 00038124 </t>
  </si>
  <si>
    <t>ESPUMA EXPANSIVA DE POLIURETANO, APLICACAO MANUAL - 500 ML</t>
  </si>
  <si>
    <t xml:space="preserve"> I8319 </t>
  </si>
  <si>
    <t>DIVISÓRIA PAINEL PVC, MONTANTE/RODAPÉ SIMPLES, PERFIL EM ALUMÍNIO (MONTADA)</t>
  </si>
  <si>
    <t xml:space="preserve"> S0010 </t>
  </si>
  <si>
    <t>MÉDIA OU MEDIANA COTAÇÃO MERCADO DE FORNECIMENTO E INSTALAÇÃO DE CORTINA FRIGORÍFICA PVC</t>
  </si>
  <si>
    <t xml:space="preserve"> 2675 </t>
  </si>
  <si>
    <t>TELHA GALVANIZADA TRAPEZOIDAL 0,43 MM</t>
  </si>
  <si>
    <t xml:space="preserve"> 2411 </t>
  </si>
  <si>
    <t>PARAFUSO AUTO-ATARRAXANTE 1/4"X3/4"C/ARRUELA</t>
  </si>
  <si>
    <t xml:space="preserve"> D190000215 </t>
  </si>
  <si>
    <t>REVESTIMENTO EM ALUMÍNIO COMPOSTO "ACM", E=4MM, INCLUSIVE ESTRUTURA DE FIXAÇÃO - FORNECIMENTO E INSTALAÇÃO</t>
  </si>
  <si>
    <t xml:space="preserve"> 00003410 </t>
  </si>
  <si>
    <t>ADESIVO / COLA PARA EPS (ISOPOR) E OUTROS MATERIAIS</t>
  </si>
  <si>
    <t xml:space="preserve"> 13527 </t>
  </si>
  <si>
    <t>Placa EPS (isopor) 1,00 x 0,40 x 0,12m com densidade 20kg/m³</t>
  </si>
  <si>
    <t>Paredes em Drywall</t>
  </si>
  <si>
    <t xml:space="preserve"> S0011 </t>
  </si>
  <si>
    <t>FORNECIMENTO PLACA GESSO GLASROC X BR 12,5 X 1200 X 2400MM (2,88m2/und) - CONFORME COTAÇÃO</t>
  </si>
  <si>
    <t>Porta lisa de correr suspensa em madeira Curupixá, freijo, com batente e trilho na parte superior</t>
  </si>
  <si>
    <t>Esquadrias de Alumínio</t>
  </si>
  <si>
    <t xml:space="preserve"> 1903 </t>
  </si>
  <si>
    <t>Argamassa cimento e areia traço t-1 (1:3) - 1 saco cimento 50kg / 3 padiolas areia dim. 0.35 x 0.45 x 0.23 m - Confecção mecânica e transporte - (ADAPTADO CONFORME DECRETO ESTADUAL N° 9900/2021)</t>
  </si>
  <si>
    <t>545,87</t>
  </si>
  <si>
    <t>1,64</t>
  </si>
  <si>
    <t xml:space="preserve"> 14570 </t>
  </si>
  <si>
    <t>Portão de abrir em gradil Nylofor 3D, pintado nas cores verde ou branco ou azul, Belgo ou similar, inclusive ferragens e acessórios</t>
  </si>
  <si>
    <t>750,00</t>
  </si>
  <si>
    <t>22,95</t>
  </si>
  <si>
    <t>23,13</t>
  </si>
  <si>
    <t>0,59</t>
  </si>
  <si>
    <t>0,87</t>
  </si>
  <si>
    <t xml:space="preserve"> D190000041 </t>
  </si>
  <si>
    <t>PORTA/PORTAO EM GRADIL NYLOFOR, 1 FOLHA DE CORRER, INCLUSIVE PINTURA</t>
  </si>
  <si>
    <t xml:space="preserve"> 1881 </t>
  </si>
  <si>
    <t>PORTA DE ACO (ENROLAR)</t>
  </si>
  <si>
    <t xml:space="preserve"> 13063 </t>
  </si>
  <si>
    <t>Portão/porta em alumínio cor N/B/P, de correr, vazado, em tubo quadrado 3"x1.1/2" horizontais e engradado e 1.1/2"x1.1/2" verticais, com espaçamento de 12cm.</t>
  </si>
  <si>
    <t>346,67</t>
  </si>
  <si>
    <t>8,80</t>
  </si>
  <si>
    <t xml:space="preserve"> 1835 </t>
  </si>
  <si>
    <t>Porta em pvc, sanfonada, 0.60 x 2.10 m</t>
  </si>
  <si>
    <t>79,90</t>
  </si>
  <si>
    <t>58,53</t>
  </si>
  <si>
    <t>38,25</t>
  </si>
  <si>
    <t xml:space="preserve"> 2138 </t>
  </si>
  <si>
    <t>VIDRO MINI BOREAL - CORTADO E COLOCADO</t>
  </si>
  <si>
    <t>559,45</t>
  </si>
  <si>
    <t xml:space="preserve"> 33091 </t>
  </si>
  <si>
    <t>CANTONEIRA DE FERRO ABAS IGUAIS - (1.1/4X1.1/4X1/8)"</t>
  </si>
  <si>
    <t xml:space="preserve"> 10561 </t>
  </si>
  <si>
    <t>ARGAMASSA COLANTE - USO INTERNO - TIPO AC-I - COR CINZA</t>
  </si>
  <si>
    <t xml:space="preserve"> 77605 </t>
  </si>
  <si>
    <t>TAMPO PARA BANCADA; AÇO INOX. N.18  - 0/2000MM. 18.8</t>
  </si>
  <si>
    <t xml:space="preserve"> 00021108 </t>
  </si>
  <si>
    <t>PISO EM PORCELANATO RETIFICADO, LISO, MONOCOLOR, ACETINADO OU POLIDO, FORMATO MENOR OU IGUAL A 2025 CM2</t>
  </si>
  <si>
    <t>ARGAMASSA TRAÇO 1:6 (EM VOLUME DE CIMENTO E AREIA MÉDIA ÚMIDA) COM ADIÇÃO DE PLASTIFICANTE PARA EMBOÇO/MASSA ÚNICA/ASSENTAMENTO DE ALVENARIA DE VEDAÇÃO, PREPARO MECÂNICO COM BETONEIRA 400 L. AF_08/2019 - (ADAPTADO CONFORME DECRETO ESTADUAL N° 9900/2021)</t>
  </si>
  <si>
    <t>SERRA CIRCULAR DE BANCADA COM MOTOR ELÉTRICO POTÊNCIA DE 5HP, COM COIFA PARA DISCO 10" - CHP DIURNO. AF_08/2015 - (ADAPTADO CONFORME DECRETO ESTADUAL N° 9900/2021)</t>
  </si>
  <si>
    <t>Custos Horários Produtivo e Improdutivo dos Equipamentos</t>
  </si>
  <si>
    <t>PEITORIL EM MARMORE, POLIDO, BRANCO COMUM, L= *15* CM, E= *2,0* CM, COM PINGADEIRA</t>
  </si>
  <si>
    <t xml:space="preserve"> 5002 </t>
  </si>
  <si>
    <t>COMPACTADOR MECÂNICO DE SOLO DE PERCUSSÃO (SOQUETE) À GASOLINA - 4,5 HP</t>
  </si>
  <si>
    <t>740,15</t>
  </si>
  <si>
    <t>Contrapiso</t>
  </si>
  <si>
    <t xml:space="preserve"> 87301 </t>
  </si>
  <si>
    <t>ARGAMASSA TRAÇO 1:4 (EM VOLUME DE CIMENTO E AREIA MÉDIA ÚMIDA) PARA CONTRAPISO, PREPARO MECÂNICO COM BETONEIRA 400 L. AF_08/2019 - (ADAPTADO CONFORME DECRETO ESTADUAL N° 9900/2021)</t>
  </si>
  <si>
    <t xml:space="preserve"> 00007334 </t>
  </si>
  <si>
    <t>ADITIVO ADESIVO LIQUIDO PARA ARGAMASSAS DE REVESTIMENTOS CIMENTICIOS</t>
  </si>
  <si>
    <t>PISO - PISOS</t>
  </si>
  <si>
    <t xml:space="preserve"> 00040654 </t>
  </si>
  <si>
    <t>PISO URETANO, VERSAO REVESTIMENTO AUTONIVELANTE, ESPESSURA VARIAVEL DE 3 A 4 MM (INCLUSO EXECUCAO)</t>
  </si>
  <si>
    <t xml:space="preserve"> 00034492 </t>
  </si>
  <si>
    <t>CONCRETO USINADO BOMBEAVEL, CLASSE DE RESISTENCIA C20, COM BRITA 0 E 1, SLUMP = 100 +/- 20 MM, EXCLUI SERVICO DE BOMBEAMENTO (NBR 8953)</t>
  </si>
  <si>
    <t>M³</t>
  </si>
  <si>
    <t xml:space="preserve"> 00039507 </t>
  </si>
  <si>
    <t>TELA DE ACO SOLDADA NERVURADA, CA-60, Q-113, (1,8 KG/M2), DIAMETRO DO FIO = 3,8 MM, LARGURA = 2,45 M, ESPACAMENTO DA MALHA = 10 X 10 CM</t>
  </si>
  <si>
    <t>48,77</t>
  </si>
  <si>
    <t>157,88</t>
  </si>
  <si>
    <t>78,94</t>
  </si>
  <si>
    <t xml:space="preserve"> 2786 </t>
  </si>
  <si>
    <t>PAVIMENTO INTERTRAVADO ESPESSURA DE 10CM FCK=35MPA (PAVER)</t>
  </si>
  <si>
    <t>Forros</t>
  </si>
  <si>
    <t xml:space="preserve"> 13750 </t>
  </si>
  <si>
    <t>Forro modulado 625x1250mm em placa (EPS) de isopor auto-extinguível com perfis T24 clicados em aço, acabamento em pintura texturizada - Fornecimento e instalação</t>
  </si>
  <si>
    <t>Esquadrias - Portas</t>
  </si>
  <si>
    <t xml:space="preserve"> 00005080 </t>
  </si>
  <si>
    <t>PUXADOR TIPO ALCA, EM ZAMAC CROMADO, COM ROSETAS, COMPRIMENTO DE APROX *100* MM, PARA PORTAS E JANELAS DE MADEIRA, INCLUINDO PARAFUSOS</t>
  </si>
  <si>
    <t xml:space="preserve"> H.08.000.035004 </t>
  </si>
  <si>
    <t>FERRAGEM COMPLETA COM MAÇANETA TIPO ALAVANCA, COM MIOLO TIPO GORGES, PARA PORTA INTERNA COM 1 FOLHA; REFERÊNCIA 721/01 CR DA PADO, 402526/40 DA AROUCA OU EQUIVALENTE</t>
  </si>
  <si>
    <t xml:space="preserve"> H.08.000.031645 </t>
  </si>
  <si>
    <t>DOBRADIÇA EM LATÃO CROMADO DE 3 1/2" X 3", REF. LA FONTE DOB 90 3 1/2" X 3" LT S/P CR, AROUCA 346, 3500 DA UNIÃO MUNDIAL OU EQUIVALENTE</t>
  </si>
  <si>
    <t>402,47</t>
  </si>
  <si>
    <t>FITA CREPE ROLO DE *25* MM X 50 M</t>
  </si>
  <si>
    <t xml:space="preserve"> 1707 </t>
  </si>
  <si>
    <t>MASSA CORRIDA ACRILICA</t>
  </si>
  <si>
    <t xml:space="preserve"> E9753 </t>
  </si>
  <si>
    <t>Grupo gerador - 23 kVA</t>
  </si>
  <si>
    <t xml:space="preserve"> E9076 </t>
  </si>
  <si>
    <t>Equipamento para pintura eletrostática com cabine dupla de 7,00 kW e estufa de 80.000 kCal</t>
  </si>
  <si>
    <t>46,8200</t>
  </si>
  <si>
    <t>Adicional de Mão de obra (0.0%)</t>
  </si>
  <si>
    <t xml:space="preserve"> M3153 </t>
  </si>
  <si>
    <t>Tinta em pó à base de resina poliéster</t>
  </si>
  <si>
    <t>68,5351</t>
  </si>
  <si>
    <t>7,6759</t>
  </si>
  <si>
    <t>E</t>
  </si>
  <si>
    <t>Tempo Fixo</t>
  </si>
  <si>
    <t>Carga</t>
  </si>
  <si>
    <t xml:space="preserve"> 5914655 </t>
  </si>
  <si>
    <t>Carga, manobra e descarga de materiais diversos em caminhão carroceria de 15 t - carga e descarga manuais - (ADAPTADO CONFORME DECRETO ESTADUAL N° 9900/2021)</t>
  </si>
  <si>
    <t>M3153</t>
  </si>
  <si>
    <t>t</t>
  </si>
  <si>
    <t>Custo Total dos Tempos Fixos</t>
  </si>
  <si>
    <t>Momento de Transporte</t>
  </si>
  <si>
    <t>Distância Média de Transporte (DMT)</t>
  </si>
  <si>
    <t>LN</t>
  </si>
  <si>
    <t>RP</t>
  </si>
  <si>
    <t>P</t>
  </si>
  <si>
    <t>FE</t>
  </si>
  <si>
    <t>5914449
0,00
1,04
0,0000</t>
  </si>
  <si>
    <t>5914464
0,00
0,83
0,0000</t>
  </si>
  <si>
    <t>5914479
0,00
0,68
0,0000</t>
  </si>
  <si>
    <t>--</t>
  </si>
  <si>
    <t>Custo total de transporte</t>
  </si>
  <si>
    <t>39,20</t>
  </si>
  <si>
    <t xml:space="preserve"> 2050 </t>
  </si>
  <si>
    <t>TINTA A BASE VERNIZ POLIURETANO</t>
  </si>
  <si>
    <t xml:space="preserve"> 2962 </t>
  </si>
  <si>
    <t xml:space="preserve"> D190000015 </t>
  </si>
  <si>
    <t>GRADIL NYLOFOR, MALHA 20X5CM, FIO DE 4 MM, COM POSTES 6X4 CM E ACESSORIOS, INCLUSIVE PINTURA</t>
  </si>
  <si>
    <t>Peitoris e Chapins</t>
  </si>
  <si>
    <t xml:space="preserve"> C.06.000.025013 </t>
  </si>
  <si>
    <t>CAPA PARA MURO E/OU RUFO PRÉ-MOLDADO EM CONCRETO, COM PINGADEIRA, DE 24/25X50X29,5CM; REF. 75F DA NEO REX, AD-83 DA FACITAL OU EQUIVALENTE</t>
  </si>
  <si>
    <t>Alvenarias Diversas</t>
  </si>
  <si>
    <t>ARGAMASSA TRAÇO 1:3 (EM VOLUME DE CIMENTO E AREIA MÉDIA ÚMIDA), PREPARO MECÂNICO COM BETONEIRA 600 L. AF_08/2019 - (ADAPTADO CONFORME DECRETO ESTADUAL N° 9900/2021)</t>
  </si>
  <si>
    <t xml:space="preserve"> 2869 </t>
  </si>
  <si>
    <t>FITA ANTIDERRAPANTE PARA ÁREAS INTERNAS E EXTERNAS - ALTO TRÁFEGO - USO GERAL, DA 3M OU EQUIVALENTE.</t>
  </si>
  <si>
    <t xml:space="preserve"> 1243 </t>
  </si>
  <si>
    <t>COLA FÓRMICA (1L = 0,83KG)</t>
  </si>
  <si>
    <t xml:space="preserve"> 2719 </t>
  </si>
  <si>
    <t>CHAPA PERFILADA 3/16"</t>
  </si>
  <si>
    <t xml:space="preserve"> 1393 </t>
  </si>
  <si>
    <t>FERRO REDONDO 1/2" (CHEIO)</t>
  </si>
  <si>
    <t xml:space="preserve"> 5050 </t>
  </si>
  <si>
    <t xml:space="preserve"> I13166 </t>
  </si>
  <si>
    <t>TUBO AÇO INOX 304 SCH 40 S/ COSTURA 1''</t>
  </si>
  <si>
    <t xml:space="preserve"> 028195 </t>
  </si>
  <si>
    <t>TUBO EM ACO INOX 1.1/2" (38,10MM) ESP: 1,5MM - POLIDO</t>
  </si>
  <si>
    <t xml:space="preserve"> 078985 </t>
  </si>
  <si>
    <t>TUBO EM ACO INOX 2" ESP: 1,5MM - POLIDO</t>
  </si>
  <si>
    <t xml:space="preserve"> 2795 </t>
  </si>
  <si>
    <t>PARABOLT 6,3MMX82,5MM</t>
  </si>
  <si>
    <t>Peitoris e Tampos de Balcões</t>
  </si>
  <si>
    <t xml:space="preserve"> 9641 </t>
  </si>
  <si>
    <t>Perfil Aço, Cantoneira abas desiguais - 5" x 3 1/2" x 5/16" (13,0 kg/m)</t>
  </si>
  <si>
    <t>159,77</t>
  </si>
  <si>
    <t>3,51</t>
  </si>
  <si>
    <t xml:space="preserve"> 2775 </t>
  </si>
  <si>
    <t>GRAMA ESMERALDA EM PLACAS</t>
  </si>
  <si>
    <t xml:space="preserve"> 3.86.11 </t>
  </si>
  <si>
    <t>FORRACAO GRAMA TIPO PRETA</t>
  </si>
  <si>
    <t xml:space="preserve"> 00044479 </t>
  </si>
  <si>
    <t>CALCARIO DOLOMITICO A (POSTO PEDREIRA/FORNECEDOR,  SEM FRETE)</t>
  </si>
  <si>
    <t xml:space="preserve"> 00038125 </t>
  </si>
  <si>
    <t>FERTILIZANTE ORGANICO COMPOSTO, CLASSE A</t>
  </si>
  <si>
    <t>Paisagismo</t>
  </si>
  <si>
    <t xml:space="preserve"> 9062 </t>
  </si>
  <si>
    <t>Casca de pinus</t>
  </si>
  <si>
    <t>5,18</t>
  </si>
  <si>
    <t xml:space="preserve"> 91635 </t>
  </si>
  <si>
    <t>GUINDAUTO HIDRÁULICO, CAPACIDADE MÁXIMA DE CARGA 6500 KG, MOMENTO MÁXIMO DE CARGA 5,8 TM, ALCANCE MÁXIMO HORIZONTAL 7,60 M, INCLUSIVE CAMINHÃO TOCO PBT 9.700 KG, POTÊNCIA DE 160 CV - CHI DIURNO. AF_08/2015</t>
  </si>
  <si>
    <t xml:space="preserve"> 00038641 </t>
  </si>
  <si>
    <t>MUDA DE PALMEIRA ARECA, H= *1,50* M</t>
  </si>
  <si>
    <t>1,38</t>
  </si>
  <si>
    <t xml:space="preserve"> 14484 </t>
  </si>
  <si>
    <t>Planta - Palmeira rabo de raposa (Wodyetia bifurcata)</t>
  </si>
  <si>
    <t>140,00</t>
  </si>
  <si>
    <t>0,89</t>
  </si>
  <si>
    <t>3,91</t>
  </si>
  <si>
    <t>Adubo orgânico bovino, cacau ou similar</t>
  </si>
  <si>
    <t>43,67</t>
  </si>
  <si>
    <t>2,18</t>
  </si>
  <si>
    <t xml:space="preserve"> 9412 </t>
  </si>
  <si>
    <t>Planta - Canafístula (Cássia grands) h=1,00m</t>
  </si>
  <si>
    <t>39,72</t>
  </si>
  <si>
    <t>17,88</t>
  </si>
  <si>
    <t>5,69</t>
  </si>
  <si>
    <t xml:space="preserve"> 3.85.27 </t>
  </si>
  <si>
    <t>ÁRVORE ORNAMENTAL QUARESMEIRA H=2,00M</t>
  </si>
  <si>
    <t>MUDA DE ARVORE ORNAMENTAL, OITI/AROEIRA SALSA/ANGICO/IPE/JACARANDA OU EQUIVALENTE DA REGIAO, H= *1* M</t>
  </si>
  <si>
    <t xml:space="preserve"> 10301 </t>
  </si>
  <si>
    <t>Planta - Ixora rei vermelha (ixora coccinea red)</t>
  </si>
  <si>
    <t>16,96</t>
  </si>
  <si>
    <t xml:space="preserve"> 14481 </t>
  </si>
  <si>
    <t>Planta - Guaimbé (Philodendron bipinnatifidum)</t>
  </si>
  <si>
    <t>SINAPI - 04/2025 - Goiás / SICRO3 - 01/2025 - Goiás / ORSE - 03/2025 - Sergipe / SEINFRA - 028 - Ceará / SETOP - 01/2025 - Minas Gerais - Central / IOPES - 02/2025 - Espírito Santo / SIURB - 01/2025 - São Paulo / SIURB INFRA - 01/2025 - São Paulo / CPOS - 04/2025 - São Paulo / FDE - 01/2025 - São Paulo / AGESUL - 01/2025 - Mato Grosso do Sul / AGETOP CIVIL - 02/2025 - Goiás / AGETOP RODOVIARIA - 02/2025 - Goiás / EMBASA - 01/2025 - sem encargos / EMOP - 04/2025 - Rio de Janeiro / SCO - 04/2025 - Rio de Janeiro.</t>
  </si>
  <si>
    <t>ADAPTADO DA SINAPI (96358) - SISTEMA EM CHAPAS DE GESSO (GLASSROC OU SIMILAR), COM DUAS FACES SIMPLES, ESTRUTURA METÁLICA NÃO INCLUSA, SEM VÃOS. (ADAPTADO CONFORME DECRETO ESTADUAL N° 9900/2021)</t>
  </si>
  <si>
    <t>UNxMÊS</t>
  </si>
  <si>
    <t xml:space="preserve"> RUA 22 , LT.01 - A, QUADRA 01-A</t>
  </si>
  <si>
    <t>06 MESES</t>
  </si>
  <si>
    <t>CONSTRUÇÃO NOVA FÁBRICA SEAPA (AGROINDÚSTRIA DE POLPA DE FRUTAS)</t>
  </si>
  <si>
    <t>13,57</t>
  </si>
  <si>
    <t>PERCENTUAL ADM LOCAL</t>
  </si>
  <si>
    <t>QUANTIDADE HORA MENOS ENGENHEIRO, 
AGETOP RODOVIÁRIA E VIGIA TERCERIZADO.</t>
  </si>
  <si>
    <t xml:space="preserve"> 18.016.0357-0</t>
  </si>
  <si>
    <t xml:space="preserve"> 18.016.0355-0</t>
  </si>
  <si>
    <t>68.283,60</t>
  </si>
  <si>
    <t>1,86%</t>
  </si>
  <si>
    <t>1,27%</t>
  </si>
  <si>
    <t>32.181,60</t>
  </si>
  <si>
    <t>0,81%</t>
  </si>
  <si>
    <t>0,72%</t>
  </si>
  <si>
    <t>0,58%</t>
  </si>
  <si>
    <t>1.320,00</t>
  </si>
  <si>
    <t>3.288,00</t>
  </si>
  <si>
    <t>17,78</t>
  </si>
  <si>
    <t>1,0</t>
  </si>
  <si>
    <t>206.055,74</t>
  </si>
  <si>
    <t>167.054,83</t>
  </si>
  <si>
    <t>86,26</t>
  </si>
  <si>
    <t>226,62</t>
  </si>
  <si>
    <t>106,07</t>
  </si>
  <si>
    <t>101,85</t>
  </si>
  <si>
    <t>616,92</t>
  </si>
  <si>
    <t>980,0</t>
  </si>
  <si>
    <t>187,57</t>
  </si>
  <si>
    <t>1.320,0</t>
  </si>
  <si>
    <t>110,09</t>
  </si>
  <si>
    <t>64.142,32</t>
  </si>
  <si>
    <t>60.955,72</t>
  </si>
  <si>
    <t>10,94</t>
  </si>
  <si>
    <t>997,83</t>
  </si>
  <si>
    <t>202,24</t>
  </si>
  <si>
    <t>3,0</t>
  </si>
  <si>
    <t>14.080,50</t>
  </si>
  <si>
    <t>180,84</t>
  </si>
  <si>
    <t>63,69</t>
  </si>
  <si>
    <t>48,22</t>
  </si>
  <si>
    <t>81,25</t>
  </si>
  <si>
    <t>24,64</t>
  </si>
  <si>
    <t>11,03</t>
  </si>
  <si>
    <t>222,45</t>
  </si>
  <si>
    <t>5.332,5</t>
  </si>
  <si>
    <t>75,97</t>
  </si>
  <si>
    <t>26.160,76</t>
  </si>
  <si>
    <t>36,68</t>
  </si>
  <si>
    <t>12,25</t>
  </si>
  <si>
    <t>754,65</t>
  </si>
  <si>
    <t>260,08</t>
  </si>
  <si>
    <t>685,0</t>
  </si>
  <si>
    <t>34,17</t>
  </si>
  <si>
    <t>75,89</t>
  </si>
  <si>
    <t>50,0</t>
  </si>
  <si>
    <t>11,87</t>
  </si>
  <si>
    <t>19.749,09</t>
  </si>
  <si>
    <t>543,13</t>
  </si>
  <si>
    <t>228,1</t>
  </si>
  <si>
    <t>76,03</t>
  </si>
  <si>
    <t>272,4</t>
  </si>
  <si>
    <t>63,21</t>
  </si>
  <si>
    <t>60,0</t>
  </si>
  <si>
    <t>286,79</t>
  </si>
  <si>
    <t>16.489,86</t>
  </si>
  <si>
    <t>16.345,60</t>
  </si>
  <si>
    <t>223,1</t>
  </si>
  <si>
    <t>72,66</t>
  </si>
  <si>
    <t>80,0</t>
  </si>
  <si>
    <t>200,00</t>
  </si>
  <si>
    <t>2,0</t>
  </si>
  <si>
    <t>7.731,13</t>
  </si>
  <si>
    <t>6,0</t>
  </si>
  <si>
    <t>2.277,59</t>
  </si>
  <si>
    <t>384,0</t>
  </si>
  <si>
    <t>35,49</t>
  </si>
  <si>
    <t>37,46</t>
  </si>
  <si>
    <t>270,1</t>
  </si>
  <si>
    <t>48,88</t>
  </si>
  <si>
    <t>43,2</t>
  </si>
  <si>
    <t>303,95</t>
  </si>
  <si>
    <t>682,38</t>
  </si>
  <si>
    <t>12,78</t>
  </si>
  <si>
    <t>57,50</t>
  </si>
  <si>
    <t>833,72</t>
  </si>
  <si>
    <t>13,88</t>
  </si>
  <si>
    <t>3,38</t>
  </si>
  <si>
    <t>11,84</t>
  </si>
  <si>
    <t>5.374,99</t>
  </si>
  <si>
    <t>1.469,28</t>
  </si>
  <si>
    <t>798,00</t>
  </si>
  <si>
    <t>39,07</t>
  </si>
  <si>
    <t>50,74</t>
  </si>
  <si>
    <t>657,0</t>
  </si>
  <si>
    <t>14,70</t>
  </si>
  <si>
    <t>19,00</t>
  </si>
  <si>
    <t>1.634,7</t>
  </si>
  <si>
    <t>5,59</t>
  </si>
  <si>
    <t>9.135,00</t>
  </si>
  <si>
    <t>2.679,02</t>
  </si>
  <si>
    <t>1.486,62</t>
  </si>
  <si>
    <t>37,4</t>
  </si>
  <si>
    <t>238,39</t>
  </si>
  <si>
    <t>11,05</t>
  </si>
  <si>
    <t>4.322,43</t>
  </si>
  <si>
    <t>108,3</t>
  </si>
  <si>
    <t>77,95</t>
  </si>
  <si>
    <t>4.197,52</t>
  </si>
  <si>
    <t>4.143,74</t>
  </si>
  <si>
    <t>64,81</t>
  </si>
  <si>
    <t>7,0</t>
  </si>
  <si>
    <t>1.134,60</t>
  </si>
  <si>
    <t>242,0</t>
  </si>
  <si>
    <t>32,48</t>
  </si>
  <si>
    <t>6,15</t>
  </si>
  <si>
    <t>20,0</t>
  </si>
  <si>
    <t>384,97</t>
  </si>
  <si>
    <t>444,1</t>
  </si>
  <si>
    <t>16,88</t>
  </si>
  <si>
    <t>325,8</t>
  </si>
  <si>
    <t>22,76</t>
  </si>
  <si>
    <t>3.703,69</t>
  </si>
  <si>
    <t>52,32</t>
  </si>
  <si>
    <t>3.678,70</t>
  </si>
  <si>
    <t>130,2</t>
  </si>
  <si>
    <t>55,25</t>
  </si>
  <si>
    <t>232,0</t>
  </si>
  <si>
    <t>30,86</t>
  </si>
  <si>
    <t>244,0</t>
  </si>
  <si>
    <t>28,46</t>
  </si>
  <si>
    <t>10,0</t>
  </si>
  <si>
    <t>673,36</t>
  </si>
  <si>
    <t>58,04</t>
  </si>
  <si>
    <t>8,0</t>
  </si>
  <si>
    <t>837,32</t>
  </si>
  <si>
    <t>547,25</t>
  </si>
  <si>
    <t>44,89</t>
  </si>
  <si>
    <t>4,19</t>
  </si>
  <si>
    <t>4,32</t>
  </si>
  <si>
    <t>898,03</t>
  </si>
  <si>
    <t>7,13</t>
  </si>
  <si>
    <t>479,21</t>
  </si>
  <si>
    <t>6.111,12</t>
  </si>
  <si>
    <t>4.504,98</t>
  </si>
  <si>
    <t>483,9</t>
  </si>
  <si>
    <t>12,35</t>
  </si>
  <si>
    <t>350,71</t>
  </si>
  <si>
    <t>21,90</t>
  </si>
  <si>
    <t>741,60</t>
  </si>
  <si>
    <t>2.586,54</t>
  </si>
  <si>
    <t>1.702,31</t>
  </si>
  <si>
    <t>272,64</t>
  </si>
  <si>
    <t>22,2</t>
  </si>
  <si>
    <t>221,46</t>
  </si>
  <si>
    <t>4.847,87</t>
  </si>
  <si>
    <t>52,97</t>
  </si>
  <si>
    <t>95,26</t>
  </si>
  <si>
    <t>1.811,11</t>
  </si>
  <si>
    <t>2,49</t>
  </si>
  <si>
    <t>299,0</t>
  </si>
  <si>
    <t>174,95</t>
  </si>
  <si>
    <t>176,0</t>
  </si>
  <si>
    <t>23,54</t>
  </si>
  <si>
    <t>110,5</t>
  </si>
  <si>
    <t>37,33</t>
  </si>
  <si>
    <t>513,4</t>
  </si>
  <si>
    <t>7,97</t>
  </si>
  <si>
    <t>394,32</t>
  </si>
  <si>
    <t>1.958,42</t>
  </si>
  <si>
    <t>3.812,58</t>
  </si>
  <si>
    <t>209,9</t>
  </si>
  <si>
    <t>18,14</t>
  </si>
  <si>
    <t>9,0</t>
  </si>
  <si>
    <t>420,41</t>
  </si>
  <si>
    <t>11,73</t>
  </si>
  <si>
    <t>3.675,93</t>
  </si>
  <si>
    <t>5,28</t>
  </si>
  <si>
    <t>18,0</t>
  </si>
  <si>
    <t>198,53</t>
  </si>
  <si>
    <t>30,8</t>
  </si>
  <si>
    <t>114,66</t>
  </si>
  <si>
    <t>1.764,59</t>
  </si>
  <si>
    <t>3.500,67</t>
  </si>
  <si>
    <t>12,89</t>
  </si>
  <si>
    <t>3.482,69</t>
  </si>
  <si>
    <t>8,8</t>
  </si>
  <si>
    <t>394,67</t>
  </si>
  <si>
    <t>571,06</t>
  </si>
  <si>
    <t>872,91</t>
  </si>
  <si>
    <t>5,0</t>
  </si>
  <si>
    <t>40,10</t>
  </si>
  <si>
    <t>27,0</t>
  </si>
  <si>
    <t>123,96</t>
  </si>
  <si>
    <t>166,02</t>
  </si>
  <si>
    <t>79,1</t>
  </si>
  <si>
    <t>41,74</t>
  </si>
  <si>
    <t>36,0</t>
  </si>
  <si>
    <t>89,81</t>
  </si>
  <si>
    <t>161,15</t>
  </si>
  <si>
    <t>17,84</t>
  </si>
  <si>
    <t>25,0</t>
  </si>
  <si>
    <t>7,5</t>
  </si>
  <si>
    <t>412,57</t>
  </si>
  <si>
    <t>55,7</t>
  </si>
  <si>
    <t>55,23</t>
  </si>
  <si>
    <t>44,79</t>
  </si>
  <si>
    <t>39,54</t>
  </si>
  <si>
    <t>9,38</t>
  </si>
  <si>
    <t>34,0</t>
  </si>
  <si>
    <t>88,03</t>
  </si>
  <si>
    <t>15,0</t>
  </si>
  <si>
    <t>28,0</t>
  </si>
  <si>
    <t>103,21</t>
  </si>
  <si>
    <t>14,0</t>
  </si>
  <si>
    <t>206,08</t>
  </si>
  <si>
    <t>29,9</t>
  </si>
  <si>
    <t>96,22</t>
  </si>
  <si>
    <t>2.876,37</t>
  </si>
  <si>
    <t>475,08</t>
  </si>
  <si>
    <t>372,37</t>
  </si>
  <si>
    <t>4,0</t>
  </si>
  <si>
    <t>690,45</t>
  </si>
  <si>
    <t>21,58</t>
  </si>
  <si>
    <t>204,0</t>
  </si>
  <si>
    <t>13,24</t>
  </si>
  <si>
    <t>74,61</t>
  </si>
  <si>
    <t>10,73</t>
  </si>
  <si>
    <t>23,2</t>
  </si>
  <si>
    <t>109,00</t>
  </si>
  <si>
    <t>48,4</t>
  </si>
  <si>
    <t>51,99</t>
  </si>
  <si>
    <t>28,7</t>
  </si>
  <si>
    <t>85,27</t>
  </si>
  <si>
    <t>465,72</t>
  </si>
  <si>
    <t>783,62</t>
  </si>
  <si>
    <t>367,45</t>
  </si>
  <si>
    <t>35,0</t>
  </si>
  <si>
    <t>60,44</t>
  </si>
  <si>
    <t>61,4</t>
  </si>
  <si>
    <t>34,33</t>
  </si>
  <si>
    <t>12,0</t>
  </si>
  <si>
    <t>175,36</t>
  </si>
  <si>
    <t>419,95</t>
  </si>
  <si>
    <t>42,1</t>
  </si>
  <si>
    <t>49,71</t>
  </si>
  <si>
    <t>57,0</t>
  </si>
  <si>
    <t>36,70</t>
  </si>
  <si>
    <t>24,0</t>
  </si>
  <si>
    <t>86,96</t>
  </si>
  <si>
    <t>224,14</t>
  </si>
  <si>
    <t>70,7</t>
  </si>
  <si>
    <t>28,97</t>
  </si>
  <si>
    <t>678,14</t>
  </si>
  <si>
    <t>46,0</t>
  </si>
  <si>
    <t>44,19</t>
  </si>
  <si>
    <t>22,0</t>
  </si>
  <si>
    <t>91,56</t>
  </si>
  <si>
    <t>1.469,74</t>
  </si>
  <si>
    <t>165,58</t>
  </si>
  <si>
    <t>114,9</t>
  </si>
  <si>
    <t>16,58</t>
  </si>
  <si>
    <t>1.900,07</t>
  </si>
  <si>
    <t>5,44</t>
  </si>
  <si>
    <t>125,81</t>
  </si>
  <si>
    <t>134,21</t>
  </si>
  <si>
    <t>210,1</t>
  </si>
  <si>
    <t>8,79</t>
  </si>
  <si>
    <t>25,62</t>
  </si>
  <si>
    <t>99,99</t>
  </si>
  <si>
    <t>597,40</t>
  </si>
  <si>
    <t>68,0</t>
  </si>
  <si>
    <t>26,27</t>
  </si>
  <si>
    <t>176,68</t>
  </si>
  <si>
    <t>71,22</t>
  </si>
  <si>
    <t>120,0</t>
  </si>
  <si>
    <t>14,79</t>
  </si>
  <si>
    <t>252,15</t>
  </si>
  <si>
    <t>22,01</t>
  </si>
  <si>
    <t>14,58</t>
  </si>
  <si>
    <t>283,82</t>
  </si>
  <si>
    <t>98,0</t>
  </si>
  <si>
    <t>17,21</t>
  </si>
  <si>
    <t>209,75</t>
  </si>
  <si>
    <t>386,0</t>
  </si>
  <si>
    <t>4,15</t>
  </si>
  <si>
    <t>30,0</t>
  </si>
  <si>
    <t>52,43</t>
  </si>
  <si>
    <t>125,7</t>
  </si>
  <si>
    <t>30,52</t>
  </si>
  <si>
    <t>95,8</t>
  </si>
  <si>
    <t>15,91</t>
  </si>
  <si>
    <t>192,4</t>
  </si>
  <si>
    <t>7,88</t>
  </si>
  <si>
    <t>89,08</t>
  </si>
  <si>
    <t>717,04</t>
  </si>
  <si>
    <t>47,4</t>
  </si>
  <si>
    <t>28,94</t>
  </si>
  <si>
    <t>32,1</t>
  </si>
  <si>
    <t>41,38</t>
  </si>
  <si>
    <t>1.309,19</t>
  </si>
  <si>
    <t>653,89</t>
  </si>
  <si>
    <t>83,0</t>
  </si>
  <si>
    <t>15,06</t>
  </si>
  <si>
    <t>89,07</t>
  </si>
  <si>
    <t>105,77</t>
  </si>
  <si>
    <t>23,59</t>
  </si>
  <si>
    <t>10,7</t>
  </si>
  <si>
    <t>107,67</t>
  </si>
  <si>
    <t>228,58</t>
  </si>
  <si>
    <t>7,2</t>
  </si>
  <si>
    <t>157,81</t>
  </si>
  <si>
    <t>1.116,35</t>
  </si>
  <si>
    <t>110,98</t>
  </si>
  <si>
    <t>169,0</t>
  </si>
  <si>
    <t>6,41</t>
  </si>
  <si>
    <t>29,74</t>
  </si>
  <si>
    <t>2,19</t>
  </si>
  <si>
    <t>152,44</t>
  </si>
  <si>
    <t>86,0</t>
  </si>
  <si>
    <t>12,24</t>
  </si>
  <si>
    <t>0,42</t>
  </si>
  <si>
    <t>1.041,79</t>
  </si>
  <si>
    <t>1.039,33</t>
  </si>
  <si>
    <t>96,0</t>
  </si>
  <si>
    <t>10,44</t>
  </si>
  <si>
    <t>675,0</t>
  </si>
  <si>
    <t>1,48</t>
  </si>
  <si>
    <t>42,0</t>
  </si>
  <si>
    <t>21,25</t>
  </si>
  <si>
    <t>1.193,0</t>
  </si>
  <si>
    <t>0,74</t>
  </si>
  <si>
    <t>1,8</t>
  </si>
  <si>
    <t>480,83</t>
  </si>
  <si>
    <t>42,86</t>
  </si>
  <si>
    <t>845,84</t>
  </si>
  <si>
    <t>66,0</t>
  </si>
  <si>
    <t>12,79</t>
  </si>
  <si>
    <t>6.425,66</t>
  </si>
  <si>
    <t>278,27</t>
  </si>
  <si>
    <t>811,90</t>
  </si>
  <si>
    <t>132,23</t>
  </si>
  <si>
    <t>33,8</t>
  </si>
  <si>
    <t>23,17</t>
  </si>
  <si>
    <t>120,9</t>
  </si>
  <si>
    <t>6,45</t>
  </si>
  <si>
    <t>155,64</t>
  </si>
  <si>
    <t>57,1</t>
  </si>
  <si>
    <t>13,54</t>
  </si>
  <si>
    <t>765,71</t>
  </si>
  <si>
    <t>763,57</t>
  </si>
  <si>
    <t>762,19</t>
  </si>
  <si>
    <t>104,71</t>
  </si>
  <si>
    <t>92,0</t>
  </si>
  <si>
    <t>8,22</t>
  </si>
  <si>
    <t>756,15</t>
  </si>
  <si>
    <t>125,66</t>
  </si>
  <si>
    <t>62,07</t>
  </si>
  <si>
    <t>11,0</t>
  </si>
  <si>
    <t>67,28</t>
  </si>
  <si>
    <t>146,26</t>
  </si>
  <si>
    <t>88,0</t>
  </si>
  <si>
    <t>8,15</t>
  </si>
  <si>
    <t>47,73</t>
  </si>
  <si>
    <t>184,95</t>
  </si>
  <si>
    <t>228,24</t>
  </si>
  <si>
    <t>22,70</t>
  </si>
  <si>
    <t>169,64</t>
  </si>
  <si>
    <t>660,20</t>
  </si>
  <si>
    <t>73,06</t>
  </si>
  <si>
    <t>326,31</t>
  </si>
  <si>
    <t>39,0</t>
  </si>
  <si>
    <t>16,69</t>
  </si>
  <si>
    <t>59,14</t>
  </si>
  <si>
    <t>26,0</t>
  </si>
  <si>
    <t>23,99</t>
  </si>
  <si>
    <t>0,52</t>
  </si>
  <si>
    <t>103,28</t>
  </si>
  <si>
    <t>39,2</t>
  </si>
  <si>
    <t>14,82</t>
  </si>
  <si>
    <t>287,89</t>
  </si>
  <si>
    <t>84,0</t>
  </si>
  <si>
    <t>6,54</t>
  </si>
  <si>
    <t>549,11</t>
  </si>
  <si>
    <t>21,0</t>
  </si>
  <si>
    <t>24,82</t>
  </si>
  <si>
    <t>57,75</t>
  </si>
  <si>
    <t>512,36</t>
  </si>
  <si>
    <t>16,0</t>
  </si>
  <si>
    <t>31,50</t>
  </si>
  <si>
    <t>165,84</t>
  </si>
  <si>
    <t>484,29</t>
  </si>
  <si>
    <t>474,01</t>
  </si>
  <si>
    <t>39,25</t>
  </si>
  <si>
    <t>33,0</t>
  </si>
  <si>
    <t>14,23</t>
  </si>
  <si>
    <t>26,06</t>
  </si>
  <si>
    <t>154,38</t>
  </si>
  <si>
    <t>67,0</t>
  </si>
  <si>
    <t>6,85</t>
  </si>
  <si>
    <t>1.968,08</t>
  </si>
  <si>
    <t>13,0</t>
  </si>
  <si>
    <t>34,48</t>
  </si>
  <si>
    <t>21,10</t>
  </si>
  <si>
    <t>55,38</t>
  </si>
  <si>
    <t>29,0</t>
  </si>
  <si>
    <t>437,82</t>
  </si>
  <si>
    <t>508,0</t>
  </si>
  <si>
    <t>0,85</t>
  </si>
  <si>
    <t>1,57</t>
  </si>
  <si>
    <t>138,41</t>
  </si>
  <si>
    <t>67,31</t>
  </si>
  <si>
    <t>403,44</t>
  </si>
  <si>
    <t>403,37</t>
  </si>
  <si>
    <t>28,33</t>
  </si>
  <si>
    <t>198,18</t>
  </si>
  <si>
    <t>64,82</t>
  </si>
  <si>
    <t>0,25</t>
  </si>
  <si>
    <t>9,5</t>
  </si>
  <si>
    <t>40,61</t>
  </si>
  <si>
    <t>14,9</t>
  </si>
  <si>
    <t>25,74</t>
  </si>
  <si>
    <t>5,8</t>
  </si>
  <si>
    <t>65,58</t>
  </si>
  <si>
    <t>5,4</t>
  </si>
  <si>
    <t>69,82</t>
  </si>
  <si>
    <t>27,7</t>
  </si>
  <si>
    <t>13,60</t>
  </si>
  <si>
    <t>14,34</t>
  </si>
  <si>
    <t>224,0</t>
  </si>
  <si>
    <t>1,59</t>
  </si>
  <si>
    <t>350,41</t>
  </si>
  <si>
    <t>16,56</t>
  </si>
  <si>
    <t>57,94</t>
  </si>
  <si>
    <t>2.117,05</t>
  </si>
  <si>
    <t>334,44</t>
  </si>
  <si>
    <t>23,14</t>
  </si>
  <si>
    <t>55,39</t>
  </si>
  <si>
    <t>27,66</t>
  </si>
  <si>
    <t>326,64</t>
  </si>
  <si>
    <t>326,61</t>
  </si>
  <si>
    <t>144,0</t>
  </si>
  <si>
    <t>104,31</t>
  </si>
  <si>
    <t>78,02</t>
  </si>
  <si>
    <t>30,30</t>
  </si>
  <si>
    <t>28,85</t>
  </si>
  <si>
    <t>72,11</t>
  </si>
  <si>
    <t>144,14</t>
  </si>
  <si>
    <t>274,59</t>
  </si>
  <si>
    <t>274,40</t>
  </si>
  <si>
    <t>13,62</t>
  </si>
  <si>
    <t>272,32</t>
  </si>
  <si>
    <t>270,99</t>
  </si>
  <si>
    <t>38,07</t>
  </si>
  <si>
    <t>19,3</t>
  </si>
  <si>
    <t>129,02</t>
  </si>
  <si>
    <t>41,01</t>
  </si>
  <si>
    <t>243,54</t>
  </si>
  <si>
    <t>40,35</t>
  </si>
  <si>
    <t>16,11</t>
  </si>
  <si>
    <t>59,71</t>
  </si>
  <si>
    <t>23,82</t>
  </si>
  <si>
    <t>118,58</t>
  </si>
  <si>
    <t>49,0</t>
  </si>
  <si>
    <t>4,83</t>
  </si>
  <si>
    <t>117,44</t>
  </si>
  <si>
    <t>3,44</t>
  </si>
  <si>
    <t>76,98</t>
  </si>
  <si>
    <t>11,11</t>
  </si>
  <si>
    <t>53,98</t>
  </si>
  <si>
    <t>214,98</t>
  </si>
  <si>
    <t>23,3</t>
  </si>
  <si>
    <t>9,19</t>
  </si>
  <si>
    <t>53,12</t>
  </si>
  <si>
    <t>26,53</t>
  </si>
  <si>
    <t>8,44</t>
  </si>
  <si>
    <t>52,54</t>
  </si>
  <si>
    <t>23,25</t>
  </si>
  <si>
    <t>254,0</t>
  </si>
  <si>
    <t>0,82</t>
  </si>
  <si>
    <t>67,49</t>
  </si>
  <si>
    <t>189,77</t>
  </si>
  <si>
    <t>185,18</t>
  </si>
  <si>
    <t>183,03</t>
  </si>
  <si>
    <t>323,0</t>
  </si>
  <si>
    <t>0,56</t>
  </si>
  <si>
    <t>180,71</t>
  </si>
  <si>
    <t>35,88</t>
  </si>
  <si>
    <t>11,17</t>
  </si>
  <si>
    <t>7,05</t>
  </si>
  <si>
    <t>29,34</t>
  </si>
  <si>
    <t>11,68</t>
  </si>
  <si>
    <t>86,17</t>
  </si>
  <si>
    <t>85,53</t>
  </si>
  <si>
    <t>33,66</t>
  </si>
  <si>
    <t>16,68</t>
  </si>
  <si>
    <t>160,76</t>
  </si>
  <si>
    <t>22,33</t>
  </si>
  <si>
    <t>40,0</t>
  </si>
  <si>
    <t>3,89</t>
  </si>
  <si>
    <t>30,75</t>
  </si>
  <si>
    <t>153,65</t>
  </si>
  <si>
    <t>25,43</t>
  </si>
  <si>
    <t>0,60</t>
  </si>
  <si>
    <t>15,21</t>
  </si>
  <si>
    <t>152,01</t>
  </si>
  <si>
    <t>150,79</t>
  </si>
  <si>
    <t>72,12</t>
  </si>
  <si>
    <t>70,95</t>
  </si>
  <si>
    <t>138,80</t>
  </si>
  <si>
    <t>69,38</t>
  </si>
  <si>
    <t>1,5</t>
  </si>
  <si>
    <t>90,23</t>
  </si>
  <si>
    <t>8,37</t>
  </si>
  <si>
    <t>5,34</t>
  </si>
  <si>
    <t>133,18</t>
  </si>
  <si>
    <t>8,48</t>
  </si>
  <si>
    <t>24,28</t>
  </si>
  <si>
    <t>13,35</t>
  </si>
  <si>
    <t>9,22</t>
  </si>
  <si>
    <t>29,27</t>
  </si>
  <si>
    <t>22,61</t>
  </si>
  <si>
    <t>23,0</t>
  </si>
  <si>
    <t>4,74</t>
  </si>
  <si>
    <t>35,96</t>
  </si>
  <si>
    <t>17,79</t>
  </si>
  <si>
    <t>25,44</t>
  </si>
  <si>
    <t>7,55</t>
  </si>
  <si>
    <t>96,60</t>
  </si>
  <si>
    <t>11,93</t>
  </si>
  <si>
    <t>47,24</t>
  </si>
  <si>
    <t>31,36</t>
  </si>
  <si>
    <t>45,72</t>
  </si>
  <si>
    <t>9,81</t>
  </si>
  <si>
    <t>17,51</t>
  </si>
  <si>
    <t>43,60</t>
  </si>
  <si>
    <t>2,17</t>
  </si>
  <si>
    <t>7,3</t>
  </si>
  <si>
    <t>11,79</t>
  </si>
  <si>
    <t>28,59</t>
  </si>
  <si>
    <t>19,0</t>
  </si>
  <si>
    <t>4,41</t>
  </si>
  <si>
    <t>41,36</t>
  </si>
  <si>
    <t>41,33</t>
  </si>
  <si>
    <t>2,2</t>
  </si>
  <si>
    <t>37,17</t>
  </si>
  <si>
    <t>20,37</t>
  </si>
  <si>
    <t>2.699,87</t>
  </si>
  <si>
    <t>13,32</t>
  </si>
  <si>
    <t>3,05</t>
  </si>
  <si>
    <t>39,01</t>
  </si>
  <si>
    <t>185,0</t>
  </si>
  <si>
    <t>12,52</t>
  </si>
  <si>
    <t>73,69</t>
  </si>
  <si>
    <t>73,17</t>
  </si>
  <si>
    <t>72,55</t>
  </si>
  <si>
    <t>18,08</t>
  </si>
  <si>
    <t>69,95</t>
  </si>
  <si>
    <t>0,84</t>
  </si>
  <si>
    <t>0,48</t>
  </si>
  <si>
    <t>22,85</t>
  </si>
  <si>
    <t>9,71</t>
  </si>
  <si>
    <t>33,52</t>
  </si>
  <si>
    <t>33,29</t>
  </si>
  <si>
    <t>66,15</t>
  </si>
  <si>
    <t>65,84</t>
  </si>
  <si>
    <t>64,70</t>
  </si>
  <si>
    <t>15,65</t>
  </si>
  <si>
    <t>123,0</t>
  </si>
  <si>
    <t>0,50</t>
  </si>
  <si>
    <t>30,67</t>
  </si>
  <si>
    <t>61,20</t>
  </si>
  <si>
    <t>15,02</t>
  </si>
  <si>
    <t>596,0</t>
  </si>
  <si>
    <t>29,79</t>
  </si>
  <si>
    <t>2,9</t>
  </si>
  <si>
    <t>19,62</t>
  </si>
  <si>
    <t>25,77</t>
  </si>
  <si>
    <t>51,58</t>
  </si>
  <si>
    <t>49,24</t>
  </si>
  <si>
    <t>0,86</t>
  </si>
  <si>
    <t>48,12</t>
  </si>
  <si>
    <t>15,90</t>
  </si>
  <si>
    <t>47,68</t>
  </si>
  <si>
    <t>46,49</t>
  </si>
  <si>
    <t>46,23</t>
  </si>
  <si>
    <t>11,54</t>
  </si>
  <si>
    <t>22,74</t>
  </si>
  <si>
    <t>104,0</t>
  </si>
  <si>
    <t>0,43</t>
  </si>
  <si>
    <t>14,83</t>
  </si>
  <si>
    <t>11,09</t>
  </si>
  <si>
    <t>43,03</t>
  </si>
  <si>
    <t>42,03</t>
  </si>
  <si>
    <t>19,61</t>
  </si>
  <si>
    <t>36,33</t>
  </si>
  <si>
    <t>34,93</t>
  </si>
  <si>
    <t>34,87</t>
  </si>
  <si>
    <t>34,71</t>
  </si>
  <si>
    <t>11,32</t>
  </si>
  <si>
    <t>16,18</t>
  </si>
  <si>
    <t>4,1</t>
  </si>
  <si>
    <t>7,80</t>
  </si>
  <si>
    <t>31,74</t>
  </si>
  <si>
    <t>14,95</t>
  </si>
  <si>
    <t>14,81</t>
  </si>
  <si>
    <t>29,35</t>
  </si>
  <si>
    <t>80,41</t>
  </si>
  <si>
    <t>28,83</t>
  </si>
  <si>
    <t>7,19</t>
  </si>
  <si>
    <t>28,18</t>
  </si>
  <si>
    <t>26,99</t>
  </si>
  <si>
    <t>12,54</t>
  </si>
  <si>
    <t>6,06</t>
  </si>
  <si>
    <t>23,93</t>
  </si>
  <si>
    <t>11,96</t>
  </si>
  <si>
    <t>11,76</t>
  </si>
  <si>
    <t>22,80</t>
  </si>
  <si>
    <t>22,10</t>
  </si>
  <si>
    <t>10,92</t>
  </si>
  <si>
    <t>20,59</t>
  </si>
  <si>
    <t>19,96</t>
  </si>
  <si>
    <t>19,67</t>
  </si>
  <si>
    <t>4,84</t>
  </si>
  <si>
    <t>8,24</t>
  </si>
  <si>
    <t>8,03</t>
  </si>
  <si>
    <t>13,13</t>
  </si>
  <si>
    <t>10,76</t>
  </si>
  <si>
    <t>0,4</t>
  </si>
  <si>
    <t>25,60</t>
  </si>
  <si>
    <t>4,76</t>
  </si>
  <si>
    <t>TOMADA DE AR EM VENEZIANA,DE ALUMINIO ANODIZADO,COM TELA DE NYLON E FILTRO DE FIBRA SINTETICA,MEDINDO EM TORNO DE (585X6 60)MM.FORNECIMENTO E COLOCACAO 3%-DESGASTE DE FERRAMENTAS E EPI (ADAPTADO CONFORME DECRETO ESTADUAL N° 9900/2021)</t>
  </si>
  <si>
    <t>TOMADA DE AR EM VENEZIANA,DE ALUMINIO ANODIZADO,COM TELA DE NYLON E FILTRO DE FIBRA SINTETICA,MEDINDO EM TORNO DE (385X3 30)MM.FORNECIMENTO E COLOCACAO 3%-DESGASTE DE FERRAMENTAS E EPI (ADAPTADO CONFORME DECRETO ESTADUAL N° 9900/2021)</t>
  </si>
  <si>
    <t>ENG. CIVIL LUCIANO MARTINS P. DE O. E SILVA</t>
  </si>
  <si>
    <t>CREA 101881435-3/D-GO</t>
  </si>
  <si>
    <t>___________________________________________________</t>
  </si>
  <si>
    <t>MAPA DE COTAÇÃO</t>
  </si>
  <si>
    <t>SERVIÇOS:</t>
  </si>
  <si>
    <t>FORNECIMENTO E INSTALAÇÃO DE CORTINA PVC</t>
  </si>
  <si>
    <t>EMPRESA:</t>
  </si>
  <si>
    <t>CAMARA E CIA</t>
  </si>
  <si>
    <t>VALOR ADOTADO</t>
  </si>
  <si>
    <t>CNPJ:</t>
  </si>
  <si>
    <t>CONTATO:</t>
  </si>
  <si>
    <t>TELEFONE:</t>
  </si>
  <si>
    <t>UND</t>
  </si>
  <si>
    <t>QUANT</t>
  </si>
  <si>
    <t>VL. UNIT</t>
  </si>
  <si>
    <t>VL. TOTAL</t>
  </si>
  <si>
    <t>TOTAL BRUTO</t>
  </si>
  <si>
    <t>DETERMINAÇÃO DO COEFICIENTE DE VARIAÇÃO DO PREÇO</t>
  </si>
  <si>
    <t>Numero de amostras</t>
  </si>
  <si>
    <t>O "Manual de Orientação: Pesqusa de Preços - 4ª Edição", orienta que:</t>
  </si>
  <si>
    <t xml:space="preserve">                                                                     =</t>
  </si>
  <si>
    <t>Portanto:</t>
  </si>
  <si>
    <t>FORNECIMENTO PLACA GESSO GLASROC X BR 12,5 X 1200 X 2400MM (2,88m2/und)</t>
  </si>
  <si>
    <t>TRIUNFO DRYWALL EIRELI</t>
  </si>
  <si>
    <t>PLACOCENTER GOIANIA LTDA</t>
  </si>
  <si>
    <t>ANDRADE COMERCIO DE FORROS E DIVISORIAS LTDA</t>
  </si>
  <si>
    <t>41.267.694/0001-05</t>
  </si>
  <si>
    <t>54.582.190/0001-21</t>
  </si>
  <si>
    <t xml:space="preserve"> 10.866.319/0001-58 </t>
  </si>
  <si>
    <t>PEDRO</t>
  </si>
  <si>
    <t>MÁRCIO</t>
  </si>
  <si>
    <t>TAMMY</t>
  </si>
  <si>
    <t>(62) 9917-9729</t>
  </si>
  <si>
    <t>(62) 99656-8648</t>
  </si>
  <si>
    <t>(61) 98351-6886</t>
  </si>
  <si>
    <t>m2</t>
  </si>
  <si>
    <t>REFRIAR COMÉRCIO E SERVIÇOS</t>
  </si>
  <si>
    <t>49.345.175/0001-20</t>
  </si>
  <si>
    <t>(61) 9699-6550</t>
  </si>
  <si>
    <t>MEMORIAL DE CÁLCULO
SEM DESONERAÇÃO</t>
  </si>
  <si>
    <t>13/06/2025</t>
  </si>
  <si>
    <t>TOTAL FRIO REFRI. E AR CONDICIONADO LTD</t>
  </si>
  <si>
    <t>10.444.161/0001-28</t>
  </si>
  <si>
    <t>(61) 9822-6380</t>
  </si>
  <si>
    <t>37.405.842/0001-33</t>
  </si>
  <si>
    <t xml:space="preserve"> (62) 3210-1215</t>
  </si>
  <si>
    <t>MAPA DE COTAÇÕES</t>
  </si>
  <si>
    <t xml:space="preserve">Total </t>
  </si>
  <si>
    <t>Valor Unit sem BDI</t>
  </si>
  <si>
    <t>155.078,65</t>
  </si>
  <si>
    <t>4,22%</t>
  </si>
  <si>
    <t>3,17%</t>
  </si>
  <si>
    <t>2,56%</t>
  </si>
  <si>
    <t>88.830,37</t>
  </si>
  <si>
    <t>2,42%</t>
  </si>
  <si>
    <t>76.196,49</t>
  </si>
  <si>
    <t>2,08%</t>
  </si>
  <si>
    <t>0,88%</t>
  </si>
  <si>
    <t>29.687,41</t>
  </si>
  <si>
    <t>25.791,59</t>
  </si>
  <si>
    <t>0,70%</t>
  </si>
  <si>
    <t>0,12%</t>
  </si>
  <si>
    <t>3.275,00</t>
  </si>
  <si>
    <t>68,30</t>
  </si>
  <si>
    <t>386,20</t>
  </si>
  <si>
    <t>37,80</t>
  </si>
  <si>
    <t>1.614,20</t>
  </si>
  <si>
    <t>747,70</t>
  </si>
  <si>
    <t>589,40</t>
  </si>
  <si>
    <t>1.872,70</t>
  </si>
  <si>
    <t>2.031,50</t>
  </si>
  <si>
    <t>417,60</t>
  </si>
  <si>
    <t>1.340,40</t>
  </si>
  <si>
    <t>3.301,00</t>
  </si>
  <si>
    <t>1.109,30</t>
  </si>
  <si>
    <t>268,90</t>
  </si>
  <si>
    <t>1.872,7</t>
  </si>
  <si>
    <t>198,5</t>
  </si>
  <si>
    <t>3.275,0</t>
  </si>
  <si>
    <t>4.048,7</t>
  </si>
  <si>
    <t>2.954,6</t>
  </si>
  <si>
    <t>386,2</t>
  </si>
  <si>
    <t>2.069,3</t>
  </si>
  <si>
    <t>1.698,7</t>
  </si>
  <si>
    <t>1.101,3</t>
  </si>
  <si>
    <t>813,6</t>
  </si>
  <si>
    <t>68,3</t>
  </si>
  <si>
    <t>621,68</t>
  </si>
  <si>
    <t>278,73</t>
  </si>
  <si>
    <t>6,77</t>
  </si>
  <si>
    <t>12,33</t>
  </si>
  <si>
    <t>FONTE: GOINFRA CIVIL - ENCARGOS SOCIAIS</t>
  </si>
  <si>
    <t>11*1</t>
  </si>
  <si>
    <t>CONFORME PROJETO DE PAISAGISMO - CONFORME TABELA RESUMO – P02 – GUAIMBÊ – PHILODENDRON BIPINNATIFIDUM– ARBUSTO. COMPOSIÇÃO EM UNIDADE, TRANSFORMANDO 11 m2 PARA UNIDADE DE MUDAS, SERIA,  Cálculo de Mudas – Guaimbê Adotou-se espaçamento de 1,0 m entre mudas, considerando seu porte e necessidade de espaço para pleno desenvolvimento. Cada muda ocupa uma área de: 1,00 m x 1,00 m = 1,00 m² Logo, a quantidade de mudas por metro quadrado é: 1 m² / 1,00 m² = 1 muda por m² .: 11 MUDAS.</t>
  </si>
  <si>
    <t>SEIN_FRUT_PAISAGISMO_PB_R00</t>
  </si>
  <si>
    <t>Fórmula</t>
  </si>
  <si>
    <t>Local</t>
  </si>
  <si>
    <t>7*3</t>
  </si>
  <si>
    <t>CONFORME PROJETO DE PAISAGISMO - CONFORME TABELA RESUMO – P01 – IXORA VERMELHA – IXORA COCCÍNEA RED – ARBUSTO. COMPOSIÇÃO EM UNIDADE, TRANSFORMANDO 7 m2 PARA UNIDADE DE MUDAS, SERIA, Cálculo de Mudas – Ixora Adotou-se espaçamento de 60 cm entre mudas, adequado para o porte da espécie e formação de maciço denso e saudável. Cada muda ocupa uma área de: 0,60 m x 0,60 m = 0,36 m² Assim, a quantidade de mudas por metro quadrado é: 1 m² / 0,36 m² ≈ 2,78 mudas Arredondando, considera-se: 3 mudas por m² .: 7 * 3 = 21unidades.</t>
  </si>
  <si>
    <t>CONFORME PROJETO DE PAISAGISMO - CONFORME TABELA RESUMO – A05 - OITI – MOQUILEA TOMENTOSA – ÁRVORE.</t>
  </si>
  <si>
    <t>CONFORME PROJETO DE PAISAGISMO - CONFORME TABELA RESUMO – A04 - QUARESMEIRA – TIBOUCHINA GRANULOSA – ÁRVORE.</t>
  </si>
  <si>
    <t>CONFORME PROJETO DE PAISAGISMO - CONFORME TABELA RESUMO – A03 - CANAFÍSTULA – SENNA SPECTABILIS – ÁRVORE.</t>
  </si>
  <si>
    <t>CONFORME PROJETO DE PAISAGISMO - CONFORME TABELA RESUMO – A02 - PALMEIRA RABO DE RAPOSA – WODYETIA BIFURCATA – ÁRVORE.</t>
  </si>
  <si>
    <t>CONFORME PROJETO DE PAISAGISMO - CONFORME TABELA RESUMO – A01 -PALMEIRA ARECA – DYPSIS LUTESCENS – ÁRVORE.</t>
  </si>
  <si>
    <t>1+2+2+1+1</t>
  </si>
  <si>
    <t>A01 - Palmeira Areca (Dypsis lutescens), árvore, 1 unid; A02 - Palmeira Rabo de Raposa (Wodyetia bifurcata), árvore, 2 unid; A03 - Canafístula (Senna spectabilis), árvore, 2 unid; A04 - Quaresmeira (Tibouchina granulosa), árvore, 1 unid; A05 - Oiti (Moquilea tomentosa), árvore, 1 unid.</t>
  </si>
  <si>
    <t>12*7</t>
  </si>
  <si>
    <t>Casca de pinus. •Para cobrir 1 m² com 4 cm de profundidade, recomenda-se 1 saco de 7 kg •Para cada centímetro a mais ou a menos de profundidade, deve-se adicionar ou subtrair 2 kg (10 litros) PORTANTO, 12 M2 * 7kg = 84kg. CONFORME PROJETO DE PAISAGISMO - CONFORME TABELA RESUMO - F03 – CASCA DE PINUS – FORRAÇÃO</t>
  </si>
  <si>
    <t>ADUBO EM SOLO PARA - CONFORME PROJETO DE PAISAGISMO - CONFORME TABELA RESUMO - F01 - GRAMA PRETA – OPHIOPOGON JAPONICUS - FORRAÇÃO</t>
  </si>
  <si>
    <t>CONFORME PROJETO DE PAISAGISMO - CONFORME TABELA RESUMO - F01 - GRAMA PRETA – OPHIOPOGON JAPONICUS - FORRAÇÃO</t>
  </si>
  <si>
    <t>(207,91+(79,53-36,70))</t>
  </si>
  <si>
    <t>CONFORME PROJETO DE PAISAGISMO - CONFORME TABELA RESUMO - F02 - GRAMA ESMERALDA - SOYSIA JAPONICA - FORRAÇÃO; DESCONTO DE 36,70 M2 NA PARTE DE 79,53 ONDE SERÁ FEITO UM PISO PARA RECEBER OS TANQUES SUSPENSOS.</t>
  </si>
  <si>
    <t>SEIN-FRUT-ARQ-EXE-R00.rvt</t>
  </si>
  <si>
    <t>LEVANTAMENTO REALIZADO A PARTIR DO PROJETO NO REVIT PARA PERFIL METÁLICO INSTALADO PARA LIMITAR O AVANÇO DOS VEICULOS NO ESTACIONAMENTO (EM VERMELHO). MEDIDAS EXTRAIDAS CONFORME EVIDÊNCIA APRESENTADA.</t>
  </si>
  <si>
    <t>47,77949-47,78</t>
  </si>
  <si>
    <t>ARREDONDAMENTO PARA 2 CASAS</t>
  </si>
  <si>
    <t>((1,9265*4)+4,37+4,445+2,58+(0,9529*2)+1,50+(5,5843*2)+6,7593+1,02+(0,9906*2))*1,1</t>
  </si>
  <si>
    <t>LEVANTAMENTO REALIZADO A PARTIR DO PROJETO EM REVIT, PROPRIEDADES DO OBJETO.  COMPRIMENTO POR COMPRIMENTO DOS ELEMENTOS * ALTURA CONFORME MODELO NO REVIT E MEMORIAL DESCRITIVO REV11, CONFORME EVIDÊNCIA.</t>
  </si>
  <si>
    <t>((1,20*6)*2)+(1,20*3)+(1,55*3)</t>
  </si>
  <si>
    <t>LEVANTAMENTO REALIZADO A APARTIR DO PROJETO EM REVIT, PROPRIEDADES DO OBJETO.  SOMA DE TODA EXTENSÃO DO PISO DAS ESCADAS, CONFORME MODELO REVIT. EM TODAS ESCADAS E NO SEU COMPRIMENTO DO PROJETO.</t>
  </si>
  <si>
    <t>LEVANTAMENTO REALIZADO A APARTIR DO PROJETO EM REVIT, PROPRIEDADES DO OBJETO. "PAREDE CORTINA - COBOGÓ"</t>
  </si>
  <si>
    <t>115,4516-115,45</t>
  </si>
  <si>
    <t>13,9373+16,7131+10,5640</t>
  </si>
  <si>
    <t>CONFORME PRANCHA 001 - SEIN- SEAP- ARQ- EX-001- CVG- QDR- R00 - LEVANTAMENTO REALIZADO A APARTIR DO PROJETO EM REVIT, PROPRIEDADES DO OBJETO, "Parede básica: BLC14 + REB PINT 1,5+1,5" EM TODO PERIMETRO – PLATIBANDA DA ADMINISTRAÇÃO - CHAPIM PARA PLATIBANDA.</t>
  </si>
  <si>
    <t>13,4701+23,3229+13,3696+24,0746</t>
  </si>
  <si>
    <t>CONFORME PRANCHA 001 - SEIN- SEAP- ARQ- EX-001- CVG- QDR- R00 - LEVANTAMENTO REALIZADO A APARTIR DO PROJETO EM REVIT, PROPRIEDADES DO OBJETO, "Parede básica: BL C14 + 2Xpint Laranja" EM TODO PERIMETRO - MURO DIVISA LATERAIS E FRONTAL - CHAPIM PARA O MURO.</t>
  </si>
  <si>
    <t>LEVANTAMENTO REALIZADO A PARTIR DO PROJETO NO REVIT, RESUMO DE TABELA E QUANTITATIVO DE MATERIAL. “Parede cortina: Gradil externo” = 91,05 m²</t>
  </si>
  <si>
    <t>31,52+3,35+3,95+3,58+41,65</t>
  </si>
  <si>
    <t>CONFORME PRANCHA 001 - SEIN- SEAP- ARQ- EX-001- CVG- QDR- R00 - PLANTA DE LOCAÇÃO, VALORES AO REDOR DA IMPLATANÇÃO DO TERRENO, NECESSÁRIO EM TODO PERIMETRO DE CALÇADA.</t>
  </si>
  <si>
    <t>CONFORME CRITÉRIOS PARA ORÇAMENTO DE OBRAS CIVIS PL-GECOC (GO INFRA) ITEM 23. DIVERSOS-PAG. 24/28</t>
  </si>
  <si>
    <t>PREVISÃO ENGENHARIA DE CUSTO - SEINFRA</t>
  </si>
  <si>
    <t>1546,29</t>
  </si>
  <si>
    <t>PRANCHA 001 - SEIN- SEAP- ARQ- EX-001- CVG- QDR- R00 - PLANTA DE LOCAÇÃO - ÁREA TOTAL DA IMPLATANÇÃO DO LOTE 1-A</t>
  </si>
  <si>
    <t>14,02</t>
  </si>
  <si>
    <t>TABELA RESUMO - ESTRUTURA DE SUPORTE - MARQUISE -   Perfis de aço - Quantitativos das superfícies a pintar</t>
  </si>
  <si>
    <t>METÁLICO 2-4.pdf</t>
  </si>
  <si>
    <t>20,99+2,80+41+35,52</t>
  </si>
  <si>
    <t>TABELA RESUMO - PASSARELA - Perfis de aço - Quantitativos das superfícies a pintar</t>
  </si>
  <si>
    <t>10,28+3+15,1+34,40</t>
  </si>
  <si>
    <t>RESUMO - BASE P/MECANICA - Perfis de aço - Quantitativos das superfícies a pintar</t>
  </si>
  <si>
    <t>100,66</t>
  </si>
  <si>
    <t>TABELA RESUMO - BLOCO ADM - Perfis de aço - Quantitativos das superfícies a pintar</t>
  </si>
  <si>
    <t>1,90</t>
  </si>
  <si>
    <t>TABELA DE CONEXÕES/CANTONEIRA - "L76x76x4.8"</t>
  </si>
  <si>
    <t>METÁLICO 1-4.pdf</t>
  </si>
  <si>
    <t>393,42</t>
  </si>
  <si>
    <t>TABELA RESUMO - Perfis de aço - Quantitativos das superfícies a pintar</t>
  </si>
  <si>
    <t>0,56+0,04+0,15+0,82+0,49+1,76+1,81+5,85+3,64</t>
  </si>
  <si>
    <t>TABELA PLACAS DE ANCORAGEM - "Pl 3x111x78.489 + PI 6x150x115 + Pl 10x160x102.8632 + Pl 6x200x160 + Pl 6x270x170 + Pl 10x200x200 + Pl 6x300x290 + Pl 10x300x200 + Pl 10x260x260"</t>
  </si>
  <si>
    <t>276,26</t>
  </si>
  <si>
    <t>TABELA RESUMO - LATERAL - Perfis de aço - Quantitativos das superfícies a pintar</t>
  </si>
  <si>
    <t>71,925-71,92</t>
  </si>
  <si>
    <t>((0,7*2,1*2)+(0,8*2,1*7)+(0,9*2,1*1))*2,5</t>
  </si>
  <si>
    <t>CONFORME INDICADO NA TABELA - ''PORTA DE GIRO, EM MADEIRA EM COR NATURAL" - SE REPETINDO 10 VEZES. DE ACORDO COM EVIDÊNCIA APRESENTADA.</t>
  </si>
  <si>
    <t>((0,9*2,1*1)+(1*2,1*2)+(1,4*2,1*1)+(1,5*2,1*1))*2,5</t>
  </si>
  <si>
    <t>CONFORME INDICADO NA TABELA - ''PORTA DE CORRER, EM MADEIRA EM COR NATURAL" - SE REPETINDO 5 VEZES.  DE ACORDO COM EVIDÊNCIA APRESENTADA.</t>
  </si>
  <si>
    <t>3,5*2,24*2*2,5</t>
  </si>
  <si>
    <t>CONFORME INDICADO NA TABELA ''Tabela de portas / Geral -PORTÃO DE ENROLAR, COM PINTURA ELETROSTÁTICA EM COR PRETA''. DE ACORDO COM EVIDÊNCIA APRESENTADA.</t>
  </si>
  <si>
    <t>LEVANTAMENTO REALIZADO A PARTIR TABELA DE FORRO DO PROJETO NO REVIT.  “FORRO COMPOSTO: PLANO”, CONFORME PRANCHA 500 – SEIN- SEAP- ARQ- EX-500- FOR- TER- R00 = FORRO EM GESSO ACARTONADO COM TABICA DE 4CM.  ÁREA TOTAL: 431,25 m2 e 504,78 m DE PERIMETRO.</t>
  </si>
  <si>
    <t>(5*8)</t>
  </si>
  <si>
    <t>4 VAGAS = 2,40mx5m e 2 VAGA = 2,50mx5,0m = SOMENTE PARA DEMARCAÇÃO DE VAGA NA PARTE DO MAIOR COMPRIMENTO.</t>
  </si>
  <si>
    <t>SIMBOLO PCD e IDOSO</t>
  </si>
  <si>
    <t>1,20*5*1</t>
  </si>
  <si>
    <t>PINTURA PARA ÁREA DE DESEMBARQUE PCD - 1,20m x 5,00m * 1 und</t>
  </si>
  <si>
    <t>(((7,41*2)+(2,90*2)+(278,85*2)+(50,01*2)+(10,09*1)+(21,10*1)+(112,35*1)+(70,05*1)+((27,91+3,62)*1)))-118,28</t>
  </si>
  <si>
    <t>((1337,31+27,91+3,62)*2)-((155,34)+(1256,41)+(805,18)+(118,28))</t>
  </si>
  <si>
    <t>CONFORME INDICADO - ''PORTA DE GIRO, EM MADEIRA EM COR NATURAL" - SE REPETINDO 10 VEZES. DE ACORDO COM EVIDÊNCIA APRESENTADA.</t>
  </si>
  <si>
    <t>CONFORME INDICADO NA PRANCHA - ''PORTA DE CORRER, EM MADEIRA EM COR NATURAL" - SE REPETINDO 5 VEZES. DE ACORDO COM EVIDÊNCIA APRESENTADA.</t>
  </si>
  <si>
    <t>CONFORME INDICADO - ''PORTA DE CORRER, EM MADEIRA EM COR NATURAL" - SE REPETINDO 5 VEZES. DE ACORDO COM EVIDÊNCIA APRESENTADA.</t>
  </si>
  <si>
    <t>LEVANTAMENTO REALIZADO A PARTIR TABELA DE FORRO DO PROJETO NO REVIT.  “FORRO COMPOSTO: PLANO”, CONFORME PRANCHA 500 – SEIN- SEAP- ARQ- EX-500- FOR- TER- R00 = FORRO EM GESSO ACARTONADO COM TABICA DE 4CM.  PERIMETRO TOTAL: 431,38 m2 e 504,78 m DE PERIMETRO" PARTE DO PAINEL DE EPS SOMENTE ÁREA FORA DA CAMARA FRIA = 106,29m2 e 59,65m DE PERIMETRO. PRESENTE NA CAMARA FRIA.</t>
  </si>
  <si>
    <t>CONFORME PRANCHA 500 - SEIN- SEAP- ARQ- EX-500- FOR- TER- R00 - "FORRO MODULADO EM EPS" - RECEBIMENTO DO AMBIENTE "EMBALAGEM + ÁREA DE PRODUÇÃO + ESCOAMENTO"</t>
  </si>
  <si>
    <t>64,97</t>
  </si>
  <si>
    <t>REFEITÓRIO: 64,97m2 ; 32,73m</t>
  </si>
  <si>
    <t>3,11</t>
  </si>
  <si>
    <t>GUARITA: 3,11 m2 ; 7,12 m</t>
  </si>
  <si>
    <t>DEPÓSITO 02:  3,52 m2 ; 8,18 m</t>
  </si>
  <si>
    <t>5,82</t>
  </si>
  <si>
    <t>CIRCULAÇÃO ADM:  5,82 m2 ; 11,66 m</t>
  </si>
  <si>
    <t>13,66</t>
  </si>
  <si>
    <t>ESCRITÓRIO 02: 13,66 m2 ; 14,92 m</t>
  </si>
  <si>
    <t>10,43</t>
  </si>
  <si>
    <t>ESCRITÓRIO 01: 10,43 m2 ; 12,92 m</t>
  </si>
  <si>
    <t>13,89</t>
  </si>
  <si>
    <t>SALA DE REUNIÃO: 13,89 m2 ; 15,18 m</t>
  </si>
  <si>
    <t>11,23</t>
  </si>
  <si>
    <t>RECEPÇÃO: 11,32 m2 ; 13,46m</t>
  </si>
  <si>
    <t>LEVANTAMENTO REALIZADO A PARTIR DO PROJETO NO REVIT, COM BASE NAS PROPRIEDADES DO OBJETO.  “FORRO COMPOSTO: PLANO PRANCHA 500 – SEIN- SEAP- ARQ- EX-500- FOR- TER- R00 = FORRO EM GESSO ACARTONADO COM TABICA DE 4CM.  ÁREA TOTAL: 431,25 m2 e 504,78 m DE PERIMETRO  - RETIRANDO AREA SECA;  RETIRADO DA TABELA DE AMBIENTE COM PERIMETRO;</t>
  </si>
  <si>
    <t>(431,25-126,63)</t>
  </si>
  <si>
    <t>LEVANTAMENTO REALIZADO A PARTIR DO PROJETO NO REVIT, COM BASE NAS PROPRIEDADES DO OBJETO.  “FORRO COMPOSTO: PLANO PRANCHA 500 – SEIN- SEAP- ARQ- EX-500- FOR- TER- R00 = FORRO EM GESSO ACARTONADO COM TABICA DE 4CM.  ÁREA TOTAL: 431,25 m2 e 504,78 m DE PERIMETRO  - RETIRANDO AREA SECA;  RETIRADO DA TABELA DE AMBIENTE COM PERIMETRO; RECEPÇÃO: 11,32 m2 ; 13,46m   SALA DE REUNIÃO: 13,89 m2 ; 15,18 m   ESCRITÓRIO 01: 10,43 m2 ; 12,92 m   ESCRITÓRIO 02: 13,66 m2 ; 14,92 m  CIRCULAÇÃO ADM:  5,82 m2 ; 11,66 m   DEPÓSITO 02:  3,52 m2 ; 8,18 m   GUARITA: 3,11 m2 ; 7,12 m   REFEITÓRIO: 64,97m2 ; 32,73m   Área e perímetro respectivamente.  ÁREA SECA TOTAL = 126,63 M2. AREA MOLHADA PORTANTO SERIA .:ÁREA SECA = (ÁREA TOTAL – ÁREA MOLHADA)</t>
  </si>
  <si>
    <t>CONFORME MEMORIAL DESCRITIVO “MEMORIAL_DESCRITIVO_AGROINDUSTRIA_REV11” – 2.2 PISOS – 2.2.3. – Soleiras – “As soleiras serão executadas em granito branco Siena polido com espessura de 2 cm. Serão instaladas nos locais previamente indicados no projeto, nas áreas de desníveis de ambientes e nas áreas de alteração de paginação de piso.”– PAG.17/36. LEVANTAMENTO REALIZADO A PARTIR DO PROJETO NO REVIT, COM BASE NAS PROPRIEDADES DO OBJETO. "Soleira Granito + Argamassa = Total 3cm’’ e ‘’Soleira Granito + Argamassa = Total 4cm’’, PRANCHA 404 – SEIN- SEAP- ARQ- EX- 404- AMP- DET- R00OS. DADOS FORAM EXTRAÍDOS DA TABELA RESUMO DE MATERIAIS NO REVIT. CONFORME EVIDÊNCIA APRESENTADA.</t>
  </si>
  <si>
    <t>101,273-101,27</t>
  </si>
  <si>
    <t>LEVANTAMENTO REALIZADO A PARTIR DO PROJETO NO REVIT, COM BASE NAS PROPRIEDADES DO OBJETO ‘Moldura de parede - Rodapé’’. CONFORME EVIDÊNCIA APRESENTADA.</t>
  </si>
  <si>
    <t>25,291-25,29</t>
  </si>
  <si>
    <t>70*(0,25*0,25)</t>
  </si>
  <si>
    <t>LEVANTAMENTO REALIZADO A PARTIR DO PROJETO NO REVIT, COM BASE NAS PROPRIEDADES DO OBJETO ‘’T02 - Sinalização tátil – NBR 9050’’ . OS DADOS DA CONTAGEM DE CADA PEÇA FORAM EXTRAÍDOS DA TABELA RESUMO DE MATERIAIS DO REVIT MULTIPLICADOS POR SUA ÁREA. CONFORME EVIDÊNCIA APRESENTADA.</t>
  </si>
  <si>
    <t>336*(0,25*0,249)</t>
  </si>
  <si>
    <t>LEVANTAMENTO REALIZADO A PARTIR DO PROJETO NO REVIT, COM BASE NAS PROPRIEDADES DO OBJETO ‘’T01 - Sinalização tátil direcional – NBR 9050’’ . OS DADOS DA CONTAGEM DE CADA PEÇA FORAM EXTRAÍDOS DA TABELA RESUMO DE MATERIAIS DO REVIT MULTIPLICADOS POR SUA ÁREA. CONFORME EVIDÊNCIA APRESENTADA.</t>
  </si>
  <si>
    <t>7,06</t>
  </si>
  <si>
    <t>LEVANTAMENTO REALIZADO A PARTIR DO PROJETO NO REVIT, COM BASE NAS PROPRIEDADES DO OBJETO. " Piso: Calçada’’. OS DADOS FORAM EXTRAÍDOS DA TABELA RESUMO DE MATERIAIS NO REVIT.  CONFORME EVIDÊNCIA APRESENTADA.</t>
  </si>
  <si>
    <t>186,69</t>
  </si>
  <si>
    <t>LEVANTAMENTO REALIZADO A PARTIR DO PROJETO NO REVIT, COM BASE NAS PROPRIEDADES DO OBJETO ‘’Concreto – Moldado in loco’’ . ÁREA EXTRAIDA CONFORME EVIDÊNCIA APRESENTADA.</t>
  </si>
  <si>
    <t>595,656-595,66</t>
  </si>
  <si>
    <t>364,74+159,48</t>
  </si>
  <si>
    <t>CONFORME MEMORIAL DESCRITIVO “MEMORIAL_DESCRITIVO_AGROINDUSTRIA_REV08” – 2.2 PISOS – 2.2.1. – PISO EXTERNO – “A PAVIMENTAÇÃO DO PÁTIO DE MANOBRA, ESTACIONAMENTO E CALÇADAS EXTERNAS SERÁ COM PISO INTERTRAVADO DE CONCRETO, COM ESPESSURA DE 10 CM, COM RESISTÊNCIA MÍNIMA DE 35MPA, EM COR NATURAL” – PAG.07/26. LEVANTAMENTO REALIZADO A PARTIR DO PROJETO NO REVIT, COM BASE NAS PROPRIEDADES DO OBJETO. " Piso Intertravado + Areia 14cm E Piso Intertravado + Areia + Pedrisco 24cm” OS DADOS FORAM EXTRAÍDOS DA TABELA RESUMO DE MATERIAIS NO REVIT.  CONFORME EVIDÊNCIA A SEGUIR.</t>
  </si>
  <si>
    <t>71,436</t>
  </si>
  <si>
    <t>CONFORME MEMORIAL DESCRITIVO “MEMORIAL_DESCRITIVO_AGROINDUSTRIA_REV08” – 2.2 PISOS – 2.2.1. – PISO EXTERNO – “A PAVIMENTAÇÃO DO PÁTIO DE MANOBRA, ESTACIONAMENTO E CALÇADAS EXTERNAS SERÁ COM PISO INTERTRAVADO DE CONCRETO, COM ESPESSURA DE 10 CM, COM RESISTÊNCIA MÍNIMA DE 35MPA, EM COR NATURAL” – PAG.07/26. LEVANTAMENTO REALIZADO A PARTIR DO PROJETO NO REVIT, COM BASE NAS PROPRIEDADES DO OBJETO. "Concreto – Moldado in loco (1)”. ÁREA EXTRAIDA CONFORME EVIDÊNCIA A SEGUIR.</t>
  </si>
  <si>
    <t>78,9406-78,94</t>
  </si>
  <si>
    <t>CONFORME MEMORIAL DESCRITIVO “MEMORIAL_DESCRITIVO_AGROINDUSTRIA_REV11” – 2.2 PISOS – 2.2.1. – PISO EXTERNO – “A PAVIMENTAÇÃO DO PÁTIO DE MANOBRA, ESTACIONAMENTO E CALÇADAS EXTERNAS SERÁ COM PISO INTERTRAVADO DE CONCRETO, COM ESPESSURA DE 10 CM, COM RESISTÊNCIA MÍNIMA DE 35MPA, EM COR NATURAL” – PAG.07/26. LEVANTAMENTO REALIZADO A PARTIR DO PROJETO NO REVIT, COM BASE NAS PROPRIEDADES DOS OBJETOS: " Piso Intertravado + Areia 14cm’’ e  ‘’Piso Intertravado + Areia + Pedrisco 24cm”. OS DADOS FORAM EXTRAÍDOS DA TABELA RESUMO DE MATERIAIS NO REVIT. CONFORME EVIDÊNCIAS APRESENTADAS.</t>
  </si>
  <si>
    <t>71,436*0,1</t>
  </si>
  <si>
    <t>CONFORME MEMORIAL DESCRITIVO “MEMORIAL_DESCRITIVO_AGROINDUSTRIA_REV11” – 2.2 PISOS – 2.2.1. – PISO EXTERNO – “A PAVIMENTAÇÃO DO PÁTIO DE MANOBRA, ESTACIONAMENTO E CALÇADAS EXTERNAS SERÁ COM PISO INTERTRAVADO DE CONCRETO, COM ESPESSURA DE 10 CM, COM RESISTÊNCIA MÍNIMA DE 35MPA, EM COR NATURAL” e ‘’COMO BASE SERÁ UTILIZADO UMA CAMADA DE 10CM DE PEDRISCO’’. LEVANTAMENTO REALIZADO A PARTIR DO PROJETO NO REVIT, COM BASE NAS PROPRIEDADES DO OBJETO. "Concreto – Moldado in loco (1)” (LATERAIS DA CALÇADA). CONFORME EVIDÊNCIAS APRESENTADAS.</t>
  </si>
  <si>
    <t>7,06*0,1</t>
  </si>
  <si>
    <t>CONFORME MEMORIAL DESCRITIVO  “MEMORIAL_DESCRITIVO_AGROINDUSTRIA_REV08” – 2.2 PISOS – 2.2.1. – PISO EXTERNO – ‘’COMO BASE SERÁ UTILIZADO UMA CAMADA DE 10CM DE PEDRISCO’’. LEVANTAMENTO REALIZADO A PARTIR DO PROJETO NO REVIT, COM BASE NAS PROPRIEDADES DO OBJETO. " Piso: Calçada’’, (REBAIXO CALÇADA). OS DADOS FORAM EXTRAÍDOS DA TABELA RESUMO DE MATERIAIS NO REVIT. CONFORME EVIDÊNCIAS APRESENTADAS.</t>
  </si>
  <si>
    <t>186,69*0,1</t>
  </si>
  <si>
    <t>CONFORME MEMORIAL DESCRITIVO  “MEMORIAL_DESCRITIVO_AGROINDUSTRIA_REV11” – 2.2 PISOS – 2.2.1. – PISO EXTERNO – ‘’COMO BASE SERÁ UTILIZADO UMA CAMADA DE 10CM DE PEDRISCO’’. LEVANTAMENTO REALIZADO A PARTIR DO PROJETO NO REVIT, COM BASE NAS PROPRIEDADES DO OBJETO ‘’Concreto – Moldado in loco’’, (CALÇADA). CONFORME EVIDÊNCIAS APRESENTADAS.</t>
  </si>
  <si>
    <t>157,8832-157,88</t>
  </si>
  <si>
    <t>CONFORME MEMORIAL DESCRITIVO “MEMORIAL_DESCRITIVO_AGROINDUSTRIA_REV11” – 2.2 PISOS – 2.2.1. – PISO EXTERNO – “A PAVIMENTAÇÃO DO PÁTIO DE MANOBRA, ESTACIONAMENTO E CALÇADAS EXTERNAS SERÁ COM PISO INTERTRAVADO DE CONCRETO, COM ESPESSURA DE 10 CM, COM RESISTÊNCIA MÍNIMA DE 35MPA, EM COR NATURAL”. LEVANTAMENTO REALIZADO A PARTIR DO PROJETO NO REVIT, COM BASE NAS PROPRIEDADES DOS OBJETOS: " Piso Intertravado + Areia 14cm’’ e ‘’Piso Intertravado + Areia + Pedrisco 24cm”. OS DADOS FORAM EXTRAÍDOS DA TABELA RESUMO DE MATERIAIS NO REVIT. CONFORME EVIDÊNCIAS APRESENTADAS. CAMDADA DE COMPACTAÇÃO DO SOLO 20cm.</t>
  </si>
  <si>
    <t>(71,436)*0,2</t>
  </si>
  <si>
    <t>CONFORME MEMORIAL DESCRITIVO “MEMORIAL_DESCRITIVO_AGROINDUSTRIA_REV11” – 2.2 PISOS – 2.2.1. – PISO EXTERNO – “A PAVIMENTAÇÃO DO PÁTIO DE MANOBRA, ESTACIONAMENTO E CALÇADAS EXTERNAS SERÁ COM PISO INTERTRAVADO DE CONCRETO, COM ESPESSURA DE 10 CM, COM RESISTÊNCIA MÍNIMA DE 35MPA, EM COR NATURAL”. LEVANTAMENTO REALIZADO A PARTIR DO PROJETO NO REVIT, COM BASE NAS PROPRIEDADES DO OBJETO. "Concreto – Moldado in loco (1)” (LATERAIS DA CALÇADA). CONFORME EVIDÊNCIAS APRESENTADAS. CAMADA DE COMPACTAÇÃO DO SOLO 20cm.</t>
  </si>
  <si>
    <t>7,06*0,2</t>
  </si>
  <si>
    <t>LEVANTAMENTO REALIZADO A PARTIR DO PROJETO NO REVIT, COM BASE NAS PROPRIEDADES DO OBJETO. " Piso: Calçada’’, (REBAIXO CALÇADA). OS DADOS FORAM EXTRAÍDOS DA TABELA RESUMO DE MATERIAIS NO REVIT. CONFORME EVIDÊNCIAS APRESENTADAS. CAMADA DE COMPACTAÇÃO DO SOLO 20cm.</t>
  </si>
  <si>
    <t>186,7*0,2</t>
  </si>
  <si>
    <t>LEVANTAMENTO REALIZADO A PARTIR DO PROJETO NO REVIT, COM BASE NAS PROPRIEDADES DO OBJETO ‘’Concreto – Moldado in loco’’, (CALÇADA). CONFORME EVIDÊNCIAS APRESENTADAS. CAMADA DE COMPACTAÇÃO DO SOLO 20cm.</t>
  </si>
  <si>
    <t>LEVANTAMENTO REALIZADO A PARTIR DO PROJETO NO REVIT, COM BASE NAS PROPRIEDADES DO OBJETO ‘’Piso: Concreto Polido 5cm’’. OS DADOS FORAM EXTRAÍDOS DA TABELA RESUMO DE MATERIAIS NO REVIT.  CONFORME EVIDÊNCIA APRESENTADA.</t>
  </si>
  <si>
    <t>LEVANTAMENTO REALIZADO A PARTIR DO PROJETO NO REVIT, COM BASE NAS PROPRIEDADES DO OBJETO ‘’Piso: Concreto Polido 7cm’’. OS DADOS FORAM EXTRAÍDOS DA TABELA RESUMO DE MATERIAIS NO REVIT.  CONFORME EVIDÊNCIA APRESENTADA.</t>
  </si>
  <si>
    <t>48,773-48,77</t>
  </si>
  <si>
    <t>487,73*0,1</t>
  </si>
  <si>
    <t>LEVANTAMENTO REALIZADO A PARTIR DO PROJETO NO REVIT PARA À EXECUÇÃO DA PISO ARMADO NA ÁREA DA FÁBRICA, CONFORME AS REGIÕES DESTACADAS NAS EVIDÊNCIAS APRESENTADAS.</t>
  </si>
  <si>
    <t>LEVANTAMENTO REALIZADO A PARTIR DO PROJETO NO REVIT PARA À EXECUÇÃO DA PISO ARMADO NA ÁREA DA FÁBRICA, CONFORME AS REGIÕES DESTACADAS NAS EVIDÊNCIAS APRESENTADA.</t>
  </si>
  <si>
    <t>270,9611111-270,96</t>
  </si>
  <si>
    <t>ARREDONDAMENTO PARA NÚMERO INTEIRO</t>
  </si>
  <si>
    <t>LEVANTAMENTO REALIZADO A PARTIR DO PROJETO NO REVIT PARA À EXECUÇÃO DA PISO ARMADO NA ÁREA DA FÁBRICA, CONFORME AS REGIÕES DESTACADAS NA EVIDÊNCIA A SEGUIR. O CONSUMO DA TELA SOLDADA NERVURADA Q-113 É DE APROXIMADAMENTE 1,80 KG POR METRO QUADRADO (KG/M²).</t>
  </si>
  <si>
    <t>LEVANTAMENTO REALIZADO A PARTIR DO PROJETO NO REVIT PARA À EXECUÇÃO DA PISO ARMADO NA ÁREA DA FÁBRICA, CONFORME AS REGIÕES DESTACADAS NA EVIDÊNCIAS APRESENTADAS.</t>
  </si>
  <si>
    <t>227,99321-227,99</t>
  </si>
  <si>
    <t>100,5321*0,1</t>
  </si>
  <si>
    <t>LEVANTAMENTO REALIZADO A PARTIR DO PROJETO NO REVIT. CONFORME EVIDÊNCIAS APRESENTADAS.</t>
  </si>
  <si>
    <t>169,68</t>
  </si>
  <si>
    <t>LEVANTAMENTO REALIZADO A PARTIR DO PROJETO NO REVIT, COM BASE NAS PROPRIEDADES DO OBJETO ‘’Piso: Porcelanato - 84x84cm + Argamassa + Contrapiso 4cm’’. OS DADOS FORAM EXTRAÍDOS DA TABELA RESUMO DE MATERIAIS NO REVIT.  CONFORME EVIDÊNCIA APRESENTADAS.</t>
  </si>
  <si>
    <t>48,26</t>
  </si>
  <si>
    <t>LEVANTAMENTO REALIZADO A PARTIR DO PROJETO NO REVIT, COM BASE NAS PROPRIEDADES DO OBJETO ‘’Piso: Porcelanato - 84x84cm + Argamassa + Contrapiso 3cm’’. OS DADOS FORAM EXTRAÍDOS DA TABELA RESUMO DE MATERIAIS NO REVIT.  CONFORME EVIDÊNCIA APRESENTADAS.</t>
  </si>
  <si>
    <t>LEVANTAMENTO REALIZADO A PARTIR DO PROJETO NO REVIT, COM BASE NAS PROPRIEDADES DO OBJETO. " Piso: Contrapiso 6cm + Piso URETANO 4mm’’. OS DADOS FORAM EXTRAÍDOS DA TABELA RESUMO DE MATERIAIS NO REVIT.  CONFORME EVIDÊNCIAS APRESENTADAS.</t>
  </si>
  <si>
    <t>LEVANTAMENTO REALIZADO A PARTIR DO PROJETO NO REVIT PARA À EXECUÇÃO DA CONTRAPISO EM ARGAMASSA NAS ÁREAS SECAS: GUARITA, GRUPO GERADOR, MEDIDORES, ABRIGO DE RESÍDUOS, RAMPAS DE ACESSO, CIRCULAÇÃO, RECEPÇÃO, SALA REUNIÃO, CIRCULAÇÃO ADM, ESCRITÓRIO, ESCRITÓRIO 2, DEPÓSITO. CONFORME AS REGIÕES DESTACADAS NA EVIDÊNCIA APRESENTADA.</t>
  </si>
  <si>
    <t>LEVANTAMENTO REALIZADO A PARTIR DO PROJETO NO REVIT PARA À EXECUÇÃO DA CONTRAPISO EM ARGAMASSA NAS ÁREAS MOLHADAS: SANITÁRIO – USO RESTRITO, REFEITÓRIO, COPA, SANIT. ACES. UNISSEX, DESPENSA, DML 2, CONFORME AS REGIÕES DESTACADAS NA EVIDÊNCIA A APRESENTADA.</t>
  </si>
  <si>
    <t>LEVANTAMENTO REALIZADO A PARTIR DO PROJETO NO REVIT PARA À EXECUÇÃO DO LASTRO DE CONCRETO, CONFORME AS REGIÕES DESTACADAS NA EVIDÊNCIA APRESENTADA.</t>
  </si>
  <si>
    <t>LEVANTAMENTO REALIZADO A PARTIR DO PROJETO NO REVIT PARA À EXECUÇÃO DA COMPACTAÇÃO MECÂNICA DO SOLO, CONFORME AS REGIÕES DESTACADAS NA EVIDÊNCIA APRESENTADA.</t>
  </si>
  <si>
    <t>CONFORME MEMORIAL DESCRITIVO “MEMORIAL_DESCRITIVO_AGROINDUSTRIA_REV11” – 2.4. Esquadrias e Aberturas – 2.4.2. – Peitoris – “Os peitoris serão executados em granito branco Siena polido, com espessura de 2 cm.”– PAG.18/36. LEVANTAMENTO REALIZADO A PARTIR DO PROJETO NO REVIT. CONFORME PRANCHA 404 – SEIN- SEAP- ARQ- EX- 404- AMP- DET- R00, DE ACORDO COM EVIDÊNCIA APRESENTADA.</t>
  </si>
  <si>
    <t>(57,63*1)+(376,41*2)+(60,92*1)+(187,31*1)+(147,44*1)+(19,19*1)+(31,1*1)</t>
  </si>
  <si>
    <t>•LEVANTAMENTO REALIZADO A PARTIR DO PROJETO NO REVIT, COM BASE NAS PROPRIEDADES DO OBJETO, OS DADOS FORAM EXTRAÍDOS ITEM A ITEM NO REVIT, SE GUIANDO COM A LEGENDA DE MATERAIS E ACABAMENTOS E INDICAÇÕES DAS FACHADAS PARA MELHOR EXTRAÇÃO DOS DADOS. CONFORME EVIDÊNCIA. CHAPISCO = REVESTIMENTO CERAMICA = REVESTIMENTO ELIANE 30x60 (NUMERO 2 – LEGENDA DE MATERIAIS E ACABAMENTOS - SEIN- SEAP- ARQ- EX-103- PLN- MAT- R00 – PRANCHA 103) •EMBOÇO SOMA .: “Revestimento retificado acetinado Branco Eliane 30x60cm ou equivalente”. 1256,41 m2.</t>
  </si>
  <si>
    <t>•LEVANTAMENTO REALIZADO A PARTIR DO PROJETO NO REVIT, COM BASE NAS PROPRIEDADES DO OBJETO, OS DADOS FORAM EXTRAÍDOS ITEM A ITEM NO REVIT, SE GUIANDO COM A LEGENDA DE MATERAIS E ACABAMENTOS E INDICAÇÕES DAS FACHADAS PARA MELHOR EXTRAÇÃO DOS DADOS. CONFORME EVIDÊNCIA. CHAPISCO = REVESTIMENTO CERAMICA = REVESTIMENTO ELIANE 30x60 (NUMERO 2 – LEGENDA DE MATERIAIS E ACABAMENTOS - SEIN- SEAP- ARQ- EX-103- PLN- MAT- R00 – PRANCHA 103) •CHAPISCO SOMA .: “Revestimento retificado acetinado Branco Eliane 30x60cm ou equivalente”. 1256,41 m2.</t>
  </si>
  <si>
    <t>CONFORME MEMORIAL DESCRITIVO  “MEMORIAL_DESCRITIVO_AGROINDUSTRIA_REV11” – 3 – Projetos Complementares – 3.1.4. – Bancadas de inox  – ‘Bancadas em inox cozinha instituciona’’– PAG.26/36. LEVANTAMENTO REALIZADO A PARTIR DO PROJETO NO REVIT, COM BASE NAS PROPRIEDADES DO OBJETO ‘’Região preenchida Cor Azul’’. CONFORME EVIDÊNCIA APRESENTADA.</t>
  </si>
  <si>
    <t>13,2111-13,21</t>
  </si>
  <si>
    <t>LEVANTAMENTO REALIZADO A PARTIR DO PROJETO NO REVIT CONFORME INDICADO NA PRANCHA SEIN- SEAP- ARQ- EX- 403- AMP- DET- R00, ‘’BANCADA 08’’.DE ACORDO COM EVIDÊNCIA APRESENTADA.</t>
  </si>
  <si>
    <t>LEVANTAMENTO REALIZADO A PARTIR DO PROJETO NO REVIT CONFORME INDICADO NA PRANCHA SEIN- SEAP- ARQ- EX- 402- AMP- DET- R00, ‘’BANCADA 07’’.DE ACORDO COM EVIDÊNCIA APRESENTADA.</t>
  </si>
  <si>
    <t>LEVANTAMENTO REALIZADO A PARTIR DO PROJETO NO REVIT CONFORME INDICADO NA PRANCHA SEIN- SEAP- ARQ- EX- 402- AMP- DET- R00, ‘’BANCADA 06’’. DE ACORDO COM EVIDÊNCIA APRESENTADA.</t>
  </si>
  <si>
    <t>LEVANTAMENTO REALIZADO A PARTIR DO PROJETO NO REVIT CONFORME INDICADO NA PRANCHA SEIN- SEAP- ARQ- EX- 401- AMP- DET- R00, ‘’BANCADA 05’’.DE ACORDO COM EVIDÊNCIA APRESENTADA.</t>
  </si>
  <si>
    <t>LEVANTAMENTO REALIZADO A PARTIR DO PROJETO NO REVIT CONFORME INDICADO NA PRANCHA SEIN- SEAP- ARQ- EX- 401- AMP- DET- R00, ‘’BANCADA 04’’. DE ACORDO COM EVIDÊNCIA APRESENTADA.</t>
  </si>
  <si>
    <t>LEVANTAMENTO REALIZADO A PARTIR DO PROJETO NO REVIT CONFORME INDICADO NA PRANCHA 400-SEIN-SEAP-ARQ-EX-400-AMP-DET00 – ‘’BANCADA 1; BANCADA 2; BANCADA 3. DE ACORDO COM EVIDÊNCIA APRESENTADA.</t>
  </si>
  <si>
    <t>=(1,5*0,68)+(0,05*1,5)+(0,1*0,68)+(0,05*1,5)</t>
  </si>
  <si>
    <t>(1,80*1*3)+(0,6*1)</t>
  </si>
  <si>
    <t>PREVISÃO DE ESPELHO PARA HIGIENIZAÇÃO, TODO COMPRIMENTO DA BANCADA * ALTURA DE 1 METROS = 1,80*1; VEST. BANHEIRO FEM. = 1,80 *1; VEST. BANHEIRO MASC. = 1,80* 1 METROS; SANIT. ACESS. UNISSEX. = 0,60*1 METRO.</t>
  </si>
  <si>
    <t>CONFORME INDICADO  - ''JC270/JMA60/JMA120/JMA180 - JANELA MAXIMAR, EM CAIXILHO DE ALUMINIO COM PINTURA ELETROSTÁTICA BRANCA E VIDRO MINEBOREAL". TABELA RETIRADA DO RESUMO DE MATERAIS PELO REVIT.</t>
  </si>
  <si>
    <t>0,6*2,1*8</t>
  </si>
  <si>
    <t>LEVANTAMENTO REALIZADO APARTIR DO PROJETO EM REVIT, PROPRIEDADES DO OBJETO. " PORTA DE GIRO – PA60" LARGURA: 0,60m - ALTURA: 2,10m QTD: 8 unidades - RETIRADO TABELA RESUMO DE MATERAIS PELO REVIT.</t>
  </si>
  <si>
    <t>4*2,20</t>
  </si>
  <si>
    <t>CONFORME TABELA DE PORTAS / GERAL - PO 400 - PORTÃO DE CORRER COM PINTURA ELETROTÁTICA EM COR PRETA = 4,00x2,20; FOI ACORDADO JUNTO A ARQUITETURA A TROCA PARA ESSE PORTÃO EM QUESTÃO.</t>
  </si>
  <si>
    <t>CONFORME INDICADO - ''JC270/JMA60/JMA120/JMA180 - JANELA MAXIMAR, EM CAIXILHO DE ALUMINIO COM PINTURA ELETROSTÁTICA BRANCA E VIDRO MINEBOREAL".TABELA RETIRADA DO RESUMO DE MATERAIS PELO REVIT.</t>
  </si>
  <si>
    <t>CONFORME INDICADO  - ''JC210/JC268/JC350 - JANELA CORRER, 2 FOLHAS, EM CAIXILHO DE ALUMÍNIO EM PINTURA ELETROSTÁTICA PRETA E JANELA CORRER, 4 FOLHAS, SENDO 2 FIXAS, EM CAIXILHO DE ALUMÍNIO EM PINTURA ELETROSTÁTICA PRETA". TABELA RETIRADA DO RESUMO DE MATERAIS PELO REVIT.</t>
  </si>
  <si>
    <t>3,5*2,24*2</t>
  </si>
  <si>
    <t>CONFORME INDICADO - ''PORTÃO DE ENROLAR, COM PINTURA ELETROSTÁTICA EM COR PRETA" - SE REPETINDO DUAS VEZES. TABELA RETIRADA DO RESUMO DE MATERAIS PELO REVIT.</t>
  </si>
  <si>
    <t>2,856-2,86</t>
  </si>
  <si>
    <t>1,36*2,1*1</t>
  </si>
  <si>
    <t>CONFORME INDICADO - ''PORTÃO DE CORRER, COM MESMO ACABAMENTO DO GRADIL". TABELA RETIRADA DO RESUMO DE MATERAIS PELO REVIT.</t>
  </si>
  <si>
    <t>(0,6*2,1*8)+(0,8*2,1*9)+(1,1*2,1*2)+(1,1*2,1*1)</t>
  </si>
  <si>
    <t>CONFORME INDICADO - ''PORTA DE GIRO, EM ALUMÍNIO VENEZIANADO COM PINTURA ELETROSTÁTICA EM COR PRETA" - SE REPETINDO dez DEZESSETE VEZES. TABELA RETIRADA DO RESUMO DE MATERAIS PELO REVIT.</t>
  </si>
  <si>
    <t>12,656-12,66</t>
  </si>
  <si>
    <t>CONFORME INDICADO - ''PORTA DE GIRO DUPLA, EM ALUMÍNIO COM GRADIL COM PINTURA ELETROSTÁTICA EM COR PRETA e PORTA DE GIRO, COM MESMO ACABAMENTO DO GRADIL- ". TABELA RETIRADA DO RESUMO DE MATERAIS PELO REVIT.</t>
  </si>
  <si>
    <t>CONFORME INDICADO - ''PORTA DE GIRO, EM MADEIRA EM COR NATURAL" - SE REPETINDO UMA VEZ. TABELA RETIRADA DO RESUMO DE MATERAIS PELO REVIT.</t>
  </si>
  <si>
    <t>CONFORME ''PORTA DE GIRO, EM MADEIRA EM COR NATURAL" - SE REPETINDO SETE VEZES. TABELA RETIRADA DO RESUMO DE MATERAIS PELO REVIT.</t>
  </si>
  <si>
    <t>CONFORME INDICADO - ''PORTA DE GIRO, EM MADEIRA EM COR NATURAL" - SE REPETINDO DUAS VEZES. TABELA RETIRADA DO RESUMO DE MATERAIS PELO REVIT.</t>
  </si>
  <si>
    <t>(0,9*2,1*1)+(1*2,1*2)+(1,4*2,1*1)+(1,5*2,1*1)</t>
  </si>
  <si>
    <t>CONFORME INDICADO ''PORTA DE CORRER, EM MADEIRA EM COR NATURAL" - SE REPETINDO 5 VEZES. TABELA RETIRADA DO RESUMO DE MATERAIS PELO REVIT.</t>
  </si>
  <si>
    <t>11,288-11,29</t>
  </si>
  <si>
    <t>33,20*0,34</t>
  </si>
  <si>
    <t>CONFORME LISTA DE MATERAIS DE HIDROSSANITÁRIO EM EXCEL - PARTE DA ADM - 100 mm  x 100 mm =  Desenvolvimento plano = 100 + (100 + 20) + (100 + 20) = 340 mm</t>
  </si>
  <si>
    <t>SEIN-FRUT-HSS-LISTA DE MATERIAIS-R00.xlsx</t>
  </si>
  <si>
    <t>CONFORME TABELA DE RESUMO - Perfis de aço - Quantitativos das superfícies a pintar - "INDUSTRIA" - Calhas 50x150x300x150x50x2.66 mm" - ESTÁ OUTRA CALHA ESTÁ PRESENTE NA ESTRUTURA DEVIDO AO SEU PERFIL.</t>
  </si>
  <si>
    <t>76,2881-76,29</t>
  </si>
  <si>
    <t>10,1101</t>
  </si>
  <si>
    <t>RUFO ABRIGO DE RESÍDUOS - CONFORME OBJETO EM REVIT.</t>
  </si>
  <si>
    <t>18,0692</t>
  </si>
  <si>
    <t>ADM - LEVANTAMENTO REALIZADO APARTIR DO PROJETO EM REVIT, PROPRIEDADES DO OBJETO. ÁREA RETIRADA PELA TABELA/PROPRIEDADE DO OBJETO NO REVIT. CONFORME EVIDÊNCIA.</t>
  </si>
  <si>
    <t>24,0544*2</t>
  </si>
  <si>
    <t>INDUSTRIA - LEVANTAMENTO REALIZADO APARTIR DO PROJETO EM REVIT, PROPRIEDADES DO OBJETO. ÁREA RETIRADA PELA TABELA/PROPRIEDADE DO OBJETO NO REVIT. CONFORME EVIDÊNCIA.</t>
  </si>
  <si>
    <t>627,78933-627,79</t>
  </si>
  <si>
    <t>CONFORME MEMORIAL DESCRITIVO, “MEMORIAL_DESCRITIVO_AGROINDUSTRIA_REV11” – 2.8 – COBERTURAS - Essas telhas deverão ter as seguintes características: Telha Termoacústica Trapezoidal Núcleo PIR 30mm em Aço Galvalume (telha/filme) com espessura 0,43mm - GOINFRA CIVIL – 160971.</t>
  </si>
  <si>
    <t>12,465*1,005</t>
  </si>
  <si>
    <t>ABRIGO DE RESÍDUOS - LEVANTAMENTO REALIZADO A APARTIR DO PROJETO EM REVIT, ÁREA PELA PROPRIEDADES DO OBJETO. COBERTURA EM TELHAMENTO ISOTERMICO - I=10%, INCLINAÇÃO CONFORME PRANCHA 102 - SEIN- SEAP- ARQ- EX-102- PLN- COB- R00. MULTIPLICANDO PELO COEF. DE ACRÉSCIMO PELA INCLINAÇÃO DE 10% - COEF: 1,005</t>
  </si>
  <si>
    <t>155,681*1,005</t>
  </si>
  <si>
    <t>ADMINISTRAÇÃO - LEVANTAMENTO REALIZADO A APARTIR DO PROJETO EM REVIT, ÁREA PELA PROPRIEDADES DO OBJETO. COBERTURA EM TELHAMENTO ISOTERMICO - I=10%, INCLINAÇÃO CONFORME PRANCHA 102 - SEIN- SEAP- ARQ- EX-102- PLN- COB- R00. MULTIPLICANDO PELO COEF. DE ACRÉSCIMO PELA INCLINAÇÃO DE 10% - COEF: 1,005</t>
  </si>
  <si>
    <t>239,839*1,005</t>
  </si>
  <si>
    <t>GALPÃO PARTE 02 - LEVANTAMENTO REALIZADO A APARTIR DO PROJETO EM REVIT, ÁREA PELA PROPRIEDADES DO OBJETO. COBERTURA EM TELHAMENTO ISOTERMICO - I=10%, INCLINAÇÃO CONFORME PRANCHA 102 - SEIN- SEAP- ARQ- EX-102- PLN- COB- R00. MULTIPLICANDO PELO COEF. DE ACRÉSCIMO PELA INCLINAÇÃO DE 10% - COEF: 1,005</t>
  </si>
  <si>
    <t>241,611*1,005</t>
  </si>
  <si>
    <t>GALPÃO PARTE 01 - LEVANTAMENTO REALIZADO A APARTIR DO PROJETO EM REVIT, ÁREA PELA PROPRIEDADES DO OBJETO. COBERTURA EM TELHAMENTO ISOTERMICO - I=10%, INCLINAÇÃO CONFORME PRANCHA 102 - SEIN- SEAP- ARQ- EX-102- PLN- COB- R00. MULTIPLICANDO PELO COEF. DE ACRÉSCIMO PELA INCLINAÇÃO DE 10% - COEF: 1,005</t>
  </si>
  <si>
    <t>85,36</t>
  </si>
  <si>
    <t>CONFORME TABELA - TABELA DE ÁREAS - BALDRAMES HORIZONTAL</t>
  </si>
  <si>
    <t>SEIN-FRUT-IMP-EXE-R00</t>
  </si>
  <si>
    <t>600,17</t>
  </si>
  <si>
    <t>CONFORME TABELA - TABELA DE ÁREAS - BALDRAMES VERTICAL</t>
  </si>
  <si>
    <t>CONFORME TABELA - TABELA DE ÁREAS - MURO DE ARRIMO VERTICAL</t>
  </si>
  <si>
    <t>165,74</t>
  </si>
  <si>
    <t>CONFORME TABELA - al 85,36 m² TABELA DE ÁREAS - MURO DE ARRIMO HORIZONTAL</t>
  </si>
  <si>
    <t>CONFORME TABELA - TABELA DE ÁREAS - MANTA ASFALTICA HORIZONTAL</t>
  </si>
  <si>
    <t>1,93</t>
  </si>
  <si>
    <t>CONFORME TABELA - TABELA DE ÁREAS - MANTA ASFALTICA VERTICAL</t>
  </si>
  <si>
    <t>CONFORME - TABELA DE ÁREAS - ARGAMASSA SINTÉTICA SEMI-FLEXÍVEL</t>
  </si>
  <si>
    <t>9,49</t>
  </si>
  <si>
    <t>GLASS ROC CORBERTURA DA PARTE DA PAREDE DE COBOGÓ. QUANTITATIVO CONFORME MODELO NO REVIT, VALOR CAPTURADO PELA PROPRIEDADE DO OBJETO.</t>
  </si>
  <si>
    <t>27,91</t>
  </si>
  <si>
    <t>GLASS ROC PARA FACHADA PRINCIPAL DA ADMINSITRAÇÃO. QUANTITATIVO CONFORME MODELO NO REVIT, VALOR CAPTURADO PELA PROPRIEDADE DO OBJETO.</t>
  </si>
  <si>
    <t>PREVISÃO DE FECHAMENTO DA SAIA DA VIGA NA PARTE DO REFEITÓRIO E O EXTERIOR.</t>
  </si>
  <si>
    <t>35,9048-35,90</t>
  </si>
  <si>
    <t>1,0188</t>
  </si>
  <si>
    <t>LEVANTAMENTO REALIZADO A APARTIR DO PROJETO EM REVIT, PROPRIEDADES DO OBJETO.  E HACHURA DO AUTOCAD PARA LETREIRO FACHADA, CONFORME MODELO REVIT, EVIDENCIAS. LETREIRO ADMINSITRAÇÃO CONFORME HACHURA AUTOCAD.</t>
  </si>
  <si>
    <t>(0,486+0,149)/0,05</t>
  </si>
  <si>
    <t>LEVANTAMENTO REALIZADO A APARTIR DO PROJETO EM REVIT, PROPRIEDADES DO OBJETO.  E HACHURA DO AUTOCAD PARA LETREIRO FACHADA, CONFORME MODELO REVIT, EVIDENCIAS. LETREIRO INDUSTRIA - CÁLCULO (VOLUME DO REVIT / ESPESSURA DO ELEMENTO 5cm)</t>
  </si>
  <si>
    <t>14,286+0,9</t>
  </si>
  <si>
    <t>LEVANTAMENTO REALIZADO A PARTIR DO PROJETO EM REVIT, PROPRIEDADES DO OBJETO. CONFORME MODELO REVIT, EVIDENCIA. PISO ACM LARANJA 170MM</t>
  </si>
  <si>
    <t>6,82</t>
  </si>
  <si>
    <t>LEVANTAMENTO REALIZADO A APARTIR DO PROJETO EM REVIT, CONFORME MODELO, TABELA DE PAREDES, EVIDENCIA. Parede básica: Parede bloco + ACM laranja 17cm</t>
  </si>
  <si>
    <t>LEVANTAMENTO REALIZADO A APARTIR DO PROJETO EM REVIT, PROPRIEDADES DO OBJETO. "PAREDE CORTINA - PAREDE METÁLICA" RETIRADO TABELA RESUMO DE MATERAIS PELO REVIT.</t>
  </si>
  <si>
    <t>QUANTIDADE CONFORME - PROJETO REVIT - "PAREDE CORTINA - CORTINA FRIGORÍFICA" - COTAÇÃO PARA OS 2 CONJUNTOS - 2 cortina uma é 4,30x3,00 e outra de 2,80x3,00</t>
  </si>
  <si>
    <t>LEVANTAMENTO REALIZADO APARTIR DO PROJETO EM REVIT, PROPRIEDADES DO OBJETO. " Parede básica: Parede Divisória 3cm" RETIRADO TABELA RESUMO DE MATERAIS PELO REVIT. - PVC Branco fosco</t>
  </si>
  <si>
    <t>10,27+9,03+37,24+8,97+18,76+2,42+1,65+11,29+28,53+14,75+44,80+7,24+34,63+12,75</t>
  </si>
  <si>
    <t>8,52</t>
  </si>
  <si>
    <t>Parede básica: Parede Bloco de Concreto 14cm + 1,5 Acabamento +1,5 Acabamento</t>
  </si>
  <si>
    <t>19,53</t>
  </si>
  <si>
    <t>Parede básica: BL C14 REV 2,5+ PINT Laranja</t>
  </si>
  <si>
    <t>148,01</t>
  </si>
  <si>
    <t>Parede básica: BL C14 REV 2,5+ PINT Cinza</t>
  </si>
  <si>
    <t>184,08</t>
  </si>
  <si>
    <t>Parede básica: BL C14 REV 2,5+ PINT</t>
  </si>
  <si>
    <t>61,22</t>
  </si>
  <si>
    <t>Parede básica: BL C14 REV 2,5+ CAM 10</t>
  </si>
  <si>
    <t>188,52</t>
  </si>
  <si>
    <t>Parede básica: BL C14 REV 2,5+2,5</t>
  </si>
  <si>
    <t>143,88-(27,91+3,62)</t>
  </si>
  <si>
    <t>Parede básica: BL C14 + REB PINT 1,5+1,5 - REFERENTE A ALVENARIA DA PLATIBANDA, RETIRAR PARTE AONDE SERÁ OUTRO MATERIAL E NÃO SÓ ALVENARIA.</t>
  </si>
  <si>
    <t>51,92</t>
  </si>
  <si>
    <t>Parede básica: BL C14 + 2xPINT Laranja/Cinza</t>
  </si>
  <si>
    <t>278,85</t>
  </si>
  <si>
    <t>Parede básica: BL C14 + 2xPINT Laranja</t>
  </si>
  <si>
    <t>50,18</t>
  </si>
  <si>
    <t>Parede básica: BL C14 + 2xPINT Cinza/Branco</t>
  </si>
  <si>
    <t>34,74</t>
  </si>
  <si>
    <t>Parede básica: BL C14 + 2xPINT Cinza</t>
  </si>
  <si>
    <t>84,65</t>
  </si>
  <si>
    <t>Parede básica: BL C14 + 2xPINT</t>
  </si>
  <si>
    <t>57,78</t>
  </si>
  <si>
    <t>Parede básica: BL C14 1XREV 2,5</t>
  </si>
  <si>
    <t>56,96</t>
  </si>
  <si>
    <t>Parede básica: BL C14</t>
  </si>
  <si>
    <t>LEVANTAMENTO REALIZADO A PARTIR DO PROJETO NO REVIT, COM BASE NAS PROPRIEDADES DO OBJETO. “PAREDE BÁSICA – BL14 CM " OS DADOS FORAM EXTRAÍDOS DA TABELA RESUMO DE MATERIAIS NO REVIT. CONFORME EVIDÊNCIA.</t>
  </si>
  <si>
    <t>S2 - Rota de fuga - saída min 12x24 cm fotoluminescente em PVC, antichama</t>
  </si>
  <si>
    <t>Lista de Materiais - INC - R00</t>
  </si>
  <si>
    <t>S2 - Rota de fuga - direita min 12x24 cm fotoluminescente em PVC, antichama</t>
  </si>
  <si>
    <t>M4 - Saída mín 12x24 cm fotoluminescente em PVC, antichama</t>
  </si>
  <si>
    <t>E5 - Extintor PÓ ABC mín 15x15 cm fotoluminescente em PVC, antichama</t>
  </si>
  <si>
    <t>Central de gás - "Perigo", "Inflamável e "Não fume" mínimo 12x24 cm fotoluminescente em PVC, antichama</t>
  </si>
  <si>
    <t>Luminária de emergência 2 lâmpadas</t>
  </si>
  <si>
    <t>Carga de pó BC (40-2:C)</t>
  </si>
  <si>
    <t>Carga de pó ABC (2A-20 B:C)</t>
  </si>
  <si>
    <t>GÁS_Niple_Aço_Galvanizado</t>
  </si>
  <si>
    <t>SEINF-FRUT-GLP-PB-R00 - FOLHA 01.pdf</t>
  </si>
  <si>
    <t>1+2+2</t>
  </si>
  <si>
    <t>2+3+1+2+13+1+2+1</t>
  </si>
  <si>
    <t>GÁS_Niple_Aço_Galvanizado  ø20-ø10</t>
  </si>
  <si>
    <t>3+3+1</t>
  </si>
  <si>
    <t>GÁS_Niple_Aço_Galvanizado Ø 26 Ø 28</t>
  </si>
  <si>
    <t>GÁS_Curva para tubo de cobre _ Flexível Ø 10</t>
  </si>
  <si>
    <t>GÁS_Cotovelo_Aço Galvanizado - Ø 28</t>
  </si>
  <si>
    <t>GÁS_Cotovelo_Aço Galvanizado Ø 22</t>
  </si>
  <si>
    <t>GÁS_Cotovelo_Aço Galvanizado  Ø 20</t>
  </si>
  <si>
    <t>GÁS_Cotovelo_Aço Galvanizado Ø 16</t>
  </si>
  <si>
    <t>GÁS_Cotovelo_Aço Galvanizado - Ø 15</t>
  </si>
  <si>
    <t>GÁS_Conector fêmea com porca giratória Ø 22</t>
  </si>
  <si>
    <t>GÁS_Conector fêmea com porca giratória Ø 20</t>
  </si>
  <si>
    <t>GÁS_Conector fêmea _Rosca</t>
  </si>
  <si>
    <t>GÁS_Válvula Alavanca_Esfera_fêmea</t>
  </si>
  <si>
    <t>GÁS_Manometro</t>
  </si>
  <si>
    <t>GÁS_Limitador de Alta Pressão</t>
  </si>
  <si>
    <t>GÁS_Regulador 1Kg-h GLP</t>
  </si>
  <si>
    <t>Registro_Macho(Emmeti) - VB</t>
  </si>
  <si>
    <t>GÁS_Medidor G1 - ME</t>
  </si>
  <si>
    <t>0,6*0,6*1</t>
  </si>
  <si>
    <t>CONFORME DETALHE 5 - CAIXA DE VÁLVULA</t>
  </si>
  <si>
    <t>Quantitativo de tubos -  Ø 10</t>
  </si>
  <si>
    <t>0,1</t>
  </si>
  <si>
    <t>Quantitativo de tubos -  Ø 20</t>
  </si>
  <si>
    <t>5,30</t>
  </si>
  <si>
    <t>Quantitativo de tubos -  Ø 22</t>
  </si>
  <si>
    <t>3,20</t>
  </si>
  <si>
    <t>Quantitativo de tubos -  Ø 16</t>
  </si>
  <si>
    <t>6,30</t>
  </si>
  <si>
    <t>Quantitativo de tubos -  Ø 15</t>
  </si>
  <si>
    <t>CONFORME LISTA DE MATERAIS – DUTOS - "Lista de Insumos - DUTOS EM CHAPA DE ALUMÍNIO" A CADA 30 M</t>
  </si>
  <si>
    <t>LISTA DE QUANTITATIVOS - HVAC - AGROINDÚSTRIA SEAPA</t>
  </si>
  <si>
    <t>28,6203334-29</t>
  </si>
  <si>
    <t>530/30</t>
  </si>
  <si>
    <t>328,61/30</t>
  </si>
  <si>
    <t>CONFORME LISTA DE MATERAIS – DUTOS - "Lista de Insumos - DUTOS EM CHAPA DE AÇO CARBONO GALVANIZADO - FITA ADESIVA ALUMIZADA" - A CADA 30 METROS</t>
  </si>
  <si>
    <t>CONFORME LISTA DE MATERAIS – DUTOS - "Lista de Insumos - DUTOS EM CHAPA DE AÇO CARBONO PRETO - LÃ DE ROCHA / CERÂMICA - ESPESSURA 38 MILÍMETROS"</t>
  </si>
  <si>
    <t>CONFORME LISTA DE MATERAIS – DUTOS - " Lista de Insumos - DUTOS EM CHAPA DE ALUMÍNIO - LÃ DE VIDRO M2"</t>
  </si>
  <si>
    <t>CONFORME LISTA DE MATERAIS – DUTOS - "Lista de Insumos - DUTOS EM CHAPA DE AÇO CARBONO GALVANIZADO - LÃ DE VIDRO M2"</t>
  </si>
  <si>
    <t>CONFORME LISTA DE MATERAIS – DUTOS - "DUTO FLEXÍVEL - Ø 13cm"</t>
  </si>
  <si>
    <t>CONFORME LISTA DE MATERAIS – DUTOS - " DUTO FLEXÍVEL Ø10 cm"</t>
  </si>
  <si>
    <t>CONFORME LISTA DE MATERAIS – DUTOS " DUTOS EM CHAPA DE ALUMÍNIO - CHAPA # 18 kg"</t>
  </si>
  <si>
    <t>CONFORME LISTA DE MATERAIS – DUTOS " DUTOS EM CHAPA DE ALUMÍNIO - CHAPA # 24 kg"</t>
  </si>
  <si>
    <t>CONFORME LISTA DE MATERAIS – DUTOS - "Chapa ACP # 16"</t>
  </si>
  <si>
    <t>CONFORME LISTA DE MATERAIS – DUTOS - "CHAPA # 26 kg"</t>
  </si>
  <si>
    <t>CONFORME LISTA DE MATERAIS – DUTOS - "CHAPA # 24 kg"</t>
  </si>
  <si>
    <t>CONFORME LISTA DE MATERAIS – TUBULAÇÕES – “CURVAS 90º - TUBO DE COBRE SEM COSTURA, ENCRUADA DURA (H80), LIGA: C12200 (Cu DHP), NBR 13206:2010, CLASSE I Ø 1/2”</t>
  </si>
  <si>
    <t>CONFORME LISTA DE MATERAIS – TUBULAÇÕES – “CURVAS 90º - TUBO DE COBRE SEM COSTURA, ENCRUADA DURA (H80), LIGA: C12200 (Cu DHP), NBR 13206:2010, CLASSE I Ø 1 1/8”</t>
  </si>
  <si>
    <t>CONFORME LISTA DE MATERAIS – TUBULAÇÕES – “TUBO DE COBRE SEM COSTURA, RECOZIDO MOLE (O50), LIGA: C12200 (Cu DHP), NBR 7541:2004, CLASSE A Ø ½”</t>
  </si>
  <si>
    <t>CONFORME LISTA DE MATERAIS – TUBULAÇÕES "TUBO DE COBRE SEM COSTURA, RECOZIDO MOLE (O50), LIGA: C12200 (Cu DHP), NBR 7541:2004, CLASSE A - Ø1/4"</t>
  </si>
  <si>
    <t>CONFORME LISTA DE MATERAIS – TUBULAÇÕES "TUBO DE COBRE SEM COSTURA, RECOZIDO MOLE (O50), LIGA: C12200 (Cu DHP), NBR 7541:2004, CLASSE A - Ø3/8"</t>
  </si>
  <si>
    <t>CONFORME LISTA DE MATERAIS – TUBULAÇÕES - "TUBO DE COBRE SEM COSTURA, ENCRUADA DURA (H80), LIGA: C12200 (Cu DHP), NBR 13206:2010, CLASSE I - Ø 1/2"</t>
  </si>
  <si>
    <t>CONFORME LISTA DE MATERAIS – TUBULAÇÕES - "TUBO DE COBRE SEM COSTURA, ENCRUADA DURA (H80), LIGA: C12200 (Cu DHP), NBR 13206:2010, CLASSE I - Ø 1 1/8"</t>
  </si>
  <si>
    <t>0,2*0,8*1</t>
  </si>
  <si>
    <t>CONFORME LISTA DE MATERAIS – TERMINAIS DE AR - "DAMPER CORTA FOGO STANDART, ACIONAMENTO EM 144 ºC, FABRICADO PARA RESISTIR MINIMAMENTE 1H AO FOGO - MODELO: DCF - 200 mm x 800 mm-200 mm x 800 mm - FABRICANTE: TROPICAL"</t>
  </si>
  <si>
    <t>CONFORME LISTA DE MATERAIS – ACESSÓRIOS DUTOS -  "DAMPER CONTROLADOR DE VAZÃO COM LÂMINAS PARALELAS - MODELO: DCV - 500 mm x 250 mm-500 mm x 250 mm - FABRICANTE: TROPICAL"</t>
  </si>
  <si>
    <t>0,125-0,13</t>
  </si>
  <si>
    <t>0,5*0,25*1</t>
  </si>
  <si>
    <t>CONFORME LISTA DE MATERAIS – TERMINAIS DE AR - "VENEZIANA TOMADA DE AR EXTERNO - 600 X 300 mm - MODELO REF.: TAE-600 X 300 - FABRICANTE REF.: TROPICAL"</t>
  </si>
  <si>
    <t>TOMADA DE AR EM VENEZIANA,DE ALUMINIO ANODIZADO,COM TELA DE NYLON E FILTRO DE FIBRA SINTETICA,MEDINDO EM TORNO DE (385X3 30)MM.FORNECIMENTO E COLOCACAO 3%-DESGASTE DE FERRAMENTAS E EPI</t>
  </si>
  <si>
    <t>2+1</t>
  </si>
  <si>
    <t>CONFORME LISTA DE MATERAIS – TERMINAIS DE AR -  "VENEZIANA INDEVASSÁVEL COM DUPLA MOLDURA E ALETAS FIXAS EM FORMA DE V - 250 X 200 mm - MODELO REF.: VSH-2M-250 X 200 - FABRICANTE REF.: TROPICAL" + "VENEZIANA TOMADA DE AR EXTERNO - 200 X 200 mm - MODELO REF.: TAE-200 X 200 - FABRICANTE REF.: TROPICAL"</t>
  </si>
  <si>
    <t>TOMADA DE AR EM VENEZIANA,DE ALUMINIO ANODIZADO,COM TELA DE NYLON E FILTRO DE FIBRA SINTETICA,MEDINDO EM TORNO DE (585X6 60)MM.FORNECIMENTO E COLOCACAO 3%-DESGASTE DE FERRAMENTAS E EPI</t>
  </si>
  <si>
    <t>4+2</t>
  </si>
  <si>
    <t>CONFORME LISTA DE MATERAIS – TERMINAIS DE AR - "REGULADOR DE VAZÃO DE AR DE EXAUSTÃO - TAMANHO: 125 mm - MODELO REF.: RVA 125 - FABRICANTE REF.: SICTELL" + "REGULADOR DE VAZÃO DE AR DE INSUFLAMENTO - TAMANHO: 100 mm - MODELO REF.: RVA 100 - FABRICANTE REF.: SICTELL"</t>
  </si>
  <si>
    <t>0,225-0,23</t>
  </si>
  <si>
    <t>0,3*0,25*3</t>
  </si>
  <si>
    <t>CONFORME LISTA DE MATERAIS – TERMINAIS DE AR = 0,3*0,25= 0,075m2 .: "GRELHA DE EXAUSTÃO DE AR DUPLA DEFLEXÃO HORIZONTAL COM REGISTRO - 300 X 250 mm - MODELO REF.: DH-300 X 250-RG - FABRICANTE REF.: TROPICAL"</t>
  </si>
  <si>
    <t>0,2*0,15*1</t>
  </si>
  <si>
    <t>CONFORME LISTA DE MATERAIS – TERMINAIS DE AR - "GRELHA DE EXAUSTÃO DE AR DUPLA DEFLEXÃO HORIZONTAL COM REGISTRO - 200 X 150 mm - MODELO REF.: DH-200 X 150-RG - FABRICANTE REF.: TROPICAL" - 0,2*0,15=0,03 M2</t>
  </si>
  <si>
    <t>5+2+1+1+2+1</t>
  </si>
  <si>
    <t>CONFORME LISTA DE MATERAIS – TERMINAIS DE AR – TODOS AS GRELHAS ESTÃO COM DIMENSÃO ATÉ 0,24m2 .: "GRELHA DE INSUFLAMENTO DE AR DUPLA DEFLEXÃO HORIZONTAL COM REGISTRO - 200 X 150 mm - MODELO REF.: DH-200 X 150-RG - FABRICANTE REF.: TROPICAL" + "GRELHA DE INSUFLAMENTO DE AR DUPLA DEFLEXÃO HORIZONTAL COM REGISTRO - 800 X 300 mm - MODELO REF.: DH-800 X 300-RG - FABRICANTE REF.: TROPICAL" + "GRELHA DE RETORNO DE AR DUPLA DEFLEXÃO HORIZONTAL COM REGISTRO - 200 X 200 mm - MODELO REF.: DH-200 X 200-RG - FABRICANTE REF.: TROPICAL" + "GRELHA DE RETORNO DE AR DUPLA DEFLEXÃO HORIZONTAL COM REGISTRO - 250 X 200 mm - MODELO REF.: DH-250 X 200-RG - FABRICANTE REF.: TROPICAL" + "GRELHA DE RETORNO DE AR DUPLA DEFLEXÃO HORIZONTAL COM REGISTRO - 800 X 300 mm - MODELO REF.: DH-800 X 300-RG - FABRICANTE REF.: TROPICAL" + "GRELHA PARA SAÍDA DE AR AUTOFECHANTE - MODELO REF.: GVAF 100 - FABRICANTE REF.: SICTELL" = (0,2*0,15)/(0,8*0,3)+(0,2*0,2)+(0,25*0,2)+(0,8*0,3)+(0,12*0,12)</t>
  </si>
  <si>
    <t>1,3509-1,35</t>
  </si>
  <si>
    <t>((0,47*0,47)*3)+((0,3*0,3)*6)+((0,57*0,26)*1)</t>
  </si>
  <si>
    <t>CONFORME LISTA DE MATERAIS – TERMINAIS DE AR - "DIFUSOR DE INSUFLAMENTO QUADRADO 04 VIAS COM REGISTRO - TAM.  T3 - MODELO REF.: DQE-41-T3-RGA - FABRICANTE REF.: TROPICAL" + "DIFUSOR DE INSUFLAMENTO QUADRADO 04 VIAS COM REGISTRO - TAM.  T5 - MODELO REF.: DQE-41-T5-RGA - FABRICANTE REF.: TROPICAL" + "DIFUSOR DE INSUFLAMENTO RETANGULAR 03 VIAS COM REGISTRO - 571 X 264 mm - MODELO REF.: DQE-33-571 X 264-RGA - FABRICANTE REF.: TROPICAL"</t>
  </si>
  <si>
    <t>1+1</t>
  </si>
  <si>
    <t>CONFORME LISTA DE MATERAIS - EQUIPAMENTOS - "VAE-02; Gabinete de ventilação dupla aspiração Sirocco; Modelo: BBS 225; Arranjo: 3; Fabricante: Berliner Luft; Vazão: 3.047 m³/h; Pressão estática externa (P.E.E.): 250 Pa; Filtragem: G4 + M5; Instalação: Abrigada; Damper gravitacional: Não." + "VEX-03; Gabinete de exaustão dupla aspiração Sirocco; Modelo: BBS 160; Arranjo: 3; Fabricante: Berliner Luft; Vazão: 1.335 m³/h; Pressão estática externa (P.E.E.): 250 Pa; Filtragem: Não aplicável; Instalação: Desabrigada; Damper gravitacional: Sim."</t>
  </si>
  <si>
    <t>CONFORME LISTA DE MATERAIS - EQUIPAMENTOS - "VAE-01; Gabinete de ventilação dupla aspiração Sirocco; Modelo: BBT 160; Arranjo: 3; Fabricante: Berliner Luft; Vazão: 1.104 m³/h; Pressão estática externa (P.E.E.): 200 Pa; Filtragem: G4 + M5; Instalação: Abrigada; Damper gravitacional: Não." + "VEX-03; Gabinete de exaustão dupla aspiração Sirocco; Modelo: BBS 160; Arranjo: 3; Fabricante: Berliner Luft; Vazão: 1.142 m³/h; Pressão estática externa (P.E.E.): 250 Pa; Filtragem: Não aplicável; Instalação: Desabrigada; Damper gravitacional: Sim."</t>
  </si>
  <si>
    <t>CONFORME LISTA DE MATERAIS - EQUIPAMENTOS - UNIDADE CONDENSADORA, SISTEMA DE VOLUME DE REFRIGERANTE VARIÁVEL, TIPO SÓ FRIO, CAPACIDADE NOMINAL: 136.000 BTU/H - 11,33 TR APROXIMADAMENTE. 12MIL BTU = 1 TR.</t>
  </si>
  <si>
    <t>CONFORME LISTA DE MATERAIS - EQUIPAMENTOS - "EXAUSTOR IN LINE - MAXX 150 - SICTELL OU SIMILAR".</t>
  </si>
  <si>
    <t>CONFORME LISTA DE MATERAIS - EQUIPAMENTOS -  "EXAUSTOR COMPACTO AXIAL, COM VÁLVULA ANTI-RETORNO INCORPORADA (60 HZ)"</t>
  </si>
  <si>
    <t>CONFORME LISTA DE MATERAIS - EQUIPAMENTOS -  "CORTINA DE AR COM CONTROLE REMOTO - 120 CENTÍMETROS"</t>
  </si>
  <si>
    <t>CONFORME LISTA DE MATERAIS - EQUIPAMENTOS - COIFA LAVADORA, TIPO PAREDE, MODELO WASHPULL, 1600 X 950 mm</t>
  </si>
  <si>
    <t>CONFORME LISTA DE MATERAIS - EQUIPAMENTOS - CONDENSADORA A AR REMOTA COM DESCARGA HORIZONTAL (SISTEMA SPLIT INVERTER) - 18.000 BTU/H</t>
  </si>
  <si>
    <t>CONFORME LISTA DE MATERAIS - EQUIPAMENTOS - CONDENSADORA A AR REMOTA COM DESCARGA HORIZONTAL (SISTEMA SPLIT INVERTER) - 12.000 BTU/H</t>
  </si>
  <si>
    <t>CONFORME LISTA DE MATERAIS - EQUIPAMENTOS - CONDENSADORA A AR REMOTA COM DESCARGA HORIZONTAL (SISTEMA SPLIT INVERTER) - 09.000 BTU/H</t>
  </si>
  <si>
    <t>CONFORME LISTA DE MATERIAIS DE INSTALAÇÕES ELÉTRICAS EM EXCEL ‘’Lista de Materiais geral.xlsx’’.</t>
  </si>
  <si>
    <t>Lista de Materiais geral.xlsx</t>
  </si>
  <si>
    <t>5332,50</t>
  </si>
  <si>
    <t>8,4</t>
  </si>
  <si>
    <t>CONFORME LISTA DE MATERIAIS DE INSTALAÇÕES ELÉTRICAS EM EXCEL ‘’Lista de Materiais Entrada de Energia.xlxs’’.</t>
  </si>
  <si>
    <t>Lista de Materiais Entrada de Energia.xlxs</t>
  </si>
  <si>
    <t>CONFORME LISTA DE MATERAIS DE HIDROSSANITÁRIO EM EXCEL</t>
  </si>
  <si>
    <t>0,9</t>
  </si>
  <si>
    <t>185,20</t>
  </si>
  <si>
    <t>10,10</t>
  </si>
  <si>
    <t>12,40</t>
  </si>
  <si>
    <t>CONFORME LISTA DE MATERAIS DE HIDROSSANITÁRIO EM EXCEL = caixa de areia 1,20 x 1,20 x 1 unidade + 0,60x0,60x 1 unidade</t>
  </si>
  <si>
    <t>PREVISÃO ENGENHARIA DE CUSTO - SEINFRA.</t>
  </si>
  <si>
    <t>37,70</t>
  </si>
  <si>
    <t>49,90</t>
  </si>
  <si>
    <t>80,70</t>
  </si>
  <si>
    <t>12,40+8</t>
  </si>
  <si>
    <t>32,70</t>
  </si>
  <si>
    <t>12,30</t>
  </si>
  <si>
    <t>2+16</t>
  </si>
  <si>
    <t>0,2</t>
  </si>
  <si>
    <t>26,90</t>
  </si>
  <si>
    <t>58,40</t>
  </si>
  <si>
    <t>6,90</t>
  </si>
  <si>
    <t>10,8</t>
  </si>
  <si>
    <t>0,5*0,5*6</t>
  </si>
  <si>
    <t>LEVANTAMENTO REALIZADO A PARTIR DO PROJETO NO REVIT, COM BASE NAS PROPRIEDADES DO OBJETO. ‘’Cuba suspensa em cerâmica, de Scarabeo’’. OS DADOS FORAM EXTRAÍDOS DA TABELA RESUMO DE MATERIAIS ‘’Tabela de Louças e Metais’’.  CONFORME EVIDÊNCIAS A APRESENTADAS.</t>
  </si>
  <si>
    <t>CONFORME MEMORIAL DESCRITIVO “MEMORIAL_DESCRITIVO_AGROINDUSTRIA_REV11” – 3.1.2 Louças e Metais– letra ‘’c)’’– Cubas – “As cubas dos vestiários (feminino e masculino) serão ovais de embutir, instaladas nas bancadas de granito branco siena’’ – PAG.23/36. LEVANTAMENTO REALIZADO A PARTIR DO PROJETO NO REVIT.</t>
  </si>
  <si>
    <t>CONFORME MEMORIAL DESCRITIVO “MEMORIAL_DESCRITIVO_AGROINDUSTRIA_REV11” – 3.1.2 Louças e Metais– letra ‘’c)’’– Cubas – “No banheiro PCD da área administrativa e no lavabo da guarita serão utilizados lavatórios suspensos’’– PAG.23/36. LEVANTAMENTO REALIZADO A PARTIR DO PROJETO NO REVIT.</t>
  </si>
  <si>
    <t>LEVANTAMENTO REALIZADO A PARTIR DO PROJETO NO REVIT, COM BASE NAS PROPRIEDADES DO OBJETO. ‘’Tanques de Lavagem’’. OS DADOS FORAM EXTRAÍDOS DA TABELA RESUMO DE MATERIAIS ‘’Tabela de Louças e Metais’’, pelo código ‘’D2010440’’.  CONFORME EVIDÊNCIA APRESENTADA.</t>
  </si>
  <si>
    <t>CONFORME MEMORIAL DESCRITIVO “MEMORIAL_DESCRITIVO_AGROINDUSTRIA_REV11” – 3.1.2 Louças e Metais– letra ‘’a)’’– Barras – “3 barras de apoio fixa de 80cm’’ – PAG.22/36.</t>
  </si>
  <si>
    <t>CONFORME MEMORIAL DESCRITIVO “MEMORIAL_DESCRITIVO_AGROINDUSTRIA_REV11” – 3.1.2 Louças e Metais– letra ‘’a)’’– Barras – “São 2 barras de apoio fixa 40cm em aço polido para lavatório’’ – PAG.22/36</t>
  </si>
  <si>
    <t>LEVANTAMENTO REALIZADO A PARTIR DO PROJETO NO REVIT, COM BASE NAS PROPRIEDADES DO OBJETO. ‘’Misturador monocomando de mesa bica baixa para lavatório’’. OS DADOS FORAM EXTRAÍDOS DA TABELA RESUMO DE MATERIAIS ‘’Tabela de Louças e Metais’’.  CONFORME EVIDÊNCIA APRESENTADA.</t>
  </si>
  <si>
    <t>LEVANTAMENTO REALIZADO A PARTIR DO PROJETO NO REVIT, COM BASE NAS PROPRIEDADES DO OBJETO. ‘’ Torneira de mesa bica alta 90º 1/2" móvel para cozinha, Nova Lóggica - DocolCozinha’’. OS DADOS FORAM EXTRAÍDOS DA TABELA RESUMO DE MATERIAIS ‘’Tabela de Louças e Metais’’.  CONFORME EVIDÊNCIA APRESENTADA.</t>
  </si>
  <si>
    <t>LEVANTAMENTO REALIZADO A PARTIR DO PROJETO NO REVIT, COM BASE NAS PROPRIEDADES DO OBJETO. ‘’ TORNEIRA DE MESA PARA LAVATÓRIO DIÂMETRO DE 1/2"’’. OS DADOS FORAM EXTRAÍDOS DA TABELA RESUMO DE MATERIAIS ‘’Tabela de Louças e Metais’’.  CONFORME EVIDÊNCIA APRESENTADA.</t>
  </si>
  <si>
    <t>LEVANTAMENTO REALIZADO A PARTIR DO PROJETO NO REVIT, COM BASE NAS PROPRIEDADES DO OBJETO. " Torneira de mesa bica baixa alavanca 1/2" para lavatório’’. OS DADOS FORAM EXTRAÍDOS DA TABELA RESUMO DE MATERIAIS ‘’Tabela de Louças e Metais’’.  CONFORME EVIDÊNCIA APRESENTADA.</t>
  </si>
  <si>
    <t>EVANTAMENTO REALIZADO A PARTIR DO PROJETO NO REVIT, COM BASE NAS PROPRIEDADES DO OBJETO. " TORNEIRA DE PAREDE PARA TANQUE COM AREJADOR DIÂMETRO DE 1-2_ E 3-4_’’. OS DADOS FORAM EXTRAÍDOS DA TABELA RESUMO DE MATERIAIS ‘’Tabela de Louças e Metais’’.  CONFORME EVIDÊNCIA A SEGUIR.</t>
  </si>
  <si>
    <t>LEVANTAMENTO REALIZADO A PARTIR DO PROJETO NO REVIT, COM BASE NAS PROPRIEDADES DO OBJETO. " Tanque 40 litros’’. OS DADOS FORAM EXTRAÍDOS DA TABELA RESUMO DE MATERIAIS ‘’Tabela de Louças e Metais’’.  CONFORME EVIDÊNCIA APRESENTADA.</t>
  </si>
  <si>
    <t>LEVANTAMENTO REALIZADO A PARTIR DO PROJETO NO REVIT, COM BASE NAS PROPRIEDADES DO OBJETO. "Assento Plástico para Bacia Aspen com Microban’’. OS DADOS FORAM EXTRAÍDOS DA TABELA RESUMO DE MATERIAIS ‘’Tabela de Louças e Metais’’.  CONFORME EVIDÊNCIA APRESENTADA.</t>
  </si>
  <si>
    <t>LEVANTAMENTO REALIZADO A PARTIR DO PROJETO NO REVIT, COM BASE NAS PROPRIEDADES DO OBJETO. " Caixa acoplada para bacia sanitária " e ‘’ Bacia sanitária com caixa acoplada''. OS DADOS FORAM EXTRAÍDOS DA TABELA RESUMO DE MATERIAIS ‘’Tabela de Louças e Metais’’.  CONFORME EVIDÊNCIA APRESENTADA.</t>
  </si>
  <si>
    <t>LEVANTAMENTO REALIZADO A PARTIR DO PROJETO NO REVIT, COM BASE NAS PROPRIEDADES DO OBJETO. " Cuba Invicta 56x34x15 alto brilho s/ vsa 3,5". OS DADOS FORAM EXTRAÍDOS DA TABELA RESUMO DE MATERIAIS ‘’Tabela de Louças e Metais’’.  CONFORME EVIDÊNCIA APRESENTADA.</t>
  </si>
  <si>
    <t>25,07</t>
  </si>
  <si>
    <t>TABELA RESUMO - BLOCO ADM - "AÇO LAMINADO A-572-290MPA"</t>
  </si>
  <si>
    <t>102,64</t>
  </si>
  <si>
    <t>TABELA RESUMO - FECHAMENTO - "AÇO LAMINADO A-572-290MPA"</t>
  </si>
  <si>
    <t>144,56+0,9</t>
  </si>
  <si>
    <t>TABELA RESUMO - ESTRUTURA DE SUPORTE - MARQUISE</t>
  </si>
  <si>
    <t>447,20+374,28</t>
  </si>
  <si>
    <t>TABELA RESUMO - PASSARELA -  "AÇO DOBRADO - A-36"</t>
  </si>
  <si>
    <t>0,67+176,68+69,72</t>
  </si>
  <si>
    <t>TABELA RESUMO - BASE PARA MÁQUINA MECANICA -  "AÇO DOBRADO - A-36"</t>
  </si>
  <si>
    <t>355,80+996,14+3,3+8,48</t>
  </si>
  <si>
    <t>TABELA RESUMO - BLOCO ADM -  "AÇO DOBRADO - A-36"</t>
  </si>
  <si>
    <t>42,35</t>
  </si>
  <si>
    <t>TABELA DE CONEXOES/CANTONEIRA - "L76x76x4.8"</t>
  </si>
  <si>
    <t>115,60+511,27+1194,24+672,01+278,85+794,49+1430,21</t>
  </si>
  <si>
    <t>TABELA RESUMO - "COBERTURA INDUSTRIA" - "AÇO DOBRADO - A-36"</t>
  </si>
  <si>
    <t>62,81+40,99+212+132,70</t>
  </si>
  <si>
    <t>TABELA PLACA DE ANCORAGEM - "Pl 10x200x200+ Pl 6x300x290 + Pl 10x300x200 + Pl 10x260x260"</t>
  </si>
  <si>
    <t>6,16+0,81+5,17+18,09+10,81+62,81+40,99+212+132,70</t>
  </si>
  <si>
    <t>TABELA PLACA DE ANCORAGEM "Pl 3x111x78.489 + PI 6x150x115 + Pl 10x160x102.8632 + Pl 6x200x160 + Pl 6x270x170 + Pl 10x200x200 + Pl 6x300x290 + Pl 10x300x200 + Pl 10x260x260"</t>
  </si>
  <si>
    <t>21,56</t>
  </si>
  <si>
    <t>QUANTITATIVO DE PARABOLTS - "CBPL38312"</t>
  </si>
  <si>
    <t>5081,78+357,09+1110,44</t>
  </si>
  <si>
    <t>TABELA RESUMO - FECHAMENTO - "AÇO DOBRADO - A-36"</t>
  </si>
  <si>
    <t>1,66</t>
  </si>
  <si>
    <t>1,69</t>
  </si>
  <si>
    <t>23,50</t>
  </si>
  <si>
    <t>AÇO - PESO + 0% kg = PILARES</t>
  </si>
  <si>
    <t>Projeto_ResumoMateriaisREV2.xlsx</t>
  </si>
  <si>
    <t>245,40</t>
  </si>
  <si>
    <t>AÇO - PESO + 0% kg = VIGAS</t>
  </si>
  <si>
    <t>430,60</t>
  </si>
  <si>
    <t>678,70</t>
  </si>
  <si>
    <t>33,30</t>
  </si>
  <si>
    <t>AÇO - PESO + 0% kg = LAJES</t>
  </si>
  <si>
    <t>2409,30</t>
  </si>
  <si>
    <t>858,40</t>
  </si>
  <si>
    <t>234,30</t>
  </si>
  <si>
    <t>1090,90</t>
  </si>
  <si>
    <t>18,40</t>
  </si>
  <si>
    <t>AÇO - PESO + 0% kg = ESCADAS</t>
  </si>
  <si>
    <t>128,20</t>
  </si>
  <si>
    <t>17,90</t>
  </si>
  <si>
    <t>253,10</t>
  </si>
  <si>
    <t>13,90</t>
  </si>
  <si>
    <t>88,60</t>
  </si>
  <si>
    <t>16,30</t>
  </si>
  <si>
    <t>ÁREA DE FORMA (m2) = ESCADAS</t>
  </si>
  <si>
    <t>ÁREA DE FORMA (m2) = LAJES</t>
  </si>
  <si>
    <t>587,50</t>
  </si>
  <si>
    <t>ÁREA DE FORMA (m2) = PILARES</t>
  </si>
  <si>
    <t>1285,20</t>
  </si>
  <si>
    <t>ÁREA DE FORMA (m2) = VIGAS</t>
  </si>
  <si>
    <t>195,30-196</t>
  </si>
  <si>
    <t>(130,20/8)*3*4</t>
  </si>
  <si>
    <t>3 corpos são rompidos em idades diferentes (ex: 3, 7, 14 e 28 dias) para cada 8 m3 de concreto.</t>
  </si>
  <si>
    <t>1+1+1+1</t>
  </si>
  <si>
    <t>1 UNIDADE PARA VIGA; 1 UNIDADE PARA PILAR; 1 UNIDADE PARA LAJE; 1 UNIDADE PARA LAJE</t>
  </si>
  <si>
    <t>VOLUME DE CONCRETO - C30 - ESCADAS</t>
  </si>
  <si>
    <t>10,50</t>
  </si>
  <si>
    <t>VOLUME DE CONCRETO - C30 – LAJES</t>
  </si>
  <si>
    <t>VOLUME DE CONCRETO - C30 – PILARES</t>
  </si>
  <si>
    <t>81,20</t>
  </si>
  <si>
    <t>VOLUME DE CONCRETO - C30 – VIGAS</t>
  </si>
  <si>
    <t>AÇO PESO + 0% kg = RESERVATÓRIOS</t>
  </si>
  <si>
    <t>291,80</t>
  </si>
  <si>
    <t>297,60</t>
  </si>
  <si>
    <t>AÇO PESO + 0% kg = FUNDAÇÕES</t>
  </si>
  <si>
    <t>286,50</t>
  </si>
  <si>
    <t>461,20</t>
  </si>
  <si>
    <t>124,60</t>
  </si>
  <si>
    <t>1489,60</t>
  </si>
  <si>
    <t>381,20</t>
  </si>
  <si>
    <t>14,80</t>
  </si>
  <si>
    <t>AÇO PESO + 0% kg = FUNDAÇÃO</t>
  </si>
  <si>
    <t>258,90</t>
  </si>
  <si>
    <t>Área de forma (m²) = RESERVATÓRIOS</t>
  </si>
  <si>
    <t>127,30</t>
  </si>
  <si>
    <t>Área de forma (m²) = FUNDAÇÕES</t>
  </si>
  <si>
    <t>CONFORME VOLUME DE CONCRETO DA VIGA BALDRAME + 15CM DE CADA LADA PARA ESCAVAÇÃO.</t>
  </si>
  <si>
    <t>1545,55-49,60</t>
  </si>
  <si>
    <t>ESCAVAÇÃO MENOS VOLUME DE CONCRETO = REATERRO.</t>
  </si>
  <si>
    <t>1545,55</t>
  </si>
  <si>
    <t>9,2659-9,27</t>
  </si>
  <si>
    <t>132,37*0,07</t>
  </si>
  <si>
    <t>SOMA DAS ÁREAS DE TODAS AS SAPATAS CONFORME ESCAVAÇÃO * 7 CM DE LASTRO.</t>
  </si>
  <si>
    <t>102,45-103</t>
  </si>
  <si>
    <t>(68,30/8)*3*4</t>
  </si>
  <si>
    <t>1 unidade - Fundação ; 1 Unidade Viga baldrame</t>
  </si>
  <si>
    <t>18,60</t>
  </si>
  <si>
    <t>VOLUME DE CONCRETO - C-30 = RESERVATÓRIOS</t>
  </si>
  <si>
    <t>49,70</t>
  </si>
  <si>
    <t>VOLUME DE CONCRETO - C-30 = FUNDAÇÕES</t>
  </si>
  <si>
    <t>12,0407455-12,04</t>
  </si>
  <si>
    <t>(0,2*0,2)*(5,6665)*0,75</t>
  </si>
  <si>
    <t>CONFORME LISTA DE MATERAIS DE HIDROSSANITÁRIO EM EXCEL - TUBOS ENTERRADOS. - CONSIDERADO VALA DE 20cm pelo comprimento total do tubo 100mm, comprimento e altura da vala retirado pelo BIM.</t>
  </si>
  <si>
    <t>(0,3*0,3)*(10,2079)*0,99</t>
  </si>
  <si>
    <t>CONFORME LISTA DE MATERAIS DE HIDROSSANITÁRIO EM EXCEL - TUBOS ENTERRADOS. - CONSIDERADO VALA DE 30cm pelo comprimento total do tubo, comprimento e altura da vala retirado pelo BIM.</t>
  </si>
  <si>
    <t>(0,3*0,3)*(1,0265+6,3978)*0,78</t>
  </si>
  <si>
    <t>(0,2*0,2)*(26,5562+1,0793)*0,95</t>
  </si>
  <si>
    <t>(0,3*0,3)*(20,0915+2,439)*0,72</t>
  </si>
  <si>
    <t>(0,3*0,3)*(0,4172+0,2988+0,3281)*0,5</t>
  </si>
  <si>
    <t>(0,3*0,3)*(1,9171+6,473+18,9359)*0,95</t>
  </si>
  <si>
    <t>3,1415*0,4*0,4*0,8</t>
  </si>
  <si>
    <t>CONFORME LISTA DE MATERAIS DE HIDROSSANITÁRIO EM EXCEL - LEITO DE SECAGEM - Ø 80 x 80</t>
  </si>
  <si>
    <t>3,1415*0,65*0,65*1,80</t>
  </si>
  <si>
    <t>CONFORME LISTA DE MATERAIS DE HIDROSSANITÁRIO EM EXCEL - BIODIGESTOR 1500L/ DIA - Ø 130 x 178CM DE ALTURA.</t>
  </si>
  <si>
    <t>3,80*0,8*0,4</t>
  </si>
  <si>
    <t>CONFORME LISTA DE MATERAIS DE HIDROSSANITÁRIO EM EXCEL - caixa de passagem - CA-380x80 - 40 cm profundidade</t>
  </si>
  <si>
    <t>3,1415*0,7*0,7*1</t>
  </si>
  <si>
    <t>CONFORME LISTA DE MATERAIS DE HIDROSSANITÁRIO EM EXCEL - CAIXA COLETORA - 1500L - Ø 140cm x 100cm</t>
  </si>
  <si>
    <t>10,214679-10,21</t>
  </si>
  <si>
    <t>(0,3*0,3)*(6,7181)*(1,05)</t>
  </si>
  <si>
    <t>(0,3*0,3)*(1,4502+12,6717)*(1,27)</t>
  </si>
  <si>
    <t>(0,3*0,3)*(24,6906)*((1,68+0,98)/2)</t>
  </si>
  <si>
    <t>(0,3*0,3)*(3,46)*1,68</t>
  </si>
  <si>
    <t>(0,3*0,3)*(11,3927)*1,57</t>
  </si>
  <si>
    <t>(1,20*1,20*1,10*1)+((0,6*0,6*0,8)*1)</t>
  </si>
  <si>
    <t>3,1415*0,4*0,4*2</t>
  </si>
  <si>
    <t>CONFORME LISTA DE MATERAIS DE HIDROSSANITÁRIO EM EXCEL - PARA CAIXA COLETORA.</t>
  </si>
  <si>
    <t>265,56-0</t>
  </si>
  <si>
    <t>CONFORME CRITÉRIOS PARA ORÇAMENTO DE OBRAS CIVIS PL-GECOC (GO INFRA), PAG. 07/28, TABELA 2 – CONSIDERAÇÕES RELATIVAS AO CÁLCULO DAS QUANTIDADES DOS SERVIÇOS EM TERRA (ESCAVAÇÃO MECÂNICA). CONFORME PROJETO DE TERAPLANAGEM, SEIN-FRUT-ARQ-EXE-R00.rvt, – TABELA DE SÓLIDOS TOPOGRÁFICOS VALOR DE CORTE, PREENCHIMENTO (ATERRO), CORTE / PREENCHIMENTO LÍQUIDO. Considerar o volume de corte menos o “bota-fora” – natural.</t>
  </si>
  <si>
    <t>1/1 - PLANTA DE TERRAPLENAGEM</t>
  </si>
  <si>
    <t>(613,40-265,56)</t>
  </si>
  <si>
    <t>CONFORME CRITÉRIOS PARA ORÇAMENTO DE OBRAS CIVIS PL-GECOC (GO INFRA), PAG. 07/28, TABELA 2 – CONSIDERAÇÕES RELATIVAS AO CÁLCULO DAS QUANTIDADES DOS SERVIÇOS EM TERRA (ESCAVAÇÃO MECÂNICA). CONFORME PROJETO DE TERAPLANAGEM, SEIN-FRUT-ARQ-EXE-R00.rvt, – TABELA DE SÓLIDOS TOPOGRÁFICOS VALOR DE CORTE, PREENCHIMENTO (ATERRO), CORTE / PREENCHIMENTO LÍQUIDO. -Considerar o volume do aterro - compactado</t>
  </si>
  <si>
    <t>((613,40*1,25)-265,56)/0,2</t>
  </si>
  <si>
    <t>CONFORME CRITÉRIOS PARA ORÇAMENTO DE OBRAS CIVIS PL-GECOC (GO INFRA), PAG. 07/28, TABELA DE SÓLIDOS TOPOGRÁFICOS – CORTE - (ESCAVAÇÃO MECÂNICA). CONFORME PROJETO DE TERAPLANAGEM, SEIN-FRUT-ARQ-EXE-R00.rvt – PREENCHIMENTO (ATERRO), CORTE / PREENCHIMENTO LÍQUIDO.  – TABELA DE SÓLIDOS TOPOGRÁFICOS VALOR DE CORTE, PREENCHIMENTO (ATERRO), CORTE / PREENCHIMENTO LÍQUIDO. - (quando não se fizer o bota-fora) - Considerar a escavação menos o aterro “empolado” dividido pela espessura da camada (20 cm).</t>
  </si>
  <si>
    <t>CONFORME CRITÉRIOS PARA ORÇAMENTO DE OBRAS CIVIS PL-GECOC (GO INFRA), PAG. 07/28, TABELA DE SÓLIDOS TOPOGRÁFICOS – CORTE - (ESCAVAÇÃO MECÂNICA). CONFORME PROJETO DE TERAPLANAGEM, SEIN-FRUT-ARQ-EXE-R00.rvt – PREENCHIMENTO (ATERRO), CORTE / PREENCHIMENTO LÍQUIDO.  - Considerar o volume de corte – natural.</t>
  </si>
  <si>
    <t>8*10</t>
  </si>
  <si>
    <t>PREVISÃO DE CAMINHÃO MUNCK PARA PEÇAS/EQUIPAMENTOS/MATERIAIS PESADAS / ESTRUTURAS METÁLICAS. PREVISÃO .: 8 HORAS/DIAS * 10 DIAS.</t>
  </si>
  <si>
    <t>1 UNIDADE NECESSÁRIA PARA MOBILIZAÇÃO DO CANTEIRO - VOLTA</t>
  </si>
  <si>
    <t>1 UNIDADE NECESSÁRIA PARA MOBILIZAÇÃO DO CANTEIRO - IDA</t>
  </si>
  <si>
    <t>48,3987-48,40</t>
  </si>
  <si>
    <t>691,41*0,07</t>
  </si>
  <si>
    <t>CONFORME CRITÉRIOS PARA ORÇAMENTO DE OBRAS CIVIS PL-GECOC (GO INFRA) ITEM 2.2 - TRANSPORTES - Para o entulho gerado durante a obra, estimar volume de 7% da área de construção e adotar a composição “transporte de entulho incluso carga manual”. - SEIN-FRUT-ARQ-EXE-R00.rvt - PRANCHA 001 - SEIN- SEAP- ARQ- EX-001- CVG- QDR- R00 - TABELA DE ÁREA CONSTRUÍDA – AGROINDUSTRIA.</t>
  </si>
  <si>
    <t>10*6</t>
  </si>
  <si>
    <t>PREVISÃO PARA 2 CAMERAS EM CADA VERTICE DO CANTEIRO DE OBRAS E 2 CAMERAS NAS LATERAIS DO CANTEIRO. PARA TODO TEMPO DA OBRA. .: 6 MESES.</t>
  </si>
  <si>
    <t>1*3</t>
  </si>
  <si>
    <t>PLATAFORMA ELEVATÓRIA, PARA AUXILIAR NA CONSTRUÇÃO DO FECHAMENTO LATERAL COM TELHA METALICA E CONSTRUÇÃO DOS ELEMENTOS DECORATIVOS COMO LOGOTIPO EM ACM. 1 UNIDADE * 3 MESES</t>
  </si>
  <si>
    <t>(((3*4*2)+(3*4*2))*4)*2</t>
  </si>
  <si>
    <t>CONFORME CRITÉRIOS PARA ORÇAMENTO DE OBRAS CIVIS PL-GECOC (GO INFRA) ITEM 5.2 - ANDAIMES - Andaime Metálico Torre (ml): para serviços em alturas superiores a 3,00 m, nos quais for necessário montar plataformas (com várias torres ou torre única), medidos em metros pela altura de cada torre. Obs.: O valor constante da planilha referente às composições de andaimes se refere a 01 (um) mês de aluguel. Deve-se dimensionar para quantos meses for necessário o aluguel do equipamento para esta área - PAG 11/28. SEIN-FRUT-ARQ-EXE-R00.rvt, CONFORME - PRANCHA SEIN- SEAP- ARQ- EX-200- CTE - CAA- R00– PRANCHA 200 – CORTE 03 - ALTURA PÉ DIREIRO INTERNO GALPÃO INDUSTRIA= 3,00m * 4 PEÇAS/M (1CJ) * QTD TORRES (FRENTE DE SERVIÇO) + (CORTE2), ALTURA PÉ DIREITO BLOCO ADMINISTRAÇÃO= 2,48m * 4 PEÇAS/M (1CJ) * QTD TORRES (FRENTE DE SERVIÇO), SOMA TOTAL * QUANTIDADE MESES NECESSÁRIOS.</t>
  </si>
  <si>
    <t>2278,3134897-2278,31</t>
  </si>
  <si>
    <t>3,29517*691,41</t>
  </si>
  <si>
    <t>SEIN-FRUT-ARQ-EXE-R00.rvt - PRANCHA 001 - SEIN- SEAP- ARQ- EX-001- CVG- QDR- R00 - TABELA DE ÁREA CONSTRUÍDA - AGROINDUSTRIA - CONFORME CRITÉRIOS PARA ORÇAMENTO DE OBRAS CIVIS PL-GECOC (GO INFRA) ITEM 2.1.5 Consumo de Água/ Esgoto/ Energia - ENERGIA - 3,29517 Kwh/m² - PRANCHA 1/12 - ARQ-PB-QDR-GRL - TABELA DE ÁREA CONSTRUÍDA - AGROINDUSTRIA.</t>
  </si>
  <si>
    <t>319,984548-319,98</t>
  </si>
  <si>
    <t>0,4628*691,41</t>
  </si>
  <si>
    <t>SEIN-FRUT-ARQ-EXE-R00.rvt - PRANCHA 001 - SEIN- SEAP- ARQ- EX-001- CVG- QDR- R00 - TABELA DE ÁREA CONSTRUÍDA - AGROINDUSTRIA - CONFORME CRITÉRIOS PARA ORÇAMENTO DE OBRAS CIVIS PL-GECOC (GO INFRA) ITEM 2.1.5 Consumo de Água/ Esgoto/ Energia - ESGOTO - 0,4628 M³/M² - PRANCHA 1/12 - ARQ-PB-QDR-GRL - TABELA DE ÁREA CONSTRUÍDA - AGROINDUSTRIA.</t>
  </si>
  <si>
    <t>SEIN-FRUT-ARQ-EXE-R00.rvt - PRANCHA 001 - SEIN- SEAP- ARQ- EX-001- CVG- QDR- R00 - TABELA DE ÁREA CONSTRUÍDA - AGROINDUSTRIA - CONFORME CRITÉRIOS PARA ORÇAMENTO DE OBRAS CIVIS PL-GECOC (GO INFRA) ITEM 2.1.5 Consumo de Água/ Esgoto/ Energia - ÁGUA - 0,4628 M³/M² - PRANCHA 1/12 - ARQ-PB-QDR-GRL - TABELA DE ÁREA CONSTRUÍDA - AGROINDUSTRIA.</t>
  </si>
  <si>
    <t>1 UNIDADE - CONFORME CRITÉRIOS PARA ORÇAMENTO DE OBRAS CIVIS PL-GECOC (GO INFRA) ITEM 2.1.2 Instalação do Canteiro, paragrafo "Caso necessário, prever ligações provisórias de água e energia..." - PAG. 4/28.</t>
  </si>
  <si>
    <t>CONFORME CRITÉRIOS PARA ORÇAMENTO DE OBRAS CIVIS PL-GECOC (GO INFRA) - 2.1.3 LIMPEZA DO TERRENO, PAG 4/28, INFORMAÇÕES RELATIVOS À TOPOGRAFIA DO TERRENO, EVIDENCIAS MOSTRAM QUE O LOCAL SE ENCONTRA COM VEGETAÇÕES, ADOTANDO EQUIPAMENTO MECÂNICO PARA REALIZAÇÃO DO SERVIÇO. – ÁREA DO TERRENO NO CARIMBO DO REFERIDO PROJETO DE ARQUITETURA, CONTENDO EM TODAS AS PRANCHAS E PRANCHA 001 - SEIN- SEAP- ARQ- EX-001- CVG- QDR- R00.</t>
  </si>
  <si>
    <t>PRANCHA 001 - SEIN- SEAP- ARQ- EX-001- CVG- QDR- R00 - TABELA DE ÁREA CONSTRUÍDA - AGROINDUSTRIA - CONFORME CRITÉRIOS PARA ORÇAMENTO DE OBRAS CIVIS PL-GECOC (GO INFRA) ITEM 2.1.2 - PAG. 4/28 - "Considerar sempre a quantificação igual à área construída".</t>
  </si>
  <si>
    <t>6+1,50</t>
  </si>
  <si>
    <t>CONFORME CRITÉRIOS PARA ORÇAMENTO DE OBRAS CIVIS PL-GECOC (GO INFRA) ITEM 2.1.7 - PAG. 5/28 - UTILIZAR AS ORIENTAÇÕES CONSTANTES DA TABELA 1 (DIMENSÃO DAS PLACAS DE OBRAS-ORIENTAÇÃO), GOVERNO ESTADUAL-6,0M2 + CREA-1,50M2</t>
  </si>
  <si>
    <t>348,568-348,57</t>
  </si>
  <si>
    <t>(50,21+24,18+41,65+3,58+3,95+3,35+31,52)*2,20</t>
  </si>
  <si>
    <t>CONFORME SEIN- SEAP- ARQ- EX-001- CVG- QDR- R00 - PRANCHA 001 - PLANTA DE SITUAÇÃO - PREVISÃO DE TAPUME EM TODO PERIMETRO DA EDIFICAÇÃO, FOI VERIFICADO A NECESSIDADE POIS, A QUADRA ESTÁ VAZIA. PORTANTO SOMA TOTAL DOS PERIMETROS DO LOTA 1-A,  E A NR-18 estabelece que os tapumes devem ser fixados de forma resistente e ter uma altura mínima de 2,20 metros em relação ao nivel do terreno.</t>
  </si>
  <si>
    <t>1 UNIDADE NECESSÁRIA PARA ARMAZENAR CIMENTO</t>
  </si>
  <si>
    <t>(6*2,40)*3</t>
  </si>
  <si>
    <t>1 UNIDADE NECESSÁRIA PARA ESCRITÓRIO, 1 UNIDADE NECESSÁRIA PARA SANITÁRIO E 1 UNIDADE PARA ALMOXARIFADO .: “ESCRITÓRIO COM REVESTIMENTO INTERNO, PARA ESCRITÓRIO 6,00 X 2,40 M – MESMO TAMANHO DE UM CONTAINER” +  “SANITÁRIO MISTO 6,00 X 2,40 M, COM VASOS, LAVATÓRIO E MICTÓRIO - MESMO TAMANHO DE UM CONTAINER” + “SEM REVESTIMENTO INTERNO PARA ALMOXARIFADO 6,00 X 2,40 M - MESMO TAMANHO DE UM CONTAINER”</t>
  </si>
  <si>
    <t>PRANCHA 001 - SEIN- SEAP- ARQ- EX-001- CVG- QDR- R00 - TABELA DE ÁREA CONSTRUÍDA - AGROINDUSTRIA - CONFORME CRITÉRIOS PARA ORÇAMENTO DE OBRAS CIVIS PL-GECOC (GO INFRA) ITEM 2.1.2 - PAG. 4/28</t>
  </si>
  <si>
    <t>PRANCHA 001 - SEIN- SEAP- ARQ- EX-001- CVG- QDR- R00 - TABELA DE ÁREA CONSTRUÍDA - AGROINDUSTRIA - CONFORME CRITÉRIOS PARA ORÇAMENTO DE OBRAS CIVIS PL-GECOC (GO INFRA) ITEM 2.1.8 - PAG. 6/28</t>
  </si>
  <si>
    <t>CONFORME CRITÉRIOS PARA ORÇAMENTO DE OBRAS CIVIS PL-GECOC (GO INFRA) PAG. 26/28 - CANTINA: A QUANTIDADE DE REFEIÇÕES RELATIVA À CANTINA DEVE SER CALCULADA BASEADA NO TOTAL DE HORAS TRABALHADAS SOMADAS DOS PROFISSIONAIS, COM EXCEÇÃO DO ENGENHEIRO (DE ACORDO COM AS COMPOSIÇÕES DOS SERVIÇOS), DIVIDIDO POR 8,8 (OITO VÍRGULA OITO HORAS/DIA) E MULTIPLICADO POR 0,85. NÃO CONSIDERAR OS PROFISSIONAIS TERCEIRIZADOS, A NÃO SER QUE NA PROPOSTA DE PREÇOS SEJA EXIGIDO O FORNECIMENTO DO CAFÉ DA MANHÃ PARA OS ESTES FUNCIONÁRIOS.</t>
  </si>
  <si>
    <t>CONFORME CRITÉRIOS PARA ORÇAMENTO DE OBRAS CIVIS PL-GECOC (GO INFRA) PAG. 25/28 - CAFÉ DA MANHÃ: A QUANTIDADE RELATIVA AO CAFÉ DA MANHÃ DEVE SER CALCULADA BASEANDO-SE NO TOTAL DE HORAS TRABALHADAS SOMADAS DOS PROFISSIONAIS, COM EXCEÇÃO DO ENGENHEIRO (DE ACORDO COM AS COMPOSIÇÕES DOS SERVIÇOS), DIVIDIDO POR 8,8 (OITO VÍRGULA OITO HORAS/DIA) E MULTIPLICADO POR 0,85. NÃO CONSIDERAR OS PROFISSIONAIS TERCEIRIZADOS, A NÃO SER QUE NA PROPOSTA DE PREÇOS SEJA EXIGIDO.</t>
  </si>
  <si>
    <t>220*6</t>
  </si>
  <si>
    <t>(220 H/MÊS * QUANTIDADE DE MÊS OBRA * 6 MESES)</t>
  </si>
  <si>
    <t>(6 MESES) = 980HORAS</t>
  </si>
  <si>
    <t>Fórmula: 1m ao longo do perimetro, Área escavação = (B + 2) × (H + 2) Volume escavação = Área × 1,50 Sapatas Isoladas (S) 
• S1 (0,80 × 0,90): Área = 8,12 m² → Volume = 12,18 m³ • S2 (0,60 × 0,75): Área = 7,15 m² → Volume = 10,73 m³ • S3 (1,15 × 1,15): Área = 9,92 m² → Volume = 14,88 m³ • S4 (1,15 × 1,15): Área = 9,92 m² → Volume = 14,88 m³ • S5 (0,60 × 0,70): Área = 7,02 m² → Volume = 10,53 m³ • S6 (1,45 × 1,45): Área = 11,90 m² → Volume = 17,85 m³ • S7 (0,70 × 0,80): Área = 7,56 m² → Volume = 11,34 m³ • S8 (0,60 × 0,90): Área = 7,54 m² → Volume = 11,31 m³ • S9 (1,20 × 1,40): Área = 10,88 m² → Volume = 16,32 m³ • S10 (0,80 × 0,90): Área = 8,12 m² → Volume = 12,18 m³ • S11 (0,70 × 0,90): Área = 7,83 m² → Volume = 11,75 m³ • SM1 (0,50 × 0,80): Área = 7,00 m² → Volume = 10,50 m³ • SM2 (0,50 × 0,70): Área = 6,75 m² → Volume = 10,13 m³ • SM3 (0,60 × 0,75): Área = 7,15 m² → Volume = 10,73 m³ • SM4 (0,60 × 0,70): Área = 7,02 m² → Volume = 10,53 m³ • SM5 (0,60 × 0,75): Área = 7,15 m² → Volume = 10,73 m³ • SM6 (1,05 × 1,15): Área = 9,61 m² → Volume = 14,41 m³ • SM7 (1,95 × 2,00): Área = 15,80 m² → Volume = 23,70 m³ • SM8 (1,15 × 1,00): Área = 9,45 m² → Volume = 14,17 m³ • SM9 (1,85 × 1,80): Área = 14,63 m² → Volume = 21,95 m³ • SM10 (1,65 × 1,85): Área = 14,05 m² → Volume = 21,08 m³ • SM11 (1,55 × 1,65): Área = 12,96 m² → Volume = 19,44 m³ • SM12 (1,35 × 1,45): Área = 11,56 m² → Volume = 17,34 m³ • SM13 (0,85 × 0,95): Área = 8,41 m² → Volume = 12,61 m³ • SM14 (0,80 × 0,90): Área = 8,12 m² → Volume = 12,18 m³ • SM15 (1,45 × 1,55): Área = 12,25 m² → Volume = 18,37 m³ • SM16 (1,25 × 1,35): Área = 10,89 m² → Volume = 16,33 m³ • SM17 (1,50 × 1,60): Área = 12,60 m² → Volume = 18,90 m³ • SM18 (1,15 × 1,25): Área = 10,24 m² → Volume = 15,36 m³ • SM19 (1,45 × 1,55): Área = 12,25 m² → Volume = 18,37 m³ • SM20 (0,60 × 0,70): Área = 7,02 m² → Volume = 10,53 m³ • S12 (1,65 × 1,65): Área = 13,32 m² → Volume = 19,98 m³ • S13 (0,80 × 1,00): Área = 8,40 m² → Volume = 12,60 m³ • S14 (0,75 × 0,85): Área = 7,84 m² → Volume = 11,76 m³ • S15 (0,70 × 0,85): Área = 7,70 m² → Volume = 11,54 m³ • SM21 (0,50 × 0,80): Área = 7,00 m² → Volume = 10,50 m³ • SM22 (0,50 × 0,70): Área = 6,75 m² → Volume = 10,13 m³ • SM23 (0,50 × 0,70): Área = 6,75 m² → Volume = 10,13 m³ • SM24 (0,50 × 0,70): Área = 6,75 m² → Volume = 10,13 m³ • SM25 (0,65 × 0,75): Área = 7,29 m² → Volume = 10,93 m³ • SM26 (0,55 × 0,75): Área = 7,01 m² → Volume = 10,52 m³ • SM27 (0,60 × 0,75): Área = 7,15 m² → Volume = 10,73 m³ • SM28 (0,55 × 0,70): Área = 6,89 m² → Volume = 10,33 m³ • SM29 (0,60 × 0,80): Área = 7,28 m² → Volume = 10,92 m³ • SM30 (0,60 × 0,80): Área = 7,28 m² → Volume = 10,92 m³ • SM31 (0,65 × 0,85): Área = 7,55 m² → Volume = 11,33 m³ • SM32 (0,80 × 1,15): Área = 8,82 m² → Volume = 13,23 m³ • SM33 (0,75 × 0,95): Área = 8,11 m² → Volume = 12,17 m³ • SM34 (0,55 × 0,70): Área = 6,89 m² → Volume = 10,33 m³ • SM35 (0,55 × 0,70): Área = 6,89 m² → Volume = 10,33 m³ • SM36 (0,55 × 0,75): Área = 7,01 m² → Volume = 10,52 m³ • SM37 (0,65 × 0,80): Área = 7,42 m² → Volume = 11,13 m³ • SM38 (0,55 × 1,20): Área = 8,16 m² → Volume = 12,24 m³ • SM39 (0,55 × 0,85): Área = 7,27 m² → Volume = 10,90 m³ • SM40 (0,65 × 0,80): Área = 7,42 m² → Volume = 11,13 m³ • SM41 (0,65 × 0,80): Área = 7,42 m² → Volume = 11,13 m³ • SM42 (0,50 × 0,70): Área = 6,75 m² → Volume = 10,13 m³ • SM43 (1,15 × 1,25): Área = 10,24 m² → Volume = 15,36 m³ • SM44 (0,65 × 0,80): Área = 7,42 m² → Volume = 11,13 m³ +...</t>
  </si>
  <si>
    <t xml:space="preserve"> • SM45 (0,50 × 0,80): Área = 7,00 m² → Volume = 10,50 m³ • SM46 (0,65 × 0,80): Área = 7,42 m² → Volume = 11,13 m³ • SM47 (0,65 × 0,75): Área = 7,29 m² → Volume = 10,93 m³ • SM48 (0,60 × 0,75): Área = 7,15 m² → Volume = 10,73 m³ • SM49 (0,65 × 0,80): Área = 7,42 m² → Volume = 11,13 m³ • SM50 (0,60 × 0,75): Área = 7,15 m² → Volume = 10,73 m³ • SM51 (0,60 × 0,75): Área = 7,15 m² → Volume = 10,73 m³ • SM52 (0,65 × 0,75): Área = 7,29 m² → Volume = 10,93 m³ S16 (1,30 × 1,30): Área = 1,69 m² → Volume = 16,335 m³ S17 (1,70 × 1,70): Área = 2,89 m² → Volume = 20,535 m³ S18 (1,40 × 1,40): Área = 1,96 m² → Volume = 17,340 m³ S19 (0,95 × 0,95): Área = 0,9025 m² → Volume = 13,054 m³ S20 (1,15 × 1,15): Área = 1,3225 m² → Volume = 14,884 m³ S21 (0,90 × 1,10): Área = 0,99 m² → Volume = 13,485 m³ S22 (1,10 × 1,25): Área = 1,375 m² → Volume = 15,113 m³ S23 (0,75 × 0,95): Área = 0,7125 m² → Volume = 12,169 m³ S24 (1,15 × 1,35): Área = 1,5525 m² → Volume = 15,829 m³ S25 (1,70 × 1,70): Área = 2,89 m² → Volume = 20,535 m³ S26 (1,65 × 1,65): Área = 2,7225 m² → Volume = 19,984 m³ S27 (1,55 × 1,55): Área = 2,4025 m² → Volume = 18,904 m³ S28 (0,95 × 1,05): Área = 0,9975 m² → Volume = 13,496 m³ S29 (1,30 × 1,30): Área = 1,69 m² → Volume = 16,335 m³ S30 (1,05 × 1,20): Área = 1,26 m² → Volume = 14,640 m³ S31 (1,25 × 1,50): Área = 1,875 m² → Volume = 17,063 m³ S32 (1,05 × 1,35): Área = 1,4175 m² → Volume = 15,326 m³ S33 (0,90 × 1,15): Área = 1,035 m² → Volume = 13,703 m³ S34 (0,85 × 1,00): Área = 0,85 m² → Volume = 12,825 m³ S35 (1,70 × 1,70): Área = 2,89 m² → Volume = 20,535 m³ S36 (1,60 × 1,60): Área = 2,56 m² → Volume = 19,440 m³ S37 (1,60 × 1,60): Área = 2,56 m² → Volume = 19,440 m³ S38 (1,20 × 1,20): Área = 1,44 m² → Volume = 15,360 m³ S39 (1,05 × 1,25): Área = 1,3125 m² → Volume = 14,869 m³ S40 (1,05 × 1,20): Área = 1,26 m² → Volume = 14,640 m³ S41 (0,75 × 0,95): Área = 0,7125 m² → Volume = 12,169 m³ S42 (1,00 × 1,20): Área = 1,20 m² → Volume = 14,400 m³ S43 (0,90 × 1,00): Área = 0,90 m² → Volume = 13,050 m³ S44 (1,05 × 1,25): Área = 1,3125 m² → Volume = 14,869 m³ S45 (1,00 × 1,20): Área = 1,20 m² → Volume = 14,400 m³ S46 (1,55 × 1,55): Área = 2,4025 m² → Volume = 18,904 m³ S47 (1,55 × 1,55): Área = 2,4025 m² → Volume = 18,904 m³ S48 (1,50 × 1,50): Área = 2,25 m² → Volume = 18,375 m³ S49 (1,25 × 1,25): Área = 1,5625 m² → Volume = 15,844 m³ S50 (0,80 × 1,00): Área = 0,80 m² → Volume = 12,600 m³ S51 (0,85 × 1,15): Área = 0,9775 m² → Volume = 13,466 m³ S52 (1,00 × 1,20): Área = 1,20 m² → Volume = 14,400 m³ S53 (1,00 × 1,20): Área = 1,20 m² → Volume = 14,400 m³ S54 (1,25 × 1,25): Área = 1,5625 m² → Volume = 15,844 m³ S55 (1,35 × 1,35): Área = 1,8225 m² → Volume = 16,834 m³ S56 (1,30 × 1,30): Área = 1,69 m² → Volume = 16,335 m³ S57 (1,45 × 1,45): Área = 2,1025 m² → Volume = 17,854 m³ S58 (1,35 × 1,35): Área = 1,8225 m² → Volume = 16,834 m³ - TOTAL GERAL = 1545,55 m2</t>
  </si>
  <si>
    <t>MEMORIAL DESCRITIVO DE CÁLCULO – VERGAS Para todas as aberturas constantes do projeto, foi considerado o uso de vergas em concreto com seção transversal de 0,14 m de altura por 0,20 m de largura. O comprimento de cada verga foi calculado considerando a largura da abertura acrescida de 0,30 m para cada lado, totalizando 0,60 m adicionais ao vão. A seguir, descreve-se o cálculo por tipo de porta: 
•Porta PC90 (0,90 m de largura): 1 unidade. Vergas de 1,50 m, resultando em 0,04200 m³ de concreto. 
•Porta PC100 (1,00 m): 2 unidades. Vergas de 1,60 m, totalizando 0,08960 m³. 
•Porta PC140 (1,40 m): 1 unidade. Vergas de 2,00 m, totalizando 0,05600 m³. 
•Porta PC150 (1,50 m): 1 unidade. Vergas de 2,10 m, totalizando 0,05880 m³. 
•Porta PR150 (1,50 m): 1 unidade. Vergas de 2,10 m, totalizando 0,05880 m³. 
•Porta PA60 (0,60 m): 2 unidades. Vergas de 1,20 m, totalizando 0,06720 m³. 
•Porta PAG60 (0,60 m): 6 unidades. Vergas de 1,20 m, totalizando 0,20160 m³. 
•Porta PA80 (0,80 m): 9 unidades. Vergas de 1,40 m, totalizando 0,35280 m³. 
•Porta PA110 (1,10 m): 3 unidades. Vergas de 1,70 m, totalizando 0,14280 m³. 
•Porta PM70 (0,70 m): 2 unidades. Vergas de 1,30 m, totalizando 0,07280 m³. 
•Porta PM80 (0,80 m): 7 unidades. Vergas de 1,40 m, totalizando 0,27440 m³. 
•Porta PM90 (0,90 m): 1 unidade. Vergas de 1,50 m, totalizando 0,04200 m³. 
•Portão PG350 (3,50 m): 2 unidades. Vergas de 4,10 m, totalizando 0,22960 m³. 
Volume total de vergas: 1,69 m³.</t>
  </si>
  <si>
    <t>MEMORIAL DESCRITIVO DE CÁLCULO – VERGAS E CONTRA-VERGAS DE JANELAS Para todas as janelas do projeto, considerou-se a execução de verga e contra-verga em concreto armado, ambas com seção transversal de 0,14 m de altura por 0,20 m de largura. O comprimento de cada peça foi calculado somando 0,30 m a cada lado do vão da janela, ou seja, largura da abertura + 0,60 m. Cada janela, portanto, recebe duas peças de concreto (verga superior e contra-verga inferior). O volume foi calculado individualmente conforme o tipo e quantidade de janelas listadas: 
•Janela JV45 (0,45 m de largura): 2 unidades. Vergas e contra-vergas de 1,05 m, totalizando 0,05880 m³ de concreto. 
•Janela JMA60 (0,60 m): 5 unidades. Vergas e contra-vergas de 1,20 m, totalizando 0,16800 m³. 
•Janela JVF107 (1,07 m): 1 unidade. Vergas e contra-vergas de 1,67 m, totalizando 0,09352 m³. 
•Janela JMA120 (1,20 m): 3 unidades. Vergas e contra-vergas de 1,80 m, totalizando 0,15120 m³. 
•Janela JC210 (1,50 m): 1 unidade. Vergas e contra-vergas de 2,10 m, totalizando 0,11760 m³. 
•Janela JVF165 (1,65 m): 1 unidade. Vergas e contra-vergas de 2,25 m, totalizando 0,12600 m³. 
•Janela JC210 (2,10 m): 2 unidades. Vergas e contra-vergas de 2,70 m, totalizando 0,30240 m³. 
•Janela JC265 (2,65 m): 1 unidade. Vergas e contra-vergas de 3,25 m, totalizando 0,18200 m³. 
•Janela JC350 (3,50 m): 2 unidades. Vergas e contra-vergas de 4,10 m, totalizando 0,45920 m³. 
Volume total de concreto para vergas e contra-vergas de janelas: 1,66 m³</t>
  </si>
  <si>
    <t>•LEVANTAMENTO REALIZADO A PARTIR DO PROJETO NO REVIT, RESUMO DE TABELA DE LEVANTAMENTO DE MATERIAL DE PAREDE. CONFORME EVIDÊNCIA.  REVESTIEMENTO ELIANE 30x60 (NUMERO 2 – LEGENDA DE MATERIAIS E ACABAMENTOS - SEIN- SEAP- ARQ- EX-103- PLN- MAT- R00 – PRANCHA 103) .: ÁREA DO REVIT * 1 / 2 LADOS DA ALVENARIA = ÁREA TOTAL, PORTANTO; 
Parede básica: BL C14 1XREV 2,5 = 57,63m2 * 1 lados = 57,63m2;
Parede básica: BL C14 REV 2,5+2,5 = 376,41 * 2 lados = 752,82 m2; 
Parede básica: BL C14 REV 2,5+ CAM 10 = 60,92 * 1 lados = 60,92m2; 
Parede básica: BL C14 REV 2,5+ PINT = 187,31 * 1 lados = 187,31m2; 
Parede básica: BL C14 REV 2,5+ PINT Cinza = 147,44 * 1 lados = 147,44m2; 
Parede básica: BL C14 REV 2,5+ PINT Laranja = 19,19 * 1 lados = 19,19m2; 
Parede básica: REV 2,5 = 31,10 * 1 lados = 31,10m2;
.: SOMA TOTAL = (57,63*1)+(376,41*2)+(60,92*1)+(187,31*1)+(147,44*1)+(19,19*1)+(31,1*1) = 1.256,41m2.</t>
  </si>
  <si>
    <t>•LEVANTAMENTO REALIZADO A PARTIR DO PROJETO NO REVIT, RESUMO DE TABELA DE LEVANTAMENTO DE MATERIAL DE PAREDE. CONFORME, LEGENDA DE MATERIAIS E ACABAMENTOS - SEIN- SEAP- ARQ- EX-103- PLN- MAT- R00 – PRANCHA 103) .: ÁREA DO REVIT * 1 / 2 LADOS DA ALVENARIA = ÁREA TOTAL, PORTANTO;  PAREDE RECEBE “(NADA;REVESTIMENTO ELIANE 30X60;PINTURA INTERNA FRISADA ACRÍLICAS (N°4/5/6);PINTURA EXTERNA FRISADA ACRÍLICA (N°4/5/6); PINTURA EXTERNA TEXTURIZADA (1+8) +(ARRIMOS + GLASS+ EPS).  
PORTANTO PINTURA INTERNA SERIA SOMA = “(ALVENARIA * 2 LADOS)-(TODOS REVESTIMENTOS CITADOS)”   
Parede básica: BL C14 1XREV 2,5 = 57,63m2 * 1 lados = 57,63m2;  
Parede básica: BL C14 REV 2,5+2,5 = 376,41 * 2 lados = 752,82 m2;   
Parede básica: BL C14 REV 2,5+ CAM 10 = 60,92 * 1 lados = 60,92m2;   
Parede básica: BL C14 REV 2,5+ PINT = 187,31 * 1 lados = 187,31m2;   
Parede básica: BL C14 REV 2,5+ PINT Cinza = 147,44 * 1 lados = 147,44m2;  
Parede básica: BL C14 REV 2,5+ PINT Laranja = 19,19 * 1 lados = 19,19m2;  
Parede básica: REV 2,5 = 31,10 * 1 lados = 31,10m2; 
.:  SOMA TOTAL ELIANE 30X60 = (57,63*1)+(376,41*2)+(60,92*1)+(187,31*1)+(147,44*1)+(19,19*1)+(31,1*1) = 1.256,41m2.;;
Parede básica: BL C14 + 2xPINT = 7,41m2 * 2 lados = 14,83m2;  
Parede básica: BL C14 + 2xPINT Cinza/Branco = 2,90 * 2 lados = 5,79 m2;   
Parede básica: BL C14 + 2xPINT Laranja = 278,85 * 2 lados = 557,71m2;   
Parede básica: BL C14 + 2xPINT Laranja/Cinza = 50,01 * 2 lados = 100,01m2;   
Parede básica: BL C14 REV 2,5+ PINT = 10,09 * 1 lados = 10,09m2;   
Parede básica: BL C14 REV 2,5+ PINT Laranja = 21,10 * 1 lados = 21,10m2;   
Parede básica: BL C14 + REB PINT 1,5+1,5 = 112,35 * 1 lado = 112,35m2; 
Parede básica: Retenção - 300mm Concreto = 70,05 * 1lado = 70,05m2  
Alvenaria especiais (GLASSROC e EPS) = (27,91+3,62) * 1lados   
.: SOMA TOTAL - PORTANTO SOMA DA PINTURA TEXTURIZADA SERIA = ((7,41*2)+(2,90*2)+(278,85*2)+(50,01*2)+(10,09*1)+(21,10*1)+(112,35*1)+(70,05*1)+((27,91+3,62)*1) = 923,46m2 - 118,28m2 = 805,18m2.</t>
  </si>
  <si>
    <t>MENOS A PARTE QUE RECEBE PINTURA EXTERNA FRISADA ACRÍLICAS NÚMERO (4+5+6); 
Parede básica: BL C14 + 2Xpint = 33,43 *1lado = 33,43m2;  
Parede básica: BL C14 + 2xPINT Cinza/Branco= 15,98 *1lado = 15,98m2;  
Parede básica: BL C14 + 2xPINT Cinza= 35,65 *1lado = 35,65m2;  
Parede básica: BL C14 REV 2,5+ PINT= 33,22 *1lado = 33,22m2;.: 
PORTANTO SOMA DA PINTURA EXTERNA FRISADA ACRÍLICAS SERIA = 118,28m2 
Parede básica: BL C14 = 50,93 m2 * 1lado  
Parede básica: BL C14 1XREV 2,5 = 43,02 * 1lado  
Parede básica:  BL C14 + 2xPINT Cinza = 15,55 * 1lado 
Parede básica:  BL C14 REV 2,5+ CAM 10 = 45,84 * 1 lado  
.: SOMA TOTAL DE ALVENARIA QUE NÃO RECEBE NADA.  = 155,34m2  
SOBRANDO ASSIM = ((1337,31+27,91+3,62)*2)-((155,34)+(1256,41)+(805,18)+(118,28)) = 402,47m2.</t>
  </si>
  <si>
    <t>•LEVANTAMENTO REALIZADO A PARTIR DO PROJETO NO REVIT, RESUMO DE TABELA DE LEVANTAMENTO DE MATERIAL DE PAREDE. CONFORME, LEGENDA DE MATERIAIS E ACABAMENTOS - SEIN- SEAP- ARQ- EX-103- PLN- MAT- R00 – PRANCHA 103) 
.: ÁREA DO REVIT * 1 / 2 LADOS DA ALVENARIA = ÁREA TOTAL, PORTANTO;  
PAREDE RECEBE “(NADA;REVESTIMENTO ELIANE 30X60;PINTURA INTERNA FRISADA ACRÍLICAS (N°4/5/6);PINTURA EXTERNA FRISADA ACRÍLICA (N°4/5/6); PINTURA EXTERNA TEXTURIZADA (1+8) +(ARRIMOS + GLASS+ EPS).  
PORTANTO PINTURA INTERNA SERIA SOMA = “(ALVENARIA * 2 LADOS)-(TODOS REVESTIMENTOS CITADOS)”  
Parede básica: BL C14 + 2xPINT = 7,41m2 * 2 lados = 14,83m2;  
Parede básica: BL C14 + 2xPINT Cinza/Branco = 2,90 * 2 lados = 5,79 m2;   
Parede básica: BL C14 + 2xPINT Laranja = 278,85 * 2 lados = 557,71m2;   
Parede básica: BL C14 + 2xPINT Laranja/Cinza = 50,01 * 2 lados = 100,01m2;  
Parede básica: BL C14 REV 2,5+ PINT = 10,09 * 1 lados = 10,09m2;   
Parede básica: BL C14 REV 2,5+ PINT Laranja = 21,10 * 1 lados = 21,10m2;   
Parede básica: BL C14 + REB PINT 1,5+1,5 = 112,35 * 1 lado = 112,35m2; 
Parede básica: Retenção - 300mm Concreto = 70,05 * 1lado = 70,05m2  
Alvenaria especiais = (27,91+3,62) * 1lados   
.: SOMA TOTAL - PORTANTO SOMA DA PINTURA TEXTURIZADA SERIA = ((7,41*2)+(2,90*2)+(278,85*2)+(50,01*2)+(10,09*1)+(21,10*1)+(112,35*1)+(70,05*1)+((27,91+3,62)*1)) = 923,46m2 - 118,28m2 = 805,18m2</t>
  </si>
  <si>
    <t>PARA O LEVANTAMENTO FOI VERIFICADO AS PAREDES QUE IRIAM NECESSITAR DE ENCUNHAMENTO COM A VIGA OU LAJE, ASSIM FOI AGLUTINADO NO REVIT AS PAREDES E RETIRADO TABELA DE PAREDE COM PERIMETRO SOMENTE QUE IRIAM NECESSITAR DO ENCUNHAMENTO, PORTANTO CONFORME EVIDÊNCIA DA COMPATIBILIZAÇÃO COM ESTRUTURA/VIGA.
Parede básica: BL C14 = 10,27m;  
Parede básica: BL C14 1XREV 2,5 = 9,03m;  
Parede básica: BL C14 + 2xPINT = 37,24m;  
Parede básica: BL C14 + 2xPINT Cinza = 8,97m;  
Parede básica: BL C14 + 2xPINT Cinza/Branco = 18,76m;  
Parede básica: BL C14 + 2xPINT Laranja = 2,42m;  
Parede básica: BL C14 + 2xPINT Laranja/Cinza = 1,65m;  
Parede básica: BL C14 + REB PINT 1,5+1,5 = 11,29 m;  
Parede básica: BL C14 REV 2,5+2,5 = 28,53m;  
Parede básica: BL C14 REV 2,5+ CAM 10 = 14,75m;  
Parede básica: BL C14 REV 2,5+ PINT = 44,80 + 7,24m;  
Parede básica: BL C14 REV 2,5+ PINT Cinza = 34,63m;  
Parede básica: BL C14 REV 2,5+ PINT Laranja = 12,75m;  
SOMA TOTAL = 242,33 metros.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</si>
</sst>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5">
    <numFmt numFmtId="44" formatCode="_-&quot;R$&quot;\ * #,##0.00_-;\-&quot;R$&quot;\ * #,##0.00_-;_-&quot;R$&quot;\ * &quot;-&quot;??_-;_-@_-"/>
    <numFmt numFmtId="43" formatCode="_-* #,##0.00_-;\-* #,##0.00_-;_-* &quot;-&quot;??_-;_-@_-"/>
    <numFmt numFmtId="164" formatCode="_(* #,##0.00_);_(* \(#,##0.00\);_(* &quot;-&quot;??_);_(@_)"/>
    <numFmt numFmtId="165" formatCode=";;;"/>
    <numFmt numFmtId="166" formatCode="#.##000"/>
    <numFmt numFmtId="167" formatCode="#,#00"/>
    <numFmt numFmtId="168" formatCode="%#,#00"/>
    <numFmt numFmtId="169" formatCode="#,"/>
    <numFmt numFmtId="170" formatCode="_([$€-2]* #,##0.00_);_([$€-2]* \(#,##0.00\);_([$€-2]* &quot;-&quot;??_)"/>
    <numFmt numFmtId="171" formatCode="_(&quot;R$ &quot;* #,##0.00_);_(&quot;R$ &quot;* \(#,##0.00\);_(&quot;R$ &quot;* &quot;-&quot;??_);_(@_)"/>
    <numFmt numFmtId="172" formatCode="[$-416]mmmm\-yy;@"/>
    <numFmt numFmtId="173" formatCode="0.0000"/>
    <numFmt numFmtId="174" formatCode="&quot;Parede&quot;\ 0"/>
    <numFmt numFmtId="175" formatCode="#,##0.00_ ;\-#,##0.00\ "/>
    <numFmt numFmtId="176" formatCode="0.0%"/>
    <numFmt numFmtId="177" formatCode="0.0000%"/>
    <numFmt numFmtId="178" formatCode="dd/mm/yy;@"/>
    <numFmt numFmtId="179" formatCode="#,##0.00\ &quot;h&quot;"/>
    <numFmt numFmtId="180" formatCode="#,##0.00\ &quot;REF&quot;"/>
    <numFmt numFmtId="181" formatCode="0.000%"/>
    <numFmt numFmtId="182" formatCode="#,##0.0000000"/>
    <numFmt numFmtId="183" formatCode="#,##0.0000"/>
    <numFmt numFmtId="184" formatCode="#,##0.00\ &quot;m²&quot;"/>
    <numFmt numFmtId="185" formatCode="&quot;R$&quot;\ #,##0.00"/>
    <numFmt numFmtId="186" formatCode="#,##0.00\ %"/>
  </numFmts>
  <fonts count="69" x14ac:knownFonts="1">
    <font>
      <sz val="11"/>
      <color theme="1"/>
      <name val="Calibri"/>
      <family val="2"/>
      <scheme val="minor"/>
    </font>
    <font>
      <sz val="10"/>
      <color theme="1"/>
      <name val="Arial Narrow"/>
      <family val="2"/>
    </font>
    <font>
      <sz val="11"/>
      <color theme="1"/>
      <name val="Calibri"/>
      <family val="2"/>
      <scheme val="minor"/>
    </font>
    <font>
      <sz val="11"/>
      <name val="Arial Narrow"/>
      <family val="2"/>
    </font>
    <font>
      <sz val="11"/>
      <name val="Arial Narrow"/>
      <family val="2"/>
    </font>
    <font>
      <sz val="1"/>
      <color indexed="8"/>
      <name val="Courier"/>
      <family val="3"/>
    </font>
    <font>
      <sz val="10"/>
      <name val="Arial"/>
      <family val="2"/>
    </font>
    <font>
      <sz val="9"/>
      <name val="Arial"/>
      <family val="2"/>
    </font>
    <font>
      <b/>
      <sz val="11"/>
      <name val="Times New Roman"/>
      <family val="1"/>
    </font>
    <font>
      <sz val="9"/>
      <name val="Times New Roman"/>
      <family val="1"/>
    </font>
    <font>
      <b/>
      <sz val="1"/>
      <color indexed="8"/>
      <name val="Courier"/>
      <family val="3"/>
    </font>
    <font>
      <b/>
      <sz val="12"/>
      <color indexed="10"/>
      <name val="Arial"/>
      <family val="2"/>
    </font>
    <font>
      <sz val="10"/>
      <color indexed="8"/>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sz val="10"/>
      <color theme="1"/>
      <name val="Arial"/>
      <family val="2"/>
    </font>
    <font>
      <b/>
      <sz val="11"/>
      <color indexed="63"/>
      <name val="Calibri"/>
      <family val="2"/>
    </font>
    <font>
      <sz val="11"/>
      <color indexed="10"/>
      <name val="Calibri"/>
      <family val="2"/>
    </font>
    <font>
      <i/>
      <sz val="11"/>
      <color indexed="23"/>
      <name val="Calibri"/>
      <family val="2"/>
    </font>
    <font>
      <b/>
      <sz val="11"/>
      <color indexed="56"/>
      <name val="Calibri"/>
      <family val="2"/>
    </font>
    <font>
      <b/>
      <sz val="18"/>
      <color indexed="56"/>
      <name val="Cambria"/>
      <family val="2"/>
    </font>
    <font>
      <sz val="10"/>
      <name val="Arial Narrow"/>
      <family val="2"/>
    </font>
    <font>
      <b/>
      <sz val="10"/>
      <name val="Arial Narrow"/>
      <family val="2"/>
    </font>
    <font>
      <sz val="9"/>
      <name val="Arial Narrow"/>
      <family val="2"/>
    </font>
    <font>
      <sz val="10"/>
      <color theme="1"/>
      <name val="Arial Narrow"/>
      <family val="2"/>
    </font>
    <font>
      <b/>
      <sz val="10"/>
      <color rgb="FFFF0000"/>
      <name val="Arial Narrow"/>
      <family val="2"/>
    </font>
    <font>
      <b/>
      <sz val="10"/>
      <color theme="1"/>
      <name val="Arial Narrow"/>
      <family val="2"/>
    </font>
    <font>
      <b/>
      <sz val="10"/>
      <color rgb="FF000000"/>
      <name val="Arial Narrow"/>
      <family val="2"/>
    </font>
    <font>
      <sz val="10"/>
      <color rgb="FF000000"/>
      <name val="Arial Narrow"/>
      <family val="2"/>
    </font>
    <font>
      <b/>
      <sz val="11"/>
      <color theme="1"/>
      <name val="Arial Narrow"/>
      <family val="2"/>
    </font>
    <font>
      <sz val="8"/>
      <color theme="1"/>
      <name val="Arial Narrow"/>
      <family val="2"/>
    </font>
    <font>
      <sz val="8"/>
      <name val="Arial Narrow"/>
      <family val="2"/>
    </font>
    <font>
      <b/>
      <sz val="8"/>
      <name val="Arial Narrow"/>
      <family val="2"/>
    </font>
    <font>
      <sz val="9"/>
      <color theme="1"/>
      <name val="Arial Narrow"/>
      <family val="2"/>
    </font>
    <font>
      <sz val="11"/>
      <color theme="1"/>
      <name val="Arial Narrow"/>
      <family val="2"/>
    </font>
    <font>
      <b/>
      <sz val="11"/>
      <name val="Arial Narrow"/>
      <family val="2"/>
    </font>
    <font>
      <sz val="12"/>
      <color theme="1"/>
      <name val="Arial Narrow"/>
      <family val="2"/>
    </font>
    <font>
      <sz val="8"/>
      <name val="Calibri"/>
      <family val="2"/>
      <scheme val="minor"/>
    </font>
    <font>
      <b/>
      <sz val="9"/>
      <name val="Arial Narrow"/>
      <family val="2"/>
    </font>
    <font>
      <b/>
      <i/>
      <sz val="10"/>
      <color theme="1"/>
      <name val="Arial Narrow"/>
      <family val="2"/>
    </font>
    <font>
      <b/>
      <sz val="20"/>
      <name val="Arial Narrow"/>
      <family val="2"/>
    </font>
    <font>
      <sz val="10"/>
      <color indexed="8"/>
      <name val="Arial Narrow"/>
      <family val="2"/>
    </font>
    <font>
      <sz val="10"/>
      <color theme="0" tint="-0.499984740745262"/>
      <name val="Arial Narrow"/>
      <family val="2"/>
    </font>
    <font>
      <sz val="10"/>
      <color rgb="FF000000"/>
      <name val="Times New Roman"/>
      <family val="1"/>
    </font>
    <font>
      <sz val="12"/>
      <color theme="1"/>
      <name val="Arial"/>
      <family val="2"/>
    </font>
    <font>
      <b/>
      <sz val="11"/>
      <name val="Arial"/>
      <family val="1"/>
    </font>
    <font>
      <b/>
      <sz val="10"/>
      <name val="Arial"/>
      <family val="1"/>
    </font>
    <font>
      <sz val="10"/>
      <name val="Arial"/>
      <family val="1"/>
    </font>
    <font>
      <i/>
      <sz val="8"/>
      <name val="Arial Narrow"/>
      <family val="2"/>
    </font>
    <font>
      <b/>
      <sz val="12"/>
      <name val="Arial Narrow"/>
      <family val="2"/>
    </font>
    <font>
      <sz val="12"/>
      <name val="Arial Narrow"/>
      <family val="2"/>
    </font>
    <font>
      <b/>
      <sz val="12"/>
      <color rgb="FFFF0000"/>
      <name val="Arial Narrow"/>
      <family val="2"/>
    </font>
    <font>
      <sz val="10"/>
      <color rgb="FF000000"/>
      <name val="Arial"/>
      <family val="2"/>
    </font>
    <font>
      <b/>
      <sz val="11"/>
      <name val="Arial"/>
      <family val="2"/>
    </font>
    <font>
      <i/>
      <sz val="11"/>
      <color theme="1"/>
      <name val="Calibri"/>
      <family val="2"/>
      <scheme val="minor"/>
    </font>
    <font>
      <sz val="11"/>
      <name val="Arial"/>
      <family val="1"/>
    </font>
    <font>
      <b/>
      <sz val="10"/>
      <color rgb="FF000000"/>
      <name val="Arial"/>
      <family val="1"/>
    </font>
    <font>
      <sz val="10"/>
      <color rgb="FF000000"/>
      <name val="Arial"/>
      <family val="1"/>
    </font>
    <font>
      <b/>
      <sz val="12"/>
      <color theme="1"/>
      <name val="Arial Narrow"/>
      <family val="2"/>
    </font>
    <font>
      <b/>
      <sz val="14"/>
      <name val="Arial Narrow"/>
      <family val="2"/>
    </font>
    <font>
      <b/>
      <sz val="11"/>
      <color rgb="FFFF0000"/>
      <name val="Aptos Narrow"/>
      <family val="2"/>
    </font>
    <font>
      <b/>
      <sz val="14"/>
      <color theme="1"/>
      <name val="Arial Narrow"/>
      <family val="2"/>
    </font>
  </fonts>
  <fills count="41">
    <fill>
      <patternFill patternType="none"/>
    </fill>
    <fill>
      <patternFill patternType="gray125"/>
    </fill>
    <fill>
      <patternFill patternType="solid">
        <fgColor indexed="26"/>
        <bgColor indexed="64"/>
      </patternFill>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2"/>
        <bgColor indexed="64"/>
      </patternFill>
    </fill>
    <fill>
      <patternFill patternType="solid">
        <fgColor theme="0" tint="-0.249977111117893"/>
        <bgColor indexed="64"/>
      </patternFill>
    </fill>
    <fill>
      <patternFill patternType="solid">
        <fgColor rgb="FFFFFFFF"/>
      </patternFill>
    </fill>
    <fill>
      <patternFill patternType="solid">
        <fgColor rgb="FFDEE2E3"/>
      </patternFill>
    </fill>
    <fill>
      <patternFill patternType="solid">
        <fgColor theme="0" tint="-0.34998626667073579"/>
        <bgColor indexed="64"/>
      </patternFill>
    </fill>
    <fill>
      <patternFill patternType="solid">
        <fgColor theme="9" tint="0.79998168889431442"/>
        <bgColor indexed="64"/>
      </patternFill>
    </fill>
    <fill>
      <patternFill patternType="solid">
        <fgColor rgb="FFFFFFFF"/>
        <bgColor rgb="FFFFFFFF"/>
      </patternFill>
    </fill>
    <fill>
      <patternFill patternType="solid">
        <fgColor rgb="FFD8ECF6"/>
        <bgColor rgb="FFD8ECF6"/>
      </patternFill>
    </fill>
    <fill>
      <patternFill patternType="solid">
        <fgColor rgb="FFDFF0D8"/>
        <bgColor rgb="FFDFF0D8"/>
      </patternFill>
    </fill>
    <fill>
      <patternFill patternType="solid">
        <fgColor rgb="FFEFEFEF"/>
        <bgColor rgb="FFEFEFEF"/>
      </patternFill>
    </fill>
    <fill>
      <patternFill patternType="solid">
        <fgColor rgb="FFD6D6D6"/>
        <bgColor rgb="FFD6D6D6"/>
      </patternFill>
    </fill>
    <fill>
      <patternFill patternType="solid">
        <fgColor rgb="FF0070C0"/>
        <bgColor indexed="64"/>
      </patternFill>
    </fill>
    <fill>
      <patternFill patternType="solid">
        <fgColor theme="0" tint="-0.14999847407452621"/>
        <bgColor rgb="FFFFFFFF"/>
      </patternFill>
    </fill>
  </fills>
  <borders count="200">
    <border>
      <left/>
      <right/>
      <top/>
      <bottom/>
      <diagonal/>
    </border>
    <border>
      <left/>
      <right/>
      <top style="thin">
        <color indexed="64"/>
      </top>
      <bottom/>
      <diagonal/>
    </border>
    <border>
      <left style="medium">
        <color indexed="64"/>
      </left>
      <right style="hair">
        <color indexed="64"/>
      </right>
      <top style="hair">
        <color indexed="64"/>
      </top>
      <bottom style="hair">
        <color indexed="64"/>
      </bottom>
      <diagonal/>
    </border>
    <border>
      <left/>
      <right/>
      <top style="thin">
        <color indexed="64"/>
      </top>
      <bottom style="double">
        <color indexed="64"/>
      </bottom>
      <diagonal/>
    </border>
    <border>
      <left style="thin">
        <color indexed="64"/>
      </left>
      <right style="thin">
        <color indexed="64"/>
      </right>
      <top/>
      <bottom/>
      <diagonal/>
    </border>
    <border>
      <left/>
      <right style="thin">
        <color indexed="64"/>
      </right>
      <top/>
      <bottom/>
      <diagonal/>
    </border>
    <border>
      <left/>
      <right/>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indexed="30"/>
      </bottom>
      <diagonal/>
    </border>
    <border>
      <left/>
      <right style="thin">
        <color indexed="64"/>
      </right>
      <top style="hair">
        <color indexed="64"/>
      </top>
      <bottom style="hair">
        <color indexed="64"/>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thin">
        <color indexed="64"/>
      </right>
      <top/>
      <bottom style="medium">
        <color indexed="64"/>
      </bottom>
      <diagonal/>
    </border>
    <border>
      <left style="medium">
        <color theme="0" tint="-0.34998626667073579"/>
      </left>
      <right style="thin">
        <color theme="0" tint="-0.34998626667073579"/>
      </right>
      <top style="medium">
        <color theme="0" tint="-0.34998626667073579"/>
      </top>
      <bottom style="thin">
        <color theme="0" tint="-0.34998626667073579"/>
      </bottom>
      <diagonal/>
    </border>
    <border>
      <left style="thin">
        <color theme="0" tint="-0.34998626667073579"/>
      </left>
      <right style="medium">
        <color theme="0" tint="-0.34998626667073579"/>
      </right>
      <top style="medium">
        <color theme="0" tint="-0.34998626667073579"/>
      </top>
      <bottom style="thin">
        <color theme="0" tint="-0.34998626667073579"/>
      </bottom>
      <diagonal/>
    </border>
    <border>
      <left style="medium">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medium">
        <color theme="0" tint="-0.34998626667073579"/>
      </right>
      <top style="thin">
        <color theme="0" tint="-0.34998626667073579"/>
      </top>
      <bottom style="thin">
        <color theme="0" tint="-0.34998626667073579"/>
      </bottom>
      <diagonal/>
    </border>
    <border>
      <left style="medium">
        <color theme="0" tint="-0.34998626667073579"/>
      </left>
      <right style="thin">
        <color theme="0" tint="-0.34998626667073579"/>
      </right>
      <top style="thin">
        <color theme="0" tint="-0.34998626667073579"/>
      </top>
      <bottom style="medium">
        <color theme="0" tint="-0.34998626667073579"/>
      </bottom>
      <diagonal/>
    </border>
    <border>
      <left style="thin">
        <color theme="0" tint="-0.34998626667073579"/>
      </left>
      <right style="medium">
        <color theme="0" tint="-0.34998626667073579"/>
      </right>
      <top style="thin">
        <color theme="0" tint="-0.34998626667073579"/>
      </top>
      <bottom style="medium">
        <color theme="0" tint="-0.34998626667073579"/>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medium">
        <color indexed="64"/>
      </top>
      <bottom/>
      <diagonal/>
    </border>
    <border>
      <left style="medium">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theme="0" tint="-0.24994659260841701"/>
      </left>
      <right style="thin">
        <color theme="0" tint="-0.24994659260841701"/>
      </right>
      <top style="medium">
        <color theme="0" tint="-0.24994659260841701"/>
      </top>
      <bottom style="hair">
        <color theme="0" tint="-0.24994659260841701"/>
      </bottom>
      <diagonal/>
    </border>
    <border>
      <left style="thin">
        <color theme="0" tint="-0.24994659260841701"/>
      </left>
      <right style="thin">
        <color theme="0" tint="-0.24994659260841701"/>
      </right>
      <top style="medium">
        <color theme="0" tint="-0.24994659260841701"/>
      </top>
      <bottom style="hair">
        <color theme="0" tint="-0.24994659260841701"/>
      </bottom>
      <diagonal/>
    </border>
    <border>
      <left style="medium">
        <color theme="0" tint="-0.24994659260841701"/>
      </left>
      <right style="thin">
        <color theme="0" tint="-0.24994659260841701"/>
      </right>
      <top style="hair">
        <color theme="0" tint="-0.24994659260841701"/>
      </top>
      <bottom style="hair">
        <color theme="0" tint="-0.24994659260841701"/>
      </bottom>
      <diagonal/>
    </border>
    <border>
      <left style="thin">
        <color theme="0" tint="-0.24994659260841701"/>
      </left>
      <right style="thin">
        <color theme="0" tint="-0.24994659260841701"/>
      </right>
      <top style="hair">
        <color theme="0" tint="-0.24994659260841701"/>
      </top>
      <bottom style="hair">
        <color theme="0" tint="-0.24994659260841701"/>
      </bottom>
      <diagonal/>
    </border>
    <border>
      <left style="thin">
        <color theme="0" tint="-0.24994659260841701"/>
      </left>
      <right style="medium">
        <color theme="0" tint="-0.24994659260841701"/>
      </right>
      <top style="hair">
        <color theme="0" tint="-0.24994659260841701"/>
      </top>
      <bottom style="hair">
        <color theme="0" tint="-0.24994659260841701"/>
      </bottom>
      <diagonal/>
    </border>
    <border>
      <left style="medium">
        <color theme="0" tint="-0.24994659260841701"/>
      </left>
      <right style="thin">
        <color theme="0" tint="-0.24994659260841701"/>
      </right>
      <top style="hair">
        <color theme="0" tint="-0.24994659260841701"/>
      </top>
      <bottom style="medium">
        <color theme="0" tint="-0.24994659260841701"/>
      </bottom>
      <diagonal/>
    </border>
    <border>
      <left style="thin">
        <color theme="0" tint="-0.24994659260841701"/>
      </left>
      <right style="thin">
        <color theme="0" tint="-0.24994659260841701"/>
      </right>
      <top style="hair">
        <color theme="0" tint="-0.24994659260841701"/>
      </top>
      <bottom style="medium">
        <color theme="0" tint="-0.24994659260841701"/>
      </bottom>
      <diagonal/>
    </border>
    <border>
      <left style="thin">
        <color theme="0" tint="-0.24994659260841701"/>
      </left>
      <right style="medium">
        <color theme="0" tint="-0.24994659260841701"/>
      </right>
      <top style="hair">
        <color theme="0" tint="-0.24994659260841701"/>
      </top>
      <bottom style="medium">
        <color theme="0" tint="-0.24994659260841701"/>
      </bottom>
      <diagonal/>
    </border>
    <border>
      <left style="medium">
        <color theme="0" tint="-0.24994659260841701"/>
      </left>
      <right style="thin">
        <color theme="0" tint="-0.24994659260841701"/>
      </right>
      <top/>
      <bottom style="hair">
        <color theme="0" tint="-0.24994659260841701"/>
      </bottom>
      <diagonal/>
    </border>
    <border>
      <left style="thin">
        <color theme="0" tint="-0.24994659260841701"/>
      </left>
      <right style="thin">
        <color theme="0" tint="-0.24994659260841701"/>
      </right>
      <top/>
      <bottom style="hair">
        <color theme="0" tint="-0.24994659260841701"/>
      </bottom>
      <diagonal/>
    </border>
    <border>
      <left style="thin">
        <color theme="0" tint="-0.24994659260841701"/>
      </left>
      <right style="medium">
        <color theme="0" tint="-0.24994659260841701"/>
      </right>
      <top/>
      <bottom style="hair">
        <color theme="0" tint="-0.24994659260841701"/>
      </bottom>
      <diagonal/>
    </border>
    <border>
      <left style="medium">
        <color theme="0" tint="-0.24994659260841701"/>
      </left>
      <right style="medium">
        <color theme="0" tint="-0.24994659260841701"/>
      </right>
      <top style="medium">
        <color theme="0" tint="-0.24994659260841701"/>
      </top>
      <bottom style="hair">
        <color theme="0" tint="-0.24994659260841701"/>
      </bottom>
      <diagonal/>
    </border>
    <border>
      <left style="medium">
        <color theme="0" tint="-0.24994659260841701"/>
      </left>
      <right style="medium">
        <color theme="0" tint="-0.24994659260841701"/>
      </right>
      <top style="hair">
        <color theme="0" tint="-0.24994659260841701"/>
      </top>
      <bottom style="hair">
        <color theme="0" tint="-0.24994659260841701"/>
      </bottom>
      <diagonal/>
    </border>
    <border>
      <left style="medium">
        <color theme="0" tint="-0.24994659260841701"/>
      </left>
      <right style="medium">
        <color theme="0" tint="-0.24994659260841701"/>
      </right>
      <top style="hair">
        <color theme="0" tint="-0.24994659260841701"/>
      </top>
      <bottom style="medium">
        <color theme="0" tint="-0.24994659260841701"/>
      </bottom>
      <diagonal/>
    </border>
    <border>
      <left style="thin">
        <color theme="0" tint="-0.24994659260841701"/>
      </left>
      <right/>
      <top style="hair">
        <color theme="0" tint="-0.24994659260841701"/>
      </top>
      <bottom style="hair">
        <color theme="0" tint="-0.24994659260841701"/>
      </bottom>
      <diagonal/>
    </border>
    <border>
      <left/>
      <right/>
      <top style="hair">
        <color theme="0" tint="-0.24994659260841701"/>
      </top>
      <bottom style="hair">
        <color theme="0" tint="-0.24994659260841701"/>
      </bottom>
      <diagonal/>
    </border>
    <border>
      <left style="medium">
        <color theme="0" tint="-0.24994659260841701"/>
      </left>
      <right/>
      <top style="hair">
        <color theme="0" tint="-0.24994659260841701"/>
      </top>
      <bottom style="hair">
        <color theme="0" tint="-0.24994659260841701"/>
      </bottom>
      <diagonal/>
    </border>
    <border>
      <left style="medium">
        <color theme="0" tint="-0.24994659260841701"/>
      </left>
      <right/>
      <top style="hair">
        <color theme="0" tint="-0.24994659260841701"/>
      </top>
      <bottom style="medium">
        <color theme="0" tint="-0.24994659260841701"/>
      </bottom>
      <diagonal/>
    </border>
    <border>
      <left/>
      <right/>
      <top style="hair">
        <color theme="0" tint="-0.24994659260841701"/>
      </top>
      <bottom style="medium">
        <color theme="0" tint="-0.24994659260841701"/>
      </bottom>
      <diagonal/>
    </border>
    <border>
      <left style="thin">
        <color theme="0" tint="-0.24994659260841701"/>
      </left>
      <right/>
      <top style="medium">
        <color theme="0" tint="-0.24994659260841701"/>
      </top>
      <bottom style="hair">
        <color theme="0" tint="-0.24994659260841701"/>
      </bottom>
      <diagonal/>
    </border>
    <border>
      <left/>
      <right style="medium">
        <color theme="0" tint="-0.24994659260841701"/>
      </right>
      <top style="hair">
        <color theme="0" tint="-0.24994659260841701"/>
      </top>
      <bottom style="medium">
        <color theme="0" tint="-0.24994659260841701"/>
      </bottom>
      <diagonal/>
    </border>
    <border>
      <left style="medium">
        <color theme="0" tint="-0.24994659260841701"/>
      </left>
      <right style="thin">
        <color theme="0" tint="-0.24994659260841701"/>
      </right>
      <top style="medium">
        <color theme="0" tint="-0.24994659260841701"/>
      </top>
      <bottom style="medium">
        <color theme="0" tint="-0.24994659260841701"/>
      </bottom>
      <diagonal/>
    </border>
    <border>
      <left style="thin">
        <color theme="0" tint="-0.24994659260841701"/>
      </left>
      <right style="thin">
        <color theme="0" tint="-0.24994659260841701"/>
      </right>
      <top style="medium">
        <color theme="0" tint="-0.24994659260841701"/>
      </top>
      <bottom style="medium">
        <color theme="0" tint="-0.24994659260841701"/>
      </bottom>
      <diagonal/>
    </border>
    <border>
      <left style="thin">
        <color theme="0" tint="-0.24994659260841701"/>
      </left>
      <right style="medium">
        <color theme="0" tint="-0.24994659260841701"/>
      </right>
      <top style="medium">
        <color theme="0" tint="-0.24994659260841701"/>
      </top>
      <bottom style="medium">
        <color theme="0" tint="-0.24994659260841701"/>
      </bottom>
      <diagonal/>
    </border>
    <border>
      <left style="medium">
        <color theme="0" tint="-0.24994659260841701"/>
      </left>
      <right style="thin">
        <color theme="0" tint="-0.24994659260841701"/>
      </right>
      <top/>
      <bottom style="medium">
        <color theme="0" tint="-0.24994659260841701"/>
      </bottom>
      <diagonal/>
    </border>
    <border>
      <left style="thin">
        <color theme="0" tint="-0.24994659260841701"/>
      </left>
      <right style="thin">
        <color theme="0" tint="-0.24994659260841701"/>
      </right>
      <top/>
      <bottom style="medium">
        <color theme="0" tint="-0.24994659260841701"/>
      </bottom>
      <diagonal/>
    </border>
    <border>
      <left style="thin">
        <color theme="0" tint="-0.24994659260841701"/>
      </left>
      <right style="medium">
        <color theme="0" tint="-0.24994659260841701"/>
      </right>
      <top/>
      <bottom style="medium">
        <color theme="0" tint="-0.24994659260841701"/>
      </bottom>
      <diagonal/>
    </border>
    <border>
      <left style="thin">
        <color rgb="FFCCCCCC"/>
      </left>
      <right style="thin">
        <color rgb="FFCCCCCC"/>
      </right>
      <top style="thin">
        <color rgb="FFCCCCCC"/>
      </top>
      <bottom style="thin">
        <color rgb="FFCCCCCC"/>
      </bottom>
      <diagonal/>
    </border>
    <border>
      <left style="thin">
        <color indexed="64"/>
      </left>
      <right style="thin">
        <color indexed="64"/>
      </right>
      <top style="thin">
        <color indexed="64"/>
      </top>
      <bottom style="thin">
        <color indexed="64"/>
      </bottom>
      <diagonal/>
    </border>
    <border>
      <left style="medium">
        <color theme="0" tint="-0.34998626667073579"/>
      </left>
      <right/>
      <top style="thin">
        <color theme="0" tint="-0.34998626667073579"/>
      </top>
      <bottom style="thin">
        <color theme="0" tint="-0.34998626667073579"/>
      </bottom>
      <diagonal/>
    </border>
    <border>
      <left style="medium">
        <color theme="0" tint="-0.34998626667073579"/>
      </left>
      <right/>
      <top style="medium">
        <color theme="0" tint="-0.34998626667073579"/>
      </top>
      <bottom style="thin">
        <color theme="0" tint="-0.34998626667073579"/>
      </bottom>
      <diagonal/>
    </border>
    <border>
      <left style="medium">
        <color theme="0" tint="-0.34998626667073579"/>
      </left>
      <right/>
      <top style="thin">
        <color theme="0" tint="-0.34998626667073579"/>
      </top>
      <bottom style="medium">
        <color theme="0" tint="-0.34998626667073579"/>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style="thin">
        <color rgb="FFCCCCCC"/>
      </right>
      <top/>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rgb="FFCCCCCC"/>
      </left>
      <right/>
      <top style="thin">
        <color rgb="FFCCCCCC"/>
      </top>
      <bottom style="thin">
        <color rgb="FFCCCCCC"/>
      </bottom>
      <diagonal/>
    </border>
    <border>
      <left/>
      <right/>
      <top style="thin">
        <color rgb="FFCCCCCC"/>
      </top>
      <bottom style="thin">
        <color rgb="FFCCCCCC"/>
      </bottom>
      <diagonal/>
    </border>
    <border>
      <left/>
      <right style="thin">
        <color rgb="FFCCCCCC"/>
      </right>
      <top style="thin">
        <color rgb="FFCCCCCC"/>
      </top>
      <bottom style="thin">
        <color rgb="FFCCCCCC"/>
      </bottom>
      <diagonal/>
    </border>
    <border>
      <left style="thin">
        <color theme="1"/>
      </left>
      <right style="thin">
        <color rgb="FFCCCCCC"/>
      </right>
      <top style="thin">
        <color theme="1"/>
      </top>
      <bottom style="thin">
        <color rgb="FFCCCCCC"/>
      </bottom>
      <diagonal/>
    </border>
    <border>
      <left style="thin">
        <color rgb="FFCCCCCC"/>
      </left>
      <right style="thin">
        <color rgb="FFCCCCCC"/>
      </right>
      <top style="thin">
        <color theme="1"/>
      </top>
      <bottom style="thin">
        <color rgb="FFCCCCCC"/>
      </bottom>
      <diagonal/>
    </border>
    <border>
      <left style="thin">
        <color rgb="FFCCCCCC"/>
      </left>
      <right style="thin">
        <color theme="1"/>
      </right>
      <top style="thin">
        <color theme="1"/>
      </top>
      <bottom style="thin">
        <color rgb="FFCCCCCC"/>
      </bottom>
      <diagonal/>
    </border>
    <border>
      <left style="thin">
        <color theme="1"/>
      </left>
      <right style="thin">
        <color rgb="FFCCCCCC"/>
      </right>
      <top style="thin">
        <color rgb="FFCCCCCC"/>
      </top>
      <bottom style="thin">
        <color rgb="FFCCCCCC"/>
      </bottom>
      <diagonal/>
    </border>
    <border>
      <left style="thin">
        <color rgb="FFCCCCCC"/>
      </left>
      <right style="thin">
        <color theme="1"/>
      </right>
      <top style="thin">
        <color rgb="FFCCCCCC"/>
      </top>
      <bottom style="thin">
        <color rgb="FFCCCCCC"/>
      </bottom>
      <diagonal/>
    </border>
    <border>
      <left style="thin">
        <color indexed="64"/>
      </left>
      <right/>
      <top style="thin">
        <color indexed="64"/>
      </top>
      <bottom style="thin">
        <color indexed="64"/>
      </bottom>
      <diagonal/>
    </border>
    <border>
      <left style="thin">
        <color theme="1" tint="0.499984740745262"/>
      </left>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top/>
      <bottom style="thin">
        <color theme="1" tint="0.499984740745262"/>
      </bottom>
      <diagonal/>
    </border>
    <border>
      <left style="thin">
        <color theme="1" tint="0.499984740745262"/>
      </left>
      <right style="thin">
        <color theme="1" tint="0.499984740745262"/>
      </right>
      <top/>
      <bottom style="thin">
        <color theme="1" tint="0.499984740745262"/>
      </bottom>
      <diagonal/>
    </border>
    <border>
      <left/>
      <right/>
      <top style="thick">
        <color rgb="FF000000"/>
      </top>
      <bottom/>
      <diagonal/>
    </border>
    <border>
      <left style="thin">
        <color indexed="64"/>
      </left>
      <right style="thin">
        <color rgb="FFCCCCCC"/>
      </right>
      <top style="thin">
        <color indexed="64"/>
      </top>
      <bottom style="thin">
        <color rgb="FFCCCCCC"/>
      </bottom>
      <diagonal/>
    </border>
    <border>
      <left style="thin">
        <color rgb="FFCCCCCC"/>
      </left>
      <right style="thin">
        <color rgb="FFCCCCCC"/>
      </right>
      <top style="thin">
        <color indexed="64"/>
      </top>
      <bottom style="thin">
        <color rgb="FFCCCCCC"/>
      </bottom>
      <diagonal/>
    </border>
    <border>
      <left style="thin">
        <color rgb="FFCCCCCC"/>
      </left>
      <right style="thin">
        <color indexed="64"/>
      </right>
      <top style="thin">
        <color indexed="64"/>
      </top>
      <bottom style="thin">
        <color rgb="FFCCCCCC"/>
      </bottom>
      <diagonal/>
    </border>
    <border>
      <left style="thin">
        <color indexed="64"/>
      </left>
      <right style="thin">
        <color rgb="FFCCCCCC"/>
      </right>
      <top style="thin">
        <color rgb="FFCCCCCC"/>
      </top>
      <bottom style="thin">
        <color rgb="FFCCCCCC"/>
      </bottom>
      <diagonal/>
    </border>
    <border>
      <left style="thin">
        <color rgb="FFCCCCCC"/>
      </left>
      <right style="thin">
        <color indexed="64"/>
      </right>
      <top style="thin">
        <color rgb="FFCCCCCC"/>
      </top>
      <bottom style="thin">
        <color rgb="FFCCCCCC"/>
      </bottom>
      <diagonal/>
    </border>
    <border>
      <left style="thin">
        <color indexed="64"/>
      </left>
      <right style="thin">
        <color rgb="FFCCCCCC"/>
      </right>
      <top style="thin">
        <color rgb="FFCCCCCC"/>
      </top>
      <bottom style="thin">
        <color indexed="64"/>
      </bottom>
      <diagonal/>
    </border>
    <border>
      <left style="thin">
        <color rgb="FFCCCCCC"/>
      </left>
      <right style="thin">
        <color rgb="FFCCCCCC"/>
      </right>
      <top style="thin">
        <color rgb="FFCCCCCC"/>
      </top>
      <bottom style="thin">
        <color indexed="64"/>
      </bottom>
      <diagonal/>
    </border>
    <border>
      <left style="thin">
        <color rgb="FFCCCCCC"/>
      </left>
      <right style="thin">
        <color indexed="64"/>
      </right>
      <top style="thin">
        <color rgb="FFCCCCCC"/>
      </top>
      <bottom style="thin">
        <color indexed="64"/>
      </bottom>
      <diagonal/>
    </border>
    <border>
      <left/>
      <right style="thin">
        <color indexed="64"/>
      </right>
      <top style="thin">
        <color indexed="64"/>
      </top>
      <bottom style="thin">
        <color indexed="64"/>
      </bottom>
      <diagonal/>
    </border>
    <border>
      <left style="thin">
        <color rgb="FFCCCCCC"/>
      </left>
      <right/>
      <top style="thin">
        <color theme="1"/>
      </top>
      <bottom style="thin">
        <color rgb="FFCCCCCC"/>
      </bottom>
      <diagonal/>
    </border>
    <border>
      <left/>
      <right/>
      <top style="thin">
        <color theme="1"/>
      </top>
      <bottom style="thin">
        <color rgb="FFCCCCCC"/>
      </bottom>
      <diagonal/>
    </border>
    <border>
      <left/>
      <right style="thin">
        <color rgb="FFCCCCCC"/>
      </right>
      <top style="thin">
        <color theme="1"/>
      </top>
      <bottom style="thin">
        <color rgb="FFCCCCCC"/>
      </bottom>
      <diagonal/>
    </border>
    <border>
      <left style="thin">
        <color theme="1"/>
      </left>
      <right style="thin">
        <color rgb="FFCCCCCC"/>
      </right>
      <top style="thin">
        <color rgb="FFCCCCCC"/>
      </top>
      <bottom style="thin">
        <color theme="1"/>
      </bottom>
      <diagonal/>
    </border>
    <border>
      <left style="thin">
        <color rgb="FFCCCCCC"/>
      </left>
      <right style="thin">
        <color rgb="FFCCCCCC"/>
      </right>
      <top style="thin">
        <color rgb="FFCCCCCC"/>
      </top>
      <bottom style="thin">
        <color theme="1"/>
      </bottom>
      <diagonal/>
    </border>
    <border>
      <left style="thin">
        <color rgb="FFCCCCCC"/>
      </left>
      <right/>
      <top style="thin">
        <color rgb="FFCCCCCC"/>
      </top>
      <bottom style="thin">
        <color theme="1"/>
      </bottom>
      <diagonal/>
    </border>
    <border>
      <left/>
      <right/>
      <top style="thin">
        <color rgb="FFCCCCCC"/>
      </top>
      <bottom style="thin">
        <color theme="1"/>
      </bottom>
      <diagonal/>
    </border>
    <border>
      <left/>
      <right style="thin">
        <color rgb="FFCCCCCC"/>
      </right>
      <top style="thin">
        <color rgb="FFCCCCCC"/>
      </top>
      <bottom style="thin">
        <color theme="1"/>
      </bottom>
      <diagonal/>
    </border>
    <border>
      <left style="thin">
        <color rgb="FFCCCCCC"/>
      </left>
      <right style="thin">
        <color theme="1"/>
      </right>
      <top style="thin">
        <color rgb="FFCCCCCC"/>
      </top>
      <bottom style="thin">
        <color theme="1"/>
      </bottom>
      <diagonal/>
    </border>
    <border>
      <left style="medium">
        <color theme="1"/>
      </left>
      <right/>
      <top style="medium">
        <color theme="1"/>
      </top>
      <bottom style="medium">
        <color theme="1"/>
      </bottom>
      <diagonal/>
    </border>
    <border>
      <left/>
      <right/>
      <top style="medium">
        <color theme="1"/>
      </top>
      <bottom style="medium">
        <color theme="1"/>
      </bottom>
      <diagonal/>
    </border>
    <border>
      <left/>
      <right style="medium">
        <color theme="1"/>
      </right>
      <top style="medium">
        <color theme="1"/>
      </top>
      <bottom style="medium">
        <color theme="1"/>
      </bottom>
      <diagonal/>
    </border>
    <border>
      <left style="medium">
        <color theme="1"/>
      </left>
      <right/>
      <top style="medium">
        <color theme="1"/>
      </top>
      <bottom/>
      <diagonal/>
    </border>
    <border>
      <left/>
      <right/>
      <top style="medium">
        <color theme="1"/>
      </top>
      <bottom/>
      <diagonal/>
    </border>
    <border>
      <left/>
      <right style="thin">
        <color indexed="64"/>
      </right>
      <top style="medium">
        <color theme="1"/>
      </top>
      <bottom/>
      <diagonal/>
    </border>
    <border>
      <left style="thin">
        <color indexed="64"/>
      </left>
      <right/>
      <top style="medium">
        <color theme="1"/>
      </top>
      <bottom/>
      <diagonal/>
    </border>
    <border>
      <left/>
      <right style="medium">
        <color theme="1"/>
      </right>
      <top style="medium">
        <color theme="1"/>
      </top>
      <bottom/>
      <diagonal/>
    </border>
    <border>
      <left style="medium">
        <color theme="1"/>
      </left>
      <right/>
      <top/>
      <bottom style="medium">
        <color indexed="64"/>
      </bottom>
      <diagonal/>
    </border>
    <border>
      <left/>
      <right style="medium">
        <color theme="1"/>
      </right>
      <top/>
      <bottom style="medium">
        <color indexed="64"/>
      </bottom>
      <diagonal/>
    </border>
    <border>
      <left style="medium">
        <color theme="1"/>
      </left>
      <right/>
      <top style="thin">
        <color indexed="64"/>
      </top>
      <bottom style="hair">
        <color indexed="64"/>
      </bottom>
      <diagonal/>
    </border>
    <border>
      <left/>
      <right style="medium">
        <color theme="1"/>
      </right>
      <top style="thin">
        <color indexed="64"/>
      </top>
      <bottom style="hair">
        <color indexed="64"/>
      </bottom>
      <diagonal/>
    </border>
    <border>
      <left style="medium">
        <color theme="1"/>
      </left>
      <right/>
      <top style="hair">
        <color indexed="64"/>
      </top>
      <bottom style="hair">
        <color indexed="64"/>
      </bottom>
      <diagonal/>
    </border>
    <border>
      <left/>
      <right style="medium">
        <color theme="1"/>
      </right>
      <top style="hair">
        <color indexed="64"/>
      </top>
      <bottom style="hair">
        <color indexed="64"/>
      </bottom>
      <diagonal/>
    </border>
    <border>
      <left style="medium">
        <color theme="1"/>
      </left>
      <right/>
      <top style="hair">
        <color indexed="64"/>
      </top>
      <bottom style="thin">
        <color indexed="64"/>
      </bottom>
      <diagonal/>
    </border>
    <border>
      <left/>
      <right style="medium">
        <color theme="1"/>
      </right>
      <top style="hair">
        <color indexed="64"/>
      </top>
      <bottom style="thin">
        <color indexed="64"/>
      </bottom>
      <diagonal/>
    </border>
    <border>
      <left style="thin">
        <color theme="1"/>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style="thin">
        <color theme="1"/>
      </right>
      <top style="thin">
        <color theme="1"/>
      </top>
      <bottom style="thin">
        <color theme="1"/>
      </bottom>
      <diagonal/>
    </border>
    <border>
      <left style="medium">
        <color theme="1"/>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style="hair">
        <color indexed="64"/>
      </top>
      <bottom/>
      <diagonal/>
    </border>
    <border>
      <left/>
      <right style="medium">
        <color theme="1"/>
      </right>
      <top style="hair">
        <color indexed="64"/>
      </top>
      <bottom/>
      <diagonal/>
    </border>
    <border>
      <left style="medium">
        <color theme="1"/>
      </left>
      <right style="thin">
        <color indexed="64"/>
      </right>
      <top style="medium">
        <color theme="1"/>
      </top>
      <bottom style="thin">
        <color indexed="64"/>
      </bottom>
      <diagonal/>
    </border>
    <border>
      <left style="thin">
        <color indexed="64"/>
      </left>
      <right style="thin">
        <color indexed="64"/>
      </right>
      <top style="medium">
        <color theme="1"/>
      </top>
      <bottom style="thin">
        <color indexed="64"/>
      </bottom>
      <diagonal/>
    </border>
    <border>
      <left style="thin">
        <color indexed="64"/>
      </left>
      <right/>
      <top style="medium">
        <color theme="1"/>
      </top>
      <bottom style="thin">
        <color indexed="64"/>
      </bottom>
      <diagonal/>
    </border>
    <border>
      <left style="medium">
        <color indexed="64"/>
      </left>
      <right/>
      <top style="medium">
        <color theme="1"/>
      </top>
      <bottom style="thin">
        <color indexed="64"/>
      </bottom>
      <diagonal/>
    </border>
    <border>
      <left/>
      <right/>
      <top style="medium">
        <color theme="1"/>
      </top>
      <bottom style="thin">
        <color indexed="64"/>
      </bottom>
      <diagonal/>
    </border>
    <border>
      <left/>
      <right style="thin">
        <color indexed="64"/>
      </right>
      <top style="medium">
        <color theme="1"/>
      </top>
      <bottom style="thin">
        <color indexed="64"/>
      </bottom>
      <diagonal/>
    </border>
    <border>
      <left/>
      <right style="medium">
        <color theme="1"/>
      </right>
      <top style="medium">
        <color theme="1"/>
      </top>
      <bottom style="thin">
        <color indexed="64"/>
      </bottom>
      <diagonal/>
    </border>
    <border>
      <left style="medium">
        <color theme="1"/>
      </left>
      <right style="thin">
        <color indexed="64"/>
      </right>
      <top style="thin">
        <color indexed="64"/>
      </top>
      <bottom/>
      <diagonal/>
    </border>
    <border>
      <left/>
      <right style="medium">
        <color theme="1"/>
      </right>
      <top style="thin">
        <color indexed="64"/>
      </top>
      <bottom style="medium">
        <color indexed="64"/>
      </bottom>
      <diagonal/>
    </border>
    <border>
      <left style="medium">
        <color theme="1"/>
      </left>
      <right style="thin">
        <color indexed="64"/>
      </right>
      <top style="medium">
        <color indexed="64"/>
      </top>
      <bottom style="thin">
        <color indexed="64"/>
      </bottom>
      <diagonal/>
    </border>
    <border>
      <left/>
      <right style="medium">
        <color theme="1"/>
      </right>
      <top style="medium">
        <color indexed="64"/>
      </top>
      <bottom style="thin">
        <color indexed="64"/>
      </bottom>
      <diagonal/>
    </border>
    <border>
      <left style="medium">
        <color theme="1"/>
      </left>
      <right style="thin">
        <color indexed="64"/>
      </right>
      <top style="thin">
        <color indexed="64"/>
      </top>
      <bottom style="medium">
        <color theme="1"/>
      </bottom>
      <diagonal/>
    </border>
    <border>
      <left style="thin">
        <color indexed="64"/>
      </left>
      <right style="thin">
        <color indexed="64"/>
      </right>
      <top style="thin">
        <color indexed="64"/>
      </top>
      <bottom style="medium">
        <color theme="1"/>
      </bottom>
      <diagonal/>
    </border>
    <border>
      <left style="thin">
        <color indexed="64"/>
      </left>
      <right/>
      <top style="thin">
        <color indexed="64"/>
      </top>
      <bottom style="medium">
        <color theme="1"/>
      </bottom>
      <diagonal/>
    </border>
    <border>
      <left style="medium">
        <color indexed="64"/>
      </left>
      <right/>
      <top style="thin">
        <color indexed="64"/>
      </top>
      <bottom style="medium">
        <color theme="1"/>
      </bottom>
      <diagonal/>
    </border>
    <border>
      <left/>
      <right/>
      <top style="thin">
        <color indexed="64"/>
      </top>
      <bottom style="medium">
        <color theme="1"/>
      </bottom>
      <diagonal/>
    </border>
    <border>
      <left/>
      <right style="thin">
        <color indexed="64"/>
      </right>
      <top style="thin">
        <color indexed="64"/>
      </top>
      <bottom style="medium">
        <color theme="1"/>
      </bottom>
      <diagonal/>
    </border>
    <border>
      <left/>
      <right style="medium">
        <color theme="1"/>
      </right>
      <top style="thin">
        <color indexed="64"/>
      </top>
      <bottom style="medium">
        <color theme="1"/>
      </bottom>
      <diagonal/>
    </border>
    <border>
      <left style="thin">
        <color indexed="64"/>
      </left>
      <right style="thin">
        <color indexed="64"/>
      </right>
      <top style="medium">
        <color theme="1"/>
      </top>
      <bottom/>
      <diagonal/>
    </border>
    <border>
      <left style="medium">
        <color theme="1"/>
      </left>
      <right style="thin">
        <color indexed="64"/>
      </right>
      <top style="thin">
        <color indexed="64"/>
      </top>
      <bottom style="thin">
        <color indexed="64"/>
      </bottom>
      <diagonal/>
    </border>
    <border>
      <left style="medium">
        <color theme="1"/>
      </left>
      <right style="thin">
        <color indexed="64"/>
      </right>
      <top style="thin">
        <color indexed="64"/>
      </top>
      <bottom style="medium">
        <color indexed="64"/>
      </bottom>
      <diagonal/>
    </border>
    <border>
      <left style="medium">
        <color theme="1"/>
      </left>
      <right style="thin">
        <color indexed="64"/>
      </right>
      <top/>
      <bottom/>
      <diagonal/>
    </border>
    <border>
      <left style="medium">
        <color theme="1"/>
      </left>
      <right style="thin">
        <color indexed="64"/>
      </right>
      <top/>
      <bottom style="thin">
        <color indexed="64"/>
      </bottom>
      <diagonal/>
    </border>
    <border>
      <left style="medium">
        <color indexed="64"/>
      </left>
      <right style="thin">
        <color theme="0" tint="-0.34998626667073579"/>
      </right>
      <top style="medium">
        <color indexed="64"/>
      </top>
      <bottom style="hair">
        <color theme="0" tint="-0.34998626667073579"/>
      </bottom>
      <diagonal/>
    </border>
    <border>
      <left style="thin">
        <color theme="0" tint="-0.34998626667073579"/>
      </left>
      <right style="thin">
        <color theme="0" tint="-0.34998626667073579"/>
      </right>
      <top style="medium">
        <color indexed="64"/>
      </top>
      <bottom style="hair">
        <color theme="0" tint="-0.34998626667073579"/>
      </bottom>
      <diagonal/>
    </border>
    <border>
      <left style="medium">
        <color indexed="64"/>
      </left>
      <right/>
      <top style="medium">
        <color indexed="64"/>
      </top>
      <bottom style="hair">
        <color theme="0" tint="-0.34998626667073579"/>
      </bottom>
      <diagonal/>
    </border>
    <border>
      <left/>
      <right/>
      <top style="medium">
        <color indexed="64"/>
      </top>
      <bottom style="hair">
        <color theme="0" tint="-0.34998626667073579"/>
      </bottom>
      <diagonal/>
    </border>
    <border>
      <left/>
      <right style="medium">
        <color indexed="64"/>
      </right>
      <top style="medium">
        <color indexed="64"/>
      </top>
      <bottom style="hair">
        <color theme="0" tint="-0.34998626667073579"/>
      </bottom>
      <diagonal/>
    </border>
    <border>
      <left style="medium">
        <color indexed="64"/>
      </left>
      <right style="medium">
        <color indexed="64"/>
      </right>
      <top style="medium">
        <color indexed="64"/>
      </top>
      <bottom/>
      <diagonal/>
    </border>
    <border>
      <left style="medium">
        <color indexed="64"/>
      </left>
      <right style="thin">
        <color theme="0" tint="-0.34998626667073579"/>
      </right>
      <top style="hair">
        <color theme="0" tint="-0.34998626667073579"/>
      </top>
      <bottom style="hair">
        <color theme="0" tint="-0.34998626667073579"/>
      </bottom>
      <diagonal/>
    </border>
    <border>
      <left style="thin">
        <color theme="0" tint="-0.34998626667073579"/>
      </left>
      <right style="thin">
        <color theme="0" tint="-0.34998626667073579"/>
      </right>
      <top style="hair">
        <color theme="0" tint="-0.34998626667073579"/>
      </top>
      <bottom style="hair">
        <color theme="0" tint="-0.34998626667073579"/>
      </bottom>
      <diagonal/>
    </border>
    <border>
      <left style="medium">
        <color indexed="64"/>
      </left>
      <right/>
      <top style="hair">
        <color theme="0" tint="-0.34998626667073579"/>
      </top>
      <bottom style="hair">
        <color theme="0" tint="-0.34998626667073579"/>
      </bottom>
      <diagonal/>
    </border>
    <border>
      <left/>
      <right/>
      <top style="hair">
        <color theme="0" tint="-0.34998626667073579"/>
      </top>
      <bottom style="hair">
        <color theme="0" tint="-0.34998626667073579"/>
      </bottom>
      <diagonal/>
    </border>
    <border>
      <left/>
      <right style="medium">
        <color indexed="64"/>
      </right>
      <top style="hair">
        <color theme="0" tint="-0.34998626667073579"/>
      </top>
      <bottom style="hair">
        <color theme="0" tint="-0.34998626667073579"/>
      </bottom>
      <diagonal/>
    </border>
    <border>
      <left style="medium">
        <color indexed="64"/>
      </left>
      <right style="medium">
        <color indexed="64"/>
      </right>
      <top/>
      <bottom/>
      <diagonal/>
    </border>
    <border>
      <left style="medium">
        <color indexed="64"/>
      </left>
      <right style="thin">
        <color theme="0" tint="-0.34998626667073579"/>
      </right>
      <top style="hair">
        <color theme="0" tint="-0.34998626667073579"/>
      </top>
      <bottom style="medium">
        <color indexed="64"/>
      </bottom>
      <diagonal/>
    </border>
    <border>
      <left style="thin">
        <color theme="0" tint="-0.34998626667073579"/>
      </left>
      <right style="thin">
        <color theme="0" tint="-0.34998626667073579"/>
      </right>
      <top style="hair">
        <color theme="0" tint="-0.34998626667073579"/>
      </top>
      <bottom style="medium">
        <color indexed="64"/>
      </bottom>
      <diagonal/>
    </border>
    <border>
      <left style="medium">
        <color indexed="64"/>
      </left>
      <right style="thin">
        <color theme="0" tint="-0.24994659260841701"/>
      </right>
      <top style="hair">
        <color theme="0" tint="-0.34998626667073579"/>
      </top>
      <bottom style="medium">
        <color indexed="64"/>
      </bottom>
      <diagonal/>
    </border>
    <border>
      <left/>
      <right style="thin">
        <color theme="0" tint="-0.34998626667073579"/>
      </right>
      <top style="hair">
        <color theme="0" tint="-0.34998626667073579"/>
      </top>
      <bottom style="medium">
        <color indexed="64"/>
      </bottom>
      <diagonal/>
    </border>
    <border>
      <left style="thin">
        <color theme="0" tint="-0.34998626667073579"/>
      </left>
      <right style="medium">
        <color indexed="64"/>
      </right>
      <top style="hair">
        <color theme="0" tint="-0.34998626667073579"/>
      </top>
      <bottom style="medium">
        <color indexed="64"/>
      </bottom>
      <diagonal/>
    </border>
    <border>
      <left style="medium">
        <color indexed="64"/>
      </left>
      <right style="thin">
        <color theme="0" tint="-0.24994659260841701"/>
      </right>
      <top style="hair">
        <color theme="0" tint="-0.34998626667073579"/>
      </top>
      <bottom style="hair">
        <color theme="0" tint="-0.34998626667073579"/>
      </bottom>
      <diagonal/>
    </border>
    <border>
      <left/>
      <right style="thin">
        <color theme="0" tint="-0.34998626667073579"/>
      </right>
      <top style="hair">
        <color theme="0" tint="-0.34998626667073579"/>
      </top>
      <bottom style="hair">
        <color theme="0" tint="-0.34998626667073579"/>
      </bottom>
      <diagonal/>
    </border>
    <border>
      <left style="thin">
        <color theme="0" tint="-0.34998626667073579"/>
      </left>
      <right style="medium">
        <color indexed="64"/>
      </right>
      <top style="hair">
        <color theme="0" tint="-0.34998626667073579"/>
      </top>
      <bottom style="hair">
        <color theme="0" tint="-0.34998626667073579"/>
      </bottom>
      <diagonal/>
    </border>
    <border>
      <left style="medium">
        <color indexed="64"/>
      </left>
      <right style="medium">
        <color indexed="64"/>
      </right>
      <top style="hair">
        <color theme="0" tint="-0.34998626667073579"/>
      </top>
      <bottom/>
      <diagonal/>
    </border>
    <border>
      <left style="medium">
        <color indexed="64"/>
      </left>
      <right style="medium">
        <color indexed="64"/>
      </right>
      <top style="hair">
        <color theme="0" tint="-0.34998626667073579"/>
      </top>
      <bottom style="hair">
        <color theme="0" tint="-0.34998626667073579"/>
      </bottom>
      <diagonal/>
    </border>
    <border>
      <left style="medium">
        <color indexed="64"/>
      </left>
      <right style="medium">
        <color indexed="64"/>
      </right>
      <top style="hair">
        <color theme="0" tint="-0.34998626667073579"/>
      </top>
      <bottom style="medium">
        <color indexed="64"/>
      </bottom>
      <diagonal/>
    </border>
    <border>
      <left style="medium">
        <color indexed="64"/>
      </left>
      <right style="thin">
        <color theme="0" tint="-0.34998626667073579"/>
      </right>
      <top style="medium">
        <color indexed="64"/>
      </top>
      <bottom style="medium">
        <color indexed="64"/>
      </bottom>
      <diagonal/>
    </border>
    <border>
      <left style="thin">
        <color theme="0" tint="-0.34998626667073579"/>
      </left>
      <right style="thin">
        <color theme="0" tint="-0.34998626667073579"/>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rgb="FFCCCCCC"/>
      </bottom>
      <diagonal/>
    </border>
    <border>
      <left/>
      <right/>
      <top style="thin">
        <color rgb="FFCCCCCC"/>
      </top>
      <bottom/>
      <diagonal/>
    </border>
  </borders>
  <cellStyleXfs count="211">
    <xf numFmtId="0" fontId="0" fillId="0" borderId="0"/>
    <xf numFmtId="43" fontId="2" fillId="0" borderId="0" applyFont="0" applyFill="0" applyBorder="0" applyAlignment="0" applyProtection="0"/>
    <xf numFmtId="0" fontId="3" fillId="0" borderId="0"/>
    <xf numFmtId="0" fontId="5" fillId="0" borderId="0">
      <protection locked="0"/>
    </xf>
    <xf numFmtId="170" fontId="6" fillId="0" borderId="0" applyFont="0" applyFill="0" applyBorder="0" applyAlignment="0" applyProtection="0"/>
    <xf numFmtId="167" fontId="5" fillId="0" borderId="0">
      <protection locked="0"/>
    </xf>
    <xf numFmtId="0" fontId="7" fillId="0" borderId="0"/>
    <xf numFmtId="0" fontId="6" fillId="0" borderId="0"/>
    <xf numFmtId="0" fontId="6" fillId="0" borderId="0"/>
    <xf numFmtId="168" fontId="5" fillId="0" borderId="0">
      <protection locked="0"/>
    </xf>
    <xf numFmtId="166" fontId="5" fillId="0" borderId="0">
      <protection locked="0"/>
    </xf>
    <xf numFmtId="9" fontId="4" fillId="0" borderId="0" applyFont="0" applyFill="0" applyBorder="0" applyAlignment="0" applyProtection="0"/>
    <xf numFmtId="9" fontId="6" fillId="0" borderId="0" applyFont="0" applyFill="0" applyBorder="0" applyAlignment="0" applyProtection="0"/>
    <xf numFmtId="164" fontId="4" fillId="0" borderId="0" applyFont="0" applyFill="0" applyBorder="0" applyAlignment="0" applyProtection="0"/>
    <xf numFmtId="4" fontId="8" fillId="0" borderId="1">
      <alignment vertical="center"/>
    </xf>
    <xf numFmtId="4" fontId="9" fillId="0" borderId="0">
      <alignment vertical="center"/>
    </xf>
    <xf numFmtId="169" fontId="10" fillId="0" borderId="0">
      <protection locked="0"/>
    </xf>
    <xf numFmtId="169" fontId="10" fillId="0" borderId="0">
      <protection locked="0"/>
    </xf>
    <xf numFmtId="49" fontId="11" fillId="2" borderId="2">
      <alignment horizontal="left" vertical="center" indent="1"/>
    </xf>
    <xf numFmtId="169" fontId="5" fillId="0" borderId="3">
      <protection locked="0"/>
    </xf>
    <xf numFmtId="164" fontId="6" fillId="0" borderId="0" applyFont="0" applyFill="0" applyBorder="0" applyAlignment="0" applyProtection="0"/>
    <xf numFmtId="0" fontId="6" fillId="0" borderId="0"/>
    <xf numFmtId="0" fontId="6" fillId="0" borderId="0"/>
    <xf numFmtId="164" fontId="6" fillId="0" borderId="0" applyFont="0" applyFill="0" applyBorder="0" applyAlignment="0" applyProtection="0"/>
    <xf numFmtId="164" fontId="4" fillId="0" borderId="0" applyFont="0" applyFill="0" applyBorder="0" applyAlignment="0" applyProtection="0"/>
    <xf numFmtId="0" fontId="4" fillId="0" borderId="0"/>
    <xf numFmtId="0" fontId="6" fillId="0" borderId="0"/>
    <xf numFmtId="0" fontId="4" fillId="0" borderId="0"/>
    <xf numFmtId="164" fontId="4" fillId="0" borderId="0" applyFont="0" applyFill="0" applyBorder="0" applyAlignment="0" applyProtection="0"/>
    <xf numFmtId="0" fontId="4" fillId="0" borderId="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164" fontId="4" fillId="0" borderId="0" applyFont="0" applyFill="0" applyBorder="0" applyAlignment="0" applyProtection="0"/>
    <xf numFmtId="172" fontId="6"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6" fillId="0" borderId="0" applyFont="0" applyFill="0" applyBorder="0" applyAlignment="0" applyProtection="0"/>
    <xf numFmtId="0" fontId="6" fillId="0" borderId="0"/>
    <xf numFmtId="164" fontId="6"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72" fontId="13" fillId="4" borderId="0" applyNumberFormat="0" applyBorder="0" applyAlignment="0" applyProtection="0"/>
    <xf numFmtId="172" fontId="13" fillId="5" borderId="0" applyNumberFormat="0" applyBorder="0" applyAlignment="0" applyProtection="0"/>
    <xf numFmtId="172" fontId="13" fillId="6" borderId="0" applyNumberFormat="0" applyBorder="0" applyAlignment="0" applyProtection="0"/>
    <xf numFmtId="172" fontId="13" fillId="7" borderId="0" applyNumberFormat="0" applyBorder="0" applyAlignment="0" applyProtection="0"/>
    <xf numFmtId="172" fontId="13" fillId="8" borderId="0" applyNumberFormat="0" applyBorder="0" applyAlignment="0" applyProtection="0"/>
    <xf numFmtId="172" fontId="13" fillId="9" borderId="0" applyNumberFormat="0" applyBorder="0" applyAlignment="0" applyProtection="0"/>
    <xf numFmtId="172" fontId="13" fillId="10" borderId="0" applyNumberFormat="0" applyBorder="0" applyAlignment="0" applyProtection="0"/>
    <xf numFmtId="172" fontId="13" fillId="11" borderId="0" applyNumberFormat="0" applyBorder="0" applyAlignment="0" applyProtection="0"/>
    <xf numFmtId="172" fontId="13" fillId="12" borderId="0" applyNumberFormat="0" applyBorder="0" applyAlignment="0" applyProtection="0"/>
    <xf numFmtId="172" fontId="13" fillId="7" borderId="0" applyNumberFormat="0" applyBorder="0" applyAlignment="0" applyProtection="0"/>
    <xf numFmtId="172" fontId="13" fillId="10" borderId="0" applyNumberFormat="0" applyBorder="0" applyAlignment="0" applyProtection="0"/>
    <xf numFmtId="172" fontId="13" fillId="13" borderId="0" applyNumberFormat="0" applyBorder="0" applyAlignment="0" applyProtection="0"/>
    <xf numFmtId="172" fontId="14" fillId="14" borderId="0" applyNumberFormat="0" applyBorder="0" applyAlignment="0" applyProtection="0"/>
    <xf numFmtId="172" fontId="14" fillId="11" borderId="0" applyNumberFormat="0" applyBorder="0" applyAlignment="0" applyProtection="0"/>
    <xf numFmtId="172" fontId="14" fillId="12" borderId="0" applyNumberFormat="0" applyBorder="0" applyAlignment="0" applyProtection="0"/>
    <xf numFmtId="172" fontId="14" fillId="15" borderId="0" applyNumberFormat="0" applyBorder="0" applyAlignment="0" applyProtection="0"/>
    <xf numFmtId="172" fontId="14" fillId="16" borderId="0" applyNumberFormat="0" applyBorder="0" applyAlignment="0" applyProtection="0"/>
    <xf numFmtId="172" fontId="14" fillId="17" borderId="0" applyNumberFormat="0" applyBorder="0" applyAlignment="0" applyProtection="0"/>
    <xf numFmtId="172" fontId="15" fillId="6" borderId="0" applyNumberFormat="0" applyBorder="0" applyAlignment="0" applyProtection="0"/>
    <xf numFmtId="172" fontId="16" fillId="18" borderId="7" applyNumberFormat="0" applyAlignment="0" applyProtection="0"/>
    <xf numFmtId="172" fontId="17" fillId="19" borderId="8" applyNumberFormat="0" applyAlignment="0" applyProtection="0"/>
    <xf numFmtId="172" fontId="18" fillId="0" borderId="9" applyNumberFormat="0" applyFill="0" applyAlignment="0" applyProtection="0"/>
    <xf numFmtId="172" fontId="5" fillId="0" borderId="0">
      <protection locked="0"/>
    </xf>
    <xf numFmtId="172" fontId="14" fillId="20" borderId="0" applyNumberFormat="0" applyBorder="0" applyAlignment="0" applyProtection="0"/>
    <xf numFmtId="172" fontId="14" fillId="21" borderId="0" applyNumberFormat="0" applyBorder="0" applyAlignment="0" applyProtection="0"/>
    <xf numFmtId="172" fontId="14" fillId="22" borderId="0" applyNumberFormat="0" applyBorder="0" applyAlignment="0" applyProtection="0"/>
    <xf numFmtId="172" fontId="14" fillId="15" borderId="0" applyNumberFormat="0" applyBorder="0" applyAlignment="0" applyProtection="0"/>
    <xf numFmtId="172" fontId="14" fillId="16" borderId="0" applyNumberFormat="0" applyBorder="0" applyAlignment="0" applyProtection="0"/>
    <xf numFmtId="172" fontId="14" fillId="23" borderId="0" applyNumberFormat="0" applyBorder="0" applyAlignment="0" applyProtection="0"/>
    <xf numFmtId="172" fontId="19" fillId="9" borderId="7" applyNumberFormat="0" applyAlignment="0" applyProtection="0"/>
    <xf numFmtId="172" fontId="6" fillId="0" borderId="0" applyFont="0" applyFill="0" applyBorder="0" applyAlignment="0" applyProtection="0"/>
    <xf numFmtId="172" fontId="20" fillId="5" borderId="0" applyNumberFormat="0" applyBorder="0" applyAlignment="0" applyProtection="0"/>
    <xf numFmtId="165" fontId="6" fillId="0" borderId="0" applyFont="0" applyFill="0" applyBorder="0" applyAlignment="0" applyProtection="0"/>
    <xf numFmtId="165" fontId="6" fillId="0" borderId="0" applyFont="0" applyFill="0" applyBorder="0" applyAlignment="0" applyProtection="0"/>
    <xf numFmtId="171" fontId="4" fillId="0" borderId="0" applyFont="0" applyFill="0" applyBorder="0" applyAlignment="0" applyProtection="0"/>
    <xf numFmtId="172" fontId="21" fillId="24" borderId="0" applyNumberFormat="0" applyBorder="0" applyAlignment="0" applyProtection="0"/>
    <xf numFmtId="172" fontId="4" fillId="0" borderId="0"/>
    <xf numFmtId="172" fontId="4" fillId="0" borderId="0"/>
    <xf numFmtId="172" fontId="4" fillId="0" borderId="0"/>
    <xf numFmtId="172" fontId="4" fillId="0" borderId="0"/>
    <xf numFmtId="172" fontId="12" fillId="0" borderId="0"/>
    <xf numFmtId="172" fontId="6" fillId="0" borderId="0"/>
    <xf numFmtId="172" fontId="4" fillId="0" borderId="0"/>
    <xf numFmtId="172" fontId="6" fillId="0" borderId="0"/>
    <xf numFmtId="0" fontId="6" fillId="0" borderId="0"/>
    <xf numFmtId="0" fontId="22" fillId="0" borderId="0"/>
    <xf numFmtId="172" fontId="6" fillId="25" borderId="10" applyNumberFormat="0" applyFont="0" applyAlignment="0" applyProtection="0"/>
    <xf numFmtId="9" fontId="6"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172" fontId="23" fillId="18" borderId="11" applyNumberFormat="0" applyAlignment="0" applyProtection="0"/>
    <xf numFmtId="164" fontId="6" fillId="0" borderId="0" applyFont="0" applyFill="0" applyBorder="0" applyAlignment="0" applyProtection="0"/>
    <xf numFmtId="164" fontId="4" fillId="0" borderId="0" applyFont="0" applyFill="0" applyBorder="0" applyAlignment="0" applyProtection="0"/>
    <xf numFmtId="167" fontId="4" fillId="0" borderId="0" applyFill="0" applyBorder="0" applyAlignment="0" applyProtection="0"/>
    <xf numFmtId="169" fontId="6" fillId="0" borderId="0" applyFont="0" applyFill="0" applyBorder="0" applyAlignment="0" applyProtection="0"/>
    <xf numFmtId="164" fontId="4" fillId="0" borderId="0" applyFont="0" applyFill="0" applyBorder="0" applyAlignment="0" applyProtection="0"/>
    <xf numFmtId="164" fontId="6" fillId="0" borderId="0" applyFont="0" applyFill="0" applyBorder="0" applyAlignment="0" applyProtection="0"/>
    <xf numFmtId="172" fontId="24" fillId="0" borderId="0" applyNumberFormat="0" applyFill="0" applyBorder="0" applyAlignment="0" applyProtection="0"/>
    <xf numFmtId="172" fontId="25" fillId="0" borderId="0" applyNumberFormat="0" applyFill="0" applyBorder="0" applyAlignment="0" applyProtection="0"/>
    <xf numFmtId="172" fontId="26" fillId="0" borderId="12" applyNumberFormat="0" applyFill="0" applyAlignment="0" applyProtection="0"/>
    <xf numFmtId="172" fontId="26" fillId="0" borderId="0" applyNumberFormat="0" applyFill="0" applyBorder="0" applyAlignment="0" applyProtection="0"/>
    <xf numFmtId="172" fontId="27" fillId="0" borderId="0" applyNumberFormat="0" applyFill="0" applyBorder="0" applyAlignment="0" applyProtection="0"/>
    <xf numFmtId="173" fontId="7" fillId="0" borderId="0"/>
    <xf numFmtId="9" fontId="6" fillId="0" borderId="0" applyFont="0" applyFill="0" applyBorder="0" applyAlignment="0" applyProtection="0"/>
    <xf numFmtId="173" fontId="7" fillId="0" borderId="0"/>
    <xf numFmtId="173" fontId="7" fillId="0" borderId="0"/>
    <xf numFmtId="173" fontId="4" fillId="0" borderId="0"/>
    <xf numFmtId="173" fontId="7" fillId="0" borderId="0"/>
    <xf numFmtId="173" fontId="7"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73" fontId="4" fillId="0" borderId="0"/>
    <xf numFmtId="164" fontId="4" fillId="0" borderId="0" applyFont="0" applyFill="0" applyBorder="0" applyAlignment="0" applyProtection="0"/>
    <xf numFmtId="0" fontId="4" fillId="0" borderId="0"/>
    <xf numFmtId="164" fontId="4" fillId="0" borderId="0" applyFont="0" applyFill="0" applyBorder="0" applyAlignment="0" applyProtection="0"/>
    <xf numFmtId="173" fontId="4" fillId="0" borderId="0"/>
    <xf numFmtId="9" fontId="4" fillId="0" borderId="0" applyFont="0" applyFill="0" applyBorder="0" applyAlignment="0" applyProtection="0"/>
    <xf numFmtId="9" fontId="4" fillId="0" borderId="0" applyFont="0" applyFill="0" applyBorder="0" applyAlignment="0" applyProtection="0"/>
    <xf numFmtId="164" fontId="4" fillId="0" borderId="0" applyFont="0" applyFill="0" applyBorder="0" applyAlignment="0" applyProtection="0"/>
    <xf numFmtId="172" fontId="6" fillId="0" borderId="0" applyFont="0" applyFill="0" applyBorder="0" applyAlignment="0" applyProtection="0"/>
    <xf numFmtId="164" fontId="4" fillId="0" borderId="0" applyFont="0" applyFill="0" applyBorder="0" applyAlignment="0" applyProtection="0"/>
    <xf numFmtId="171" fontId="4" fillId="0" borderId="0" applyFont="0" applyFill="0" applyBorder="0" applyAlignment="0" applyProtection="0"/>
    <xf numFmtId="173" fontId="7" fillId="0" borderId="0"/>
    <xf numFmtId="0" fontId="4" fillId="0" borderId="0"/>
    <xf numFmtId="43" fontId="6" fillId="0" borderId="0" applyFont="0" applyFill="0" applyBorder="0" applyAlignment="0" applyProtection="0"/>
    <xf numFmtId="9" fontId="2" fillId="0" borderId="0" applyFont="0" applyFill="0" applyBorder="0" applyAlignment="0" applyProtection="0"/>
    <xf numFmtId="0" fontId="28" fillId="0" borderId="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164" fontId="3" fillId="0" borderId="0" applyFont="0" applyFill="0" applyBorder="0" applyAlignment="0" applyProtection="0"/>
    <xf numFmtId="0" fontId="3" fillId="0" borderId="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171" fontId="3" fillId="0" borderId="0" applyFont="0" applyFill="0" applyBorder="0" applyAlignment="0" applyProtection="0"/>
    <xf numFmtId="172" fontId="3" fillId="0" borderId="0"/>
    <xf numFmtId="172" fontId="3" fillId="0" borderId="0"/>
    <xf numFmtId="172" fontId="3" fillId="0" borderId="0"/>
    <xf numFmtId="172" fontId="3" fillId="0" borderId="0"/>
    <xf numFmtId="9"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7" fontId="3" fillId="0" borderId="0" applyFill="0" applyBorder="0" applyAlignment="0" applyProtection="0"/>
    <xf numFmtId="164" fontId="3" fillId="0" borderId="0" applyFont="0" applyFill="0" applyBorder="0" applyAlignment="0" applyProtection="0"/>
    <xf numFmtId="173" fontId="3" fillId="0" borderId="0"/>
    <xf numFmtId="173" fontId="3" fillId="0" borderId="0"/>
    <xf numFmtId="173" fontId="3" fillId="0" borderId="0"/>
    <xf numFmtId="173" fontId="3" fillId="0" borderId="0"/>
    <xf numFmtId="173" fontId="3" fillId="0" borderId="0"/>
    <xf numFmtId="173" fontId="3" fillId="0" borderId="0"/>
    <xf numFmtId="173" fontId="3" fillId="0" borderId="0"/>
    <xf numFmtId="173" fontId="3" fillId="0" borderId="0"/>
    <xf numFmtId="173" fontId="3" fillId="0" borderId="0"/>
    <xf numFmtId="173" fontId="3" fillId="0" borderId="0"/>
    <xf numFmtId="173" fontId="3" fillId="0" borderId="0"/>
    <xf numFmtId="164" fontId="3" fillId="0" borderId="0" applyFont="0" applyFill="0" applyBorder="0" applyAlignment="0" applyProtection="0"/>
    <xf numFmtId="0" fontId="3" fillId="0" borderId="0"/>
    <xf numFmtId="164" fontId="3" fillId="0" borderId="0" applyFont="0" applyFill="0" applyBorder="0" applyAlignment="0" applyProtection="0"/>
    <xf numFmtId="173" fontId="3" fillId="0" borderId="0"/>
    <xf numFmtId="9"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71" fontId="3" fillId="0" borderId="0" applyFont="0" applyFill="0" applyBorder="0" applyAlignment="0" applyProtection="0"/>
    <xf numFmtId="0" fontId="3" fillId="0" borderId="0"/>
    <xf numFmtId="0" fontId="6" fillId="0" borderId="0"/>
    <xf numFmtId="0" fontId="6" fillId="0" borderId="0"/>
    <xf numFmtId="0" fontId="50" fillId="0" borderId="0"/>
    <xf numFmtId="164" fontId="51" fillId="0" borderId="0" applyFont="0" applyFill="0" applyBorder="0" applyAlignment="0" applyProtection="0"/>
    <xf numFmtId="0" fontId="2" fillId="0" borderId="0"/>
    <xf numFmtId="164" fontId="6" fillId="0" borderId="0" applyFont="0" applyFill="0" applyBorder="0" applyAlignment="0" applyProtection="0"/>
    <xf numFmtId="44" fontId="2" fillId="0" borderId="0" applyFont="0" applyFill="0" applyBorder="0" applyAlignment="0" applyProtection="0"/>
    <xf numFmtId="0" fontId="62" fillId="0" borderId="0"/>
    <xf numFmtId="0" fontId="2" fillId="0" borderId="0"/>
    <xf numFmtId="44" fontId="2" fillId="0" borderId="0" applyFont="0" applyFill="0" applyBorder="0" applyAlignment="0" applyProtection="0"/>
    <xf numFmtId="43" fontId="2" fillId="0" borderId="0" applyFont="0" applyFill="0" applyBorder="0" applyAlignment="0" applyProtection="0"/>
    <xf numFmtId="0" fontId="62" fillId="0" borderId="0"/>
    <xf numFmtId="9" fontId="2" fillId="0" borderId="0" applyFont="0" applyFill="0" applyBorder="0" applyAlignment="0" applyProtection="0"/>
  </cellStyleXfs>
  <cellXfs count="675">
    <xf numFmtId="0" fontId="0" fillId="0" borderId="0" xfId="0"/>
    <xf numFmtId="172" fontId="28" fillId="0" borderId="0" xfId="90" applyFont="1" applyAlignment="1">
      <alignment horizontal="left" vertical="center"/>
    </xf>
    <xf numFmtId="172" fontId="29" fillId="0" borderId="0" xfId="90" applyFont="1" applyAlignment="1">
      <alignment vertical="center"/>
    </xf>
    <xf numFmtId="172" fontId="28" fillId="0" borderId="0" xfId="90" applyFont="1" applyAlignment="1">
      <alignment horizontal="right" vertical="center"/>
    </xf>
    <xf numFmtId="172" fontId="29" fillId="0" borderId="0" xfId="90" applyFont="1" applyAlignment="1">
      <alignment horizontal="center" vertical="center"/>
    </xf>
    <xf numFmtId="172" fontId="28" fillId="0" borderId="0" xfId="90" applyFont="1" applyAlignment="1">
      <alignment vertical="center"/>
    </xf>
    <xf numFmtId="172" fontId="29" fillId="0" borderId="0" xfId="90" applyFont="1" applyAlignment="1">
      <alignment horizontal="left" vertical="center"/>
    </xf>
    <xf numFmtId="0" fontId="33" fillId="3" borderId="0" xfId="0" applyFont="1" applyFill="1" applyAlignment="1">
      <alignment vertical="center"/>
    </xf>
    <xf numFmtId="4" fontId="28" fillId="0" borderId="0" xfId="198" applyNumberFormat="1" applyFont="1" applyAlignment="1">
      <alignment vertical="center"/>
    </xf>
    <xf numFmtId="4" fontId="29" fillId="0" borderId="0" xfId="198" applyNumberFormat="1" applyFont="1" applyAlignment="1">
      <alignment vertical="center"/>
    </xf>
    <xf numFmtId="0" fontId="31" fillId="0" borderId="0" xfId="0" applyFont="1" applyAlignment="1">
      <alignment vertical="center"/>
    </xf>
    <xf numFmtId="164" fontId="28" fillId="0" borderId="0" xfId="188" applyFont="1" applyFill="1" applyBorder="1" applyAlignment="1">
      <alignment vertical="center" wrapText="1"/>
    </xf>
    <xf numFmtId="164" fontId="28" fillId="0" borderId="0" xfId="188" applyFont="1" applyBorder="1" applyAlignment="1">
      <alignment vertical="center" wrapText="1"/>
    </xf>
    <xf numFmtId="172" fontId="32" fillId="0" borderId="0" xfId="90" applyFont="1" applyAlignment="1">
      <alignment vertical="center"/>
    </xf>
    <xf numFmtId="43" fontId="28" fillId="0" borderId="0" xfId="1" applyFont="1" applyBorder="1" applyAlignment="1">
      <alignment horizontal="right" vertical="center"/>
    </xf>
    <xf numFmtId="0" fontId="28" fillId="0" borderId="0" xfId="0" applyFont="1" applyAlignment="1">
      <alignment horizontal="left" vertical="center"/>
    </xf>
    <xf numFmtId="43" fontId="28" fillId="0" borderId="0" xfId="1" applyFont="1" applyFill="1" applyAlignment="1" applyProtection="1">
      <alignment vertical="center"/>
    </xf>
    <xf numFmtId="172" fontId="28" fillId="0" borderId="0" xfId="90" applyFont="1" applyAlignment="1">
      <alignment horizontal="center" vertical="center"/>
    </xf>
    <xf numFmtId="4" fontId="32" fillId="0" borderId="0" xfId="198" quotePrefix="1" applyNumberFormat="1" applyFont="1" applyAlignment="1">
      <alignment horizontal="center" vertical="center"/>
    </xf>
    <xf numFmtId="4" fontId="32" fillId="0" borderId="0" xfId="198" applyNumberFormat="1" applyFont="1" applyAlignment="1">
      <alignment vertical="center"/>
    </xf>
    <xf numFmtId="43" fontId="28" fillId="0" borderId="0" xfId="1" applyFont="1" applyFill="1" applyAlignment="1" applyProtection="1">
      <alignment horizontal="right" vertical="center"/>
    </xf>
    <xf numFmtId="43" fontId="29" fillId="0" borderId="0" xfId="1" applyFont="1" applyFill="1" applyAlignment="1" applyProtection="1">
      <alignment horizontal="center" vertical="center"/>
    </xf>
    <xf numFmtId="172" fontId="32" fillId="0" borderId="0" xfId="90" applyFont="1" applyAlignment="1">
      <alignment horizontal="left" vertical="center"/>
    </xf>
    <xf numFmtId="0" fontId="1" fillId="3" borderId="0" xfId="0" applyFont="1" applyFill="1" applyAlignment="1">
      <alignment vertical="center"/>
    </xf>
    <xf numFmtId="4" fontId="1" fillId="3" borderId="0" xfId="0" applyNumberFormat="1" applyFont="1" applyFill="1" applyAlignment="1">
      <alignment vertical="center"/>
    </xf>
    <xf numFmtId="0" fontId="1" fillId="0" borderId="0" xfId="0" applyFont="1" applyAlignment="1">
      <alignment vertical="center"/>
    </xf>
    <xf numFmtId="0" fontId="41" fillId="0" borderId="0" xfId="0" applyFont="1" applyAlignment="1">
      <alignment vertical="center"/>
    </xf>
    <xf numFmtId="0" fontId="41" fillId="0" borderId="0" xfId="0" applyFont="1"/>
    <xf numFmtId="0" fontId="41" fillId="0" borderId="18" xfId="0" applyFont="1" applyBorder="1" applyAlignment="1">
      <alignment vertical="center"/>
    </xf>
    <xf numFmtId="0" fontId="41" fillId="0" borderId="5" xfId="0" applyFont="1" applyBorder="1" applyAlignment="1">
      <alignment vertical="center"/>
    </xf>
    <xf numFmtId="0" fontId="41" fillId="0" borderId="4" xfId="0" applyFont="1" applyBorder="1" applyAlignment="1">
      <alignment vertical="center"/>
    </xf>
    <xf numFmtId="0" fontId="41" fillId="0" borderId="0" xfId="0" applyFont="1" applyAlignment="1">
      <alignment horizontal="center" vertical="center"/>
    </xf>
    <xf numFmtId="0" fontId="41" fillId="3" borderId="0" xfId="0" applyFont="1" applyFill="1" applyAlignment="1">
      <alignment vertical="center"/>
    </xf>
    <xf numFmtId="0" fontId="36" fillId="27" borderId="14" xfId="0" applyFont="1" applyFill="1" applyBorder="1" applyAlignment="1">
      <alignment horizontal="left" vertical="center"/>
    </xf>
    <xf numFmtId="0" fontId="30" fillId="3" borderId="0" xfId="143" applyFont="1" applyFill="1" applyAlignment="1">
      <alignment vertical="center"/>
    </xf>
    <xf numFmtId="4" fontId="30" fillId="3" borderId="0" xfId="143" applyNumberFormat="1" applyFont="1" applyFill="1" applyAlignment="1">
      <alignment vertical="center"/>
    </xf>
    <xf numFmtId="4" fontId="45" fillId="3" borderId="0" xfId="143" applyNumberFormat="1" applyFont="1" applyFill="1" applyAlignment="1">
      <alignment vertical="center"/>
    </xf>
    <xf numFmtId="0" fontId="37" fillId="3" borderId="0" xfId="0" applyFont="1" applyFill="1" applyAlignment="1">
      <alignment horizontal="center" vertical="center"/>
    </xf>
    <xf numFmtId="0" fontId="29" fillId="0" borderId="0" xfId="0" applyFont="1" applyAlignment="1">
      <alignment vertical="center"/>
    </xf>
    <xf numFmtId="0" fontId="28" fillId="0" borderId="0" xfId="0" applyFont="1" applyAlignment="1">
      <alignment vertical="center"/>
    </xf>
    <xf numFmtId="4" fontId="28" fillId="0" borderId="0" xfId="0" applyNumberFormat="1" applyFont="1" applyAlignment="1">
      <alignment vertical="center"/>
    </xf>
    <xf numFmtId="0" fontId="28" fillId="26" borderId="37" xfId="0" applyFont="1" applyFill="1" applyBorder="1" applyAlignment="1">
      <alignment vertical="center"/>
    </xf>
    <xf numFmtId="0" fontId="28" fillId="29" borderId="41" xfId="0" applyFont="1" applyFill="1" applyBorder="1" applyAlignment="1">
      <alignment vertical="center"/>
    </xf>
    <xf numFmtId="0" fontId="1" fillId="0" borderId="0" xfId="0" applyFont="1" applyAlignment="1">
      <alignment horizontal="center" vertical="center"/>
    </xf>
    <xf numFmtId="43" fontId="1" fillId="0" borderId="0" xfId="1" applyFont="1" applyAlignment="1">
      <alignment vertical="center"/>
    </xf>
    <xf numFmtId="43" fontId="1" fillId="3" borderId="0" xfId="1" applyFont="1" applyFill="1" applyBorder="1" applyAlignment="1">
      <alignment vertical="center"/>
    </xf>
    <xf numFmtId="0" fontId="30" fillId="3" borderId="0" xfId="143" applyFont="1" applyFill="1" applyAlignment="1">
      <alignment horizontal="center" vertical="center"/>
    </xf>
    <xf numFmtId="0" fontId="0" fillId="0" borderId="0" xfId="0" applyAlignment="1">
      <alignment vertical="center"/>
    </xf>
    <xf numFmtId="0" fontId="0" fillId="0" borderId="0" xfId="0" applyAlignment="1">
      <alignment horizontal="center" vertical="center"/>
    </xf>
    <xf numFmtId="0" fontId="36" fillId="0" borderId="0" xfId="0" applyFont="1" applyAlignment="1">
      <alignment vertical="center"/>
    </xf>
    <xf numFmtId="43" fontId="0" fillId="0" borderId="0" xfId="0" applyNumberFormat="1" applyAlignment="1">
      <alignment vertical="center"/>
    </xf>
    <xf numFmtId="0" fontId="45" fillId="3" borderId="0" xfId="143" applyFont="1" applyFill="1" applyAlignment="1">
      <alignment horizontal="left" vertical="center"/>
    </xf>
    <xf numFmtId="0" fontId="30" fillId="3" borderId="0" xfId="143" applyFont="1" applyFill="1" applyAlignment="1">
      <alignment horizontal="left" vertical="center"/>
    </xf>
    <xf numFmtId="0" fontId="30" fillId="3" borderId="0" xfId="143" quotePrefix="1" applyFont="1" applyFill="1" applyAlignment="1">
      <alignment horizontal="center" vertical="center"/>
    </xf>
    <xf numFmtId="2" fontId="30" fillId="3" borderId="0" xfId="143" applyNumberFormat="1" applyFont="1" applyFill="1" applyAlignment="1">
      <alignment horizontal="center" vertical="center"/>
    </xf>
    <xf numFmtId="0" fontId="30" fillId="3" borderId="0" xfId="143" applyFont="1" applyFill="1" applyAlignment="1">
      <alignment horizontal="right" vertical="center"/>
    </xf>
    <xf numFmtId="0" fontId="45" fillId="3" borderId="0" xfId="143" applyFont="1" applyFill="1" applyAlignment="1">
      <alignment horizontal="right" vertical="center"/>
    </xf>
    <xf numFmtId="2" fontId="45" fillId="3" borderId="0" xfId="143" applyNumberFormat="1" applyFont="1" applyFill="1" applyAlignment="1">
      <alignment horizontal="center" vertical="center"/>
    </xf>
    <xf numFmtId="0" fontId="40" fillId="3" borderId="0" xfId="0" applyFont="1" applyFill="1" applyAlignment="1">
      <alignment vertical="center"/>
    </xf>
    <xf numFmtId="174" fontId="1" fillId="3" borderId="0" xfId="0" applyNumberFormat="1" applyFont="1" applyFill="1" applyAlignment="1">
      <alignment vertical="center"/>
    </xf>
    <xf numFmtId="1" fontId="1" fillId="3" borderId="0" xfId="0" applyNumberFormat="1" applyFont="1" applyFill="1" applyAlignment="1">
      <alignment horizontal="center" vertical="center"/>
    </xf>
    <xf numFmtId="0" fontId="1" fillId="3" borderId="0" xfId="0" applyFont="1" applyFill="1" applyAlignment="1">
      <alignment horizontal="justify" vertical="center"/>
    </xf>
    <xf numFmtId="4" fontId="46" fillId="3" borderId="0" xfId="0" applyNumberFormat="1" applyFont="1" applyFill="1" applyAlignment="1">
      <alignment vertical="center"/>
    </xf>
    <xf numFmtId="4" fontId="1" fillId="3" borderId="0" xfId="0" applyNumberFormat="1" applyFont="1" applyFill="1" applyAlignment="1">
      <alignment horizontal="right" vertical="center"/>
    </xf>
    <xf numFmtId="1" fontId="33" fillId="3" borderId="0" xfId="0" applyNumberFormat="1" applyFont="1" applyFill="1" applyAlignment="1">
      <alignment horizontal="center" vertical="center"/>
    </xf>
    <xf numFmtId="0" fontId="32" fillId="3" borderId="0" xfId="0" applyFont="1" applyFill="1" applyAlignment="1">
      <alignment vertical="center"/>
    </xf>
    <xf numFmtId="43" fontId="32" fillId="3" borderId="0" xfId="1" applyFont="1" applyFill="1" applyBorder="1" applyAlignment="1">
      <alignment vertical="center"/>
    </xf>
    <xf numFmtId="0" fontId="47" fillId="3" borderId="0" xfId="143" applyFont="1" applyFill="1" applyAlignment="1">
      <alignment horizontal="center" vertical="center"/>
    </xf>
    <xf numFmtId="10" fontId="28" fillId="0" borderId="0" xfId="142" applyNumberFormat="1" applyFont="1" applyFill="1" applyBorder="1" applyAlignment="1" applyProtection="1">
      <alignment horizontal="right" vertical="center"/>
      <protection locked="0"/>
    </xf>
    <xf numFmtId="10" fontId="28" fillId="0" borderId="0" xfId="142" applyNumberFormat="1" applyFont="1" applyFill="1" applyBorder="1" applyAlignment="1" applyProtection="1">
      <alignment vertical="center"/>
      <protection locked="0"/>
    </xf>
    <xf numFmtId="164" fontId="28" fillId="0" borderId="0" xfId="188" applyFont="1" applyFill="1" applyBorder="1" applyAlignment="1" applyProtection="1">
      <alignment vertical="center" wrapText="1"/>
    </xf>
    <xf numFmtId="0" fontId="28" fillId="0" borderId="0" xfId="150" applyFont="1" applyAlignment="1">
      <alignment horizontal="left" vertical="center"/>
    </xf>
    <xf numFmtId="0" fontId="29" fillId="0" borderId="0" xfId="150" applyFont="1" applyAlignment="1">
      <alignment horizontal="center" vertical="center"/>
    </xf>
    <xf numFmtId="9" fontId="28" fillId="0" borderId="0" xfId="193" applyFont="1" applyFill="1" applyBorder="1" applyAlignment="1" applyProtection="1">
      <alignment horizontal="center" vertical="center"/>
    </xf>
    <xf numFmtId="176" fontId="29" fillId="0" borderId="0" xfId="193" applyNumberFormat="1" applyFont="1" applyFill="1" applyBorder="1" applyAlignment="1" applyProtection="1">
      <alignment horizontal="center" vertical="center"/>
    </xf>
    <xf numFmtId="172" fontId="28" fillId="0" borderId="0" xfId="90" applyFont="1" applyAlignment="1">
      <alignment horizontal="justify" vertical="center"/>
    </xf>
    <xf numFmtId="0" fontId="29" fillId="0" borderId="0" xfId="150" applyFont="1" applyAlignment="1">
      <alignment horizontal="left" vertical="center"/>
    </xf>
    <xf numFmtId="0" fontId="29" fillId="0" borderId="0" xfId="150" applyFont="1" applyAlignment="1">
      <alignment vertical="center"/>
    </xf>
    <xf numFmtId="172" fontId="48" fillId="0" borderId="0" xfId="90" applyFont="1" applyAlignment="1">
      <alignment vertical="center"/>
    </xf>
    <xf numFmtId="10" fontId="28" fillId="0" borderId="0" xfId="142" applyNumberFormat="1" applyFont="1" applyFill="1" applyBorder="1" applyAlignment="1" applyProtection="1">
      <alignment horizontal="left" vertical="center"/>
      <protection locked="0"/>
    </xf>
    <xf numFmtId="172" fontId="28" fillId="0" borderId="0" xfId="90" applyFont="1" applyAlignment="1" applyProtection="1">
      <alignment vertical="center"/>
      <protection locked="0"/>
    </xf>
    <xf numFmtId="172" fontId="29" fillId="0" borderId="66" xfId="90" applyFont="1" applyBorder="1" applyAlignment="1">
      <alignment horizontal="left" vertical="center"/>
    </xf>
    <xf numFmtId="172" fontId="29" fillId="0" borderId="65" xfId="90" applyFont="1" applyBorder="1" applyAlignment="1">
      <alignment horizontal="left" vertical="center" wrapText="1"/>
    </xf>
    <xf numFmtId="175" fontId="28" fillId="0" borderId="62" xfId="188" applyNumberFormat="1" applyFont="1" applyFill="1" applyBorder="1" applyAlignment="1" applyProtection="1">
      <alignment horizontal="center" vertical="center" wrapText="1"/>
      <protection locked="0"/>
    </xf>
    <xf numFmtId="175" fontId="29" fillId="27" borderId="63" xfId="188" applyNumberFormat="1" applyFont="1" applyFill="1" applyBorder="1" applyAlignment="1" applyProtection="1">
      <alignment horizontal="center" vertical="center" wrapText="1"/>
    </xf>
    <xf numFmtId="172" fontId="28" fillId="0" borderId="0" xfId="90" applyFont="1" applyAlignment="1">
      <alignment vertical="center" wrapText="1"/>
    </xf>
    <xf numFmtId="164" fontId="49" fillId="0" borderId="58" xfId="188" applyFont="1" applyFill="1" applyBorder="1" applyAlignment="1" applyProtection="1">
      <alignment horizontal="center" vertical="center" wrapText="1"/>
    </xf>
    <xf numFmtId="164" fontId="49" fillId="0" borderId="59" xfId="188" applyFont="1" applyFill="1" applyBorder="1" applyAlignment="1" applyProtection="1">
      <alignment horizontal="center" vertical="center" wrapText="1"/>
    </xf>
    <xf numFmtId="164" fontId="49" fillId="0" borderId="60" xfId="188" applyFont="1" applyFill="1" applyBorder="1" applyAlignment="1" applyProtection="1">
      <alignment horizontal="center" vertical="center" wrapText="1"/>
    </xf>
    <xf numFmtId="2" fontId="49" fillId="0" borderId="52" xfId="188" applyNumberFormat="1" applyFont="1" applyFill="1" applyBorder="1" applyAlignment="1" applyProtection="1">
      <alignment horizontal="center" vertical="center" wrapText="1"/>
    </xf>
    <xf numFmtId="2" fontId="49" fillId="0" borderId="53" xfId="188" applyNumberFormat="1" applyFont="1" applyFill="1" applyBorder="1" applyAlignment="1" applyProtection="1">
      <alignment horizontal="center" vertical="center" wrapText="1"/>
    </xf>
    <xf numFmtId="2" fontId="49" fillId="0" borderId="54" xfId="188" applyNumberFormat="1" applyFont="1" applyFill="1" applyBorder="1" applyAlignment="1" applyProtection="1">
      <alignment horizontal="center" vertical="center" wrapText="1"/>
    </xf>
    <xf numFmtId="2" fontId="49" fillId="0" borderId="55" xfId="188" applyNumberFormat="1" applyFont="1" applyFill="1" applyBorder="1" applyAlignment="1" applyProtection="1">
      <alignment horizontal="center" vertical="center" wrapText="1"/>
    </xf>
    <xf numFmtId="2" fontId="49" fillId="0" borderId="56" xfId="188" applyNumberFormat="1" applyFont="1" applyFill="1" applyBorder="1" applyAlignment="1" applyProtection="1">
      <alignment horizontal="center" vertical="center" wrapText="1"/>
    </xf>
    <xf numFmtId="2" fontId="49" fillId="0" borderId="57" xfId="188" applyNumberFormat="1" applyFont="1" applyFill="1" applyBorder="1" applyAlignment="1" applyProtection="1">
      <alignment horizontal="center" vertical="center" wrapText="1"/>
    </xf>
    <xf numFmtId="164" fontId="49" fillId="0" borderId="74" xfId="188" applyFont="1" applyFill="1" applyBorder="1" applyAlignment="1" applyProtection="1">
      <alignment vertical="center" wrapText="1"/>
    </xf>
    <xf numFmtId="164" fontId="49" fillId="0" borderId="75" xfId="188" applyFont="1" applyFill="1" applyBorder="1" applyAlignment="1" applyProtection="1">
      <alignment vertical="center" wrapText="1"/>
    </xf>
    <xf numFmtId="164" fontId="49" fillId="0" borderId="76" xfId="188" applyFont="1" applyFill="1" applyBorder="1" applyAlignment="1" applyProtection="1">
      <alignment vertical="center" wrapText="1"/>
    </xf>
    <xf numFmtId="172" fontId="1" fillId="0" borderId="0" xfId="90" applyFont="1" applyAlignment="1">
      <alignment vertical="center"/>
    </xf>
    <xf numFmtId="0" fontId="54" fillId="30" borderId="0" xfId="0" applyFont="1" applyFill="1" applyAlignment="1">
      <alignment horizontal="center" vertical="center" wrapText="1"/>
    </xf>
    <xf numFmtId="0" fontId="28" fillId="30" borderId="0" xfId="0" applyFont="1" applyFill="1" applyAlignment="1">
      <alignment horizontal="center" vertical="center" wrapText="1"/>
    </xf>
    <xf numFmtId="0" fontId="29" fillId="30" borderId="0" xfId="0" applyFont="1" applyFill="1" applyAlignment="1">
      <alignment horizontal="right" vertical="center" wrapText="1"/>
    </xf>
    <xf numFmtId="0" fontId="37" fillId="0" borderId="0" xfId="0" applyFont="1" applyAlignment="1">
      <alignment vertical="center"/>
    </xf>
    <xf numFmtId="172" fontId="38" fillId="0" borderId="0" xfId="90" applyFont="1" applyAlignment="1">
      <alignment vertical="center"/>
    </xf>
    <xf numFmtId="172" fontId="38" fillId="0" borderId="0" xfId="90" applyFont="1" applyAlignment="1">
      <alignment horizontal="left" vertical="center"/>
    </xf>
    <xf numFmtId="172" fontId="39" fillId="0" borderId="0" xfId="90" applyFont="1" applyAlignment="1">
      <alignment horizontal="left" vertical="center"/>
    </xf>
    <xf numFmtId="172" fontId="39" fillId="0" borderId="0" xfId="90" applyFont="1" applyAlignment="1">
      <alignment vertical="center"/>
    </xf>
    <xf numFmtId="172" fontId="38" fillId="0" borderId="0" xfId="90" applyFont="1" applyAlignment="1">
      <alignment horizontal="right" vertical="center"/>
    </xf>
    <xf numFmtId="172" fontId="39" fillId="0" borderId="0" xfId="90" applyFont="1" applyAlignment="1">
      <alignment horizontal="center" vertical="center"/>
    </xf>
    <xf numFmtId="10" fontId="39" fillId="0" borderId="0" xfId="142" applyNumberFormat="1" applyFont="1" applyFill="1" applyAlignment="1" applyProtection="1">
      <alignment horizontal="center" vertical="center"/>
    </xf>
    <xf numFmtId="0" fontId="37" fillId="3" borderId="0" xfId="0" applyFont="1" applyFill="1" applyAlignment="1">
      <alignment vertical="center"/>
    </xf>
    <xf numFmtId="0" fontId="38" fillId="3" borderId="0" xfId="7" applyFont="1" applyFill="1" applyAlignment="1">
      <alignment vertical="center"/>
    </xf>
    <xf numFmtId="0" fontId="55" fillId="3" borderId="0" xfId="8" applyFont="1" applyFill="1" applyAlignment="1">
      <alignment vertical="center"/>
    </xf>
    <xf numFmtId="0" fontId="36" fillId="0" borderId="0" xfId="0" applyFont="1" applyAlignment="1">
      <alignment vertical="center" wrapText="1"/>
    </xf>
    <xf numFmtId="0" fontId="34" fillId="31" borderId="77" xfId="0" applyFont="1" applyFill="1" applyBorder="1" applyAlignment="1">
      <alignment horizontal="left" vertical="center" wrapText="1"/>
    </xf>
    <xf numFmtId="4" fontId="34" fillId="31" borderId="77" xfId="0" applyNumberFormat="1" applyFont="1" applyFill="1" applyBorder="1" applyAlignment="1">
      <alignment horizontal="right" vertical="center" wrapText="1"/>
    </xf>
    <xf numFmtId="0" fontId="35" fillId="30" borderId="77" xfId="0" applyFont="1" applyFill="1" applyBorder="1" applyAlignment="1">
      <alignment horizontal="center" vertical="center" wrapText="1"/>
    </xf>
    <xf numFmtId="0" fontId="29" fillId="32" borderId="77" xfId="0" applyFont="1" applyFill="1" applyBorder="1" applyAlignment="1">
      <alignment horizontal="center" vertical="center" wrapText="1"/>
    </xf>
    <xf numFmtId="172" fontId="57" fillId="0" borderId="0" xfId="90" applyFont="1" applyAlignment="1">
      <alignment vertical="center"/>
    </xf>
    <xf numFmtId="0" fontId="43" fillId="3" borderId="0" xfId="0" applyFont="1" applyFill="1" applyAlignment="1">
      <alignment vertical="center"/>
    </xf>
    <xf numFmtId="4" fontId="56" fillId="0" borderId="0" xfId="198" applyNumberFormat="1" applyFont="1" applyAlignment="1">
      <alignment vertical="center"/>
    </xf>
    <xf numFmtId="0" fontId="57" fillId="3" borderId="0" xfId="143" applyFont="1" applyFill="1" applyAlignment="1">
      <alignment vertical="center"/>
    </xf>
    <xf numFmtId="10" fontId="57" fillId="3" borderId="0" xfId="142" applyNumberFormat="1" applyFont="1" applyFill="1" applyAlignment="1">
      <alignment vertical="center"/>
    </xf>
    <xf numFmtId="0" fontId="57" fillId="3" borderId="0" xfId="143" applyFont="1" applyFill="1" applyAlignment="1">
      <alignment horizontal="left" vertical="center"/>
    </xf>
    <xf numFmtId="0" fontId="56" fillId="3" borderId="0" xfId="143" applyFont="1" applyFill="1" applyAlignment="1">
      <alignment horizontal="left" vertical="center"/>
    </xf>
    <xf numFmtId="0" fontId="58" fillId="3" borderId="0" xfId="143" applyFont="1" applyFill="1" applyAlignment="1">
      <alignment vertical="center"/>
    </xf>
    <xf numFmtId="0" fontId="58" fillId="3" borderId="0" xfId="143" applyFont="1" applyFill="1" applyAlignment="1">
      <alignment horizontal="left" vertical="center"/>
    </xf>
    <xf numFmtId="172" fontId="57" fillId="0" borderId="0" xfId="90" applyFont="1" applyAlignment="1">
      <alignment horizontal="left" vertical="center"/>
    </xf>
    <xf numFmtId="164" fontId="29" fillId="0" borderId="18" xfId="20" applyFont="1" applyFill="1" applyBorder="1" applyAlignment="1">
      <alignment vertical="center"/>
    </xf>
    <xf numFmtId="10" fontId="29" fillId="0" borderId="17" xfId="193" applyNumberFormat="1" applyFont="1" applyFill="1" applyBorder="1" applyAlignment="1">
      <alignment vertical="center"/>
    </xf>
    <xf numFmtId="10" fontId="29" fillId="26" borderId="18" xfId="193" applyNumberFormat="1" applyFont="1" applyFill="1" applyBorder="1" applyAlignment="1">
      <alignment vertical="center"/>
    </xf>
    <xf numFmtId="43" fontId="29" fillId="29" borderId="42" xfId="0" applyNumberFormat="1" applyFont="1" applyFill="1" applyBorder="1" applyAlignment="1">
      <alignment vertical="center"/>
    </xf>
    <xf numFmtId="0" fontId="0" fillId="0" borderId="0" xfId="0" applyAlignment="1">
      <alignment horizontal="justify" vertical="center"/>
    </xf>
    <xf numFmtId="0" fontId="35" fillId="30" borderId="77" xfId="0" applyFont="1" applyFill="1" applyBorder="1" applyAlignment="1">
      <alignment horizontal="justify" vertical="center" wrapText="1"/>
    </xf>
    <xf numFmtId="0" fontId="42" fillId="30" borderId="84" xfId="0" applyFont="1" applyFill="1" applyBorder="1" applyAlignment="1">
      <alignment horizontal="center" vertical="center" wrapText="1"/>
    </xf>
    <xf numFmtId="0" fontId="35" fillId="30" borderId="84" xfId="0" applyFont="1" applyFill="1" applyBorder="1" applyAlignment="1">
      <alignment horizontal="right" vertical="center" wrapText="1"/>
    </xf>
    <xf numFmtId="0" fontId="28" fillId="30" borderId="0" xfId="0" applyFont="1" applyFill="1" applyAlignment="1">
      <alignment horizontal="justify" vertical="center" wrapText="1"/>
    </xf>
    <xf numFmtId="0" fontId="42" fillId="26" borderId="77" xfId="0" applyFont="1" applyFill="1" applyBorder="1" applyAlignment="1">
      <alignment horizontal="center" vertical="center" wrapText="1"/>
    </xf>
    <xf numFmtId="0" fontId="28" fillId="27" borderId="49" xfId="0" applyFont="1" applyFill="1" applyBorder="1" applyAlignment="1">
      <alignment horizontal="center" vertical="center" wrapText="1"/>
    </xf>
    <xf numFmtId="0" fontId="28" fillId="27" borderId="85" xfId="0" applyFont="1" applyFill="1" applyBorder="1" applyAlignment="1">
      <alignment horizontal="center" vertical="center" wrapText="1"/>
    </xf>
    <xf numFmtId="0" fontId="28" fillId="3" borderId="27" xfId="0" applyFont="1" applyFill="1" applyBorder="1" applyAlignment="1">
      <alignment horizontal="center" vertical="center" wrapText="1"/>
    </xf>
    <xf numFmtId="0" fontId="28" fillId="3" borderId="78" xfId="0" applyFont="1" applyFill="1" applyBorder="1" applyAlignment="1">
      <alignment horizontal="left" vertical="center" wrapText="1"/>
    </xf>
    <xf numFmtId="10" fontId="28" fillId="3" borderId="78" xfId="0" applyNumberFormat="1" applyFont="1" applyFill="1" applyBorder="1" applyAlignment="1">
      <alignment horizontal="center" vertical="center" shrinkToFit="1"/>
    </xf>
    <xf numFmtId="10" fontId="28" fillId="3" borderId="86" xfId="0" applyNumberFormat="1" applyFont="1" applyFill="1" applyBorder="1" applyAlignment="1">
      <alignment horizontal="center" vertical="center" shrinkToFit="1"/>
    </xf>
    <xf numFmtId="0" fontId="29" fillId="3" borderId="27" xfId="0" applyFont="1" applyFill="1" applyBorder="1" applyAlignment="1">
      <alignment horizontal="center" vertical="center" wrapText="1"/>
    </xf>
    <xf numFmtId="0" fontId="29" fillId="3" borderId="78" xfId="0" applyFont="1" applyFill="1" applyBorder="1" applyAlignment="1">
      <alignment horizontal="center" vertical="center" wrapText="1"/>
    </xf>
    <xf numFmtId="10" fontId="29" fillId="3" borderId="78" xfId="0" applyNumberFormat="1" applyFont="1" applyFill="1" applyBorder="1" applyAlignment="1">
      <alignment horizontal="center" vertical="center" shrinkToFit="1"/>
    </xf>
    <xf numFmtId="10" fontId="29" fillId="3" borderId="86" xfId="0" applyNumberFormat="1" applyFont="1" applyFill="1" applyBorder="1" applyAlignment="1">
      <alignment horizontal="center" vertical="center" shrinkToFit="1"/>
    </xf>
    <xf numFmtId="0" fontId="28" fillId="3" borderId="86" xfId="0" applyFont="1" applyFill="1" applyBorder="1" applyAlignment="1">
      <alignment horizontal="center" vertical="center" wrapText="1"/>
    </xf>
    <xf numFmtId="10" fontId="29" fillId="27" borderId="49" xfId="0" applyNumberFormat="1" applyFont="1" applyFill="1" applyBorder="1" applyAlignment="1">
      <alignment horizontal="center" vertical="center" shrinkToFit="1"/>
    </xf>
    <xf numFmtId="10" fontId="29" fillId="27" borderId="85" xfId="0" applyNumberFormat="1" applyFont="1" applyFill="1" applyBorder="1" applyAlignment="1">
      <alignment horizontal="center" vertical="center" shrinkToFit="1"/>
    </xf>
    <xf numFmtId="43" fontId="28" fillId="0" borderId="0" xfId="1" applyFont="1" applyAlignment="1">
      <alignment horizontal="left" vertical="center"/>
    </xf>
    <xf numFmtId="10" fontId="35" fillId="30" borderId="77" xfId="142" applyNumberFormat="1" applyFont="1" applyFill="1" applyBorder="1" applyAlignment="1">
      <alignment horizontal="center" vertical="center" wrapText="1"/>
    </xf>
    <xf numFmtId="43" fontId="35" fillId="30" borderId="77" xfId="1" applyFont="1" applyFill="1" applyBorder="1" applyAlignment="1">
      <alignment horizontal="right" vertical="center" wrapText="1"/>
    </xf>
    <xf numFmtId="4" fontId="0" fillId="0" borderId="0" xfId="0" applyNumberFormat="1" applyAlignment="1">
      <alignment vertical="center"/>
    </xf>
    <xf numFmtId="4" fontId="34" fillId="31" borderId="77" xfId="0" applyNumberFormat="1" applyFont="1" applyFill="1" applyBorder="1" applyAlignment="1">
      <alignment horizontal="left" vertical="center" wrapText="1"/>
    </xf>
    <xf numFmtId="0" fontId="37" fillId="0" borderId="0" xfId="0" applyFont="1" applyAlignment="1">
      <alignment horizontal="left" vertical="center"/>
    </xf>
    <xf numFmtId="0" fontId="37" fillId="3" borderId="0" xfId="0" applyFont="1" applyFill="1" applyAlignment="1">
      <alignment horizontal="left" vertical="center"/>
    </xf>
    <xf numFmtId="0" fontId="29" fillId="32" borderId="77" xfId="0" applyFont="1" applyFill="1" applyBorder="1" applyAlignment="1">
      <alignment horizontal="left" vertical="center" wrapText="1"/>
    </xf>
    <xf numFmtId="4" fontId="35" fillId="30" borderId="77" xfId="0" applyNumberFormat="1" applyFont="1" applyFill="1" applyBorder="1" applyAlignment="1">
      <alignment horizontal="left" vertical="center" wrapText="1"/>
    </xf>
    <xf numFmtId="0" fontId="1" fillId="0" borderId="0" xfId="0" applyFont="1" applyAlignment="1">
      <alignment horizontal="left" vertical="center"/>
    </xf>
    <xf numFmtId="0" fontId="36" fillId="0" borderId="0" xfId="0" applyFont="1" applyAlignment="1">
      <alignment horizontal="left" vertical="center"/>
    </xf>
    <xf numFmtId="0" fontId="29" fillId="3" borderId="0" xfId="143" applyFont="1" applyFill="1" applyAlignment="1">
      <alignment horizontal="left" vertical="center"/>
    </xf>
    <xf numFmtId="43" fontId="36" fillId="0" borderId="0" xfId="1" applyFont="1" applyAlignment="1">
      <alignment horizontal="left" vertical="center"/>
    </xf>
    <xf numFmtId="43" fontId="37" fillId="3" borderId="0" xfId="1" applyFont="1" applyFill="1" applyAlignment="1">
      <alignment horizontal="left" vertical="center"/>
    </xf>
    <xf numFmtId="43" fontId="29" fillId="32" borderId="77" xfId="1" applyFont="1" applyFill="1" applyBorder="1" applyAlignment="1">
      <alignment horizontal="left" vertical="center" wrapText="1"/>
    </xf>
    <xf numFmtId="43" fontId="34" fillId="31" borderId="77" xfId="1" applyFont="1" applyFill="1" applyBorder="1" applyAlignment="1">
      <alignment horizontal="left" vertical="center" wrapText="1"/>
    </xf>
    <xf numFmtId="43" fontId="35" fillId="30" borderId="77" xfId="1" applyFont="1" applyFill="1" applyBorder="1" applyAlignment="1">
      <alignment horizontal="left" vertical="center" wrapText="1"/>
    </xf>
    <xf numFmtId="43" fontId="1" fillId="0" borderId="0" xfId="1" applyFont="1" applyAlignment="1">
      <alignment horizontal="left" vertical="center"/>
    </xf>
    <xf numFmtId="4" fontId="34" fillId="31" borderId="77" xfId="0" applyNumberFormat="1" applyFont="1" applyFill="1" applyBorder="1" applyAlignment="1">
      <alignment horizontal="center" vertical="center" wrapText="1"/>
    </xf>
    <xf numFmtId="4" fontId="35" fillId="30" borderId="77" xfId="0" applyNumberFormat="1" applyFont="1" applyFill="1" applyBorder="1" applyAlignment="1">
      <alignment horizontal="center" vertical="center" wrapText="1"/>
    </xf>
    <xf numFmtId="4" fontId="34" fillId="31" borderId="77" xfId="0" quotePrefix="1" applyNumberFormat="1" applyFont="1" applyFill="1" applyBorder="1" applyAlignment="1">
      <alignment horizontal="left" vertical="center" wrapText="1"/>
    </xf>
    <xf numFmtId="4" fontId="29" fillId="26" borderId="21" xfId="0" applyNumberFormat="1" applyFont="1" applyFill="1" applyBorder="1" applyAlignment="1">
      <alignment vertical="center" wrapText="1"/>
    </xf>
    <xf numFmtId="4" fontId="29" fillId="26" borderId="23" xfId="0" applyNumberFormat="1" applyFont="1" applyFill="1" applyBorder="1" applyAlignment="1">
      <alignment vertical="center" wrapText="1"/>
    </xf>
    <xf numFmtId="4" fontId="32" fillId="26" borderId="25" xfId="0" applyNumberFormat="1" applyFont="1" applyFill="1" applyBorder="1" applyAlignment="1">
      <alignment vertical="center" wrapText="1"/>
    </xf>
    <xf numFmtId="164" fontId="28" fillId="3" borderId="33" xfId="20" applyFont="1" applyFill="1" applyBorder="1" applyAlignment="1">
      <alignment vertical="center"/>
    </xf>
    <xf numFmtId="164" fontId="28" fillId="3" borderId="13" xfId="20" applyFont="1" applyFill="1" applyBorder="1" applyAlignment="1">
      <alignment vertical="center"/>
    </xf>
    <xf numFmtId="164" fontId="28" fillId="3" borderId="32" xfId="20" applyFont="1" applyFill="1" applyBorder="1" applyAlignment="1">
      <alignment vertical="center"/>
    </xf>
    <xf numFmtId="10" fontId="28" fillId="0" borderId="0" xfId="0" applyNumberFormat="1" applyFont="1" applyAlignment="1">
      <alignment vertical="center"/>
    </xf>
    <xf numFmtId="44" fontId="36" fillId="0" borderId="0" xfId="204" applyFont="1" applyAlignment="1">
      <alignment horizontal="left" vertical="center"/>
    </xf>
    <xf numFmtId="44" fontId="37" fillId="3" borderId="0" xfId="204" applyFont="1" applyFill="1" applyAlignment="1">
      <alignment horizontal="left" vertical="center"/>
    </xf>
    <xf numFmtId="44" fontId="29" fillId="32" borderId="77" xfId="204" applyFont="1" applyFill="1" applyBorder="1" applyAlignment="1">
      <alignment horizontal="left" vertical="center" wrapText="1"/>
    </xf>
    <xf numFmtId="44" fontId="34" fillId="31" borderId="77" xfId="204" applyFont="1" applyFill="1" applyBorder="1" applyAlignment="1">
      <alignment horizontal="left" vertical="center" wrapText="1"/>
    </xf>
    <xf numFmtId="44" fontId="35" fillId="30" borderId="77" xfId="204" applyFont="1" applyFill="1" applyBorder="1" applyAlignment="1">
      <alignment horizontal="left" vertical="center" wrapText="1"/>
    </xf>
    <xf numFmtId="44" fontId="28" fillId="30" borderId="0" xfId="204" applyFont="1" applyFill="1" applyAlignment="1">
      <alignment horizontal="center" vertical="center" wrapText="1"/>
    </xf>
    <xf numFmtId="44" fontId="1" fillId="0" borderId="0" xfId="204" applyFont="1" applyAlignment="1">
      <alignment horizontal="left" vertical="center"/>
    </xf>
    <xf numFmtId="44" fontId="36" fillId="3" borderId="0" xfId="204" applyFont="1" applyFill="1" applyAlignment="1">
      <alignment horizontal="right" vertical="center"/>
    </xf>
    <xf numFmtId="44" fontId="37" fillId="3" borderId="0" xfId="204" applyFont="1" applyFill="1" applyAlignment="1">
      <alignment horizontal="right" vertical="center"/>
    </xf>
    <xf numFmtId="44" fontId="35" fillId="3" borderId="77" xfId="204" applyFont="1" applyFill="1" applyBorder="1" applyAlignment="1">
      <alignment horizontal="right" vertical="center" wrapText="1"/>
    </xf>
    <xf numFmtId="44" fontId="28" fillId="3" borderId="0" xfId="204" applyFont="1" applyFill="1" applyAlignment="1">
      <alignment horizontal="center" vertical="center" wrapText="1"/>
    </xf>
    <xf numFmtId="44" fontId="1" fillId="3" borderId="0" xfId="204" applyFont="1" applyFill="1" applyAlignment="1">
      <alignment horizontal="right" vertical="center"/>
    </xf>
    <xf numFmtId="44" fontId="36" fillId="0" borderId="0" xfId="204" applyFont="1" applyAlignment="1">
      <alignment vertical="center"/>
    </xf>
    <xf numFmtId="44" fontId="37" fillId="3" borderId="0" xfId="204" applyFont="1" applyFill="1" applyAlignment="1">
      <alignment vertical="center"/>
    </xf>
    <xf numFmtId="44" fontId="29" fillId="32" borderId="77" xfId="204" applyFont="1" applyFill="1" applyBorder="1" applyAlignment="1">
      <alignment horizontal="center" vertical="center" wrapText="1"/>
    </xf>
    <xf numFmtId="44" fontId="34" fillId="31" borderId="77" xfId="204" applyFont="1" applyFill="1" applyBorder="1" applyAlignment="1">
      <alignment horizontal="right" vertical="center" wrapText="1"/>
    </xf>
    <xf numFmtId="44" fontId="35" fillId="30" borderId="77" xfId="204" applyFont="1" applyFill="1" applyBorder="1" applyAlignment="1">
      <alignment horizontal="right" vertical="center" wrapText="1"/>
    </xf>
    <xf numFmtId="44" fontId="1" fillId="0" borderId="0" xfId="204" applyFont="1" applyAlignment="1">
      <alignment vertical="center"/>
    </xf>
    <xf numFmtId="10" fontId="35" fillId="33" borderId="77" xfId="142" applyNumberFormat="1" applyFont="1" applyFill="1" applyBorder="1" applyAlignment="1">
      <alignment horizontal="center" vertical="center" wrapText="1"/>
    </xf>
    <xf numFmtId="10" fontId="35" fillId="0" borderId="0" xfId="142" applyNumberFormat="1" applyFont="1" applyFill="1" applyBorder="1" applyAlignment="1">
      <alignment horizontal="center" vertical="center" wrapText="1"/>
    </xf>
    <xf numFmtId="0" fontId="37" fillId="0" borderId="0" xfId="0" applyFont="1" applyAlignment="1">
      <alignment horizontal="center" vertical="center"/>
    </xf>
    <xf numFmtId="178" fontId="29" fillId="0" borderId="0" xfId="90" applyNumberFormat="1" applyFont="1" applyAlignment="1">
      <alignment horizontal="center" vertical="center"/>
    </xf>
    <xf numFmtId="10" fontId="29" fillId="0" borderId="0" xfId="142" applyNumberFormat="1" applyFont="1" applyFill="1" applyAlignment="1" applyProtection="1">
      <alignment horizontal="center" vertical="center"/>
    </xf>
    <xf numFmtId="0" fontId="1" fillId="0" borderId="77" xfId="0" applyFont="1" applyBorder="1" applyAlignment="1">
      <alignment horizontal="center" vertical="top" wrapText="1"/>
    </xf>
    <xf numFmtId="0" fontId="1" fillId="0" borderId="77" xfId="0" applyFont="1" applyBorder="1" applyAlignment="1">
      <alignment horizontal="left" vertical="top" wrapText="1"/>
    </xf>
    <xf numFmtId="4" fontId="1" fillId="0" borderId="77" xfId="0" applyNumberFormat="1" applyFont="1" applyBorder="1" applyAlignment="1">
      <alignment horizontal="center" vertical="top" wrapText="1"/>
    </xf>
    <xf numFmtId="0" fontId="28" fillId="0" borderId="77" xfId="0" applyFont="1" applyBorder="1" applyAlignment="1">
      <alignment horizontal="center" vertical="top" wrapText="1"/>
    </xf>
    <xf numFmtId="4" fontId="28" fillId="0" borderId="77" xfId="0" applyNumberFormat="1" applyFont="1" applyBorder="1" applyAlignment="1">
      <alignment horizontal="center" vertical="top" wrapText="1"/>
    </xf>
    <xf numFmtId="0" fontId="1" fillId="3" borderId="98" xfId="0" applyFont="1" applyFill="1" applyBorder="1" applyAlignment="1">
      <alignment horizontal="right" vertical="top" wrapText="1"/>
    </xf>
    <xf numFmtId="179" fontId="1" fillId="3" borderId="78" xfId="0" applyNumberFormat="1" applyFont="1" applyFill="1" applyBorder="1" applyAlignment="1">
      <alignment horizontal="center" vertical="center" wrapText="1"/>
    </xf>
    <xf numFmtId="0" fontId="33" fillId="26" borderId="98" xfId="0" applyFont="1" applyFill="1" applyBorder="1" applyAlignment="1">
      <alignment horizontal="right" vertical="top" wrapText="1"/>
    </xf>
    <xf numFmtId="180" fontId="33" fillId="26" borderId="78" xfId="0" applyNumberFormat="1" applyFont="1" applyFill="1" applyBorder="1" applyAlignment="1">
      <alignment horizontal="center" vertical="top" wrapText="1"/>
    </xf>
    <xf numFmtId="0" fontId="54" fillId="3" borderId="0" xfId="0" applyFont="1" applyFill="1" applyAlignment="1">
      <alignment horizontal="left" vertical="top" wrapText="1"/>
    </xf>
    <xf numFmtId="0" fontId="29" fillId="3" borderId="0" xfId="0" applyFont="1" applyFill="1" applyAlignment="1">
      <alignment horizontal="right" vertical="top" wrapText="1"/>
    </xf>
    <xf numFmtId="0" fontId="29" fillId="3" borderId="0" xfId="0" applyFont="1" applyFill="1" applyAlignment="1">
      <alignment horizontal="center" vertical="top" wrapText="1"/>
    </xf>
    <xf numFmtId="0" fontId="0" fillId="3" borderId="0" xfId="0" applyFill="1"/>
    <xf numFmtId="0" fontId="1" fillId="3" borderId="98" xfId="0" applyFont="1" applyFill="1" applyBorder="1" applyAlignment="1">
      <alignment horizontal="right"/>
    </xf>
    <xf numFmtId="44" fontId="1" fillId="3" borderId="78" xfId="204" applyFont="1" applyFill="1" applyBorder="1" applyAlignment="1">
      <alignment horizontal="center"/>
    </xf>
    <xf numFmtId="0" fontId="29" fillId="26" borderId="99" xfId="0" applyFont="1" applyFill="1" applyBorder="1" applyAlignment="1">
      <alignment horizontal="right"/>
    </xf>
    <xf numFmtId="44" fontId="29" fillId="26" borderId="100" xfId="0" applyNumberFormat="1" applyFont="1" applyFill="1" applyBorder="1" applyAlignment="1">
      <alignment horizontal="center"/>
    </xf>
    <xf numFmtId="0" fontId="29" fillId="26" borderId="101" xfId="0" applyFont="1" applyFill="1" applyBorder="1" applyAlignment="1">
      <alignment horizontal="right"/>
    </xf>
    <xf numFmtId="181" fontId="32" fillId="26" borderId="102" xfId="142" applyNumberFormat="1" applyFont="1" applyFill="1" applyBorder="1" applyAlignment="1">
      <alignment horizontal="center"/>
    </xf>
    <xf numFmtId="0" fontId="61" fillId="0" borderId="0" xfId="0" applyFont="1" applyAlignment="1">
      <alignment vertical="center"/>
    </xf>
    <xf numFmtId="0" fontId="53" fillId="34" borderId="0" xfId="0" applyFont="1" applyFill="1" applyAlignment="1">
      <alignment horizontal="right" vertical="top" wrapText="1"/>
    </xf>
    <xf numFmtId="10" fontId="1" fillId="0" borderId="0" xfId="142" applyNumberFormat="1" applyFont="1" applyAlignment="1">
      <alignment vertical="center"/>
    </xf>
    <xf numFmtId="0" fontId="33" fillId="0" borderId="0" xfId="0" applyFont="1" applyAlignment="1">
      <alignment vertical="center"/>
    </xf>
    <xf numFmtId="172" fontId="30" fillId="0" borderId="0" xfId="90" applyFont="1" applyAlignment="1">
      <alignment horizontal="left" vertical="center"/>
    </xf>
    <xf numFmtId="172" fontId="30" fillId="0" borderId="0" xfId="90" applyFont="1" applyAlignment="1">
      <alignment horizontal="center" vertical="center"/>
    </xf>
    <xf numFmtId="172" fontId="30" fillId="0" borderId="0" xfId="90" applyFont="1" applyAlignment="1">
      <alignment horizontal="right" vertical="center"/>
    </xf>
    <xf numFmtId="10" fontId="45" fillId="0" borderId="0" xfId="142" applyNumberFormat="1" applyFont="1" applyFill="1" applyAlignment="1" applyProtection="1">
      <alignment horizontal="center" vertical="center"/>
    </xf>
    <xf numFmtId="172" fontId="45" fillId="0" borderId="0" xfId="90" applyFont="1" applyAlignment="1">
      <alignment horizontal="left" vertical="center"/>
    </xf>
    <xf numFmtId="172" fontId="45" fillId="0" borderId="0" xfId="90" applyFont="1" applyAlignment="1">
      <alignment vertical="center"/>
    </xf>
    <xf numFmtId="172" fontId="45" fillId="0" borderId="0" xfId="90" applyFont="1" applyAlignment="1">
      <alignment horizontal="center" vertical="center"/>
    </xf>
    <xf numFmtId="172" fontId="30" fillId="0" borderId="0" xfId="90" applyFont="1" applyAlignment="1">
      <alignment vertical="center"/>
    </xf>
    <xf numFmtId="43" fontId="30" fillId="0" borderId="0" xfId="1" applyFont="1" applyAlignment="1">
      <alignment horizontal="left" vertical="center"/>
    </xf>
    <xf numFmtId="44" fontId="35" fillId="30" borderId="0" xfId="204" applyFont="1" applyFill="1" applyBorder="1" applyAlignment="1">
      <alignment horizontal="right" vertical="center" wrapText="1"/>
    </xf>
    <xf numFmtId="43" fontId="1" fillId="0" borderId="0" xfId="0" applyNumberFormat="1" applyFont="1" applyAlignment="1">
      <alignment vertical="center"/>
    </xf>
    <xf numFmtId="44" fontId="35" fillId="0" borderId="0" xfId="204" applyFont="1" applyFill="1" applyBorder="1" applyAlignment="1">
      <alignment horizontal="center" vertical="center" wrapText="1"/>
    </xf>
    <xf numFmtId="43" fontId="34" fillId="0" borderId="0" xfId="1" applyFont="1" applyFill="1" applyBorder="1" applyAlignment="1">
      <alignment horizontal="center" vertical="center" wrapText="1"/>
    </xf>
    <xf numFmtId="44" fontId="34" fillId="0" borderId="0" xfId="204" applyFont="1" applyFill="1" applyBorder="1" applyAlignment="1">
      <alignment horizontal="center" vertical="center" wrapText="1"/>
    </xf>
    <xf numFmtId="44" fontId="35" fillId="30" borderId="0" xfId="204" applyFont="1" applyFill="1" applyBorder="1" applyAlignment="1">
      <alignment horizontal="center" vertical="center" wrapText="1"/>
    </xf>
    <xf numFmtId="43" fontId="35" fillId="30" borderId="0" xfId="1" applyFont="1" applyFill="1" applyBorder="1" applyAlignment="1">
      <alignment horizontal="center" vertical="center" wrapText="1"/>
    </xf>
    <xf numFmtId="10" fontId="35" fillId="30" borderId="0" xfId="142" applyNumberFormat="1" applyFont="1" applyFill="1" applyBorder="1" applyAlignment="1">
      <alignment horizontal="center" vertical="center" wrapText="1"/>
    </xf>
    <xf numFmtId="4" fontId="35" fillId="30" borderId="90" xfId="0" applyNumberFormat="1" applyFont="1" applyFill="1" applyBorder="1" applyAlignment="1">
      <alignment horizontal="left" vertical="center" wrapText="1"/>
    </xf>
    <xf numFmtId="43" fontId="35" fillId="30" borderId="91" xfId="1" applyFont="1" applyFill="1" applyBorder="1" applyAlignment="1">
      <alignment horizontal="center" vertical="center" wrapText="1"/>
    </xf>
    <xf numFmtId="0" fontId="63" fillId="35" borderId="77" xfId="0" applyFont="1" applyFill="1" applyBorder="1" applyAlignment="1">
      <alignment horizontal="left" vertical="top" wrapText="1"/>
    </xf>
    <xf numFmtId="0" fontId="63" fillId="35" borderId="77" xfId="0" applyFont="1" applyFill="1" applyBorder="1" applyAlignment="1">
      <alignment horizontal="right" vertical="top" wrapText="1"/>
    </xf>
    <xf numFmtId="4" fontId="63" fillId="35" borderId="77" xfId="0" applyNumberFormat="1" applyFont="1" applyFill="1" applyBorder="1" applyAlignment="1">
      <alignment horizontal="right" vertical="top" wrapText="1"/>
    </xf>
    <xf numFmtId="0" fontId="52" fillId="34" borderId="77" xfId="0" applyFont="1" applyFill="1" applyBorder="1" applyAlignment="1">
      <alignment horizontal="left" vertical="top" wrapText="1"/>
    </xf>
    <xf numFmtId="0" fontId="52" fillId="34" borderId="77" xfId="0" applyFont="1" applyFill="1" applyBorder="1" applyAlignment="1">
      <alignment horizontal="right" vertical="top" wrapText="1"/>
    </xf>
    <xf numFmtId="0" fontId="52" fillId="34" borderId="77" xfId="0" applyFont="1" applyFill="1" applyBorder="1" applyAlignment="1">
      <alignment horizontal="center" vertical="top" wrapText="1"/>
    </xf>
    <xf numFmtId="0" fontId="64" fillId="36" borderId="77" xfId="0" applyFont="1" applyFill="1" applyBorder="1" applyAlignment="1">
      <alignment horizontal="left" vertical="top" wrapText="1"/>
    </xf>
    <xf numFmtId="0" fontId="64" fillId="36" borderId="77" xfId="0" applyFont="1" applyFill="1" applyBorder="1" applyAlignment="1">
      <alignment horizontal="right" vertical="top" wrapText="1"/>
    </xf>
    <xf numFmtId="0" fontId="64" fillId="36" borderId="77" xfId="0" applyFont="1" applyFill="1" applyBorder="1" applyAlignment="1">
      <alignment horizontal="center" vertical="top" wrapText="1"/>
    </xf>
    <xf numFmtId="182" fontId="64" fillId="36" borderId="77" xfId="0" applyNumberFormat="1" applyFont="1" applyFill="1" applyBorder="1" applyAlignment="1">
      <alignment horizontal="right" vertical="top" wrapText="1"/>
    </xf>
    <xf numFmtId="4" fontId="64" fillId="36" borderId="77" xfId="0" applyNumberFormat="1" applyFont="1" applyFill="1" applyBorder="1" applyAlignment="1">
      <alignment horizontal="right" vertical="top" wrapText="1"/>
    </xf>
    <xf numFmtId="0" fontId="54" fillId="37" borderId="77" xfId="0" applyFont="1" applyFill="1" applyBorder="1" applyAlignment="1">
      <alignment horizontal="left" vertical="top" wrapText="1"/>
    </xf>
    <xf numFmtId="0" fontId="54" fillId="37" borderId="77" xfId="0" applyFont="1" applyFill="1" applyBorder="1" applyAlignment="1">
      <alignment horizontal="right" vertical="top" wrapText="1"/>
    </xf>
    <xf numFmtId="0" fontId="54" fillId="37" borderId="77" xfId="0" applyFont="1" applyFill="1" applyBorder="1" applyAlignment="1">
      <alignment horizontal="center" vertical="top" wrapText="1"/>
    </xf>
    <xf numFmtId="182" fontId="54" fillId="37" borderId="77" xfId="0" applyNumberFormat="1" applyFont="1" applyFill="1" applyBorder="1" applyAlignment="1">
      <alignment horizontal="right" vertical="top" wrapText="1"/>
    </xf>
    <xf numFmtId="4" fontId="54" fillId="37" borderId="77" xfId="0" applyNumberFormat="1" applyFont="1" applyFill="1" applyBorder="1" applyAlignment="1">
      <alignment horizontal="right" vertical="top" wrapText="1"/>
    </xf>
    <xf numFmtId="0" fontId="54" fillId="34" borderId="0" xfId="0" applyFont="1" applyFill="1" applyAlignment="1">
      <alignment horizontal="right" vertical="top" wrapText="1"/>
    </xf>
    <xf numFmtId="4" fontId="54" fillId="34" borderId="0" xfId="0" applyNumberFormat="1" applyFont="1" applyFill="1" applyAlignment="1">
      <alignment horizontal="right" vertical="top" wrapText="1"/>
    </xf>
    <xf numFmtId="182" fontId="53" fillId="34" borderId="0" xfId="0" applyNumberFormat="1" applyFont="1" applyFill="1" applyAlignment="1">
      <alignment horizontal="right" vertical="top" wrapText="1"/>
    </xf>
    <xf numFmtId="4" fontId="53" fillId="34" borderId="0" xfId="0" applyNumberFormat="1" applyFont="1" applyFill="1" applyAlignment="1">
      <alignment horizontal="right" vertical="top" wrapText="1"/>
    </xf>
    <xf numFmtId="0" fontId="64" fillId="36" borderId="103" xfId="0" applyFont="1" applyFill="1" applyBorder="1" applyAlignment="1">
      <alignment horizontal="left" vertical="top" wrapText="1"/>
    </xf>
    <xf numFmtId="0" fontId="54" fillId="38" borderId="77" xfId="0" applyFont="1" applyFill="1" applyBorder="1" applyAlignment="1">
      <alignment horizontal="left" vertical="top" wrapText="1"/>
    </xf>
    <xf numFmtId="0" fontId="54" fillId="38" borderId="77" xfId="0" applyFont="1" applyFill="1" applyBorder="1" applyAlignment="1">
      <alignment horizontal="right" vertical="top" wrapText="1"/>
    </xf>
    <xf numFmtId="0" fontId="54" fillId="38" borderId="77" xfId="0" applyFont="1" applyFill="1" applyBorder="1" applyAlignment="1">
      <alignment horizontal="center" vertical="top" wrapText="1"/>
    </xf>
    <xf numFmtId="182" fontId="54" fillId="38" borderId="77" xfId="0" applyNumberFormat="1" applyFont="1" applyFill="1" applyBorder="1" applyAlignment="1">
      <alignment horizontal="right" vertical="top" wrapText="1"/>
    </xf>
    <xf numFmtId="4" fontId="54" fillId="38" borderId="77" xfId="0" applyNumberFormat="1" applyFont="1" applyFill="1" applyBorder="1" applyAlignment="1">
      <alignment horizontal="right" vertical="top" wrapText="1"/>
    </xf>
    <xf numFmtId="183" fontId="54" fillId="37" borderId="77" xfId="0" applyNumberFormat="1" applyFont="1" applyFill="1" applyBorder="1" applyAlignment="1">
      <alignment horizontal="right" vertical="top" wrapText="1"/>
    </xf>
    <xf numFmtId="183" fontId="53" fillId="34" borderId="0" xfId="0" applyNumberFormat="1" applyFont="1" applyFill="1" applyAlignment="1">
      <alignment horizontal="right" vertical="top" wrapText="1"/>
    </xf>
    <xf numFmtId="183" fontId="54" fillId="38" borderId="77" xfId="0" applyNumberFormat="1" applyFont="1" applyFill="1" applyBorder="1" applyAlignment="1">
      <alignment horizontal="right" vertical="top" wrapText="1"/>
    </xf>
    <xf numFmtId="0" fontId="54" fillId="34" borderId="0" xfId="0" applyFont="1" applyFill="1" applyAlignment="1">
      <alignment horizontal="center" vertical="top" wrapText="1"/>
    </xf>
    <xf numFmtId="0" fontId="36" fillId="0" borderId="0" xfId="0" applyFont="1" applyAlignment="1">
      <alignment horizontal="center" vertical="center"/>
    </xf>
    <xf numFmtId="0" fontId="53" fillId="30" borderId="0" xfId="0" applyFont="1" applyFill="1" applyAlignment="1">
      <alignment vertical="center" wrapText="1"/>
    </xf>
    <xf numFmtId="4" fontId="35" fillId="30" borderId="77" xfId="0" applyNumberFormat="1" applyFont="1" applyFill="1" applyBorder="1" applyAlignment="1">
      <alignment horizontal="justify" vertical="center" wrapText="1"/>
    </xf>
    <xf numFmtId="164" fontId="28" fillId="39" borderId="33" xfId="20" applyFont="1" applyFill="1" applyBorder="1" applyAlignment="1">
      <alignment vertical="center"/>
    </xf>
    <xf numFmtId="164" fontId="28" fillId="39" borderId="13" xfId="20" applyFont="1" applyFill="1" applyBorder="1" applyAlignment="1">
      <alignment vertical="center"/>
    </xf>
    <xf numFmtId="164" fontId="28" fillId="39" borderId="32" xfId="20" applyFont="1" applyFill="1" applyBorder="1" applyAlignment="1">
      <alignment vertical="center"/>
    </xf>
    <xf numFmtId="43" fontId="0" fillId="0" borderId="0" xfId="1" applyFont="1" applyAlignment="1">
      <alignment vertical="center"/>
    </xf>
    <xf numFmtId="181" fontId="0" fillId="0" borderId="0" xfId="142" applyNumberFormat="1" applyFont="1" applyAlignment="1">
      <alignment vertical="center"/>
    </xf>
    <xf numFmtId="0" fontId="42" fillId="26" borderId="104" xfId="0" applyFont="1" applyFill="1" applyBorder="1" applyAlignment="1">
      <alignment horizontal="center" vertical="center" wrapText="1"/>
    </xf>
    <xf numFmtId="0" fontId="42" fillId="26" borderId="105" xfId="0" applyFont="1" applyFill="1" applyBorder="1" applyAlignment="1">
      <alignment horizontal="center" vertical="center" wrapText="1"/>
    </xf>
    <xf numFmtId="0" fontId="42" fillId="26" borderId="106" xfId="0" applyFont="1" applyFill="1" applyBorder="1" applyAlignment="1">
      <alignment horizontal="center" vertical="center" wrapText="1"/>
    </xf>
    <xf numFmtId="0" fontId="1" fillId="0" borderId="107" xfId="0" applyFont="1" applyBorder="1" applyAlignment="1">
      <alignment horizontal="center" vertical="top" wrapText="1"/>
    </xf>
    <xf numFmtId="0" fontId="1" fillId="0" borderId="109" xfId="0" applyFont="1" applyBorder="1" applyAlignment="1">
      <alignment horizontal="center" vertical="top" wrapText="1"/>
    </xf>
    <xf numFmtId="0" fontId="1" fillId="0" borderId="110" xfId="0" applyFont="1" applyBorder="1" applyAlignment="1">
      <alignment horizontal="center" vertical="top" wrapText="1"/>
    </xf>
    <xf numFmtId="0" fontId="1" fillId="0" borderId="110" xfId="0" applyFont="1" applyBorder="1" applyAlignment="1">
      <alignment horizontal="left" vertical="top" wrapText="1"/>
    </xf>
    <xf numFmtId="0" fontId="28" fillId="0" borderId="110" xfId="0" applyFont="1" applyBorder="1" applyAlignment="1">
      <alignment horizontal="center" vertical="top" wrapText="1"/>
    </xf>
    <xf numFmtId="4" fontId="28" fillId="0" borderId="110" xfId="0" applyNumberFormat="1" applyFont="1" applyBorder="1" applyAlignment="1">
      <alignment horizontal="center" vertical="top" wrapText="1"/>
    </xf>
    <xf numFmtId="4" fontId="59" fillId="0" borderId="77" xfId="0" applyNumberFormat="1" applyFont="1" applyBorder="1" applyAlignment="1">
      <alignment horizontal="center" vertical="center" wrapText="1"/>
    </xf>
    <xf numFmtId="0" fontId="28" fillId="3" borderId="0" xfId="143" applyFill="1" applyAlignment="1">
      <alignment horizontal="left" vertical="center"/>
    </xf>
    <xf numFmtId="2" fontId="28" fillId="3" borderId="0" xfId="143" applyNumberFormat="1" applyFill="1" applyAlignment="1">
      <alignment horizontal="center" vertical="center"/>
    </xf>
    <xf numFmtId="0" fontId="28" fillId="3" borderId="0" xfId="143" applyFill="1" applyAlignment="1">
      <alignment horizontal="right" vertical="center"/>
    </xf>
    <xf numFmtId="4" fontId="28" fillId="3" borderId="0" xfId="143" applyNumberFormat="1" applyFill="1" applyAlignment="1">
      <alignment vertical="center"/>
    </xf>
    <xf numFmtId="14" fontId="29" fillId="3" borderId="0" xfId="143" applyNumberFormat="1" applyFont="1" applyFill="1" applyAlignment="1">
      <alignment horizontal="left" vertical="center"/>
    </xf>
    <xf numFmtId="2" fontId="29" fillId="3" borderId="0" xfId="143" applyNumberFormat="1" applyFont="1" applyFill="1" applyAlignment="1">
      <alignment horizontal="center" vertical="center"/>
    </xf>
    <xf numFmtId="0" fontId="29" fillId="3" borderId="0" xfId="143" applyFont="1" applyFill="1" applyAlignment="1">
      <alignment horizontal="right" vertical="center"/>
    </xf>
    <xf numFmtId="1" fontId="28" fillId="3" borderId="0" xfId="143" applyNumberFormat="1" applyFill="1" applyAlignment="1">
      <alignment horizontal="left" vertical="center"/>
    </xf>
    <xf numFmtId="0" fontId="28" fillId="3" borderId="0" xfId="143" applyFill="1" applyAlignment="1">
      <alignment horizontal="center" vertical="center"/>
    </xf>
    <xf numFmtId="0" fontId="29" fillId="26" borderId="80" xfId="0" applyFont="1" applyFill="1" applyBorder="1" applyAlignment="1">
      <alignment horizontal="center" vertical="center" wrapText="1"/>
    </xf>
    <xf numFmtId="0" fontId="29" fillId="26" borderId="79" xfId="0" applyFont="1" applyFill="1" applyBorder="1" applyAlignment="1">
      <alignment horizontal="center" vertical="center" wrapText="1"/>
    </xf>
    <xf numFmtId="0" fontId="32" fillId="26" borderId="81" xfId="0" applyFont="1" applyFill="1" applyBorder="1" applyAlignment="1">
      <alignment horizontal="center" vertical="center" wrapText="1"/>
    </xf>
    <xf numFmtId="4" fontId="0" fillId="0" borderId="0" xfId="0" applyNumberFormat="1" applyAlignment="1">
      <alignment horizontal="center" vertical="center"/>
    </xf>
    <xf numFmtId="44" fontId="45" fillId="0" borderId="0" xfId="204" applyFont="1" applyAlignment="1">
      <alignment horizontal="center" vertical="center"/>
    </xf>
    <xf numFmtId="44" fontId="45" fillId="3" borderId="0" xfId="204" applyFont="1" applyFill="1" applyAlignment="1">
      <alignment horizontal="right" vertical="center"/>
    </xf>
    <xf numFmtId="44" fontId="30" fillId="0" borderId="0" xfId="204" applyFont="1" applyAlignment="1">
      <alignment horizontal="right" vertical="center"/>
    </xf>
    <xf numFmtId="44" fontId="30" fillId="3" borderId="0" xfId="204" applyFont="1" applyFill="1" applyAlignment="1">
      <alignment horizontal="right" vertical="center"/>
    </xf>
    <xf numFmtId="44" fontId="30" fillId="0" borderId="0" xfId="204" applyFont="1" applyAlignment="1">
      <alignment horizontal="left" vertical="center"/>
    </xf>
    <xf numFmtId="43" fontId="36" fillId="0" borderId="0" xfId="1" applyFont="1" applyAlignment="1">
      <alignment horizontal="center" vertical="center"/>
    </xf>
    <xf numFmtId="43" fontId="30" fillId="0" borderId="0" xfId="1" applyFont="1" applyAlignment="1">
      <alignment horizontal="center" vertical="center"/>
    </xf>
    <xf numFmtId="43" fontId="37" fillId="3" borderId="0" xfId="1" applyFont="1" applyFill="1" applyAlignment="1">
      <alignment horizontal="center" vertical="center"/>
    </xf>
    <xf numFmtId="43" fontId="29" fillId="32" borderId="77" xfId="1" applyFont="1" applyFill="1" applyBorder="1" applyAlignment="1">
      <alignment horizontal="center" vertical="center" wrapText="1"/>
    </xf>
    <xf numFmtId="43" fontId="34" fillId="31" borderId="77" xfId="1" applyFont="1" applyFill="1" applyBorder="1" applyAlignment="1">
      <alignment horizontal="center" vertical="center" wrapText="1"/>
    </xf>
    <xf numFmtId="43" fontId="35" fillId="30" borderId="77" xfId="1" applyFont="1" applyFill="1" applyBorder="1" applyAlignment="1">
      <alignment horizontal="center" vertical="center" wrapText="1"/>
    </xf>
    <xf numFmtId="43" fontId="1" fillId="0" borderId="0" xfId="1" applyFont="1" applyAlignment="1">
      <alignment horizontal="center" vertical="center"/>
    </xf>
    <xf numFmtId="0" fontId="41" fillId="0" borderId="0" xfId="0" applyFont="1" applyAlignment="1">
      <alignment horizontal="left" vertical="center"/>
    </xf>
    <xf numFmtId="43" fontId="36" fillId="0" borderId="0" xfId="1" applyFont="1" applyAlignment="1">
      <alignment vertical="center"/>
    </xf>
    <xf numFmtId="172" fontId="3" fillId="0" borderId="0" xfId="90" applyFont="1" applyAlignment="1">
      <alignment horizontal="left" vertical="center"/>
    </xf>
    <xf numFmtId="172" fontId="3" fillId="0" borderId="0" xfId="90" applyFont="1" applyAlignment="1">
      <alignment horizontal="center" vertical="center"/>
    </xf>
    <xf numFmtId="172" fontId="3" fillId="0" borderId="0" xfId="90" applyFont="1" applyAlignment="1">
      <alignment horizontal="right" vertical="center"/>
    </xf>
    <xf numFmtId="14" fontId="42" fillId="0" borderId="0" xfId="1" applyNumberFormat="1" applyFont="1" applyAlignment="1">
      <alignment horizontal="center" vertical="center"/>
    </xf>
    <xf numFmtId="0" fontId="42" fillId="0" borderId="0" xfId="1" applyNumberFormat="1" applyFont="1" applyAlignment="1">
      <alignment horizontal="center" vertical="center"/>
    </xf>
    <xf numFmtId="43" fontId="3" fillId="0" borderId="0" xfId="1" applyFont="1" applyAlignment="1">
      <alignment horizontal="right" vertical="center"/>
    </xf>
    <xf numFmtId="10" fontId="42" fillId="0" borderId="0" xfId="142" applyNumberFormat="1" applyFont="1" applyFill="1" applyAlignment="1" applyProtection="1">
      <alignment horizontal="center" vertical="center"/>
    </xf>
    <xf numFmtId="172" fontId="42" fillId="0" borderId="0" xfId="90" applyFont="1" applyAlignment="1">
      <alignment horizontal="left" vertical="center"/>
    </xf>
    <xf numFmtId="172" fontId="42" fillId="0" borderId="0" xfId="90" applyFont="1" applyAlignment="1">
      <alignment vertical="center"/>
    </xf>
    <xf numFmtId="172" fontId="42" fillId="0" borderId="0" xfId="90" applyFont="1" applyAlignment="1">
      <alignment horizontal="center" vertical="center"/>
    </xf>
    <xf numFmtId="172" fontId="3" fillId="0" borderId="0" xfId="90" applyFont="1" applyAlignment="1">
      <alignment vertical="center"/>
    </xf>
    <xf numFmtId="43" fontId="3" fillId="0" borderId="0" xfId="1" applyFont="1" applyAlignment="1">
      <alignment horizontal="left" vertical="center"/>
    </xf>
    <xf numFmtId="0" fontId="29" fillId="26" borderId="98" xfId="0" applyFont="1" applyFill="1" applyBorder="1" applyAlignment="1">
      <alignment horizontal="center" vertical="center" wrapText="1"/>
    </xf>
    <xf numFmtId="185" fontId="29" fillId="40" borderId="112" xfId="0" applyNumberFormat="1" applyFont="1" applyFill="1" applyBorder="1" applyAlignment="1">
      <alignment horizontal="center" vertical="center" wrapText="1"/>
    </xf>
    <xf numFmtId="10" fontId="28" fillId="0" borderId="108" xfId="0" applyNumberFormat="1" applyFont="1" applyBorder="1" applyAlignment="1">
      <alignment horizontal="center" vertical="top" wrapText="1"/>
    </xf>
    <xf numFmtId="10" fontId="28" fillId="0" borderId="111" xfId="0" applyNumberFormat="1" applyFont="1" applyBorder="1" applyAlignment="1">
      <alignment horizontal="center" vertical="top" wrapText="1"/>
    </xf>
    <xf numFmtId="0" fontId="29" fillId="26" borderId="20" xfId="0" applyFont="1" applyFill="1" applyBorder="1" applyAlignment="1">
      <alignment horizontal="center" vertical="center" wrapText="1"/>
    </xf>
    <xf numFmtId="0" fontId="29" fillId="26" borderId="22" xfId="0" applyFont="1" applyFill="1" applyBorder="1" applyAlignment="1">
      <alignment horizontal="center" vertical="center" wrapText="1"/>
    </xf>
    <xf numFmtId="0" fontId="32" fillId="26" borderId="24" xfId="0" applyFont="1" applyFill="1" applyBorder="1" applyAlignment="1">
      <alignment horizontal="center" vertical="center" wrapText="1"/>
    </xf>
    <xf numFmtId="0" fontId="29" fillId="30" borderId="0" xfId="0" applyFont="1" applyFill="1" applyAlignment="1">
      <alignment vertical="center" wrapText="1"/>
    </xf>
    <xf numFmtId="172" fontId="39" fillId="0" borderId="0" xfId="90" applyFont="1" applyAlignment="1">
      <alignment vertical="top" wrapText="1"/>
    </xf>
    <xf numFmtId="0" fontId="55" fillId="0" borderId="0" xfId="8" applyFont="1" applyAlignment="1">
      <alignment vertical="center"/>
    </xf>
    <xf numFmtId="185" fontId="29" fillId="0" borderId="0" xfId="0" applyNumberFormat="1" applyFont="1" applyAlignment="1">
      <alignment vertical="center" wrapText="1"/>
    </xf>
    <xf numFmtId="185" fontId="32" fillId="0" borderId="0" xfId="0" applyNumberFormat="1" applyFont="1" applyAlignment="1">
      <alignment vertical="center" wrapText="1"/>
    </xf>
    <xf numFmtId="185" fontId="29" fillId="26" borderId="21" xfId="0" applyNumberFormat="1" applyFont="1" applyFill="1" applyBorder="1" applyAlignment="1">
      <alignment vertical="center" wrapText="1"/>
    </xf>
    <xf numFmtId="185" fontId="29" fillId="26" borderId="23" xfId="0" applyNumberFormat="1" applyFont="1" applyFill="1" applyBorder="1" applyAlignment="1">
      <alignment vertical="center" wrapText="1"/>
    </xf>
    <xf numFmtId="185" fontId="32" fillId="26" borderId="25" xfId="0" applyNumberFormat="1" applyFont="1" applyFill="1" applyBorder="1" applyAlignment="1">
      <alignment vertical="center" wrapText="1"/>
    </xf>
    <xf numFmtId="0" fontId="60" fillId="26" borderId="94" xfId="0" applyFont="1" applyFill="1" applyBorder="1" applyAlignment="1">
      <alignment horizontal="center" vertical="center" wrapText="1"/>
    </xf>
    <xf numFmtId="0" fontId="52" fillId="26" borderId="95" xfId="0" applyFont="1" applyFill="1" applyBorder="1" applyAlignment="1">
      <alignment horizontal="center" vertical="center" wrapText="1"/>
    </xf>
    <xf numFmtId="4" fontId="59" fillId="0" borderId="97" xfId="0" applyNumberFormat="1" applyFont="1" applyBorder="1" applyAlignment="1">
      <alignment horizontal="center" vertical="center" wrapText="1"/>
    </xf>
    <xf numFmtId="4" fontId="59" fillId="0" borderId="117" xfId="0" applyNumberFormat="1" applyFont="1" applyBorder="1" applyAlignment="1">
      <alignment horizontal="center" vertical="center" wrapText="1"/>
    </xf>
    <xf numFmtId="4" fontId="59" fillId="0" borderId="121" xfId="0" applyNumberFormat="1" applyFont="1" applyBorder="1" applyAlignment="1">
      <alignment horizontal="center" vertical="center" wrapText="1"/>
    </xf>
    <xf numFmtId="164" fontId="28" fillId="39" borderId="134" xfId="20" applyFont="1" applyFill="1" applyBorder="1" applyAlignment="1">
      <alignment vertical="center"/>
    </xf>
    <xf numFmtId="164" fontId="28" fillId="39" borderId="135" xfId="20" applyFont="1" applyFill="1" applyBorder="1" applyAlignment="1">
      <alignment vertical="center"/>
    </xf>
    <xf numFmtId="164" fontId="28" fillId="3" borderId="134" xfId="20" applyFont="1" applyFill="1" applyBorder="1" applyAlignment="1">
      <alignment vertical="center"/>
    </xf>
    <xf numFmtId="164" fontId="28" fillId="3" borderId="135" xfId="20" applyFont="1" applyFill="1" applyBorder="1" applyAlignment="1">
      <alignment vertical="center"/>
    </xf>
    <xf numFmtId="0" fontId="35" fillId="30" borderId="77" xfId="1" applyNumberFormat="1" applyFont="1" applyFill="1" applyBorder="1" applyAlignment="1">
      <alignment horizontal="right" vertical="center" wrapText="1"/>
    </xf>
    <xf numFmtId="4" fontId="35" fillId="30" borderId="77" xfId="1" applyNumberFormat="1" applyFont="1" applyFill="1" applyBorder="1" applyAlignment="1">
      <alignment horizontal="right" vertical="center" wrapText="1"/>
    </xf>
    <xf numFmtId="0" fontId="29" fillId="26" borderId="138" xfId="0" applyFont="1" applyFill="1" applyBorder="1" applyAlignment="1">
      <alignment horizontal="center" vertical="center" wrapText="1"/>
    </xf>
    <xf numFmtId="185" fontId="29" fillId="26" borderId="139" xfId="0" applyNumberFormat="1" applyFont="1" applyFill="1" applyBorder="1" applyAlignment="1">
      <alignment horizontal="center" vertical="center" wrapText="1"/>
    </xf>
    <xf numFmtId="0" fontId="29" fillId="26" borderId="140" xfId="0" applyFont="1" applyFill="1" applyBorder="1" applyAlignment="1">
      <alignment horizontal="center" vertical="center" wrapText="1"/>
    </xf>
    <xf numFmtId="185" fontId="29" fillId="26" borderId="141" xfId="0" applyNumberFormat="1" applyFont="1" applyFill="1" applyBorder="1" applyAlignment="1">
      <alignment horizontal="center" vertical="center" wrapText="1"/>
    </xf>
    <xf numFmtId="10" fontId="29" fillId="0" borderId="18" xfId="193" applyNumberFormat="1" applyFont="1" applyFill="1" applyBorder="1" applyAlignment="1">
      <alignment vertical="center"/>
    </xf>
    <xf numFmtId="0" fontId="28" fillId="26" borderId="147" xfId="0" applyFont="1" applyFill="1" applyBorder="1" applyAlignment="1">
      <alignment horizontal="center" vertical="center"/>
    </xf>
    <xf numFmtId="0" fontId="28" fillId="26" borderId="148" xfId="0" applyFont="1" applyFill="1" applyBorder="1" applyAlignment="1">
      <alignment vertical="center"/>
    </xf>
    <xf numFmtId="164" fontId="29" fillId="26" borderId="149" xfId="20" applyFont="1" applyFill="1" applyBorder="1" applyAlignment="1">
      <alignment vertical="center"/>
    </xf>
    <xf numFmtId="0" fontId="28" fillId="26" borderId="154" xfId="0" applyFont="1" applyFill="1" applyBorder="1" applyAlignment="1">
      <alignment horizontal="center" vertical="center"/>
    </xf>
    <xf numFmtId="0" fontId="28" fillId="29" borderId="156" xfId="0" applyFont="1" applyFill="1" applyBorder="1" applyAlignment="1">
      <alignment horizontal="right" vertical="center"/>
    </xf>
    <xf numFmtId="0" fontId="28" fillId="29" borderId="158" xfId="0" applyFont="1" applyFill="1" applyBorder="1" applyAlignment="1">
      <alignment horizontal="right" vertical="center"/>
    </xf>
    <xf numFmtId="0" fontId="28" fillId="29" borderId="159" xfId="0" applyFont="1" applyFill="1" applyBorder="1" applyAlignment="1">
      <alignment vertical="center"/>
    </xf>
    <xf numFmtId="0" fontId="28" fillId="29" borderId="160" xfId="0" applyFont="1" applyFill="1" applyBorder="1" applyAlignment="1">
      <alignment vertical="center"/>
    </xf>
    <xf numFmtId="0" fontId="29" fillId="0" borderId="0" xfId="0" applyFont="1" applyAlignment="1">
      <alignment horizontal="center" vertical="center"/>
    </xf>
    <xf numFmtId="0" fontId="28" fillId="0" borderId="0" xfId="0" applyFont="1" applyAlignment="1">
      <alignment horizontal="center" vertical="center"/>
    </xf>
    <xf numFmtId="14" fontId="29" fillId="0" borderId="0" xfId="90" applyNumberFormat="1" applyFont="1" applyAlignment="1">
      <alignment horizontal="center" vertical="center"/>
    </xf>
    <xf numFmtId="172" fontId="29" fillId="0" borderId="0" xfId="90" quotePrefix="1" applyFont="1" applyAlignment="1">
      <alignment horizontal="center" vertical="center"/>
    </xf>
    <xf numFmtId="0" fontId="1" fillId="3" borderId="0" xfId="0" applyFont="1" applyFill="1" applyAlignment="1">
      <alignment horizontal="center" vertical="center"/>
    </xf>
    <xf numFmtId="0" fontId="29" fillId="27" borderId="171" xfId="0" applyFont="1" applyFill="1" applyBorder="1" applyAlignment="1">
      <alignment horizontal="right" vertical="center"/>
    </xf>
    <xf numFmtId="0" fontId="29" fillId="27" borderId="177" xfId="0" applyFont="1" applyFill="1" applyBorder="1" applyAlignment="1">
      <alignment horizontal="right" vertical="center"/>
    </xf>
    <xf numFmtId="0" fontId="29" fillId="27" borderId="183" xfId="0" applyFont="1" applyFill="1" applyBorder="1" applyAlignment="1">
      <alignment horizontal="center" vertical="center"/>
    </xf>
    <xf numFmtId="0" fontId="29" fillId="27" borderId="184" xfId="0" applyFont="1" applyFill="1" applyBorder="1" applyAlignment="1">
      <alignment horizontal="center" vertical="center"/>
    </xf>
    <xf numFmtId="0" fontId="29" fillId="27" borderId="185" xfId="0" applyFont="1" applyFill="1" applyBorder="1" applyAlignment="1">
      <alignment horizontal="center" vertical="center"/>
    </xf>
    <xf numFmtId="0" fontId="29" fillId="27" borderId="186" xfId="0" applyFont="1" applyFill="1" applyBorder="1" applyAlignment="1">
      <alignment horizontal="center" vertical="center"/>
    </xf>
    <xf numFmtId="0" fontId="28" fillId="0" borderId="176" xfId="0" applyFont="1" applyBorder="1" applyAlignment="1">
      <alignment horizontal="center" vertical="center"/>
    </xf>
    <xf numFmtId="0" fontId="28" fillId="0" borderId="177" xfId="0" applyFont="1" applyBorder="1" applyAlignment="1">
      <alignment horizontal="justify" vertical="center" wrapText="1"/>
    </xf>
    <xf numFmtId="0" fontId="28" fillId="0" borderId="177" xfId="0" applyFont="1" applyBorder="1" applyAlignment="1">
      <alignment horizontal="center" vertical="center"/>
    </xf>
    <xf numFmtId="4" fontId="6" fillId="3" borderId="187" xfId="1" applyNumberFormat="1" applyFont="1" applyFill="1" applyBorder="1" applyAlignment="1">
      <alignment vertical="center"/>
    </xf>
    <xf numFmtId="43" fontId="2" fillId="3" borderId="188" xfId="1" applyFill="1" applyBorder="1" applyAlignment="1">
      <alignment vertical="center"/>
    </xf>
    <xf numFmtId="43" fontId="2" fillId="3" borderId="189" xfId="1" applyFill="1" applyBorder="1" applyAlignment="1">
      <alignment vertical="center"/>
    </xf>
    <xf numFmtId="43" fontId="2" fillId="3" borderId="187" xfId="1" applyFill="1" applyBorder="1" applyAlignment="1">
      <alignment vertical="center"/>
    </xf>
    <xf numFmtId="43" fontId="2" fillId="3" borderId="190" xfId="1" applyFill="1" applyBorder="1" applyAlignment="1">
      <alignment vertical="center"/>
    </xf>
    <xf numFmtId="43" fontId="28" fillId="0" borderId="0" xfId="0" applyNumberFormat="1" applyFont="1" applyAlignment="1">
      <alignment vertical="center"/>
    </xf>
    <xf numFmtId="0" fontId="28" fillId="0" borderId="177" xfId="0" applyFont="1" applyBorder="1" applyAlignment="1">
      <alignment horizontal="justify" vertical="center"/>
    </xf>
    <xf numFmtId="43" fontId="2" fillId="3" borderId="191" xfId="1" applyFill="1" applyBorder="1" applyAlignment="1">
      <alignment vertical="center"/>
    </xf>
    <xf numFmtId="43" fontId="6" fillId="3" borderId="187" xfId="1" applyFont="1" applyFill="1" applyBorder="1" applyAlignment="1">
      <alignment vertical="center"/>
    </xf>
    <xf numFmtId="43" fontId="2" fillId="3" borderId="192" xfId="1" applyFill="1" applyBorder="1" applyAlignment="1">
      <alignment vertical="center"/>
    </xf>
    <xf numFmtId="0" fontId="66" fillId="0" borderId="0" xfId="0" applyFont="1" applyAlignment="1">
      <alignment vertical="center"/>
    </xf>
    <xf numFmtId="0" fontId="57" fillId="0" borderId="0" xfId="0" applyFont="1" applyAlignment="1">
      <alignment vertical="center"/>
    </xf>
    <xf numFmtId="0" fontId="56" fillId="0" borderId="0" xfId="0" applyFont="1" applyAlignment="1">
      <alignment horizontal="center" vertical="center"/>
    </xf>
    <xf numFmtId="0" fontId="3" fillId="0" borderId="0" xfId="0" applyFont="1" applyAlignment="1">
      <alignment vertical="center"/>
    </xf>
    <xf numFmtId="0" fontId="3" fillId="0" borderId="0" xfId="0" applyFont="1" applyAlignment="1">
      <alignment horizontal="center" vertical="center"/>
    </xf>
    <xf numFmtId="0" fontId="58" fillId="0" borderId="0" xfId="0" applyFont="1" applyAlignment="1">
      <alignment horizontal="center" vertical="center"/>
    </xf>
    <xf numFmtId="43" fontId="58" fillId="0" borderId="0" xfId="0" applyNumberFormat="1" applyFont="1" applyAlignment="1">
      <alignment horizontal="center" vertical="center"/>
    </xf>
    <xf numFmtId="4" fontId="42" fillId="0" borderId="0" xfId="0" applyNumberFormat="1" applyFont="1" applyAlignment="1">
      <alignment horizontal="center" vertical="center"/>
    </xf>
    <xf numFmtId="4" fontId="3" fillId="0" borderId="0" xfId="0" applyNumberFormat="1" applyFont="1" applyAlignment="1">
      <alignment horizontal="center" vertical="center"/>
    </xf>
    <xf numFmtId="0" fontId="28" fillId="0" borderId="0" xfId="0" applyFont="1" applyAlignment="1">
      <alignment horizontal="right" vertical="center"/>
    </xf>
    <xf numFmtId="10" fontId="67" fillId="0" borderId="0" xfId="142" applyNumberFormat="1" applyFont="1" applyAlignment="1">
      <alignment horizontal="center" vertical="center"/>
    </xf>
    <xf numFmtId="43" fontId="28" fillId="0" borderId="0" xfId="0" applyNumberFormat="1" applyFont="1" applyAlignment="1">
      <alignment horizontal="center" vertical="center"/>
    </xf>
    <xf numFmtId="44" fontId="29" fillId="26" borderId="21" xfId="204" applyFont="1" applyFill="1" applyBorder="1" applyAlignment="1">
      <alignment horizontal="center" vertical="center" wrapText="1"/>
    </xf>
    <xf numFmtId="44" fontId="29" fillId="26" borderId="23" xfId="204" applyFont="1" applyFill="1" applyBorder="1" applyAlignment="1">
      <alignment horizontal="center" vertical="center" wrapText="1"/>
    </xf>
    <xf numFmtId="44" fontId="32" fillId="26" borderId="25" xfId="204" applyFont="1" applyFill="1" applyBorder="1" applyAlignment="1">
      <alignment horizontal="center" vertical="center" wrapText="1"/>
    </xf>
    <xf numFmtId="0" fontId="29" fillId="30" borderId="0" xfId="0" applyFont="1" applyFill="1" applyAlignment="1">
      <alignment horizontal="center" vertical="center" wrapText="1"/>
    </xf>
    <xf numFmtId="43" fontId="0" fillId="0" borderId="0" xfId="1" applyFont="1" applyAlignment="1">
      <alignment horizontal="center" vertical="center"/>
    </xf>
    <xf numFmtId="43" fontId="0" fillId="0" borderId="0" xfId="0" applyNumberFormat="1" applyAlignment="1">
      <alignment horizontal="center" vertical="center"/>
    </xf>
    <xf numFmtId="0" fontId="38" fillId="3" borderId="0" xfId="7" applyFont="1" applyFill="1" applyAlignment="1">
      <alignment horizontal="center" vertical="center"/>
    </xf>
    <xf numFmtId="177" fontId="35" fillId="30" borderId="77" xfId="0" applyNumberFormat="1" applyFont="1" applyFill="1" applyBorder="1" applyAlignment="1">
      <alignment horizontal="center" vertical="center" wrapText="1"/>
    </xf>
    <xf numFmtId="10" fontId="35" fillId="30" borderId="77" xfId="0" applyNumberFormat="1" applyFont="1" applyFill="1" applyBorder="1" applyAlignment="1">
      <alignment horizontal="center" vertical="center" wrapText="1"/>
    </xf>
    <xf numFmtId="185" fontId="0" fillId="0" borderId="0" xfId="0" applyNumberFormat="1" applyAlignment="1">
      <alignment vertical="center"/>
    </xf>
    <xf numFmtId="0" fontId="1" fillId="0" borderId="0" xfId="206" applyFont="1" applyAlignment="1">
      <alignment vertical="center"/>
    </xf>
    <xf numFmtId="44" fontId="1" fillId="0" borderId="0" xfId="207" applyFont="1" applyAlignment="1">
      <alignment vertical="center"/>
    </xf>
    <xf numFmtId="44" fontId="1" fillId="0" borderId="0" xfId="207" applyFont="1" applyAlignment="1">
      <alignment horizontal="left" vertical="center"/>
    </xf>
    <xf numFmtId="43" fontId="1" fillId="0" borderId="0" xfId="208" applyFont="1" applyAlignment="1">
      <alignment horizontal="center" vertical="center"/>
    </xf>
    <xf numFmtId="0" fontId="1" fillId="0" borderId="0" xfId="206" applyFont="1" applyAlignment="1">
      <alignment horizontal="center" vertical="center"/>
    </xf>
    <xf numFmtId="0" fontId="1" fillId="0" borderId="0" xfId="206" applyFont="1" applyAlignment="1">
      <alignment horizontal="left" vertical="center"/>
    </xf>
    <xf numFmtId="0" fontId="54" fillId="34" borderId="0" xfId="209" applyFont="1" applyFill="1" applyAlignment="1">
      <alignment horizontal="left" vertical="top" wrapText="1"/>
    </xf>
    <xf numFmtId="182" fontId="53" fillId="34" borderId="0" xfId="209" applyNumberFormat="1" applyFont="1" applyFill="1" applyAlignment="1">
      <alignment horizontal="right" vertical="top" wrapText="1"/>
    </xf>
    <xf numFmtId="0" fontId="54" fillId="34" borderId="0" xfId="209" applyFont="1" applyFill="1" applyAlignment="1">
      <alignment horizontal="right" vertical="top" wrapText="1"/>
    </xf>
    <xf numFmtId="186" fontId="64" fillId="36" borderId="77" xfId="209" applyNumberFormat="1" applyFont="1" applyFill="1" applyBorder="1" applyAlignment="1">
      <alignment horizontal="right" vertical="top" wrapText="1"/>
    </xf>
    <xf numFmtId="4" fontId="64" fillId="36" borderId="77" xfId="209" applyNumberFormat="1" applyFont="1" applyFill="1" applyBorder="1" applyAlignment="1">
      <alignment horizontal="right" vertical="top" wrapText="1"/>
    </xf>
    <xf numFmtId="0" fontId="64" fillId="36" borderId="77" xfId="209" applyFont="1" applyFill="1" applyBorder="1" applyAlignment="1">
      <alignment horizontal="right" vertical="top" wrapText="1"/>
    </xf>
    <xf numFmtId="0" fontId="64" fillId="36" borderId="77" xfId="209" applyFont="1" applyFill="1" applyBorder="1" applyAlignment="1">
      <alignment horizontal="center" vertical="top" wrapText="1"/>
    </xf>
    <xf numFmtId="0" fontId="64" fillId="36" borderId="77" xfId="209" applyFont="1" applyFill="1" applyBorder="1" applyAlignment="1">
      <alignment horizontal="left" vertical="top" wrapText="1"/>
    </xf>
    <xf numFmtId="186" fontId="63" fillId="35" borderId="77" xfId="209" applyNumberFormat="1" applyFont="1" applyFill="1" applyBorder="1" applyAlignment="1">
      <alignment horizontal="right" vertical="top" wrapText="1"/>
    </xf>
    <xf numFmtId="4" fontId="63" fillId="35" borderId="77" xfId="209" applyNumberFormat="1" applyFont="1" applyFill="1" applyBorder="1" applyAlignment="1">
      <alignment horizontal="right" vertical="top" wrapText="1"/>
    </xf>
    <xf numFmtId="0" fontId="63" fillId="35" borderId="77" xfId="209" applyFont="1" applyFill="1" applyBorder="1" applyAlignment="1">
      <alignment horizontal="right" vertical="top" wrapText="1"/>
    </xf>
    <xf numFmtId="0" fontId="63" fillId="35" borderId="77" xfId="209" applyFont="1" applyFill="1" applyBorder="1" applyAlignment="1">
      <alignment horizontal="center" vertical="top" wrapText="1"/>
    </xf>
    <xf numFmtId="0" fontId="63" fillId="35" borderId="77" xfId="209" applyFont="1" applyFill="1" applyBorder="1" applyAlignment="1">
      <alignment horizontal="left" vertical="top" wrapText="1"/>
    </xf>
    <xf numFmtId="0" fontId="28" fillId="30" borderId="0" xfId="206" applyFont="1" applyFill="1" applyAlignment="1">
      <alignment horizontal="center" vertical="center" wrapText="1"/>
    </xf>
    <xf numFmtId="10" fontId="1" fillId="0" borderId="0" xfId="210" applyNumberFormat="1" applyFont="1" applyAlignment="1">
      <alignment vertical="center"/>
    </xf>
    <xf numFmtId="0" fontId="29" fillId="32" borderId="77" xfId="206" applyFont="1" applyFill="1" applyBorder="1" applyAlignment="1">
      <alignment horizontal="center" vertical="center" wrapText="1"/>
    </xf>
    <xf numFmtId="44" fontId="29" fillId="32" borderId="77" xfId="207" applyFont="1" applyFill="1" applyBorder="1" applyAlignment="1">
      <alignment horizontal="center" vertical="center" wrapText="1"/>
    </xf>
    <xf numFmtId="43" fontId="29" fillId="32" borderId="77" xfId="208" applyFont="1" applyFill="1" applyBorder="1" applyAlignment="1">
      <alignment horizontal="center" vertical="center" wrapText="1"/>
    </xf>
    <xf numFmtId="0" fontId="37" fillId="3" borderId="0" xfId="206" applyFont="1" applyFill="1" applyAlignment="1">
      <alignment vertical="center"/>
    </xf>
    <xf numFmtId="44" fontId="37" fillId="3" borderId="0" xfId="207" applyFont="1" applyFill="1" applyAlignment="1">
      <alignment vertical="center"/>
    </xf>
    <xf numFmtId="44" fontId="37" fillId="3" borderId="0" xfId="207" applyFont="1" applyFill="1" applyAlignment="1">
      <alignment horizontal="left" vertical="center"/>
    </xf>
    <xf numFmtId="43" fontId="37" fillId="3" borderId="0" xfId="208" applyFont="1" applyFill="1" applyAlignment="1">
      <alignment horizontal="center" vertical="center"/>
    </xf>
    <xf numFmtId="0" fontId="37" fillId="3" borderId="0" xfId="206" applyFont="1" applyFill="1" applyAlignment="1">
      <alignment horizontal="center" vertical="center"/>
    </xf>
    <xf numFmtId="0" fontId="37" fillId="3" borderId="0" xfId="206" applyFont="1" applyFill="1" applyAlignment="1">
      <alignment horizontal="left" vertical="center"/>
    </xf>
    <xf numFmtId="10" fontId="45" fillId="0" borderId="0" xfId="210" applyNumberFormat="1" applyFont="1" applyFill="1" applyAlignment="1" applyProtection="1">
      <alignment horizontal="center" vertical="center"/>
    </xf>
    <xf numFmtId="44" fontId="30" fillId="0" borderId="0" xfId="207" applyFont="1" applyAlignment="1">
      <alignment horizontal="right" vertical="center"/>
    </xf>
    <xf numFmtId="44" fontId="30" fillId="0" borderId="0" xfId="207" applyFont="1" applyAlignment="1">
      <alignment horizontal="left" vertical="center"/>
    </xf>
    <xf numFmtId="43" fontId="30" fillId="0" borderId="0" xfId="208" applyFont="1" applyAlignment="1">
      <alignment horizontal="center" vertical="center"/>
    </xf>
    <xf numFmtId="10" fontId="35" fillId="0" borderId="0" xfId="210" applyNumberFormat="1" applyFont="1" applyFill="1" applyBorder="1" applyAlignment="1">
      <alignment horizontal="center" vertical="center" wrapText="1"/>
    </xf>
    <xf numFmtId="44" fontId="45" fillId="0" borderId="0" xfId="207" applyFont="1" applyAlignment="1">
      <alignment horizontal="center" vertical="center"/>
    </xf>
    <xf numFmtId="0" fontId="37" fillId="0" borderId="0" xfId="206" applyFont="1" applyAlignment="1">
      <alignment vertical="center"/>
    </xf>
    <xf numFmtId="0" fontId="36" fillId="0" borderId="0" xfId="206" applyFont="1" applyAlignment="1">
      <alignment vertical="center"/>
    </xf>
    <xf numFmtId="44" fontId="36" fillId="0" borderId="0" xfId="207" applyFont="1" applyAlignment="1">
      <alignment vertical="center"/>
    </xf>
    <xf numFmtId="44" fontId="36" fillId="0" borderId="0" xfId="207" applyFont="1" applyAlignment="1">
      <alignment horizontal="left" vertical="center"/>
    </xf>
    <xf numFmtId="43" fontId="36" fillId="0" borderId="0" xfId="208" applyFont="1" applyAlignment="1">
      <alignment horizontal="center" vertical="center"/>
    </xf>
    <xf numFmtId="0" fontId="41" fillId="0" borderId="0" xfId="206" applyFont="1" applyAlignment="1">
      <alignment horizontal="center" vertical="center"/>
    </xf>
    <xf numFmtId="0" fontId="36" fillId="0" borderId="0" xfId="206" applyFont="1" applyAlignment="1">
      <alignment horizontal="left" vertical="center"/>
    </xf>
    <xf numFmtId="0" fontId="36" fillId="0" borderId="0" xfId="206" applyFont="1" applyAlignment="1">
      <alignment horizontal="center" vertical="center"/>
    </xf>
    <xf numFmtId="0" fontId="37" fillId="0" borderId="0" xfId="206" applyFont="1" applyAlignment="1">
      <alignment horizontal="center" vertical="center"/>
    </xf>
    <xf numFmtId="0" fontId="54" fillId="34" borderId="0" xfId="0" applyFont="1" applyFill="1" applyAlignment="1">
      <alignment horizontal="left" vertical="top" wrapText="1"/>
    </xf>
    <xf numFmtId="0" fontId="36" fillId="27" borderId="17" xfId="0" applyFont="1" applyFill="1" applyBorder="1" applyAlignment="1">
      <alignment horizontal="left" vertical="center"/>
    </xf>
    <xf numFmtId="0" fontId="36" fillId="27" borderId="15" xfId="0" applyFont="1" applyFill="1" applyBorder="1" applyAlignment="1">
      <alignment horizontal="left" vertical="center"/>
    </xf>
    <xf numFmtId="0" fontId="36" fillId="27" borderId="16" xfId="0" applyFont="1" applyFill="1" applyBorder="1" applyAlignment="1">
      <alignment horizontal="left" vertical="center"/>
    </xf>
    <xf numFmtId="0" fontId="41" fillId="0" borderId="0" xfId="0" applyFont="1" applyAlignment="1">
      <alignment horizontal="center" vertical="center"/>
    </xf>
    <xf numFmtId="0" fontId="36" fillId="0" borderId="0" xfId="0" applyFont="1" applyAlignment="1">
      <alignment horizontal="center" vertical="center"/>
    </xf>
    <xf numFmtId="184" fontId="36" fillId="27" borderId="17" xfId="0" applyNumberFormat="1" applyFont="1" applyFill="1" applyBorder="1" applyAlignment="1">
      <alignment horizontal="center" vertical="center"/>
    </xf>
    <xf numFmtId="184" fontId="36" fillId="27" borderId="15" xfId="0" applyNumberFormat="1" applyFont="1" applyFill="1" applyBorder="1" applyAlignment="1">
      <alignment horizontal="center" vertical="center"/>
    </xf>
    <xf numFmtId="184" fontId="36" fillId="27" borderId="16" xfId="0" applyNumberFormat="1" applyFont="1" applyFill="1" applyBorder="1" applyAlignment="1">
      <alignment horizontal="center" vertical="center"/>
    </xf>
    <xf numFmtId="10" fontId="36" fillId="27" borderId="17" xfId="142" applyNumberFormat="1" applyFont="1" applyFill="1" applyBorder="1" applyAlignment="1">
      <alignment horizontal="center" vertical="center"/>
    </xf>
    <xf numFmtId="10" fontId="36" fillId="27" borderId="15" xfId="142" applyNumberFormat="1" applyFont="1" applyFill="1" applyBorder="1" applyAlignment="1">
      <alignment horizontal="center" vertical="center"/>
    </xf>
    <xf numFmtId="10" fontId="36" fillId="27" borderId="16" xfId="142" applyNumberFormat="1" applyFont="1" applyFill="1" applyBorder="1" applyAlignment="1">
      <alignment horizontal="center" vertical="center"/>
    </xf>
    <xf numFmtId="10" fontId="36" fillId="27" borderId="17" xfId="142" quotePrefix="1" applyNumberFormat="1" applyFont="1" applyFill="1" applyBorder="1" applyAlignment="1">
      <alignment horizontal="center" vertical="center"/>
    </xf>
    <xf numFmtId="14" fontId="36" fillId="27" borderId="17" xfId="0" quotePrefix="1" applyNumberFormat="1" applyFont="1" applyFill="1" applyBorder="1" applyAlignment="1">
      <alignment horizontal="center" vertical="center"/>
    </xf>
    <xf numFmtId="0" fontId="36" fillId="27" borderId="15" xfId="0" applyFont="1" applyFill="1" applyBorder="1" applyAlignment="1">
      <alignment horizontal="center" vertical="center"/>
    </xf>
    <xf numFmtId="0" fontId="36" fillId="27" borderId="16" xfId="0" applyFont="1" applyFill="1" applyBorder="1" applyAlignment="1">
      <alignment horizontal="center" vertical="center"/>
    </xf>
    <xf numFmtId="4" fontId="36" fillId="27" borderId="17" xfId="0" applyNumberFormat="1" applyFont="1" applyFill="1" applyBorder="1" applyAlignment="1">
      <alignment horizontal="center" vertical="center"/>
    </xf>
    <xf numFmtId="4" fontId="36" fillId="27" borderId="15" xfId="0" applyNumberFormat="1" applyFont="1" applyFill="1" applyBorder="1" applyAlignment="1">
      <alignment horizontal="center" vertical="center"/>
    </xf>
    <xf numFmtId="4" fontId="36" fillId="27" borderId="16" xfId="0" applyNumberFormat="1" applyFont="1" applyFill="1" applyBorder="1" applyAlignment="1">
      <alignment horizontal="center" vertical="center"/>
    </xf>
    <xf numFmtId="0" fontId="36" fillId="27" borderId="17" xfId="0" quotePrefix="1" applyFont="1" applyFill="1" applyBorder="1" applyAlignment="1">
      <alignment horizontal="center" vertical="center"/>
    </xf>
    <xf numFmtId="0" fontId="36" fillId="27" borderId="17" xfId="0" applyFont="1" applyFill="1" applyBorder="1" applyAlignment="1">
      <alignment horizontal="justify" vertical="center" wrapText="1"/>
    </xf>
    <xf numFmtId="0" fontId="36" fillId="27" borderId="15" xfId="0" applyFont="1" applyFill="1" applyBorder="1" applyAlignment="1">
      <alignment horizontal="justify" vertical="center" wrapText="1"/>
    </xf>
    <xf numFmtId="0" fontId="36" fillId="27" borderId="16" xfId="0" applyFont="1" applyFill="1" applyBorder="1" applyAlignment="1">
      <alignment horizontal="justify" vertical="center" wrapText="1"/>
    </xf>
    <xf numFmtId="0" fontId="47" fillId="3" borderId="0" xfId="143" applyFont="1" applyFill="1" applyAlignment="1">
      <alignment horizontal="center" vertical="center"/>
    </xf>
    <xf numFmtId="0" fontId="29" fillId="3" borderId="0" xfId="143" applyFont="1" applyFill="1" applyAlignment="1">
      <alignment horizontal="justify" vertical="center"/>
    </xf>
    <xf numFmtId="0" fontId="56" fillId="3" borderId="0" xfId="143" applyFont="1" applyFill="1" applyAlignment="1">
      <alignment horizontal="center" vertical="center"/>
    </xf>
    <xf numFmtId="185" fontId="57" fillId="0" borderId="0" xfId="1" applyNumberFormat="1" applyFont="1" applyAlignment="1">
      <alignment horizontal="right" vertical="center"/>
    </xf>
    <xf numFmtId="0" fontId="58" fillId="3" borderId="0" xfId="143" applyFont="1" applyFill="1" applyAlignment="1">
      <alignment horizontal="center" vertical="center"/>
    </xf>
    <xf numFmtId="0" fontId="65" fillId="0" borderId="0" xfId="0" applyFont="1" applyAlignment="1">
      <alignment horizontal="center" vertical="center" wrapText="1"/>
    </xf>
    <xf numFmtId="0" fontId="59" fillId="0" borderId="96" xfId="0" applyFont="1" applyBorder="1" applyAlignment="1">
      <alignment horizontal="center" vertical="center" wrapText="1"/>
    </xf>
    <xf numFmtId="0" fontId="59" fillId="0" borderId="77" xfId="0" applyFont="1" applyBorder="1" applyAlignment="1">
      <alignment horizontal="center" vertical="center" wrapText="1"/>
    </xf>
    <xf numFmtId="4" fontId="59" fillId="0" borderId="90" xfId="0" applyNumberFormat="1" applyFont="1" applyBorder="1" applyAlignment="1">
      <alignment vertical="center" wrapText="1"/>
    </xf>
    <xf numFmtId="4" fontId="59" fillId="0" borderId="91" xfId="0" applyNumberFormat="1" applyFont="1" applyBorder="1" applyAlignment="1">
      <alignment vertical="center" wrapText="1"/>
    </xf>
    <xf numFmtId="4" fontId="59" fillId="0" borderId="92" xfId="0" applyNumberFormat="1" applyFont="1" applyBorder="1" applyAlignment="1">
      <alignment vertical="center" wrapText="1"/>
    </xf>
    <xf numFmtId="172" fontId="29" fillId="0" borderId="0" xfId="90" applyFont="1" applyAlignment="1">
      <alignment horizontal="justify" vertical="center"/>
    </xf>
    <xf numFmtId="0" fontId="52" fillId="26" borderId="93" xfId="0" applyFont="1" applyFill="1" applyBorder="1" applyAlignment="1">
      <alignment horizontal="center" vertical="center" wrapText="1"/>
    </xf>
    <xf numFmtId="0" fontId="52" fillId="26" borderId="94" xfId="0" applyFont="1" applyFill="1" applyBorder="1" applyAlignment="1">
      <alignment horizontal="center" vertical="center" wrapText="1"/>
    </xf>
    <xf numFmtId="0" fontId="52" fillId="26" borderId="113" xfId="0" applyFont="1" applyFill="1" applyBorder="1" applyAlignment="1">
      <alignment horizontal="center" vertical="center" wrapText="1"/>
    </xf>
    <xf numFmtId="0" fontId="52" fillId="26" borderId="114" xfId="0" applyFont="1" applyFill="1" applyBorder="1" applyAlignment="1">
      <alignment horizontal="center" vertical="center" wrapText="1"/>
    </xf>
    <xf numFmtId="0" fontId="52" fillId="26" borderId="115" xfId="0" applyFont="1" applyFill="1" applyBorder="1" applyAlignment="1">
      <alignment horizontal="center" vertical="center" wrapText="1"/>
    </xf>
    <xf numFmtId="172" fontId="38" fillId="0" borderId="0" xfId="90" applyFont="1" applyAlignment="1">
      <alignment horizontal="center" vertical="center"/>
    </xf>
    <xf numFmtId="0" fontId="59" fillId="0" borderId="116" xfId="0" applyFont="1" applyBorder="1" applyAlignment="1">
      <alignment horizontal="center" vertical="center" wrapText="1"/>
    </xf>
    <xf numFmtId="0" fontId="59" fillId="0" borderId="117" xfId="0" applyFont="1" applyBorder="1" applyAlignment="1">
      <alignment horizontal="center" vertical="center" wrapText="1"/>
    </xf>
    <xf numFmtId="4" fontId="59" fillId="0" borderId="118" xfId="0" applyNumberFormat="1" applyFont="1" applyBorder="1" applyAlignment="1">
      <alignment vertical="center" wrapText="1"/>
    </xf>
    <xf numFmtId="4" fontId="59" fillId="0" borderId="119" xfId="0" applyNumberFormat="1" applyFont="1" applyBorder="1" applyAlignment="1">
      <alignment vertical="center" wrapText="1"/>
    </xf>
    <xf numFmtId="4" fontId="59" fillId="0" borderId="120" xfId="0" applyNumberFormat="1" applyFont="1" applyBorder="1" applyAlignment="1">
      <alignment vertical="center" wrapText="1"/>
    </xf>
    <xf numFmtId="172" fontId="45" fillId="0" borderId="0" xfId="90" applyFont="1" applyAlignment="1">
      <alignment horizontal="left" vertical="center" wrapText="1"/>
    </xf>
    <xf numFmtId="0" fontId="1" fillId="0" borderId="0" xfId="0" applyFont="1" applyAlignment="1">
      <alignment horizontal="center" vertical="center"/>
    </xf>
    <xf numFmtId="0" fontId="33" fillId="0" borderId="0" xfId="0" applyFont="1" applyAlignment="1">
      <alignment horizontal="center" vertical="center"/>
    </xf>
    <xf numFmtId="172" fontId="45" fillId="0" borderId="0" xfId="90" applyFont="1" applyAlignment="1">
      <alignment horizontal="left" vertical="center"/>
    </xf>
    <xf numFmtId="172" fontId="45" fillId="0" borderId="0" xfId="90" applyFont="1" applyAlignment="1">
      <alignment horizontal="justify" vertical="center"/>
    </xf>
    <xf numFmtId="172" fontId="39" fillId="0" borderId="0" xfId="90" applyFont="1" applyAlignment="1">
      <alignment horizontal="left" vertical="top" wrapText="1"/>
    </xf>
    <xf numFmtId="0" fontId="54" fillId="34" borderId="0" xfId="209" applyFont="1" applyFill="1" applyAlignment="1">
      <alignment horizontal="left" vertical="top" wrapText="1"/>
    </xf>
    <xf numFmtId="0" fontId="65" fillId="0" borderId="0" xfId="206" applyFont="1" applyAlignment="1">
      <alignment horizontal="center" vertical="center" wrapText="1"/>
    </xf>
    <xf numFmtId="0" fontId="54" fillId="34" borderId="199" xfId="209" applyFont="1" applyFill="1" applyBorder="1" applyAlignment="1">
      <alignment horizontal="left" vertical="top" wrapText="1"/>
    </xf>
    <xf numFmtId="0" fontId="54" fillId="34" borderId="198" xfId="209" applyFont="1" applyFill="1" applyBorder="1" applyAlignment="1">
      <alignment horizontal="left" vertical="top" wrapText="1"/>
    </xf>
    <xf numFmtId="0" fontId="54" fillId="34" borderId="0" xfId="209" quotePrefix="1" applyFont="1" applyFill="1" applyAlignment="1">
      <alignment horizontal="left" vertical="top" wrapText="1"/>
    </xf>
    <xf numFmtId="0" fontId="54" fillId="37" borderId="77" xfId="0" applyFont="1" applyFill="1" applyBorder="1" applyAlignment="1">
      <alignment horizontal="left" vertical="top" wrapText="1"/>
    </xf>
    <xf numFmtId="0" fontId="54" fillId="34" borderId="0" xfId="0" applyFont="1" applyFill="1" applyAlignment="1">
      <alignment horizontal="right" vertical="top" wrapText="1"/>
    </xf>
    <xf numFmtId="0" fontId="52" fillId="34" borderId="77" xfId="0" applyFont="1" applyFill="1" applyBorder="1" applyAlignment="1">
      <alignment horizontal="left" vertical="top" wrapText="1"/>
    </xf>
    <xf numFmtId="0" fontId="64" fillId="36" borderId="77" xfId="0" applyFont="1" applyFill="1" applyBorder="1" applyAlignment="1">
      <alignment horizontal="left" vertical="top" wrapText="1"/>
    </xf>
    <xf numFmtId="0" fontId="52" fillId="34" borderId="77" xfId="0" applyFont="1" applyFill="1" applyBorder="1" applyAlignment="1">
      <alignment horizontal="right" vertical="top" wrapText="1"/>
    </xf>
    <xf numFmtId="0" fontId="52" fillId="34" borderId="77" xfId="0" applyFont="1" applyFill="1" applyBorder="1" applyAlignment="1">
      <alignment horizontal="center" vertical="center" wrapText="1"/>
    </xf>
    <xf numFmtId="0" fontId="54" fillId="38" borderId="77" xfId="0" applyFont="1" applyFill="1" applyBorder="1" applyAlignment="1">
      <alignment horizontal="left" vertical="top" wrapText="1"/>
    </xf>
    <xf numFmtId="0" fontId="63" fillId="35" borderId="77" xfId="0" applyFont="1" applyFill="1" applyBorder="1" applyAlignment="1">
      <alignment horizontal="left" vertical="top" wrapText="1"/>
    </xf>
    <xf numFmtId="0" fontId="53" fillId="34" borderId="0" xfId="0" applyFont="1" applyFill="1" applyAlignment="1">
      <alignment horizontal="right" vertical="top" wrapText="1"/>
    </xf>
    <xf numFmtId="183" fontId="54" fillId="37" borderId="77" xfId="0" applyNumberFormat="1" applyFont="1" applyFill="1" applyBorder="1" applyAlignment="1">
      <alignment horizontal="right" vertical="top" wrapText="1"/>
    </xf>
    <xf numFmtId="183" fontId="54" fillId="38" borderId="77" xfId="0" applyNumberFormat="1" applyFont="1" applyFill="1" applyBorder="1" applyAlignment="1">
      <alignment horizontal="right" vertical="top" wrapText="1"/>
    </xf>
    <xf numFmtId="0" fontId="52" fillId="34" borderId="77" xfId="0" applyFont="1" applyFill="1" applyBorder="1" applyAlignment="1">
      <alignment horizontal="center" vertical="top" wrapText="1"/>
    </xf>
    <xf numFmtId="0" fontId="52" fillId="34" borderId="90" xfId="0" applyFont="1" applyFill="1" applyBorder="1" applyAlignment="1">
      <alignment horizontal="left" vertical="top" wrapText="1"/>
    </xf>
    <xf numFmtId="0" fontId="52" fillId="34" borderId="92" xfId="0" applyFont="1" applyFill="1" applyBorder="1" applyAlignment="1">
      <alignment horizontal="left" vertical="top" wrapText="1"/>
    </xf>
    <xf numFmtId="0" fontId="64" fillId="36" borderId="90" xfId="0" applyFont="1" applyFill="1" applyBorder="1" applyAlignment="1">
      <alignment horizontal="left" vertical="top" wrapText="1"/>
    </xf>
    <xf numFmtId="0" fontId="64" fillId="36" borderId="92" xfId="0" applyFont="1" applyFill="1" applyBorder="1" applyAlignment="1">
      <alignment horizontal="left" vertical="top" wrapText="1"/>
    </xf>
    <xf numFmtId="0" fontId="54" fillId="37" borderId="90" xfId="0" applyFont="1" applyFill="1" applyBorder="1" applyAlignment="1">
      <alignment horizontal="left" vertical="top" wrapText="1"/>
    </xf>
    <xf numFmtId="0" fontId="54" fillId="37" borderId="92" xfId="0" applyFont="1" applyFill="1" applyBorder="1" applyAlignment="1">
      <alignment horizontal="left" vertical="top" wrapText="1"/>
    </xf>
    <xf numFmtId="0" fontId="63" fillId="35" borderId="90" xfId="0" applyFont="1" applyFill="1" applyBorder="1" applyAlignment="1">
      <alignment horizontal="left" vertical="top" wrapText="1"/>
    </xf>
    <xf numFmtId="0" fontId="63" fillId="35" borderId="92" xfId="0" applyFont="1" applyFill="1" applyBorder="1" applyAlignment="1">
      <alignment horizontal="left" vertical="top" wrapText="1"/>
    </xf>
    <xf numFmtId="0" fontId="54" fillId="38" borderId="90" xfId="0" applyFont="1" applyFill="1" applyBorder="1" applyAlignment="1">
      <alignment horizontal="left" vertical="top" wrapText="1"/>
    </xf>
    <xf numFmtId="0" fontId="54" fillId="38" borderId="92" xfId="0" applyFont="1" applyFill="1" applyBorder="1" applyAlignment="1">
      <alignment horizontal="left" vertical="top" wrapText="1"/>
    </xf>
    <xf numFmtId="172" fontId="42" fillId="0" borderId="0" xfId="90" applyFont="1" applyAlignment="1">
      <alignment horizontal="justify" vertical="center"/>
    </xf>
    <xf numFmtId="0" fontId="29" fillId="0" borderId="0" xfId="0" applyFont="1" applyAlignment="1">
      <alignment horizontal="center" vertical="center"/>
    </xf>
    <xf numFmtId="0" fontId="28" fillId="0" borderId="0" xfId="0" applyFont="1" applyAlignment="1">
      <alignment horizontal="center" vertical="center"/>
    </xf>
    <xf numFmtId="0" fontId="28" fillId="0" borderId="168" xfId="0" quotePrefix="1" applyFont="1" applyBorder="1" applyAlignment="1">
      <alignment horizontal="center" vertical="center"/>
    </xf>
    <xf numFmtId="0" fontId="28" fillId="0" borderId="169" xfId="0" applyFont="1" applyBorder="1" applyAlignment="1">
      <alignment horizontal="center" vertical="center"/>
    </xf>
    <xf numFmtId="4" fontId="28" fillId="0" borderId="4" xfId="0" applyNumberFormat="1" applyFont="1" applyBorder="1" applyAlignment="1">
      <alignment horizontal="left" vertical="center" wrapText="1"/>
    </xf>
    <xf numFmtId="0" fontId="28" fillId="0" borderId="4" xfId="0" applyFont="1" applyBorder="1" applyAlignment="1">
      <alignment horizontal="left" vertical="center" wrapText="1"/>
    </xf>
    <xf numFmtId="0" fontId="28" fillId="0" borderId="14" xfId="0" applyFont="1" applyBorder="1" applyAlignment="1">
      <alignment horizontal="left" vertical="center" wrapText="1"/>
    </xf>
    <xf numFmtId="164" fontId="28" fillId="3" borderId="132" xfId="20" applyFont="1" applyFill="1" applyBorder="1" applyAlignment="1">
      <alignment horizontal="center" vertical="center"/>
    </xf>
    <xf numFmtId="164" fontId="28" fillId="3" borderId="39" xfId="20" applyFont="1" applyFill="1" applyBorder="1" applyAlignment="1">
      <alignment horizontal="center" vertical="center"/>
    </xf>
    <xf numFmtId="164" fontId="28" fillId="3" borderId="40" xfId="20" applyFont="1" applyFill="1" applyBorder="1" applyAlignment="1">
      <alignment horizontal="center" vertical="center"/>
    </xf>
    <xf numFmtId="164" fontId="28" fillId="3" borderId="38" xfId="20" applyFont="1" applyFill="1" applyBorder="1" applyAlignment="1">
      <alignment horizontal="center" vertical="center"/>
    </xf>
    <xf numFmtId="164" fontId="28" fillId="3" borderId="133" xfId="20" applyFont="1" applyFill="1" applyBorder="1" applyAlignment="1">
      <alignment horizontal="center" vertical="center"/>
    </xf>
    <xf numFmtId="10" fontId="28" fillId="0" borderId="34" xfId="193" applyNumberFormat="1" applyFont="1" applyFill="1" applyBorder="1" applyAlignment="1">
      <alignment horizontal="center" vertical="center"/>
    </xf>
    <xf numFmtId="10" fontId="28" fillId="0" borderId="35" xfId="193" applyNumberFormat="1" applyFont="1" applyFill="1" applyBorder="1" applyAlignment="1">
      <alignment horizontal="center" vertical="center"/>
    </xf>
    <xf numFmtId="10" fontId="28" fillId="0" borderId="137" xfId="193" applyNumberFormat="1" applyFont="1" applyFill="1" applyBorder="1" applyAlignment="1">
      <alignment horizontal="center" vertical="center"/>
    </xf>
    <xf numFmtId="10" fontId="28" fillId="0" borderId="136" xfId="142" applyNumberFormat="1" applyFont="1" applyFill="1" applyBorder="1" applyAlignment="1">
      <alignment horizontal="center" vertical="center"/>
    </xf>
    <xf numFmtId="10" fontId="28" fillId="0" borderId="35" xfId="142" applyNumberFormat="1" applyFont="1" applyFill="1" applyBorder="1" applyAlignment="1">
      <alignment horizontal="center" vertical="center"/>
    </xf>
    <xf numFmtId="10" fontId="28" fillId="0" borderId="36" xfId="142" applyNumberFormat="1" applyFont="1" applyFill="1" applyBorder="1" applyAlignment="1">
      <alignment horizontal="center" vertical="center"/>
    </xf>
    <xf numFmtId="10" fontId="28" fillId="0" borderId="36" xfId="193" applyNumberFormat="1" applyFont="1" applyFill="1" applyBorder="1" applyAlignment="1">
      <alignment horizontal="center" vertical="center"/>
    </xf>
    <xf numFmtId="0" fontId="28" fillId="0" borderId="37" xfId="0" applyFont="1" applyBorder="1" applyAlignment="1">
      <alignment horizontal="left" vertical="center" wrapText="1"/>
    </xf>
    <xf numFmtId="164" fontId="28" fillId="0" borderId="132" xfId="20" applyFont="1" applyFill="1" applyBorder="1" applyAlignment="1">
      <alignment horizontal="center" vertical="center"/>
    </xf>
    <xf numFmtId="164" fontId="28" fillId="0" borderId="39" xfId="20" applyFont="1" applyFill="1" applyBorder="1" applyAlignment="1">
      <alignment horizontal="center" vertical="center"/>
    </xf>
    <xf numFmtId="164" fontId="28" fillId="0" borderId="40" xfId="20" applyFont="1" applyFill="1" applyBorder="1" applyAlignment="1">
      <alignment horizontal="center" vertical="center"/>
    </xf>
    <xf numFmtId="10" fontId="28" fillId="0" borderId="136" xfId="193" applyNumberFormat="1" applyFont="1" applyFill="1" applyBorder="1" applyAlignment="1">
      <alignment horizontal="center" vertical="center"/>
    </xf>
    <xf numFmtId="164" fontId="28" fillId="0" borderId="38" xfId="20" applyFont="1" applyFill="1" applyBorder="1" applyAlignment="1">
      <alignment horizontal="center" vertical="center"/>
    </xf>
    <xf numFmtId="164" fontId="28" fillId="0" borderId="133" xfId="20" applyFont="1" applyFill="1" applyBorder="1" applyAlignment="1">
      <alignment horizontal="center" vertical="center"/>
    </xf>
    <xf numFmtId="0" fontId="29" fillId="26" borderId="147" xfId="0" applyFont="1" applyFill="1" applyBorder="1" applyAlignment="1">
      <alignment horizontal="center" vertical="center"/>
    </xf>
    <xf numFmtId="0" fontId="29" fillId="26" borderId="166" xfId="0" applyFont="1" applyFill="1" applyBorder="1" applyAlignment="1">
      <alignment horizontal="center" vertical="center"/>
    </xf>
    <xf numFmtId="0" fontId="29" fillId="26" borderId="167" xfId="0" applyFont="1" applyFill="1" applyBorder="1" applyAlignment="1">
      <alignment horizontal="center" vertical="center"/>
    </xf>
    <xf numFmtId="0" fontId="29" fillId="26" borderId="165" xfId="0" applyFont="1" applyFill="1" applyBorder="1" applyAlignment="1">
      <alignment horizontal="center" vertical="center" wrapText="1"/>
    </xf>
    <xf numFmtId="0" fontId="29" fillId="26" borderId="4" xfId="0" applyFont="1" applyFill="1" applyBorder="1" applyAlignment="1">
      <alignment horizontal="center" vertical="center" wrapText="1"/>
    </xf>
    <xf numFmtId="0" fontId="29" fillId="26" borderId="19" xfId="0" applyFont="1" applyFill="1" applyBorder="1" applyAlignment="1">
      <alignment horizontal="center" vertical="center" wrapText="1"/>
    </xf>
    <xf numFmtId="0" fontId="29" fillId="26" borderId="128" xfId="0" applyFont="1" applyFill="1" applyBorder="1" applyAlignment="1">
      <alignment horizontal="center" vertical="center" wrapText="1"/>
    </xf>
    <xf numFmtId="0" fontId="29" fillId="26" borderId="18" xfId="0" applyFont="1" applyFill="1" applyBorder="1" applyAlignment="1">
      <alignment horizontal="center" vertical="center" wrapText="1"/>
    </xf>
    <xf numFmtId="0" fontId="29" fillId="26" borderId="31" xfId="0" applyFont="1" applyFill="1" applyBorder="1" applyAlignment="1">
      <alignment horizontal="center" vertical="center" wrapText="1"/>
    </xf>
    <xf numFmtId="0" fontId="29" fillId="26" borderId="122" xfId="0" applyFont="1" applyFill="1" applyBorder="1" applyAlignment="1">
      <alignment horizontal="center" vertical="center" wrapText="1"/>
    </xf>
    <xf numFmtId="0" fontId="29" fillId="26" borderId="123" xfId="0" applyFont="1" applyFill="1" applyBorder="1" applyAlignment="1">
      <alignment horizontal="center" vertical="center" wrapText="1"/>
    </xf>
    <xf numFmtId="0" fontId="29" fillId="26" borderId="124" xfId="0" applyFont="1" applyFill="1" applyBorder="1" applyAlignment="1">
      <alignment horizontal="center" vertical="center" wrapText="1"/>
    </xf>
    <xf numFmtId="0" fontId="29" fillId="26" borderId="125" xfId="0" applyFont="1" applyFill="1" applyBorder="1" applyAlignment="1">
      <alignment horizontal="center" vertical="center"/>
    </xf>
    <xf numFmtId="0" fontId="29" fillId="26" borderId="126" xfId="0" applyFont="1" applyFill="1" applyBorder="1" applyAlignment="1">
      <alignment horizontal="center" vertical="center"/>
    </xf>
    <xf numFmtId="0" fontId="29" fillId="26" borderId="127" xfId="0" applyFont="1" applyFill="1" applyBorder="1" applyAlignment="1">
      <alignment horizontal="center" vertical="center"/>
    </xf>
    <xf numFmtId="0" fontId="29" fillId="26" borderId="130" xfId="0" applyFont="1" applyFill="1" applyBorder="1" applyAlignment="1">
      <alignment horizontal="center" vertical="center"/>
    </xf>
    <xf numFmtId="0" fontId="29" fillId="26" borderId="6" xfId="0" applyFont="1" applyFill="1" applyBorder="1" applyAlignment="1">
      <alignment horizontal="center" vertical="center"/>
    </xf>
    <xf numFmtId="0" fontId="29" fillId="26" borderId="30" xfId="0" applyFont="1" applyFill="1" applyBorder="1" applyAlignment="1">
      <alignment horizontal="center" vertical="center"/>
    </xf>
    <xf numFmtId="0" fontId="29" fillId="26" borderId="128" xfId="0" applyFont="1" applyFill="1" applyBorder="1" applyAlignment="1">
      <alignment horizontal="center" vertical="center"/>
    </xf>
    <xf numFmtId="0" fontId="29" fillId="26" borderId="31" xfId="0" applyFont="1" applyFill="1" applyBorder="1" applyAlignment="1">
      <alignment horizontal="center" vertical="center"/>
    </xf>
    <xf numFmtId="0" fontId="29" fillId="26" borderId="129" xfId="0" applyFont="1" applyFill="1" applyBorder="1" applyAlignment="1">
      <alignment horizontal="center" vertical="center"/>
    </xf>
    <xf numFmtId="0" fontId="29" fillId="26" borderId="131" xfId="0" applyFont="1" applyFill="1" applyBorder="1" applyAlignment="1">
      <alignment horizontal="center" vertical="center"/>
    </xf>
    <xf numFmtId="10" fontId="28" fillId="29" borderId="160" xfId="193" applyNumberFormat="1" applyFont="1" applyFill="1" applyBorder="1" applyAlignment="1">
      <alignment horizontal="center" vertical="center"/>
    </xf>
    <xf numFmtId="10" fontId="28" fillId="29" borderId="162" xfId="193" applyNumberFormat="1" applyFont="1" applyFill="1" applyBorder="1" applyAlignment="1">
      <alignment horizontal="center" vertical="center"/>
    </xf>
    <xf numFmtId="10" fontId="28" fillId="29" borderId="164" xfId="193" applyNumberFormat="1" applyFont="1" applyFill="1" applyBorder="1" applyAlignment="1">
      <alignment horizontal="center" vertical="center"/>
    </xf>
    <xf numFmtId="4" fontId="29" fillId="26" borderId="149" xfId="20" applyNumberFormat="1" applyFont="1" applyFill="1" applyBorder="1" applyAlignment="1">
      <alignment horizontal="center" vertical="center"/>
    </xf>
    <xf numFmtId="4" fontId="29" fillId="26" borderId="151" xfId="20" applyNumberFormat="1" applyFont="1" applyFill="1" applyBorder="1" applyAlignment="1">
      <alignment horizontal="center" vertical="center"/>
    </xf>
    <xf numFmtId="4" fontId="29" fillId="26" borderId="153" xfId="20" applyNumberFormat="1" applyFont="1" applyFill="1" applyBorder="1" applyAlignment="1">
      <alignment horizontal="center" vertical="center"/>
    </xf>
    <xf numFmtId="10" fontId="28" fillId="26" borderId="46" xfId="193" applyNumberFormat="1" applyFont="1" applyFill="1" applyBorder="1" applyAlignment="1">
      <alignment horizontal="center" vertical="center"/>
    </xf>
    <xf numFmtId="10" fontId="28" fillId="26" borderId="47" xfId="193" applyNumberFormat="1" applyFont="1" applyFill="1" applyBorder="1" applyAlignment="1">
      <alignment horizontal="center" vertical="center"/>
    </xf>
    <xf numFmtId="10" fontId="28" fillId="26" borderId="155" xfId="193" applyNumberFormat="1" applyFont="1" applyFill="1" applyBorder="1" applyAlignment="1">
      <alignment horizontal="center" vertical="center"/>
    </xf>
    <xf numFmtId="164" fontId="29" fillId="29" borderId="42" xfId="193" applyNumberFormat="1" applyFont="1" applyFill="1" applyBorder="1" applyAlignment="1">
      <alignment horizontal="center" vertical="center"/>
    </xf>
    <xf numFmtId="164" fontId="29" fillId="29" borderId="43" xfId="193" applyNumberFormat="1" applyFont="1" applyFill="1" applyBorder="1" applyAlignment="1">
      <alignment horizontal="center" vertical="center"/>
    </xf>
    <xf numFmtId="164" fontId="29" fillId="29" borderId="157" xfId="193" applyNumberFormat="1" applyFont="1" applyFill="1" applyBorder="1" applyAlignment="1">
      <alignment horizontal="center" vertical="center"/>
    </xf>
    <xf numFmtId="10" fontId="28" fillId="29" borderId="163" xfId="193" applyNumberFormat="1" applyFont="1" applyFill="1" applyBorder="1" applyAlignment="1">
      <alignment horizontal="center" vertical="center"/>
    </xf>
    <xf numFmtId="4" fontId="29" fillId="26" borderId="152" xfId="20" applyNumberFormat="1" applyFont="1" applyFill="1" applyBorder="1" applyAlignment="1">
      <alignment horizontal="center" vertical="center"/>
    </xf>
    <xf numFmtId="10" fontId="28" fillId="26" borderId="48" xfId="193" applyNumberFormat="1" applyFont="1" applyFill="1" applyBorder="1" applyAlignment="1">
      <alignment horizontal="center" vertical="center"/>
    </xf>
    <xf numFmtId="10" fontId="28" fillId="29" borderId="161" xfId="193" applyNumberFormat="1" applyFont="1" applyFill="1" applyBorder="1" applyAlignment="1">
      <alignment horizontal="center" vertical="center"/>
    </xf>
    <xf numFmtId="4" fontId="29" fillId="29" borderId="82" xfId="193" applyNumberFormat="1" applyFont="1" applyFill="1" applyBorder="1" applyAlignment="1">
      <alignment horizontal="center" vertical="center"/>
    </xf>
    <xf numFmtId="4" fontId="29" fillId="29" borderId="43" xfId="193" applyNumberFormat="1" applyFont="1" applyFill="1" applyBorder="1" applyAlignment="1">
      <alignment horizontal="center" vertical="center"/>
    </xf>
    <xf numFmtId="4" fontId="29" fillId="29" borderId="44" xfId="193" applyNumberFormat="1" applyFont="1" applyFill="1" applyBorder="1" applyAlignment="1">
      <alignment horizontal="center" vertical="center"/>
    </xf>
    <xf numFmtId="164" fontId="29" fillId="29" borderId="44" xfId="193" applyNumberFormat="1" applyFont="1" applyFill="1" applyBorder="1" applyAlignment="1">
      <alignment horizontal="center" vertical="center"/>
    </xf>
    <xf numFmtId="4" fontId="29" fillId="26" borderId="150" xfId="20" applyNumberFormat="1" applyFont="1" applyFill="1" applyBorder="1" applyAlignment="1">
      <alignment horizontal="center" vertical="center"/>
    </xf>
    <xf numFmtId="10" fontId="28" fillId="26" borderId="83" xfId="193" applyNumberFormat="1" applyFont="1" applyFill="1" applyBorder="1" applyAlignment="1">
      <alignment horizontal="center" vertical="center"/>
    </xf>
    <xf numFmtId="0" fontId="28" fillId="0" borderId="168" xfId="0" applyFont="1" applyBorder="1" applyAlignment="1">
      <alignment horizontal="center" vertical="center"/>
    </xf>
    <xf numFmtId="10" fontId="28" fillId="0" borderId="142" xfId="142" applyNumberFormat="1" applyFont="1" applyFill="1" applyBorder="1" applyAlignment="1">
      <alignment horizontal="center" vertical="center"/>
    </xf>
    <xf numFmtId="10" fontId="28" fillId="0" borderId="143" xfId="142" applyNumberFormat="1" applyFont="1" applyFill="1" applyBorder="1" applyAlignment="1">
      <alignment horizontal="center" vertical="center"/>
    </xf>
    <xf numFmtId="10" fontId="28" fillId="0" borderId="144" xfId="142" applyNumberFormat="1" applyFont="1" applyFill="1" applyBorder="1" applyAlignment="1">
      <alignment horizontal="center" vertical="center"/>
    </xf>
    <xf numFmtId="10" fontId="28" fillId="0" borderId="145" xfId="193" applyNumberFormat="1" applyFont="1" applyFill="1" applyBorder="1" applyAlignment="1">
      <alignment horizontal="center" vertical="center"/>
    </xf>
    <xf numFmtId="10" fontId="28" fillId="0" borderId="143" xfId="193" applyNumberFormat="1" applyFont="1" applyFill="1" applyBorder="1" applyAlignment="1">
      <alignment horizontal="center" vertical="center"/>
    </xf>
    <xf numFmtId="10" fontId="28" fillId="0" borderId="144" xfId="193" applyNumberFormat="1" applyFont="1" applyFill="1" applyBorder="1" applyAlignment="1">
      <alignment horizontal="center" vertical="center"/>
    </xf>
    <xf numFmtId="10" fontId="28" fillId="0" borderId="146" xfId="193" applyNumberFormat="1" applyFont="1" applyFill="1" applyBorder="1" applyAlignment="1">
      <alignment horizontal="center" vertical="center"/>
    </xf>
    <xf numFmtId="0" fontId="29" fillId="30" borderId="0" xfId="0" applyFont="1" applyFill="1" applyAlignment="1">
      <alignment horizontal="right" vertical="center" wrapText="1"/>
    </xf>
    <xf numFmtId="172" fontId="29" fillId="0" borderId="0" xfId="90" applyFont="1" applyAlignment="1">
      <alignment horizontal="left" vertical="center"/>
    </xf>
    <xf numFmtId="172" fontId="28" fillId="0" borderId="0" xfId="90" applyFont="1" applyAlignment="1">
      <alignment horizontal="justify" vertical="center"/>
    </xf>
    <xf numFmtId="0" fontId="65" fillId="0" borderId="0" xfId="0" applyFont="1" applyAlignment="1">
      <alignment horizontal="center" vertical="center"/>
    </xf>
    <xf numFmtId="172" fontId="29" fillId="28" borderId="50" xfId="90" applyFont="1" applyFill="1" applyBorder="1" applyAlignment="1">
      <alignment horizontal="center" vertical="center"/>
    </xf>
    <xf numFmtId="172" fontId="29" fillId="28" borderId="51" xfId="90" applyFont="1" applyFill="1" applyBorder="1" applyAlignment="1">
      <alignment horizontal="center" vertical="center"/>
    </xf>
    <xf numFmtId="172" fontId="29" fillId="28" borderId="69" xfId="90" applyFont="1" applyFill="1" applyBorder="1" applyAlignment="1">
      <alignment horizontal="center" vertical="center"/>
    </xf>
    <xf numFmtId="172" fontId="29" fillId="28" borderId="52" xfId="90" applyFont="1" applyFill="1" applyBorder="1" applyAlignment="1">
      <alignment horizontal="center" vertical="center"/>
    </xf>
    <xf numFmtId="172" fontId="29" fillId="28" borderId="53" xfId="90" applyFont="1" applyFill="1" applyBorder="1" applyAlignment="1">
      <alignment horizontal="center" vertical="center"/>
    </xf>
    <xf numFmtId="172" fontId="29" fillId="28" borderId="64" xfId="90" applyFont="1" applyFill="1" applyBorder="1" applyAlignment="1">
      <alignment horizontal="center" vertical="center"/>
    </xf>
    <xf numFmtId="172" fontId="29" fillId="28" borderId="61" xfId="90" applyFont="1" applyFill="1" applyBorder="1" applyAlignment="1">
      <alignment horizontal="center" vertical="center" wrapText="1"/>
    </xf>
    <xf numFmtId="172" fontId="29" fillId="28" borderId="62" xfId="90" applyFont="1" applyFill="1" applyBorder="1" applyAlignment="1">
      <alignment horizontal="center" vertical="center" wrapText="1"/>
    </xf>
    <xf numFmtId="172" fontId="49" fillId="0" borderId="71" xfId="90" applyFont="1" applyBorder="1" applyAlignment="1">
      <alignment horizontal="center" vertical="center" wrapText="1"/>
    </xf>
    <xf numFmtId="172" fontId="49" fillId="0" borderId="72" xfId="90" applyFont="1" applyBorder="1" applyAlignment="1">
      <alignment horizontal="center" vertical="center" wrapText="1"/>
    </xf>
    <xf numFmtId="172" fontId="49" fillId="0" borderId="73" xfId="90" applyFont="1" applyBorder="1" applyAlignment="1">
      <alignment horizontal="center" vertical="center" wrapText="1"/>
    </xf>
    <xf numFmtId="172" fontId="29" fillId="27" borderId="67" xfId="90" applyFont="1" applyFill="1" applyBorder="1" applyAlignment="1">
      <alignment horizontal="center" vertical="center"/>
    </xf>
    <xf numFmtId="172" fontId="29" fillId="27" borderId="68" xfId="90" applyFont="1" applyFill="1" applyBorder="1" applyAlignment="1">
      <alignment horizontal="center" vertical="center"/>
    </xf>
    <xf numFmtId="172" fontId="29" fillId="27" borderId="70" xfId="90" applyFont="1" applyFill="1" applyBorder="1" applyAlignment="1">
      <alignment horizontal="center" vertical="center"/>
    </xf>
    <xf numFmtId="0" fontId="28" fillId="3" borderId="82" xfId="0" applyFont="1" applyFill="1" applyBorder="1" applyAlignment="1">
      <alignment horizontal="center" vertical="center" wrapText="1"/>
    </xf>
    <xf numFmtId="0" fontId="28" fillId="3" borderId="43" xfId="0" applyFont="1" applyFill="1" applyBorder="1" applyAlignment="1">
      <alignment horizontal="center" vertical="center" wrapText="1"/>
    </xf>
    <xf numFmtId="0" fontId="28" fillId="3" borderId="45" xfId="0" applyFont="1" applyFill="1" applyBorder="1" applyAlignment="1">
      <alignment horizontal="center" vertical="center" wrapText="1"/>
    </xf>
    <xf numFmtId="0" fontId="28" fillId="3" borderId="87" xfId="0" applyFont="1" applyFill="1" applyBorder="1" applyAlignment="1">
      <alignment horizontal="center" vertical="center" wrapText="1"/>
    </xf>
    <xf numFmtId="0" fontId="28" fillId="3" borderId="88" xfId="0" applyFont="1" applyFill="1" applyBorder="1" applyAlignment="1">
      <alignment horizontal="center" vertical="center" wrapText="1"/>
    </xf>
    <xf numFmtId="0" fontId="28" fillId="3" borderId="89" xfId="0" applyFont="1" applyFill="1" applyBorder="1" applyAlignment="1">
      <alignment horizontal="center" vertical="center" wrapText="1"/>
    </xf>
    <xf numFmtId="0" fontId="29" fillId="27" borderId="29" xfId="0" applyFont="1" applyFill="1" applyBorder="1" applyAlignment="1">
      <alignment horizontal="center" vertical="center" wrapText="1"/>
    </xf>
    <xf numFmtId="0" fontId="29" fillId="27" borderId="49" xfId="0" applyFont="1" applyFill="1" applyBorder="1" applyAlignment="1">
      <alignment horizontal="center" vertical="center" wrapText="1"/>
    </xf>
    <xf numFmtId="0" fontId="29" fillId="27" borderId="26" xfId="0" applyFont="1" applyFill="1" applyBorder="1" applyAlignment="1">
      <alignment horizontal="center" vertical="center" wrapText="1"/>
    </xf>
    <xf numFmtId="0" fontId="29" fillId="27" borderId="28" xfId="0" applyFont="1" applyFill="1" applyBorder="1" applyAlignment="1">
      <alignment horizontal="center" vertical="center" wrapText="1"/>
    </xf>
    <xf numFmtId="0" fontId="29" fillId="27" borderId="31" xfId="0" applyFont="1" applyFill="1" applyBorder="1" applyAlignment="1">
      <alignment horizontal="center" vertical="center" wrapText="1"/>
    </xf>
    <xf numFmtId="0" fontId="28" fillId="27" borderId="41" xfId="0" applyFont="1" applyFill="1" applyBorder="1" applyAlignment="1">
      <alignment horizontal="center" vertical="center" wrapText="1"/>
    </xf>
    <xf numFmtId="0" fontId="28" fillId="27" borderId="42" xfId="0" applyFont="1" applyFill="1" applyBorder="1" applyAlignment="1">
      <alignment horizontal="center" vertical="center" wrapText="1"/>
    </xf>
    <xf numFmtId="0" fontId="28" fillId="27" borderId="45" xfId="0" applyFont="1" applyFill="1" applyBorder="1" applyAlignment="1">
      <alignment horizontal="center" vertical="center" wrapText="1"/>
    </xf>
    <xf numFmtId="172" fontId="39" fillId="0" borderId="0" xfId="90" applyFont="1" applyAlignment="1">
      <alignment horizontal="left" vertical="center" wrapText="1"/>
    </xf>
    <xf numFmtId="0" fontId="58" fillId="0" borderId="0" xfId="0" applyFont="1" applyAlignment="1">
      <alignment horizontal="center" vertical="center"/>
    </xf>
    <xf numFmtId="0" fontId="29" fillId="27" borderId="178" xfId="0" applyFont="1" applyFill="1" applyBorder="1" applyAlignment="1">
      <alignment horizontal="center" vertical="center"/>
    </xf>
    <xf numFmtId="0" fontId="29" fillId="27" borderId="179" xfId="0" applyFont="1" applyFill="1" applyBorder="1" applyAlignment="1">
      <alignment horizontal="center" vertical="center"/>
    </xf>
    <xf numFmtId="0" fontId="29" fillId="27" borderId="180" xfId="0" applyFont="1" applyFill="1" applyBorder="1" applyAlignment="1">
      <alignment horizontal="center" vertical="center"/>
    </xf>
    <xf numFmtId="0" fontId="29" fillId="27" borderId="193" xfId="0" applyFont="1" applyFill="1" applyBorder="1" applyAlignment="1">
      <alignment horizontal="right" vertical="center"/>
    </xf>
    <xf numFmtId="0" fontId="29" fillId="27" borderId="194" xfId="0" applyFont="1" applyFill="1" applyBorder="1" applyAlignment="1">
      <alignment horizontal="right" vertical="center"/>
    </xf>
    <xf numFmtId="4" fontId="6" fillId="27" borderId="195" xfId="1" applyNumberFormat="1" applyFont="1" applyFill="1" applyBorder="1" applyAlignment="1">
      <alignment horizontal="right" vertical="center"/>
    </xf>
    <xf numFmtId="4" fontId="6" fillId="27" borderId="196" xfId="1" applyNumberFormat="1" applyFont="1" applyFill="1" applyBorder="1" applyAlignment="1">
      <alignment horizontal="right" vertical="center"/>
    </xf>
    <xf numFmtId="4" fontId="6" fillId="27" borderId="197" xfId="1" applyNumberFormat="1" applyFont="1" applyFill="1" applyBorder="1" applyAlignment="1">
      <alignment horizontal="right" vertical="center"/>
    </xf>
    <xf numFmtId="0" fontId="68" fillId="0" borderId="0" xfId="0" applyFont="1" applyAlignment="1">
      <alignment horizontal="center" vertical="center"/>
    </xf>
    <xf numFmtId="0" fontId="29" fillId="27" borderId="170" xfId="0" applyFont="1" applyFill="1" applyBorder="1" applyAlignment="1">
      <alignment horizontal="center" vertical="center"/>
    </xf>
    <xf numFmtId="0" fontId="29" fillId="27" borderId="176" xfId="0" applyFont="1" applyFill="1" applyBorder="1" applyAlignment="1">
      <alignment horizontal="center" vertical="center"/>
    </xf>
    <xf numFmtId="0" fontId="29" fillId="27" borderId="182" xfId="0" applyFont="1" applyFill="1" applyBorder="1" applyAlignment="1">
      <alignment horizontal="center" vertical="center"/>
    </xf>
    <xf numFmtId="0" fontId="29" fillId="27" borderId="171" xfId="0" applyFont="1" applyFill="1" applyBorder="1" applyAlignment="1">
      <alignment horizontal="center" vertical="center"/>
    </xf>
    <xf numFmtId="0" fontId="29" fillId="27" borderId="177" xfId="0" applyFont="1" applyFill="1" applyBorder="1" applyAlignment="1">
      <alignment horizontal="center" vertical="center"/>
    </xf>
    <xf numFmtId="0" fontId="29" fillId="27" borderId="183" xfId="0" applyFont="1" applyFill="1" applyBorder="1" applyAlignment="1">
      <alignment horizontal="center" vertical="center"/>
    </xf>
    <xf numFmtId="0" fontId="32" fillId="27" borderId="172" xfId="0" applyFont="1" applyFill="1" applyBorder="1" applyAlignment="1">
      <alignment horizontal="center" vertical="center"/>
    </xf>
    <xf numFmtId="0" fontId="32" fillId="27" borderId="173" xfId="0" applyFont="1" applyFill="1" applyBorder="1" applyAlignment="1">
      <alignment horizontal="center" vertical="center"/>
    </xf>
    <xf numFmtId="0" fontId="32" fillId="27" borderId="174" xfId="0" applyFont="1" applyFill="1" applyBorder="1" applyAlignment="1">
      <alignment horizontal="center" vertical="center"/>
    </xf>
    <xf numFmtId="0" fontId="32" fillId="27" borderId="172" xfId="0" applyFont="1" applyFill="1" applyBorder="1" applyAlignment="1">
      <alignment horizontal="center" vertical="center" wrapText="1"/>
    </xf>
    <xf numFmtId="0" fontId="32" fillId="27" borderId="175" xfId="0" applyFont="1" applyFill="1" applyBorder="1" applyAlignment="1">
      <alignment horizontal="center" vertical="center" wrapText="1"/>
    </xf>
    <xf numFmtId="0" fontId="32" fillId="27" borderId="181" xfId="0" applyFont="1" applyFill="1" applyBorder="1" applyAlignment="1">
      <alignment horizontal="center" vertical="center" wrapText="1"/>
    </xf>
    <xf numFmtId="0" fontId="29" fillId="27" borderId="178" xfId="0" applyFont="1" applyFill="1" applyBorder="1" applyAlignment="1">
      <alignment horizontal="center" vertical="center" wrapText="1"/>
    </xf>
  </cellXfs>
  <cellStyles count="211">
    <cellStyle name="20% - Ênfase1 2" xfId="50" xr:uid="{00000000-0005-0000-0000-000000000000}"/>
    <cellStyle name="20% - Ênfase2 2" xfId="51" xr:uid="{00000000-0005-0000-0000-000001000000}"/>
    <cellStyle name="20% - Ênfase3 2" xfId="52" xr:uid="{00000000-0005-0000-0000-000002000000}"/>
    <cellStyle name="20% - Ênfase4 2" xfId="53" xr:uid="{00000000-0005-0000-0000-000003000000}"/>
    <cellStyle name="20% - Ênfase5 2" xfId="54" xr:uid="{00000000-0005-0000-0000-000004000000}"/>
    <cellStyle name="20% - Ênfase6 2" xfId="55" xr:uid="{00000000-0005-0000-0000-000005000000}"/>
    <cellStyle name="40% - Ênfase1 2" xfId="56" xr:uid="{00000000-0005-0000-0000-000006000000}"/>
    <cellStyle name="40% - Ênfase2 2" xfId="57" xr:uid="{00000000-0005-0000-0000-000007000000}"/>
    <cellStyle name="40% - Ênfase3 2" xfId="58" xr:uid="{00000000-0005-0000-0000-000008000000}"/>
    <cellStyle name="40% - Ênfase4 2" xfId="59" xr:uid="{00000000-0005-0000-0000-000009000000}"/>
    <cellStyle name="40% - Ênfase5 2" xfId="60" xr:uid="{00000000-0005-0000-0000-00000A000000}"/>
    <cellStyle name="40% - Ênfase6 2" xfId="61" xr:uid="{00000000-0005-0000-0000-00000B000000}"/>
    <cellStyle name="60% - Ênfase1 2" xfId="62" xr:uid="{00000000-0005-0000-0000-00000C000000}"/>
    <cellStyle name="60% - Ênfase2 2" xfId="63" xr:uid="{00000000-0005-0000-0000-00000D000000}"/>
    <cellStyle name="60% - Ênfase3 2" xfId="64" xr:uid="{00000000-0005-0000-0000-00000E000000}"/>
    <cellStyle name="60% - Ênfase4 2" xfId="65" xr:uid="{00000000-0005-0000-0000-00000F000000}"/>
    <cellStyle name="60% - Ênfase5 2" xfId="66" xr:uid="{00000000-0005-0000-0000-000010000000}"/>
    <cellStyle name="60% - Ênfase6 2" xfId="67" xr:uid="{00000000-0005-0000-0000-000011000000}"/>
    <cellStyle name="Bom 2" xfId="68" xr:uid="{00000000-0005-0000-0000-000012000000}"/>
    <cellStyle name="Cálculo 2" xfId="69" xr:uid="{00000000-0005-0000-0000-000013000000}"/>
    <cellStyle name="Cancel" xfId="21" xr:uid="{00000000-0005-0000-0000-000014000000}"/>
    <cellStyle name="Célula de Verificação 2" xfId="70" xr:uid="{00000000-0005-0000-0000-000015000000}"/>
    <cellStyle name="Célula Vinculada 2" xfId="71" xr:uid="{00000000-0005-0000-0000-000016000000}"/>
    <cellStyle name="Data" xfId="3" xr:uid="{00000000-0005-0000-0000-000017000000}"/>
    <cellStyle name="Data 2" xfId="72" xr:uid="{00000000-0005-0000-0000-000018000000}"/>
    <cellStyle name="Ênfase1 2" xfId="73" xr:uid="{00000000-0005-0000-0000-000019000000}"/>
    <cellStyle name="Ênfase2 2" xfId="74" xr:uid="{00000000-0005-0000-0000-00001A000000}"/>
    <cellStyle name="Ênfase3 2" xfId="75" xr:uid="{00000000-0005-0000-0000-00001B000000}"/>
    <cellStyle name="Ênfase4 2" xfId="76" xr:uid="{00000000-0005-0000-0000-00001C000000}"/>
    <cellStyle name="Ênfase5 2" xfId="77" xr:uid="{00000000-0005-0000-0000-00001D000000}"/>
    <cellStyle name="Ênfase6 2" xfId="78" xr:uid="{00000000-0005-0000-0000-00001E000000}"/>
    <cellStyle name="Entrada 2" xfId="79" xr:uid="{00000000-0005-0000-0000-00001F000000}"/>
    <cellStyle name="Euro" xfId="4" xr:uid="{00000000-0005-0000-0000-000020000000}"/>
    <cellStyle name="Euro 2" xfId="80" xr:uid="{00000000-0005-0000-0000-000021000000}"/>
    <cellStyle name="Fixo" xfId="5" xr:uid="{00000000-0005-0000-0000-000022000000}"/>
    <cellStyle name="Incorreto 2" xfId="81" xr:uid="{00000000-0005-0000-0000-000023000000}"/>
    <cellStyle name="Moeda" xfId="204" builtinId="4"/>
    <cellStyle name="Moeda 2" xfId="82" xr:uid="{00000000-0005-0000-0000-000024000000}"/>
    <cellStyle name="Moeda 2 2" xfId="207" xr:uid="{0A5E2A93-683A-4B36-AA25-54AF84BDC791}"/>
    <cellStyle name="Moeda 3" xfId="83" xr:uid="{00000000-0005-0000-0000-000025000000}"/>
    <cellStyle name="Moeda 4" xfId="84" xr:uid="{00000000-0005-0000-0000-000026000000}"/>
    <cellStyle name="Moeda 4 2" xfId="138" xr:uid="{00000000-0005-0000-0000-000027000000}"/>
    <cellStyle name="Moeda 4 2 2" xfId="196" xr:uid="{00000000-0005-0000-0000-000028000000}"/>
    <cellStyle name="Moeda 4 3" xfId="167" xr:uid="{00000000-0005-0000-0000-000029000000}"/>
    <cellStyle name="Neutra 2" xfId="85" xr:uid="{00000000-0005-0000-0000-00002A000000}"/>
    <cellStyle name="Normal" xfId="0" builtinId="0"/>
    <cellStyle name="Normal 10" xfId="119" xr:uid="{00000000-0005-0000-0000-00002C000000}"/>
    <cellStyle name="Normal 10 2" xfId="178" xr:uid="{00000000-0005-0000-0000-00002D000000}"/>
    <cellStyle name="Normal 102" xfId="200" xr:uid="{DA37A7A7-87DD-48BE-939D-0B6FC1BDD9E5}"/>
    <cellStyle name="Normal 11" xfId="120" xr:uid="{00000000-0005-0000-0000-00002E000000}"/>
    <cellStyle name="Normal 11 2" xfId="179" xr:uid="{00000000-0005-0000-0000-00002F000000}"/>
    <cellStyle name="Normal 12" xfId="130" xr:uid="{00000000-0005-0000-0000-000030000000}"/>
    <cellStyle name="Normal 12 2" xfId="140" xr:uid="{00000000-0005-0000-0000-000031000000}"/>
    <cellStyle name="Normal 12 2 2" xfId="197" xr:uid="{00000000-0005-0000-0000-000032000000}"/>
    <cellStyle name="Normal 12 3" xfId="189" xr:uid="{00000000-0005-0000-0000-000033000000}"/>
    <cellStyle name="Normal 13" xfId="205" xr:uid="{9727B44A-8892-436C-AE9F-815E5C2DD852}"/>
    <cellStyle name="Normal 2" xfId="6" xr:uid="{00000000-0005-0000-0000-000034000000}"/>
    <cellStyle name="Normal 2 10" xfId="26" xr:uid="{00000000-0005-0000-0000-000035000000}"/>
    <cellStyle name="Normal 2 11" xfId="206" xr:uid="{966F4ECD-0917-4E95-92CD-DE8AA1D2AB5E}"/>
    <cellStyle name="Normal 2 2" xfId="29" xr:uid="{00000000-0005-0000-0000-000036000000}"/>
    <cellStyle name="Normal 2 2 2" xfId="86" xr:uid="{00000000-0005-0000-0000-000037000000}"/>
    <cellStyle name="Normal 2 2 2 2" xfId="168" xr:uid="{00000000-0005-0000-0000-000038000000}"/>
    <cellStyle name="Normal 2 2 3" xfId="150" xr:uid="{00000000-0005-0000-0000-000039000000}"/>
    <cellStyle name="Normal 2 3" xfId="87" xr:uid="{00000000-0005-0000-0000-00003A000000}"/>
    <cellStyle name="Normal 2 3 2" xfId="169" xr:uid="{00000000-0005-0000-0000-00003B000000}"/>
    <cellStyle name="Normal 2 4" xfId="88" xr:uid="{00000000-0005-0000-0000-00003C000000}"/>
    <cellStyle name="Normal 2 4 2" xfId="170" xr:uid="{00000000-0005-0000-0000-00003D000000}"/>
    <cellStyle name="Normal 2 5" xfId="112" xr:uid="{00000000-0005-0000-0000-00003E000000}"/>
    <cellStyle name="Normal 2 5 2" xfId="139" xr:uid="{00000000-0005-0000-0000-00003F000000}"/>
    <cellStyle name="Normal 2 6" xfId="114" xr:uid="{00000000-0005-0000-0000-000040000000}"/>
    <cellStyle name="Normal 2 7" xfId="115" xr:uid="{00000000-0005-0000-0000-000041000000}"/>
    <cellStyle name="Normal 2 8" xfId="117" xr:uid="{00000000-0005-0000-0000-000042000000}"/>
    <cellStyle name="Normal 2 9" xfId="118" xr:uid="{00000000-0005-0000-0000-000043000000}"/>
    <cellStyle name="Normal 2_QUANT_HELBOR BELVEDERE R06_Area Estruturada Priscila" xfId="89" xr:uid="{00000000-0005-0000-0000-000044000000}"/>
    <cellStyle name="Normal 3" xfId="22" xr:uid="{00000000-0005-0000-0000-000045000000}"/>
    <cellStyle name="Normal 3 13" xfId="202" xr:uid="{6B85A485-6ADC-4C0F-B6C7-6E88FDEF3B35}"/>
    <cellStyle name="Normal 3 2" xfId="90" xr:uid="{00000000-0005-0000-0000-000046000000}"/>
    <cellStyle name="Normal 3 3" xfId="42" xr:uid="{00000000-0005-0000-0000-000047000000}"/>
    <cellStyle name="Normal 3 3 10" xfId="122" xr:uid="{00000000-0005-0000-0000-000048000000}"/>
    <cellStyle name="Normal 3 3 10 2" xfId="132" xr:uid="{00000000-0005-0000-0000-000049000000}"/>
    <cellStyle name="Normal 3 3 10 2 2" xfId="191" xr:uid="{00000000-0005-0000-0000-00004A000000}"/>
    <cellStyle name="Normal 3 3 10 3" xfId="181" xr:uid="{00000000-0005-0000-0000-00004B000000}"/>
    <cellStyle name="Normal 3 3 11" xfId="123" xr:uid="{00000000-0005-0000-0000-00004C000000}"/>
    <cellStyle name="Normal 3 3 11 2" xfId="182" xr:uid="{00000000-0005-0000-0000-00004D000000}"/>
    <cellStyle name="Normal 3 3 12" xfId="124" xr:uid="{00000000-0005-0000-0000-00004E000000}"/>
    <cellStyle name="Normal 3 3 12 2" xfId="183" xr:uid="{00000000-0005-0000-0000-00004F000000}"/>
    <cellStyle name="Normal 3 3 13" xfId="125" xr:uid="{00000000-0005-0000-0000-000050000000}"/>
    <cellStyle name="Normal 3 3 13 2" xfId="184" xr:uid="{00000000-0005-0000-0000-000051000000}"/>
    <cellStyle name="Normal 3 3 14" xfId="126" xr:uid="{00000000-0005-0000-0000-000052000000}"/>
    <cellStyle name="Normal 3 3 14 2" xfId="185" xr:uid="{00000000-0005-0000-0000-000053000000}"/>
    <cellStyle name="Normal 3 3 15" xfId="127" xr:uid="{00000000-0005-0000-0000-000054000000}"/>
    <cellStyle name="Normal 3 3 15 2" xfId="186" xr:uid="{00000000-0005-0000-0000-000055000000}"/>
    <cellStyle name="Normal 3 3 16" xfId="128" xr:uid="{00000000-0005-0000-0000-000056000000}"/>
    <cellStyle name="Normal 3 3 16 2" xfId="187" xr:uid="{00000000-0005-0000-0000-000057000000}"/>
    <cellStyle name="Normal 3 3 17" xfId="159" xr:uid="{00000000-0005-0000-0000-000058000000}"/>
    <cellStyle name="Normal 3 3 2" xfId="43" xr:uid="{00000000-0005-0000-0000-000059000000}"/>
    <cellStyle name="Normal 3 3 2 2" xfId="160" xr:uid="{00000000-0005-0000-0000-00005A000000}"/>
    <cellStyle name="Normal 3 3 3" xfId="44" xr:uid="{00000000-0005-0000-0000-00005B000000}"/>
    <cellStyle name="Normal 3 3 3 2" xfId="161" xr:uid="{00000000-0005-0000-0000-00005C000000}"/>
    <cellStyle name="Normal 3 3 4" xfId="45" xr:uid="{00000000-0005-0000-0000-00005D000000}"/>
    <cellStyle name="Normal 3 3 4 2" xfId="162" xr:uid="{00000000-0005-0000-0000-00005E000000}"/>
    <cellStyle name="Normal 3 3 5" xfId="46" xr:uid="{00000000-0005-0000-0000-00005F000000}"/>
    <cellStyle name="Normal 3 3 5 2" xfId="163" xr:uid="{00000000-0005-0000-0000-000060000000}"/>
    <cellStyle name="Normal 3 3 6" xfId="47" xr:uid="{00000000-0005-0000-0000-000061000000}"/>
    <cellStyle name="Normal 3 3 6 2" xfId="164" xr:uid="{00000000-0005-0000-0000-000062000000}"/>
    <cellStyle name="Normal 3 3 7" xfId="48" xr:uid="{00000000-0005-0000-0000-000063000000}"/>
    <cellStyle name="Normal 3 3 7 2" xfId="165" xr:uid="{00000000-0005-0000-0000-000064000000}"/>
    <cellStyle name="Normal 3 3 8" xfId="49" xr:uid="{00000000-0005-0000-0000-000065000000}"/>
    <cellStyle name="Normal 3 3 8 2" xfId="166" xr:uid="{00000000-0005-0000-0000-000066000000}"/>
    <cellStyle name="Normal 3 3 9" xfId="121" xr:uid="{00000000-0005-0000-0000-000067000000}"/>
    <cellStyle name="Normal 3 3 9 2" xfId="180" xr:uid="{00000000-0005-0000-0000-000068000000}"/>
    <cellStyle name="Normal 3 4" xfId="27" xr:uid="{00000000-0005-0000-0000-000069000000}"/>
    <cellStyle name="Normal 3 4 2" xfId="148" xr:uid="{00000000-0005-0000-0000-00006A000000}"/>
    <cellStyle name="Normal 3 5" xfId="209" xr:uid="{7D8C9B0A-0F7E-4FAE-A74E-B2D60D66DD1A}"/>
    <cellStyle name="Normal 4" xfId="2" xr:uid="{00000000-0005-0000-0000-00006B000000}"/>
    <cellStyle name="Normal 4 2" xfId="91" xr:uid="{00000000-0005-0000-0000-00006C000000}"/>
    <cellStyle name="Normal 5" xfId="25" xr:uid="{00000000-0005-0000-0000-00006D000000}"/>
    <cellStyle name="Normal 5 2" xfId="93" xr:uid="{00000000-0005-0000-0000-00006E000000}"/>
    <cellStyle name="Normal 5 3" xfId="92" xr:uid="{00000000-0005-0000-0000-00006F000000}"/>
    <cellStyle name="Normal 5 3 2" xfId="171" xr:uid="{00000000-0005-0000-0000-000070000000}"/>
    <cellStyle name="Normal 5 4" xfId="147" xr:uid="{00000000-0005-0000-0000-000071000000}"/>
    <cellStyle name="Normal 53 2" xfId="199" xr:uid="{AAFB720E-6B5B-4A2D-A074-C50DA84919C7}"/>
    <cellStyle name="Normal 6" xfId="94" xr:uid="{00000000-0005-0000-0000-000072000000}"/>
    <cellStyle name="Normal 7" xfId="95" xr:uid="{00000000-0005-0000-0000-000073000000}"/>
    <cellStyle name="Normal 8" xfId="38" xr:uid="{00000000-0005-0000-0000-000074000000}"/>
    <cellStyle name="Normal 9" xfId="116" xr:uid="{00000000-0005-0000-0000-000075000000}"/>
    <cellStyle name="Normal 9 2" xfId="177" xr:uid="{00000000-0005-0000-0000-000076000000}"/>
    <cellStyle name="Normal_CS-COMP" xfId="7" xr:uid="{00000000-0005-0000-0000-000077000000}"/>
    <cellStyle name="Normal_modelo_lev_rev_interno" xfId="143" xr:uid="{00000000-0005-0000-0000-000078000000}"/>
    <cellStyle name="Normal_Mov_terra_118rev" xfId="198" xr:uid="{00000000-0005-0000-0000-000079000000}"/>
    <cellStyle name="Normal_RESESTR (2)" xfId="8" xr:uid="{00000000-0005-0000-0000-00007C000000}"/>
    <cellStyle name="Nota 2" xfId="96" xr:uid="{00000000-0005-0000-0000-00007D000000}"/>
    <cellStyle name="Percentual" xfId="9" xr:uid="{00000000-0005-0000-0000-00007E000000}"/>
    <cellStyle name="Ponto" xfId="10" xr:uid="{00000000-0005-0000-0000-00007F000000}"/>
    <cellStyle name="Porcentagem" xfId="142" builtinId="5"/>
    <cellStyle name="Porcentagem 2" xfId="12" xr:uid="{00000000-0005-0000-0000-000081000000}"/>
    <cellStyle name="Porcentagem 2 2" xfId="31" xr:uid="{00000000-0005-0000-0000-000082000000}"/>
    <cellStyle name="Porcentagem 2 2 2" xfId="134" xr:uid="{00000000-0005-0000-0000-000083000000}"/>
    <cellStyle name="Porcentagem 2 2 2 2" xfId="193" xr:uid="{00000000-0005-0000-0000-000084000000}"/>
    <cellStyle name="Porcentagem 2 2 3" xfId="152" xr:uid="{00000000-0005-0000-0000-000085000000}"/>
    <cellStyle name="Porcentagem 2 3" xfId="113" xr:uid="{00000000-0005-0000-0000-000086000000}"/>
    <cellStyle name="Porcentagem 2 4" xfId="30" xr:uid="{00000000-0005-0000-0000-000087000000}"/>
    <cellStyle name="Porcentagem 2 4 2" xfId="151" xr:uid="{00000000-0005-0000-0000-000088000000}"/>
    <cellStyle name="Porcentagem 2 5" xfId="210" xr:uid="{26F82BA4-9B94-4592-AAD0-0569FC0024C8}"/>
    <cellStyle name="Porcentagem 3" xfId="11" xr:uid="{00000000-0005-0000-0000-000089000000}"/>
    <cellStyle name="Porcentagem 3 2" xfId="98" xr:uid="{00000000-0005-0000-0000-00008A000000}"/>
    <cellStyle name="Porcentagem 3 2 2" xfId="32" xr:uid="{00000000-0005-0000-0000-00008B000000}"/>
    <cellStyle name="Porcentagem 3 2 2 2" xfId="133" xr:uid="{00000000-0005-0000-0000-00008C000000}"/>
    <cellStyle name="Porcentagem 3 2 2 2 2" xfId="192" xr:uid="{00000000-0005-0000-0000-00008D000000}"/>
    <cellStyle name="Porcentagem 3 2 2 3" xfId="153" xr:uid="{00000000-0005-0000-0000-00008E000000}"/>
    <cellStyle name="Porcentagem 3 2 3" xfId="172" xr:uid="{00000000-0005-0000-0000-00008F000000}"/>
    <cellStyle name="Porcentagem 3 3" xfId="99" xr:uid="{00000000-0005-0000-0000-000090000000}"/>
    <cellStyle name="Porcentagem 3 3 2" xfId="173" xr:uid="{00000000-0005-0000-0000-000091000000}"/>
    <cellStyle name="Porcentagem 3 4" xfId="97" xr:uid="{00000000-0005-0000-0000-000092000000}"/>
    <cellStyle name="Porcentagem 3 5" xfId="144" xr:uid="{00000000-0005-0000-0000-000093000000}"/>
    <cellStyle name="Saída 2" xfId="100" xr:uid="{00000000-0005-0000-0000-000094000000}"/>
    <cellStyle name="Separador de milhares 2" xfId="20" xr:uid="{00000000-0005-0000-0000-000095000000}"/>
    <cellStyle name="Separador de milhares 2 2" xfId="33" xr:uid="{00000000-0005-0000-0000-000096000000}"/>
    <cellStyle name="Separador de milhares 2 2 2" xfId="34" xr:uid="{00000000-0005-0000-0000-000097000000}"/>
    <cellStyle name="Separador de milhares 2 2 2 2" xfId="136" xr:uid="{00000000-0005-0000-0000-000098000000}"/>
    <cellStyle name="Separador de milhares 2 2 3" xfId="101" xr:uid="{00000000-0005-0000-0000-000099000000}"/>
    <cellStyle name="Separador de milhares 2 2 4" xfId="35" xr:uid="{00000000-0005-0000-0000-00009A000000}"/>
    <cellStyle name="Separador de milhares 2 2 4 2" xfId="24" xr:uid="{00000000-0005-0000-0000-00009B000000}"/>
    <cellStyle name="Separador de milhares 2 2 4 2 2" xfId="146" xr:uid="{00000000-0005-0000-0000-00009C000000}"/>
    <cellStyle name="Separador de milhares 2 2 4 3" xfId="155" xr:uid="{00000000-0005-0000-0000-00009D000000}"/>
    <cellStyle name="Separador de milhares 2 2 5" xfId="154" xr:uid="{00000000-0005-0000-0000-00009E000000}"/>
    <cellStyle name="Separador de milhares 2 3" xfId="39" xr:uid="{00000000-0005-0000-0000-00009F000000}"/>
    <cellStyle name="Separador de milhares 2 4" xfId="40" xr:uid="{00000000-0005-0000-0000-0000A0000000}"/>
    <cellStyle name="Separador de milhares 2 4 2" xfId="135" xr:uid="{00000000-0005-0000-0000-0000A1000000}"/>
    <cellStyle name="Separador de milhares 2 4 2 2" xfId="194" xr:uid="{00000000-0005-0000-0000-0000A2000000}"/>
    <cellStyle name="Separador de milhares 2 4 3" xfId="157" xr:uid="{00000000-0005-0000-0000-0000A3000000}"/>
    <cellStyle name="Separador de milhares 3" xfId="23" xr:uid="{00000000-0005-0000-0000-0000A4000000}"/>
    <cellStyle name="Separador de milhares 3 2" xfId="36" xr:uid="{00000000-0005-0000-0000-0000A5000000}"/>
    <cellStyle name="Separador de milhares 3 2 2" xfId="41" xr:uid="{00000000-0005-0000-0000-0000A6000000}"/>
    <cellStyle name="Separador de milhares 3 2 2 2" xfId="131" xr:uid="{00000000-0005-0000-0000-0000A7000000}"/>
    <cellStyle name="Separador de milhares 3 2 2 2 2" xfId="190" xr:uid="{00000000-0005-0000-0000-0000A8000000}"/>
    <cellStyle name="Separador de milhares 3 2 2 3" xfId="158" xr:uid="{00000000-0005-0000-0000-0000A9000000}"/>
    <cellStyle name="Separador de milhares 3 2 3" xfId="156" xr:uid="{00000000-0005-0000-0000-0000AA000000}"/>
    <cellStyle name="Separador de milhares 3 3" xfId="102" xr:uid="{00000000-0005-0000-0000-0000AB000000}"/>
    <cellStyle name="Separador de milhares 3 3 2" xfId="174" xr:uid="{00000000-0005-0000-0000-0000AC000000}"/>
    <cellStyle name="Separador de milhares 3 4" xfId="28" xr:uid="{00000000-0005-0000-0000-0000AD000000}"/>
    <cellStyle name="Separador de milhares 3 4 2" xfId="149" xr:uid="{00000000-0005-0000-0000-0000AE000000}"/>
    <cellStyle name="Separador de milhares 4" xfId="13" xr:uid="{00000000-0005-0000-0000-0000AF000000}"/>
    <cellStyle name="Separador de milhares 4 2" xfId="37" xr:uid="{00000000-0005-0000-0000-0000B0000000}"/>
    <cellStyle name="Separador de milhares 4 3" xfId="137" xr:uid="{00000000-0005-0000-0000-0000B1000000}"/>
    <cellStyle name="Separador de milhares 4 3 2" xfId="195" xr:uid="{00000000-0005-0000-0000-0000B2000000}"/>
    <cellStyle name="Separador de milhares 4 4" xfId="145" xr:uid="{00000000-0005-0000-0000-0000B3000000}"/>
    <cellStyle name="Separador de milhares 5" xfId="103" xr:uid="{00000000-0005-0000-0000-0000B4000000}"/>
    <cellStyle name="Separador de milhares 5 2" xfId="104" xr:uid="{00000000-0005-0000-0000-0000B5000000}"/>
    <cellStyle name="Separador de milhares 5 3" xfId="175" xr:uid="{00000000-0005-0000-0000-0000B6000000}"/>
    <cellStyle name="Separador de milhares 6" xfId="105" xr:uid="{00000000-0005-0000-0000-0000B7000000}"/>
    <cellStyle name="Separador de milhares 6 2" xfId="176" xr:uid="{00000000-0005-0000-0000-0000B8000000}"/>
    <cellStyle name="Separador de milhares 7" xfId="106" xr:uid="{00000000-0005-0000-0000-0000B9000000}"/>
    <cellStyle name="Separador de milhares 8" xfId="141" xr:uid="{00000000-0005-0000-0000-0000BA000000}"/>
    <cellStyle name="Texto de Aviso 2" xfId="107" xr:uid="{00000000-0005-0000-0000-0000BB000000}"/>
    <cellStyle name="Texto Explicativo 2" xfId="108" xr:uid="{00000000-0005-0000-0000-0000BC000000}"/>
    <cellStyle name="Título 1 2" xfId="14" xr:uid="{00000000-0005-0000-0000-0000BD000000}"/>
    <cellStyle name="Título 2 2" xfId="15" xr:uid="{00000000-0005-0000-0000-0000BE000000}"/>
    <cellStyle name="Título 3 2" xfId="109" xr:uid="{00000000-0005-0000-0000-0000BF000000}"/>
    <cellStyle name="Título 4 2" xfId="110" xr:uid="{00000000-0005-0000-0000-0000C0000000}"/>
    <cellStyle name="Título 5" xfId="111" xr:uid="{00000000-0005-0000-0000-0000C1000000}"/>
    <cellStyle name="Titulo1" xfId="16" xr:uid="{00000000-0005-0000-0000-0000C2000000}"/>
    <cellStyle name="Titulo2" xfId="17" xr:uid="{00000000-0005-0000-0000-0000C3000000}"/>
    <cellStyle name="titulos" xfId="18" xr:uid="{00000000-0005-0000-0000-0000C4000000}"/>
    <cellStyle name="Total 2" xfId="19" xr:uid="{00000000-0005-0000-0000-0000C5000000}"/>
    <cellStyle name="Vírgula" xfId="1" builtinId="3"/>
    <cellStyle name="Vírgula 2" xfId="129" xr:uid="{00000000-0005-0000-0000-0000C7000000}"/>
    <cellStyle name="Vírgula 2 2" xfId="188" xr:uid="{00000000-0005-0000-0000-0000C8000000}"/>
    <cellStyle name="Vírgula 2 3" xfId="208" xr:uid="{C7FA0C3E-4E36-4BE3-BE1B-B91365ECEE65}"/>
    <cellStyle name="Vírgula 30 2 2" xfId="203" xr:uid="{8B9203A2-9420-4415-8D89-EDB35F4602C9}"/>
    <cellStyle name="Vírgula 5" xfId="201" xr:uid="{E56115FE-FE17-4FEB-B629-05C82055735C}"/>
  </cellStyles>
  <dxfs count="8">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
      <fill>
        <patternFill>
          <bgColor indexed="42"/>
        </patternFill>
      </fill>
    </dxf>
  </dxfs>
  <tableStyles count="0" defaultTableStyle="TableStyleMedium9" defaultPivotStyle="PivotStyleLight16"/>
  <colors>
    <mruColors>
      <color rgb="FFEAEAEA"/>
      <color rgb="FFCCECFF"/>
      <color rgb="FFF8F8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1.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eetMetadata" Target="metadata.xml"/><Relationship Id="rId30"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3" Type="http://schemas.openxmlformats.org/officeDocument/2006/relationships/image" Target="../media/image15.png"/><Relationship Id="rId18" Type="http://schemas.openxmlformats.org/officeDocument/2006/relationships/image" Target="../media/image20.png"/><Relationship Id="rId26" Type="http://schemas.openxmlformats.org/officeDocument/2006/relationships/image" Target="../media/image28.png"/><Relationship Id="rId39" Type="http://schemas.openxmlformats.org/officeDocument/2006/relationships/image" Target="../media/image41.png"/><Relationship Id="rId21" Type="http://schemas.openxmlformats.org/officeDocument/2006/relationships/image" Target="../media/image23.png"/><Relationship Id="rId34" Type="http://schemas.openxmlformats.org/officeDocument/2006/relationships/image" Target="../media/image36.png"/><Relationship Id="rId7" Type="http://schemas.openxmlformats.org/officeDocument/2006/relationships/image" Target="../media/image9.png"/><Relationship Id="rId2" Type="http://schemas.openxmlformats.org/officeDocument/2006/relationships/image" Target="../media/image4.png"/><Relationship Id="rId16" Type="http://schemas.openxmlformats.org/officeDocument/2006/relationships/image" Target="../media/image18.png"/><Relationship Id="rId20" Type="http://schemas.openxmlformats.org/officeDocument/2006/relationships/image" Target="../media/image22.png"/><Relationship Id="rId29" Type="http://schemas.openxmlformats.org/officeDocument/2006/relationships/image" Target="../media/image31.png"/><Relationship Id="rId41" Type="http://schemas.openxmlformats.org/officeDocument/2006/relationships/image" Target="../media/image43.png"/><Relationship Id="rId1" Type="http://schemas.openxmlformats.org/officeDocument/2006/relationships/image" Target="../media/image3.png"/><Relationship Id="rId6" Type="http://schemas.openxmlformats.org/officeDocument/2006/relationships/image" Target="../media/image8.png"/><Relationship Id="rId11" Type="http://schemas.openxmlformats.org/officeDocument/2006/relationships/image" Target="../media/image13.png"/><Relationship Id="rId24" Type="http://schemas.openxmlformats.org/officeDocument/2006/relationships/image" Target="../media/image26.png"/><Relationship Id="rId32" Type="http://schemas.openxmlformats.org/officeDocument/2006/relationships/image" Target="../media/image34.png"/><Relationship Id="rId37" Type="http://schemas.openxmlformats.org/officeDocument/2006/relationships/image" Target="../media/image39.png"/><Relationship Id="rId40" Type="http://schemas.openxmlformats.org/officeDocument/2006/relationships/image" Target="../media/image42.png"/><Relationship Id="rId5" Type="http://schemas.openxmlformats.org/officeDocument/2006/relationships/image" Target="../media/image7.png"/><Relationship Id="rId15" Type="http://schemas.openxmlformats.org/officeDocument/2006/relationships/image" Target="../media/image17.png"/><Relationship Id="rId23" Type="http://schemas.openxmlformats.org/officeDocument/2006/relationships/image" Target="../media/image25.png"/><Relationship Id="rId28" Type="http://schemas.openxmlformats.org/officeDocument/2006/relationships/image" Target="../media/image30.png"/><Relationship Id="rId36" Type="http://schemas.openxmlformats.org/officeDocument/2006/relationships/image" Target="../media/image38.png"/><Relationship Id="rId10" Type="http://schemas.openxmlformats.org/officeDocument/2006/relationships/image" Target="../media/image12.png"/><Relationship Id="rId19" Type="http://schemas.openxmlformats.org/officeDocument/2006/relationships/image" Target="../media/image21.jpeg"/><Relationship Id="rId31" Type="http://schemas.openxmlformats.org/officeDocument/2006/relationships/image" Target="../media/image33.png"/><Relationship Id="rId4" Type="http://schemas.openxmlformats.org/officeDocument/2006/relationships/image" Target="../media/image6.png"/><Relationship Id="rId9" Type="http://schemas.openxmlformats.org/officeDocument/2006/relationships/image" Target="../media/image11.png"/><Relationship Id="rId14" Type="http://schemas.openxmlformats.org/officeDocument/2006/relationships/image" Target="../media/image16.png"/><Relationship Id="rId22" Type="http://schemas.openxmlformats.org/officeDocument/2006/relationships/image" Target="../media/image24.png"/><Relationship Id="rId27" Type="http://schemas.openxmlformats.org/officeDocument/2006/relationships/image" Target="../media/image29.png"/><Relationship Id="rId30" Type="http://schemas.openxmlformats.org/officeDocument/2006/relationships/image" Target="../media/image32.png"/><Relationship Id="rId35" Type="http://schemas.openxmlformats.org/officeDocument/2006/relationships/image" Target="../media/image37.png"/><Relationship Id="rId8" Type="http://schemas.openxmlformats.org/officeDocument/2006/relationships/image" Target="../media/image10.png"/><Relationship Id="rId3" Type="http://schemas.openxmlformats.org/officeDocument/2006/relationships/image" Target="../media/image5.png"/><Relationship Id="rId12" Type="http://schemas.openxmlformats.org/officeDocument/2006/relationships/image" Target="../media/image14.png"/><Relationship Id="rId17" Type="http://schemas.openxmlformats.org/officeDocument/2006/relationships/image" Target="../media/image19.png"/><Relationship Id="rId25" Type="http://schemas.openxmlformats.org/officeDocument/2006/relationships/image" Target="../media/image27.png"/><Relationship Id="rId33" Type="http://schemas.openxmlformats.org/officeDocument/2006/relationships/image" Target="../media/image35.png"/><Relationship Id="rId38" Type="http://schemas.openxmlformats.org/officeDocument/2006/relationships/image" Target="../media/image40.png"/></Relationships>
</file>

<file path=xl/drawings/_rels/drawing2.xml.rels><?xml version="1.0" encoding="UTF-8" standalone="yes"?>
<Relationships xmlns="http://schemas.openxmlformats.org/package/2006/relationships"><Relationship Id="rId1" Type="http://schemas.openxmlformats.org/officeDocument/2006/relationships/image" Target="../media/image44.png"/></Relationships>
</file>

<file path=xl/drawings/_rels/drawing3.xml.rels><?xml version="1.0" encoding="UTF-8" standalone="yes"?>
<Relationships xmlns="http://schemas.openxmlformats.org/package/2006/relationships"><Relationship Id="rId1" Type="http://schemas.openxmlformats.org/officeDocument/2006/relationships/image" Target="../media/image44.png"/></Relationships>
</file>

<file path=xl/drawings/_rels/drawing4.xml.rels><?xml version="1.0" encoding="UTF-8" standalone="yes"?>
<Relationships xmlns="http://schemas.openxmlformats.org/package/2006/relationships"><Relationship Id="rId1" Type="http://schemas.openxmlformats.org/officeDocument/2006/relationships/image" Target="../media/image44.png"/></Relationships>
</file>

<file path=xl/drawings/_rels/drawing5.xml.rels><?xml version="1.0" encoding="UTF-8" standalone="yes"?>
<Relationships xmlns="http://schemas.openxmlformats.org/package/2006/relationships"><Relationship Id="rId1" Type="http://schemas.openxmlformats.org/officeDocument/2006/relationships/image" Target="../media/image44.png"/></Relationships>
</file>

<file path=xl/drawings/_rels/drawing6.xml.rels><?xml version="1.0" encoding="UTF-8" standalone="yes"?>
<Relationships xmlns="http://schemas.openxmlformats.org/package/2006/relationships"><Relationship Id="rId3" Type="http://schemas.openxmlformats.org/officeDocument/2006/relationships/image" Target="../media/image47.png"/><Relationship Id="rId2" Type="http://schemas.openxmlformats.org/officeDocument/2006/relationships/image" Target="../media/image46.png"/><Relationship Id="rId1" Type="http://schemas.openxmlformats.org/officeDocument/2006/relationships/image" Target="../media/image45.png"/><Relationship Id="rId4" Type="http://schemas.openxmlformats.org/officeDocument/2006/relationships/image" Target="../media/image48.png"/></Relationships>
</file>

<file path=xl/drawings/_rels/drawing7.xml.rels><?xml version="1.0" encoding="UTF-8" standalone="yes"?>
<Relationships xmlns="http://schemas.openxmlformats.org/package/2006/relationships"><Relationship Id="rId3" Type="http://schemas.openxmlformats.org/officeDocument/2006/relationships/image" Target="../media/image47.png"/><Relationship Id="rId2" Type="http://schemas.openxmlformats.org/officeDocument/2006/relationships/image" Target="../media/image46.png"/><Relationship Id="rId1" Type="http://schemas.openxmlformats.org/officeDocument/2006/relationships/image" Target="../media/image45.png"/><Relationship Id="rId4" Type="http://schemas.openxmlformats.org/officeDocument/2006/relationships/image" Target="../media/image48.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4.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5.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6.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7.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8.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4.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5.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6.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7.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8.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9.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0.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2.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1</xdr:col>
      <xdr:colOff>133351</xdr:colOff>
      <xdr:row>283</xdr:row>
      <xdr:rowOff>314326</xdr:rowOff>
    </xdr:from>
    <xdr:ext cx="4297510" cy="3428999"/>
    <xdr:pic>
      <xdr:nvPicPr>
        <xdr:cNvPr id="2" name="Imagem 1">
          <a:extLst>
            <a:ext uri="{FF2B5EF4-FFF2-40B4-BE49-F238E27FC236}">
              <a16:creationId xmlns:a16="http://schemas.microsoft.com/office/drawing/2014/main" id="{3B0DF953-EEC4-4033-A0FB-AB959F34222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9151" y="51215926"/>
          <a:ext cx="4297510" cy="3428999"/>
        </a:xfrm>
        <a:prstGeom prst="rect">
          <a:avLst/>
        </a:prstGeom>
      </xdr:spPr>
    </xdr:pic>
    <xdr:clientData/>
  </xdr:oneCellAnchor>
  <xdr:oneCellAnchor>
    <xdr:from>
      <xdr:col>4</xdr:col>
      <xdr:colOff>2095500</xdr:colOff>
      <xdr:row>283</xdr:row>
      <xdr:rowOff>317946</xdr:rowOff>
    </xdr:from>
    <xdr:ext cx="4155702" cy="3405378"/>
    <xdr:pic>
      <xdr:nvPicPr>
        <xdr:cNvPr id="3" name="Imagem 2">
          <a:extLst>
            <a:ext uri="{FF2B5EF4-FFF2-40B4-BE49-F238E27FC236}">
              <a16:creationId xmlns:a16="http://schemas.microsoft.com/office/drawing/2014/main" id="{2641D6AF-9E25-4E39-B22B-D00F575FB52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429000" y="51219546"/>
          <a:ext cx="4155702" cy="3405378"/>
        </a:xfrm>
        <a:prstGeom prst="rect">
          <a:avLst/>
        </a:prstGeom>
      </xdr:spPr>
    </xdr:pic>
    <xdr:clientData/>
  </xdr:oneCellAnchor>
  <xdr:oneCellAnchor>
    <xdr:from>
      <xdr:col>6</xdr:col>
      <xdr:colOff>133349</xdr:colOff>
      <xdr:row>283</xdr:row>
      <xdr:rowOff>333376</xdr:rowOff>
    </xdr:from>
    <xdr:ext cx="4156823" cy="3466833"/>
    <xdr:pic>
      <xdr:nvPicPr>
        <xdr:cNvPr id="4" name="Imagem 3">
          <a:extLst>
            <a:ext uri="{FF2B5EF4-FFF2-40B4-BE49-F238E27FC236}">
              <a16:creationId xmlns:a16="http://schemas.microsoft.com/office/drawing/2014/main" id="{9337A61D-0E88-4F77-937B-C3E116BB376E}"/>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248149" y="51215926"/>
          <a:ext cx="4156823" cy="3466833"/>
        </a:xfrm>
        <a:prstGeom prst="rect">
          <a:avLst/>
        </a:prstGeom>
      </xdr:spPr>
    </xdr:pic>
    <xdr:clientData/>
  </xdr:oneCellAnchor>
  <xdr:oneCellAnchor>
    <xdr:from>
      <xdr:col>4</xdr:col>
      <xdr:colOff>323849</xdr:colOff>
      <xdr:row>1910</xdr:row>
      <xdr:rowOff>285751</xdr:rowOff>
    </xdr:from>
    <xdr:ext cx="4886326" cy="2899778"/>
    <xdr:pic>
      <xdr:nvPicPr>
        <xdr:cNvPr id="5" name="Imagem 4">
          <a:extLst>
            <a:ext uri="{FF2B5EF4-FFF2-40B4-BE49-F238E27FC236}">
              <a16:creationId xmlns:a16="http://schemas.microsoft.com/office/drawing/2014/main" id="{1DC429D9-4412-4BD3-91B4-9B72E988BE14}"/>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067049" y="303314101"/>
          <a:ext cx="4886326" cy="2899778"/>
        </a:xfrm>
        <a:prstGeom prst="rect">
          <a:avLst/>
        </a:prstGeom>
      </xdr:spPr>
    </xdr:pic>
    <xdr:clientData/>
  </xdr:oneCellAnchor>
  <xdr:oneCellAnchor>
    <xdr:from>
      <xdr:col>3</xdr:col>
      <xdr:colOff>803463</xdr:colOff>
      <xdr:row>1921</xdr:row>
      <xdr:rowOff>466725</xdr:rowOff>
    </xdr:from>
    <xdr:ext cx="6725512" cy="2752725"/>
    <xdr:pic>
      <xdr:nvPicPr>
        <xdr:cNvPr id="6" name="Imagem 5">
          <a:extLst>
            <a:ext uri="{FF2B5EF4-FFF2-40B4-BE49-F238E27FC236}">
              <a16:creationId xmlns:a16="http://schemas.microsoft.com/office/drawing/2014/main" id="{B1B2DF8A-7E54-4099-BDAC-37B78B39839D}"/>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2746563" y="305304825"/>
          <a:ext cx="6725512" cy="2752725"/>
        </a:xfrm>
        <a:prstGeom prst="rect">
          <a:avLst/>
        </a:prstGeom>
      </xdr:spPr>
    </xdr:pic>
    <xdr:clientData/>
  </xdr:oneCellAnchor>
  <xdr:oneCellAnchor>
    <xdr:from>
      <xdr:col>4</xdr:col>
      <xdr:colOff>752476</xdr:colOff>
      <xdr:row>2125</xdr:row>
      <xdr:rowOff>419101</xdr:rowOff>
    </xdr:from>
    <xdr:ext cx="4133849" cy="2893694"/>
    <xdr:pic>
      <xdr:nvPicPr>
        <xdr:cNvPr id="7" name="Imagem 6">
          <a:extLst>
            <a:ext uri="{FF2B5EF4-FFF2-40B4-BE49-F238E27FC236}">
              <a16:creationId xmlns:a16="http://schemas.microsoft.com/office/drawing/2014/main" id="{C6E7D498-3E16-410A-A2B4-07CF31BA78DE}"/>
            </a:ext>
          </a:extLst>
        </xdr:cNvPr>
        <xdr:cNvPicPr>
          <a:picLocks noChangeAspect="1"/>
        </xdr:cNvPicPr>
      </xdr:nvPicPr>
      <xdr:blipFill rotWithShape="1">
        <a:blip xmlns:r="http://schemas.openxmlformats.org/officeDocument/2006/relationships" r:embed="rId6" cstate="print">
          <a:extLst>
            <a:ext uri="{28A0092B-C50C-407E-A947-70E740481C1C}">
              <a14:useLocalDpi xmlns:a14="http://schemas.microsoft.com/office/drawing/2010/main" val="0"/>
            </a:ext>
          </a:extLst>
        </a:blip>
        <a:srcRect r="1293"/>
        <a:stretch>
          <a:fillRect/>
        </a:stretch>
      </xdr:blipFill>
      <xdr:spPr>
        <a:xfrm>
          <a:off x="3429001" y="342042751"/>
          <a:ext cx="4133849" cy="2893694"/>
        </a:xfrm>
        <a:prstGeom prst="rect">
          <a:avLst/>
        </a:prstGeom>
      </xdr:spPr>
    </xdr:pic>
    <xdr:clientData/>
  </xdr:oneCellAnchor>
  <xdr:oneCellAnchor>
    <xdr:from>
      <xdr:col>4</xdr:col>
      <xdr:colOff>400050</xdr:colOff>
      <xdr:row>1937</xdr:row>
      <xdr:rowOff>447675</xdr:rowOff>
    </xdr:from>
    <xdr:ext cx="4714875" cy="2800205"/>
    <xdr:pic>
      <xdr:nvPicPr>
        <xdr:cNvPr id="8" name="Imagem 7">
          <a:extLst>
            <a:ext uri="{FF2B5EF4-FFF2-40B4-BE49-F238E27FC236}">
              <a16:creationId xmlns:a16="http://schemas.microsoft.com/office/drawing/2014/main" id="{4BE2FC69-BFA2-454C-824D-7A350AC1A2D9}"/>
            </a:ext>
          </a:extLst>
        </xdr:cNvPr>
        <xdr:cNvPicPr>
          <a:picLocks noChangeAspect="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l="6177" t="3250" r="6898" b="9000"/>
        <a:stretch>
          <a:fillRect/>
        </a:stretch>
      </xdr:blipFill>
      <xdr:spPr>
        <a:xfrm>
          <a:off x="3143250" y="308200425"/>
          <a:ext cx="4714875" cy="2800205"/>
        </a:xfrm>
        <a:prstGeom prst="rect">
          <a:avLst/>
        </a:prstGeom>
      </xdr:spPr>
    </xdr:pic>
    <xdr:clientData/>
  </xdr:oneCellAnchor>
  <xdr:oneCellAnchor>
    <xdr:from>
      <xdr:col>4</xdr:col>
      <xdr:colOff>1257300</xdr:colOff>
      <xdr:row>2013</xdr:row>
      <xdr:rowOff>323850</xdr:rowOff>
    </xdr:from>
    <xdr:ext cx="3114676" cy="3018677"/>
    <xdr:pic>
      <xdr:nvPicPr>
        <xdr:cNvPr id="9" name="Imagem 8">
          <a:extLst>
            <a:ext uri="{FF2B5EF4-FFF2-40B4-BE49-F238E27FC236}">
              <a16:creationId xmlns:a16="http://schemas.microsoft.com/office/drawing/2014/main" id="{8F564B58-6AA8-4897-99A3-860CC0891A3E}"/>
            </a:ext>
          </a:extLst>
        </xdr:cNvPr>
        <xdr:cNvPicPr>
          <a:picLocks noChangeAspect="1"/>
        </xdr:cNvPicPr>
      </xdr:nvPicPr>
      <xdr:blipFill rotWithShape="1">
        <a:blip xmlns:r="http://schemas.openxmlformats.org/officeDocument/2006/relationships" r:embed="rId8">
          <a:extLst>
            <a:ext uri="{28A0092B-C50C-407E-A947-70E740481C1C}">
              <a14:useLocalDpi xmlns:a14="http://schemas.microsoft.com/office/drawing/2010/main" val="0"/>
            </a:ext>
          </a:extLst>
        </a:blip>
        <a:srcRect l="8112" t="4477" r="12936" b="11045"/>
        <a:stretch>
          <a:fillRect/>
        </a:stretch>
      </xdr:blipFill>
      <xdr:spPr>
        <a:xfrm>
          <a:off x="3429000" y="321954525"/>
          <a:ext cx="3114676" cy="3018677"/>
        </a:xfrm>
        <a:prstGeom prst="rect">
          <a:avLst/>
        </a:prstGeom>
      </xdr:spPr>
    </xdr:pic>
    <xdr:clientData/>
  </xdr:oneCellAnchor>
  <xdr:oneCellAnchor>
    <xdr:from>
      <xdr:col>3</xdr:col>
      <xdr:colOff>133350</xdr:colOff>
      <xdr:row>2017</xdr:row>
      <xdr:rowOff>257176</xdr:rowOff>
    </xdr:from>
    <xdr:ext cx="5126279" cy="3076574"/>
    <xdr:pic>
      <xdr:nvPicPr>
        <xdr:cNvPr id="10" name="Imagem 9">
          <a:extLst>
            <a:ext uri="{FF2B5EF4-FFF2-40B4-BE49-F238E27FC236}">
              <a16:creationId xmlns:a16="http://schemas.microsoft.com/office/drawing/2014/main" id="{0018EF10-2A79-4DBB-A906-38561236E276}"/>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2190750" y="322678426"/>
          <a:ext cx="5126279" cy="3076574"/>
        </a:xfrm>
        <a:prstGeom prst="rect">
          <a:avLst/>
        </a:prstGeom>
      </xdr:spPr>
    </xdr:pic>
    <xdr:clientData/>
  </xdr:oneCellAnchor>
  <xdr:oneCellAnchor>
    <xdr:from>
      <xdr:col>4</xdr:col>
      <xdr:colOff>4791075</xdr:colOff>
      <xdr:row>2017</xdr:row>
      <xdr:rowOff>276224</xdr:rowOff>
    </xdr:from>
    <xdr:ext cx="3046319" cy="3099501"/>
    <xdr:pic>
      <xdr:nvPicPr>
        <xdr:cNvPr id="11" name="Imagem 10">
          <a:extLst>
            <a:ext uri="{FF2B5EF4-FFF2-40B4-BE49-F238E27FC236}">
              <a16:creationId xmlns:a16="http://schemas.microsoft.com/office/drawing/2014/main" id="{2FF5E2C5-A89B-49AB-8062-D173355DB041}"/>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3429000" y="322678424"/>
          <a:ext cx="3046319" cy="3099501"/>
        </a:xfrm>
        <a:prstGeom prst="rect">
          <a:avLst/>
        </a:prstGeom>
      </xdr:spPr>
    </xdr:pic>
    <xdr:clientData/>
  </xdr:oneCellAnchor>
  <xdr:oneCellAnchor>
    <xdr:from>
      <xdr:col>4</xdr:col>
      <xdr:colOff>28575</xdr:colOff>
      <xdr:row>1942</xdr:row>
      <xdr:rowOff>400050</xdr:rowOff>
    </xdr:from>
    <xdr:ext cx="5581787" cy="2914650"/>
    <xdr:pic>
      <xdr:nvPicPr>
        <xdr:cNvPr id="12" name="Imagem 11">
          <a:extLst>
            <a:ext uri="{FF2B5EF4-FFF2-40B4-BE49-F238E27FC236}">
              <a16:creationId xmlns:a16="http://schemas.microsoft.com/office/drawing/2014/main" id="{9350825D-2B8C-448E-B668-E080ECF4BCFF}"/>
            </a:ext>
          </a:extLst>
        </xdr:cNvPr>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2771775" y="309105300"/>
          <a:ext cx="5581787" cy="2914650"/>
        </a:xfrm>
        <a:prstGeom prst="rect">
          <a:avLst/>
        </a:prstGeom>
      </xdr:spPr>
    </xdr:pic>
    <xdr:clientData/>
  </xdr:oneCellAnchor>
  <xdr:oneCellAnchor>
    <xdr:from>
      <xdr:col>3</xdr:col>
      <xdr:colOff>801780</xdr:colOff>
      <xdr:row>1945</xdr:row>
      <xdr:rowOff>358587</xdr:rowOff>
    </xdr:from>
    <xdr:ext cx="5607629" cy="2809315"/>
    <xdr:pic>
      <xdr:nvPicPr>
        <xdr:cNvPr id="13" name="Imagem 12">
          <a:extLst>
            <a:ext uri="{FF2B5EF4-FFF2-40B4-BE49-F238E27FC236}">
              <a16:creationId xmlns:a16="http://schemas.microsoft.com/office/drawing/2014/main" id="{9F0CFB46-0F80-4725-B99F-D8AFD8FFA8B7}"/>
            </a:ext>
          </a:extLst>
        </xdr:cNvPr>
        <xdr:cNvPicPr>
          <a:picLocks noChangeAspect="1"/>
        </xdr:cNvPicPr>
      </xdr:nvPicPr>
      <xdr:blipFill rotWithShape="1">
        <a:blip xmlns:r="http://schemas.openxmlformats.org/officeDocument/2006/relationships" r:embed="rId12" cstate="print">
          <a:extLst>
            <a:ext uri="{28A0092B-C50C-407E-A947-70E740481C1C}">
              <a14:useLocalDpi xmlns:a14="http://schemas.microsoft.com/office/drawing/2010/main" val="0"/>
            </a:ext>
          </a:extLst>
        </a:blip>
        <a:srcRect t="5468"/>
        <a:stretch>
          <a:fillRect/>
        </a:stretch>
      </xdr:blipFill>
      <xdr:spPr>
        <a:xfrm>
          <a:off x="2744880" y="309644862"/>
          <a:ext cx="5607629" cy="2809315"/>
        </a:xfrm>
        <a:prstGeom prst="rect">
          <a:avLst/>
        </a:prstGeom>
      </xdr:spPr>
    </xdr:pic>
    <xdr:clientData/>
  </xdr:oneCellAnchor>
  <xdr:oneCellAnchor>
    <xdr:from>
      <xdr:col>4</xdr:col>
      <xdr:colOff>200025</xdr:colOff>
      <xdr:row>1948</xdr:row>
      <xdr:rowOff>742950</xdr:rowOff>
    </xdr:from>
    <xdr:ext cx="5052313" cy="2695575"/>
    <xdr:pic>
      <xdr:nvPicPr>
        <xdr:cNvPr id="14" name="Imagem 13">
          <a:extLst>
            <a:ext uri="{FF2B5EF4-FFF2-40B4-BE49-F238E27FC236}">
              <a16:creationId xmlns:a16="http://schemas.microsoft.com/office/drawing/2014/main" id="{56132AD1-9E26-48BC-8A59-80EA40B168E0}"/>
            </a:ext>
          </a:extLst>
        </xdr:cNvPr>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2943225" y="310191150"/>
          <a:ext cx="5052313" cy="2695575"/>
        </a:xfrm>
        <a:prstGeom prst="rect">
          <a:avLst/>
        </a:prstGeom>
      </xdr:spPr>
    </xdr:pic>
    <xdr:clientData/>
  </xdr:oneCellAnchor>
  <xdr:oneCellAnchor>
    <xdr:from>
      <xdr:col>4</xdr:col>
      <xdr:colOff>76200</xdr:colOff>
      <xdr:row>1951</xdr:row>
      <xdr:rowOff>705971</xdr:rowOff>
    </xdr:from>
    <xdr:ext cx="5467350" cy="2600754"/>
    <xdr:pic>
      <xdr:nvPicPr>
        <xdr:cNvPr id="15" name="Imagem 14">
          <a:extLst>
            <a:ext uri="{FF2B5EF4-FFF2-40B4-BE49-F238E27FC236}">
              <a16:creationId xmlns:a16="http://schemas.microsoft.com/office/drawing/2014/main" id="{59538013-0503-4466-9934-D108136ADA0E}"/>
            </a:ext>
          </a:extLst>
        </xdr:cNvPr>
        <xdr:cNvPicPr>
          <a:picLocks noChangeAspect="1"/>
        </xdr:cNvPicPr>
      </xdr:nvPicPr>
      <xdr:blipFill rotWithShape="1">
        <a:blip xmlns:r="http://schemas.openxmlformats.org/officeDocument/2006/relationships" r:embed="rId14" cstate="print">
          <a:extLst>
            <a:ext uri="{28A0092B-C50C-407E-A947-70E740481C1C}">
              <a14:useLocalDpi xmlns:a14="http://schemas.microsoft.com/office/drawing/2010/main" val="0"/>
            </a:ext>
          </a:extLst>
        </a:blip>
        <a:srcRect t="42"/>
        <a:stretch>
          <a:fillRect/>
        </a:stretch>
      </xdr:blipFill>
      <xdr:spPr>
        <a:xfrm>
          <a:off x="2819400" y="310735196"/>
          <a:ext cx="5467350" cy="2600754"/>
        </a:xfrm>
        <a:prstGeom prst="rect">
          <a:avLst/>
        </a:prstGeom>
      </xdr:spPr>
    </xdr:pic>
    <xdr:clientData/>
  </xdr:oneCellAnchor>
  <xdr:oneCellAnchor>
    <xdr:from>
      <xdr:col>3</xdr:col>
      <xdr:colOff>552450</xdr:colOff>
      <xdr:row>1954</xdr:row>
      <xdr:rowOff>495301</xdr:rowOff>
    </xdr:from>
    <xdr:ext cx="4267123" cy="2876549"/>
    <xdr:pic>
      <xdr:nvPicPr>
        <xdr:cNvPr id="16" name="Imagem 15">
          <a:extLst>
            <a:ext uri="{FF2B5EF4-FFF2-40B4-BE49-F238E27FC236}">
              <a16:creationId xmlns:a16="http://schemas.microsoft.com/office/drawing/2014/main" id="{BC7DF9FD-5C23-41A0-97C3-53498E2859CE}"/>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tretch>
          <a:fillRect/>
        </a:stretch>
      </xdr:blipFill>
      <xdr:spPr>
        <a:xfrm>
          <a:off x="2609850" y="311277001"/>
          <a:ext cx="4267123" cy="2876549"/>
        </a:xfrm>
        <a:prstGeom prst="rect">
          <a:avLst/>
        </a:prstGeom>
      </xdr:spPr>
    </xdr:pic>
    <xdr:clientData/>
  </xdr:oneCellAnchor>
  <xdr:oneCellAnchor>
    <xdr:from>
      <xdr:col>4</xdr:col>
      <xdr:colOff>4408208</xdr:colOff>
      <xdr:row>1954</xdr:row>
      <xdr:rowOff>333375</xdr:rowOff>
    </xdr:from>
    <xdr:ext cx="3404563" cy="3295650"/>
    <xdr:pic>
      <xdr:nvPicPr>
        <xdr:cNvPr id="17" name="Imagem 16">
          <a:extLst>
            <a:ext uri="{FF2B5EF4-FFF2-40B4-BE49-F238E27FC236}">
              <a16:creationId xmlns:a16="http://schemas.microsoft.com/office/drawing/2014/main" id="{4D10151C-509B-4534-AC56-9210C3F5B778}"/>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Lst>
        </a:blip>
        <a:stretch>
          <a:fillRect/>
        </a:stretch>
      </xdr:blipFill>
      <xdr:spPr>
        <a:xfrm>
          <a:off x="3427133" y="311277000"/>
          <a:ext cx="3404563" cy="3295650"/>
        </a:xfrm>
        <a:prstGeom prst="rect">
          <a:avLst/>
        </a:prstGeom>
      </xdr:spPr>
    </xdr:pic>
    <xdr:clientData/>
  </xdr:oneCellAnchor>
  <xdr:oneCellAnchor>
    <xdr:from>
      <xdr:col>3</xdr:col>
      <xdr:colOff>381000</xdr:colOff>
      <xdr:row>1957</xdr:row>
      <xdr:rowOff>504826</xdr:rowOff>
    </xdr:from>
    <xdr:ext cx="4614582" cy="2427596"/>
    <xdr:pic>
      <xdr:nvPicPr>
        <xdr:cNvPr id="18" name="Imagem 17">
          <a:extLst>
            <a:ext uri="{FF2B5EF4-FFF2-40B4-BE49-F238E27FC236}">
              <a16:creationId xmlns:a16="http://schemas.microsoft.com/office/drawing/2014/main" id="{D62960FE-66D6-467E-9E8C-6A213860A2CF}"/>
            </a:ext>
          </a:extLst>
        </xdr:cNvPr>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tretch>
          <a:fillRect/>
        </a:stretch>
      </xdr:blipFill>
      <xdr:spPr>
        <a:xfrm>
          <a:off x="2438400" y="311819926"/>
          <a:ext cx="4614582" cy="2427596"/>
        </a:xfrm>
        <a:prstGeom prst="rect">
          <a:avLst/>
        </a:prstGeom>
      </xdr:spPr>
    </xdr:pic>
    <xdr:clientData/>
  </xdr:oneCellAnchor>
  <xdr:oneCellAnchor>
    <xdr:from>
      <xdr:col>4</xdr:col>
      <xdr:colOff>4581525</xdr:colOff>
      <xdr:row>1957</xdr:row>
      <xdr:rowOff>285750</xdr:rowOff>
    </xdr:from>
    <xdr:ext cx="3216875" cy="3124200"/>
    <xdr:pic>
      <xdr:nvPicPr>
        <xdr:cNvPr id="19" name="Imagem 18">
          <a:extLst>
            <a:ext uri="{FF2B5EF4-FFF2-40B4-BE49-F238E27FC236}">
              <a16:creationId xmlns:a16="http://schemas.microsoft.com/office/drawing/2014/main" id="{19F4B2F6-6EDD-4DD6-9018-26DE32D20CCF}"/>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3429000" y="311819925"/>
          <a:ext cx="3216875" cy="3124200"/>
        </a:xfrm>
        <a:prstGeom prst="rect">
          <a:avLst/>
        </a:prstGeom>
      </xdr:spPr>
    </xdr:pic>
    <xdr:clientData/>
  </xdr:oneCellAnchor>
  <xdr:oneCellAnchor>
    <xdr:from>
      <xdr:col>4</xdr:col>
      <xdr:colOff>5434855</xdr:colOff>
      <xdr:row>1963</xdr:row>
      <xdr:rowOff>459442</xdr:rowOff>
    </xdr:from>
    <xdr:ext cx="5270453" cy="2696420"/>
    <xdr:pic>
      <xdr:nvPicPr>
        <xdr:cNvPr id="20" name="Imagem 19">
          <a:extLst>
            <a:ext uri="{FF2B5EF4-FFF2-40B4-BE49-F238E27FC236}">
              <a16:creationId xmlns:a16="http://schemas.microsoft.com/office/drawing/2014/main" id="{60E7889C-820C-4321-AF4A-B34EE09D489B}"/>
            </a:ext>
          </a:extLst>
        </xdr:cNvPr>
        <xdr:cNvPicPr>
          <a:picLocks noChangeAspect="1"/>
        </xdr:cNvPicPr>
      </xdr:nvPicPr>
      <xdr:blipFill rotWithShape="1">
        <a:blip xmlns:r="http://schemas.openxmlformats.org/officeDocument/2006/relationships" r:embed="rId19">
          <a:extLst>
            <a:ext uri="{28A0092B-C50C-407E-A947-70E740481C1C}">
              <a14:useLocalDpi xmlns:a14="http://schemas.microsoft.com/office/drawing/2010/main" val="0"/>
            </a:ext>
          </a:extLst>
        </a:blip>
        <a:srcRect t="7760"/>
        <a:stretch>
          <a:fillRect/>
        </a:stretch>
      </xdr:blipFill>
      <xdr:spPr>
        <a:xfrm>
          <a:off x="3425080" y="312908017"/>
          <a:ext cx="5270453" cy="2696420"/>
        </a:xfrm>
        <a:prstGeom prst="rect">
          <a:avLst/>
        </a:prstGeom>
      </xdr:spPr>
    </xdr:pic>
    <xdr:clientData/>
  </xdr:oneCellAnchor>
  <xdr:oneCellAnchor>
    <xdr:from>
      <xdr:col>3</xdr:col>
      <xdr:colOff>1679</xdr:colOff>
      <xdr:row>1963</xdr:row>
      <xdr:rowOff>449916</xdr:rowOff>
    </xdr:from>
    <xdr:ext cx="5815902" cy="2812676"/>
    <xdr:pic>
      <xdr:nvPicPr>
        <xdr:cNvPr id="21" name="Imagem 20">
          <a:extLst>
            <a:ext uri="{FF2B5EF4-FFF2-40B4-BE49-F238E27FC236}">
              <a16:creationId xmlns:a16="http://schemas.microsoft.com/office/drawing/2014/main" id="{7AC992DC-74B5-4479-8503-23D6AE9036CE}"/>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2059079" y="312908016"/>
          <a:ext cx="5815902" cy="2812676"/>
        </a:xfrm>
        <a:prstGeom prst="rect">
          <a:avLst/>
        </a:prstGeom>
      </xdr:spPr>
    </xdr:pic>
    <xdr:clientData/>
  </xdr:oneCellAnchor>
  <xdr:oneCellAnchor>
    <xdr:from>
      <xdr:col>3</xdr:col>
      <xdr:colOff>7844</xdr:colOff>
      <xdr:row>1966</xdr:row>
      <xdr:rowOff>532839</xdr:rowOff>
    </xdr:from>
    <xdr:ext cx="5815902" cy="2812676"/>
    <xdr:pic>
      <xdr:nvPicPr>
        <xdr:cNvPr id="22" name="Imagem 21">
          <a:extLst>
            <a:ext uri="{FF2B5EF4-FFF2-40B4-BE49-F238E27FC236}">
              <a16:creationId xmlns:a16="http://schemas.microsoft.com/office/drawing/2014/main" id="{334632FA-60C6-44C6-891D-E74B4EBA43C9}"/>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2065244" y="313448139"/>
          <a:ext cx="5815902" cy="2812676"/>
        </a:xfrm>
        <a:prstGeom prst="rect">
          <a:avLst/>
        </a:prstGeom>
      </xdr:spPr>
    </xdr:pic>
    <xdr:clientData/>
  </xdr:oneCellAnchor>
  <xdr:oneCellAnchor>
    <xdr:from>
      <xdr:col>3</xdr:col>
      <xdr:colOff>0</xdr:colOff>
      <xdr:row>1970</xdr:row>
      <xdr:rowOff>581025</xdr:rowOff>
    </xdr:from>
    <xdr:ext cx="5514681" cy="2667000"/>
    <xdr:pic>
      <xdr:nvPicPr>
        <xdr:cNvPr id="23" name="Imagem 22">
          <a:extLst>
            <a:ext uri="{FF2B5EF4-FFF2-40B4-BE49-F238E27FC236}">
              <a16:creationId xmlns:a16="http://schemas.microsoft.com/office/drawing/2014/main" id="{8334E1C3-338F-491C-8A00-B300248D2450}"/>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2057400" y="314172600"/>
          <a:ext cx="5514681" cy="2667000"/>
        </a:xfrm>
        <a:prstGeom prst="rect">
          <a:avLst/>
        </a:prstGeom>
      </xdr:spPr>
    </xdr:pic>
    <xdr:clientData/>
  </xdr:oneCellAnchor>
  <xdr:oneCellAnchor>
    <xdr:from>
      <xdr:col>5</xdr:col>
      <xdr:colOff>19050</xdr:colOff>
      <xdr:row>1970</xdr:row>
      <xdr:rowOff>609600</xdr:rowOff>
    </xdr:from>
    <xdr:ext cx="4818693" cy="2465295"/>
    <xdr:pic>
      <xdr:nvPicPr>
        <xdr:cNvPr id="24" name="Imagem 23">
          <a:extLst>
            <a:ext uri="{FF2B5EF4-FFF2-40B4-BE49-F238E27FC236}">
              <a16:creationId xmlns:a16="http://schemas.microsoft.com/office/drawing/2014/main" id="{EEC6312E-F4C5-42D0-91D2-3AC6224DCEA7}"/>
            </a:ext>
          </a:extLst>
        </xdr:cNvPr>
        <xdr:cNvPicPr>
          <a:picLocks noChangeAspect="1"/>
        </xdr:cNvPicPr>
      </xdr:nvPicPr>
      <xdr:blipFill rotWithShape="1">
        <a:blip xmlns:r="http://schemas.openxmlformats.org/officeDocument/2006/relationships" r:embed="rId19">
          <a:extLst>
            <a:ext uri="{28A0092B-C50C-407E-A947-70E740481C1C}">
              <a14:useLocalDpi xmlns:a14="http://schemas.microsoft.com/office/drawing/2010/main" val="0"/>
            </a:ext>
          </a:extLst>
        </a:blip>
        <a:srcRect t="7760"/>
        <a:stretch>
          <a:fillRect/>
        </a:stretch>
      </xdr:blipFill>
      <xdr:spPr>
        <a:xfrm>
          <a:off x="3448050" y="314172600"/>
          <a:ext cx="4818693" cy="2465295"/>
        </a:xfrm>
        <a:prstGeom prst="rect">
          <a:avLst/>
        </a:prstGeom>
      </xdr:spPr>
    </xdr:pic>
    <xdr:clientData/>
  </xdr:oneCellAnchor>
  <xdr:oneCellAnchor>
    <xdr:from>
      <xdr:col>2</xdr:col>
      <xdr:colOff>857810</xdr:colOff>
      <xdr:row>1973</xdr:row>
      <xdr:rowOff>373156</xdr:rowOff>
    </xdr:from>
    <xdr:ext cx="5811420" cy="2812676"/>
    <xdr:pic>
      <xdr:nvPicPr>
        <xdr:cNvPr id="25" name="Imagem 24">
          <a:extLst>
            <a:ext uri="{FF2B5EF4-FFF2-40B4-BE49-F238E27FC236}">
              <a16:creationId xmlns:a16="http://schemas.microsoft.com/office/drawing/2014/main" id="{3B8574B6-A9F4-45F6-BF5A-8E5FE895DF43}"/>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2057960" y="314717206"/>
          <a:ext cx="5811420" cy="2812676"/>
        </a:xfrm>
        <a:prstGeom prst="rect">
          <a:avLst/>
        </a:prstGeom>
      </xdr:spPr>
    </xdr:pic>
    <xdr:clientData/>
  </xdr:oneCellAnchor>
  <xdr:oneCellAnchor>
    <xdr:from>
      <xdr:col>5</xdr:col>
      <xdr:colOff>47625</xdr:colOff>
      <xdr:row>1973</xdr:row>
      <xdr:rowOff>476250</xdr:rowOff>
    </xdr:from>
    <xdr:ext cx="4983816" cy="2549774"/>
    <xdr:pic>
      <xdr:nvPicPr>
        <xdr:cNvPr id="26" name="Imagem 25">
          <a:extLst>
            <a:ext uri="{FF2B5EF4-FFF2-40B4-BE49-F238E27FC236}">
              <a16:creationId xmlns:a16="http://schemas.microsoft.com/office/drawing/2014/main" id="{4BC1111A-63A2-48E1-9B35-9F7BF6E5CFF3}"/>
            </a:ext>
          </a:extLst>
        </xdr:cNvPr>
        <xdr:cNvPicPr>
          <a:picLocks noChangeAspect="1"/>
        </xdr:cNvPicPr>
      </xdr:nvPicPr>
      <xdr:blipFill rotWithShape="1">
        <a:blip xmlns:r="http://schemas.openxmlformats.org/officeDocument/2006/relationships" r:embed="rId19">
          <a:extLst>
            <a:ext uri="{28A0092B-C50C-407E-A947-70E740481C1C}">
              <a14:useLocalDpi xmlns:a14="http://schemas.microsoft.com/office/drawing/2010/main" val="0"/>
            </a:ext>
          </a:extLst>
        </a:blip>
        <a:srcRect t="7760"/>
        <a:stretch>
          <a:fillRect/>
        </a:stretch>
      </xdr:blipFill>
      <xdr:spPr>
        <a:xfrm>
          <a:off x="3476625" y="314715525"/>
          <a:ext cx="4983816" cy="2549774"/>
        </a:xfrm>
        <a:prstGeom prst="rect">
          <a:avLst/>
        </a:prstGeom>
      </xdr:spPr>
    </xdr:pic>
    <xdr:clientData/>
  </xdr:oneCellAnchor>
  <xdr:oneCellAnchor>
    <xdr:from>
      <xdr:col>4</xdr:col>
      <xdr:colOff>5490883</xdr:colOff>
      <xdr:row>1966</xdr:row>
      <xdr:rowOff>582706</xdr:rowOff>
    </xdr:from>
    <xdr:ext cx="5270453" cy="2696420"/>
    <xdr:pic>
      <xdr:nvPicPr>
        <xdr:cNvPr id="27" name="Imagem 26">
          <a:extLst>
            <a:ext uri="{FF2B5EF4-FFF2-40B4-BE49-F238E27FC236}">
              <a16:creationId xmlns:a16="http://schemas.microsoft.com/office/drawing/2014/main" id="{F6CCD150-4A0E-48F9-8098-925E6494FDFE}"/>
            </a:ext>
          </a:extLst>
        </xdr:cNvPr>
        <xdr:cNvPicPr>
          <a:picLocks noChangeAspect="1"/>
        </xdr:cNvPicPr>
      </xdr:nvPicPr>
      <xdr:blipFill rotWithShape="1">
        <a:blip xmlns:r="http://schemas.openxmlformats.org/officeDocument/2006/relationships" r:embed="rId19">
          <a:extLst>
            <a:ext uri="{28A0092B-C50C-407E-A947-70E740481C1C}">
              <a14:useLocalDpi xmlns:a14="http://schemas.microsoft.com/office/drawing/2010/main" val="0"/>
            </a:ext>
          </a:extLst>
        </a:blip>
        <a:srcRect t="7760"/>
        <a:stretch>
          <a:fillRect/>
        </a:stretch>
      </xdr:blipFill>
      <xdr:spPr>
        <a:xfrm>
          <a:off x="3433483" y="313450381"/>
          <a:ext cx="5270453" cy="2696420"/>
        </a:xfrm>
        <a:prstGeom prst="rect">
          <a:avLst/>
        </a:prstGeom>
      </xdr:spPr>
    </xdr:pic>
    <xdr:clientData/>
  </xdr:oneCellAnchor>
  <xdr:oneCellAnchor>
    <xdr:from>
      <xdr:col>4</xdr:col>
      <xdr:colOff>933451</xdr:colOff>
      <xdr:row>1977</xdr:row>
      <xdr:rowOff>228601</xdr:rowOff>
    </xdr:from>
    <xdr:ext cx="3219449" cy="3169978"/>
    <xdr:pic>
      <xdr:nvPicPr>
        <xdr:cNvPr id="28" name="Imagem 27">
          <a:extLst>
            <a:ext uri="{FF2B5EF4-FFF2-40B4-BE49-F238E27FC236}">
              <a16:creationId xmlns:a16="http://schemas.microsoft.com/office/drawing/2014/main" id="{71700DE1-9BAF-4D42-A9DF-81DB8749A219}"/>
            </a:ext>
          </a:extLst>
        </xdr:cNvPr>
        <xdr:cNvPicPr>
          <a:picLocks noChangeAspect="1"/>
        </xdr:cNvPicPr>
      </xdr:nvPicPr>
      <xdr:blipFill>
        <a:blip xmlns:r="http://schemas.openxmlformats.org/officeDocument/2006/relationships" r:embed="rId21"/>
        <a:stretch>
          <a:fillRect/>
        </a:stretch>
      </xdr:blipFill>
      <xdr:spPr>
        <a:xfrm>
          <a:off x="3429001" y="315439426"/>
          <a:ext cx="3219449" cy="3169978"/>
        </a:xfrm>
        <a:prstGeom prst="rect">
          <a:avLst/>
        </a:prstGeom>
      </xdr:spPr>
    </xdr:pic>
    <xdr:clientData/>
  </xdr:oneCellAnchor>
  <xdr:oneCellAnchor>
    <xdr:from>
      <xdr:col>4</xdr:col>
      <xdr:colOff>4651003</xdr:colOff>
      <xdr:row>1980</xdr:row>
      <xdr:rowOff>296956</xdr:rowOff>
    </xdr:from>
    <xdr:ext cx="3132044" cy="3102609"/>
    <xdr:pic>
      <xdr:nvPicPr>
        <xdr:cNvPr id="29" name="Imagem 28">
          <a:extLst>
            <a:ext uri="{FF2B5EF4-FFF2-40B4-BE49-F238E27FC236}">
              <a16:creationId xmlns:a16="http://schemas.microsoft.com/office/drawing/2014/main" id="{EC455660-54AD-4282-AD15-4CB014E49361}"/>
            </a:ext>
          </a:extLst>
        </xdr:cNvPr>
        <xdr:cNvPicPr>
          <a:picLocks noChangeAspect="1"/>
        </xdr:cNvPicPr>
      </xdr:nvPicPr>
      <xdr:blipFill rotWithShape="1">
        <a:blip xmlns:r="http://schemas.openxmlformats.org/officeDocument/2006/relationships" r:embed="rId22"/>
        <a:srcRect r="1031"/>
        <a:stretch>
          <a:fillRect/>
        </a:stretch>
      </xdr:blipFill>
      <xdr:spPr>
        <a:xfrm>
          <a:off x="3431803" y="315984031"/>
          <a:ext cx="3132044" cy="3102609"/>
        </a:xfrm>
        <a:prstGeom prst="rect">
          <a:avLst/>
        </a:prstGeom>
      </xdr:spPr>
    </xdr:pic>
    <xdr:clientData/>
  </xdr:oneCellAnchor>
  <xdr:oneCellAnchor>
    <xdr:from>
      <xdr:col>3</xdr:col>
      <xdr:colOff>719976</xdr:colOff>
      <xdr:row>1980</xdr:row>
      <xdr:rowOff>437030</xdr:rowOff>
    </xdr:from>
    <xdr:ext cx="4163791" cy="2667000"/>
    <xdr:pic>
      <xdr:nvPicPr>
        <xdr:cNvPr id="30" name="Imagem 29">
          <a:extLst>
            <a:ext uri="{FF2B5EF4-FFF2-40B4-BE49-F238E27FC236}">
              <a16:creationId xmlns:a16="http://schemas.microsoft.com/office/drawing/2014/main" id="{C5B92073-865F-4C50-8FCD-0791E6F1F15F}"/>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tretch>
          <a:fillRect/>
        </a:stretch>
      </xdr:blipFill>
      <xdr:spPr>
        <a:xfrm>
          <a:off x="2739276" y="315981230"/>
          <a:ext cx="4163791" cy="2667000"/>
        </a:xfrm>
        <a:prstGeom prst="rect">
          <a:avLst/>
        </a:prstGeom>
      </xdr:spPr>
    </xdr:pic>
    <xdr:clientData/>
  </xdr:oneCellAnchor>
  <xdr:oneCellAnchor>
    <xdr:from>
      <xdr:col>4</xdr:col>
      <xdr:colOff>302559</xdr:colOff>
      <xdr:row>1984</xdr:row>
      <xdr:rowOff>224118</xdr:rowOff>
    </xdr:from>
    <xdr:ext cx="4542712" cy="3115235"/>
    <xdr:pic>
      <xdr:nvPicPr>
        <xdr:cNvPr id="31" name="Imagem 30">
          <a:extLst>
            <a:ext uri="{FF2B5EF4-FFF2-40B4-BE49-F238E27FC236}">
              <a16:creationId xmlns:a16="http://schemas.microsoft.com/office/drawing/2014/main" id="{452D421C-002E-41D5-8732-5949313B529B}"/>
            </a:ext>
          </a:extLst>
        </xdr:cNvPr>
        <xdr:cNvPicPr>
          <a:picLocks noChangeAspect="1"/>
        </xdr:cNvPicPr>
      </xdr:nvPicPr>
      <xdr:blipFill>
        <a:blip xmlns:r="http://schemas.openxmlformats.org/officeDocument/2006/relationships" r:embed="rId24" cstate="print">
          <a:extLst>
            <a:ext uri="{28A0092B-C50C-407E-A947-70E740481C1C}">
              <a14:useLocalDpi xmlns:a14="http://schemas.microsoft.com/office/drawing/2010/main" val="0"/>
            </a:ext>
          </a:extLst>
        </a:blip>
        <a:stretch>
          <a:fillRect/>
        </a:stretch>
      </xdr:blipFill>
      <xdr:spPr>
        <a:xfrm>
          <a:off x="3045759" y="316701768"/>
          <a:ext cx="4542712" cy="3115235"/>
        </a:xfrm>
        <a:prstGeom prst="rect">
          <a:avLst/>
        </a:prstGeom>
      </xdr:spPr>
    </xdr:pic>
    <xdr:clientData/>
  </xdr:oneCellAnchor>
  <xdr:oneCellAnchor>
    <xdr:from>
      <xdr:col>2</xdr:col>
      <xdr:colOff>313766</xdr:colOff>
      <xdr:row>1983</xdr:row>
      <xdr:rowOff>235324</xdr:rowOff>
    </xdr:from>
    <xdr:ext cx="3160057" cy="3082478"/>
    <xdr:pic>
      <xdr:nvPicPr>
        <xdr:cNvPr id="32" name="Imagem 31">
          <a:extLst>
            <a:ext uri="{FF2B5EF4-FFF2-40B4-BE49-F238E27FC236}">
              <a16:creationId xmlns:a16="http://schemas.microsoft.com/office/drawing/2014/main" id="{A3DADD81-4B03-4EAF-87E8-9C4E7B9CD847}"/>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tretch>
          <a:fillRect/>
        </a:stretch>
      </xdr:blipFill>
      <xdr:spPr>
        <a:xfrm>
          <a:off x="1685366" y="316522474"/>
          <a:ext cx="3160057" cy="3082478"/>
        </a:xfrm>
        <a:prstGeom prst="rect">
          <a:avLst/>
        </a:prstGeom>
      </xdr:spPr>
    </xdr:pic>
    <xdr:clientData/>
  </xdr:oneCellAnchor>
  <xdr:oneCellAnchor>
    <xdr:from>
      <xdr:col>4</xdr:col>
      <xdr:colOff>2263589</xdr:colOff>
      <xdr:row>1983</xdr:row>
      <xdr:rowOff>246530</xdr:rowOff>
    </xdr:from>
    <xdr:ext cx="3486637" cy="3019846"/>
    <xdr:pic>
      <xdr:nvPicPr>
        <xdr:cNvPr id="33" name="Imagem 32">
          <a:extLst>
            <a:ext uri="{FF2B5EF4-FFF2-40B4-BE49-F238E27FC236}">
              <a16:creationId xmlns:a16="http://schemas.microsoft.com/office/drawing/2014/main" id="{26BD7AB4-F5BC-4046-A111-52CEAB209B90}"/>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tretch>
          <a:fillRect/>
        </a:stretch>
      </xdr:blipFill>
      <xdr:spPr>
        <a:xfrm>
          <a:off x="3425639" y="316524155"/>
          <a:ext cx="3486637" cy="3019846"/>
        </a:xfrm>
        <a:prstGeom prst="rect">
          <a:avLst/>
        </a:prstGeom>
      </xdr:spPr>
    </xdr:pic>
    <xdr:clientData/>
  </xdr:oneCellAnchor>
  <xdr:oneCellAnchor>
    <xdr:from>
      <xdr:col>5</xdr:col>
      <xdr:colOff>504264</xdr:colOff>
      <xdr:row>1983</xdr:row>
      <xdr:rowOff>246530</xdr:rowOff>
    </xdr:from>
    <xdr:ext cx="4163006" cy="3036794"/>
    <xdr:pic>
      <xdr:nvPicPr>
        <xdr:cNvPr id="34" name="Imagem 33">
          <a:extLst>
            <a:ext uri="{FF2B5EF4-FFF2-40B4-BE49-F238E27FC236}">
              <a16:creationId xmlns:a16="http://schemas.microsoft.com/office/drawing/2014/main" id="{457C0847-3E52-4B1D-80F2-F7C9BBF23AA3}"/>
            </a:ext>
          </a:extLst>
        </xdr:cNvPr>
        <xdr:cNvPicPr>
          <a:picLocks noChangeAspect="1"/>
        </xdr:cNvPicPr>
      </xdr:nvPicPr>
      <xdr:blipFill rotWithShape="1">
        <a:blip xmlns:r="http://schemas.openxmlformats.org/officeDocument/2006/relationships" r:embed="rId27">
          <a:extLst>
            <a:ext uri="{28A0092B-C50C-407E-A947-70E740481C1C}">
              <a14:useLocalDpi xmlns:a14="http://schemas.microsoft.com/office/drawing/2010/main" val="0"/>
            </a:ext>
          </a:extLst>
        </a:blip>
        <a:srcRect b="43075"/>
        <a:stretch>
          <a:fillRect/>
        </a:stretch>
      </xdr:blipFill>
      <xdr:spPr>
        <a:xfrm>
          <a:off x="3933264" y="316524155"/>
          <a:ext cx="4163006" cy="3036794"/>
        </a:xfrm>
        <a:prstGeom prst="rect">
          <a:avLst/>
        </a:prstGeom>
      </xdr:spPr>
    </xdr:pic>
    <xdr:clientData/>
  </xdr:oneCellAnchor>
  <xdr:oneCellAnchor>
    <xdr:from>
      <xdr:col>4</xdr:col>
      <xdr:colOff>537882</xdr:colOff>
      <xdr:row>1998</xdr:row>
      <xdr:rowOff>246529</xdr:rowOff>
    </xdr:from>
    <xdr:ext cx="4478753" cy="3036795"/>
    <xdr:pic>
      <xdr:nvPicPr>
        <xdr:cNvPr id="35" name="Imagem 34">
          <a:extLst>
            <a:ext uri="{FF2B5EF4-FFF2-40B4-BE49-F238E27FC236}">
              <a16:creationId xmlns:a16="http://schemas.microsoft.com/office/drawing/2014/main" id="{7BB5FE22-18E5-442F-9D94-21F4E1DF36CE}"/>
            </a:ext>
          </a:extLst>
        </xdr:cNvPr>
        <xdr:cNvPicPr>
          <a:picLocks noChangeAspect="1"/>
        </xdr:cNvPicPr>
      </xdr:nvPicPr>
      <xdr:blipFill>
        <a:blip xmlns:r="http://schemas.openxmlformats.org/officeDocument/2006/relationships" r:embed="rId28" cstate="print">
          <a:extLst>
            <a:ext uri="{28A0092B-C50C-407E-A947-70E740481C1C}">
              <a14:useLocalDpi xmlns:a14="http://schemas.microsoft.com/office/drawing/2010/main" val="0"/>
            </a:ext>
          </a:extLst>
        </a:blip>
        <a:stretch>
          <a:fillRect/>
        </a:stretch>
      </xdr:blipFill>
      <xdr:spPr>
        <a:xfrm>
          <a:off x="3281082" y="319238779"/>
          <a:ext cx="4478753" cy="3036795"/>
        </a:xfrm>
        <a:prstGeom prst="rect">
          <a:avLst/>
        </a:prstGeom>
      </xdr:spPr>
    </xdr:pic>
    <xdr:clientData/>
  </xdr:oneCellAnchor>
  <xdr:oneCellAnchor>
    <xdr:from>
      <xdr:col>4</xdr:col>
      <xdr:colOff>403412</xdr:colOff>
      <xdr:row>2003</xdr:row>
      <xdr:rowOff>224118</xdr:rowOff>
    </xdr:from>
    <xdr:ext cx="4683034" cy="3115235"/>
    <xdr:pic>
      <xdr:nvPicPr>
        <xdr:cNvPr id="36" name="Imagem 35">
          <a:extLst>
            <a:ext uri="{FF2B5EF4-FFF2-40B4-BE49-F238E27FC236}">
              <a16:creationId xmlns:a16="http://schemas.microsoft.com/office/drawing/2014/main" id="{5242D942-2977-4034-A61E-5D717FAB6A99}"/>
            </a:ext>
          </a:extLst>
        </xdr:cNvPr>
        <xdr:cNvPicPr>
          <a:picLocks noChangeAspect="1"/>
        </xdr:cNvPicPr>
      </xdr:nvPicPr>
      <xdr:blipFill>
        <a:blip xmlns:r="http://schemas.openxmlformats.org/officeDocument/2006/relationships" r:embed="rId29" cstate="print">
          <a:extLst>
            <a:ext uri="{28A0092B-C50C-407E-A947-70E740481C1C}">
              <a14:useLocalDpi xmlns:a14="http://schemas.microsoft.com/office/drawing/2010/main" val="0"/>
            </a:ext>
          </a:extLst>
        </a:blip>
        <a:stretch>
          <a:fillRect/>
        </a:stretch>
      </xdr:blipFill>
      <xdr:spPr>
        <a:xfrm>
          <a:off x="3146612" y="320140293"/>
          <a:ext cx="4683034" cy="3115235"/>
        </a:xfrm>
        <a:prstGeom prst="rect">
          <a:avLst/>
        </a:prstGeom>
      </xdr:spPr>
    </xdr:pic>
    <xdr:clientData/>
  </xdr:oneCellAnchor>
  <xdr:oneCellAnchor>
    <xdr:from>
      <xdr:col>4</xdr:col>
      <xdr:colOff>78441</xdr:colOff>
      <xdr:row>2007</xdr:row>
      <xdr:rowOff>392206</xdr:rowOff>
    </xdr:from>
    <xdr:ext cx="4313965" cy="2801470"/>
    <xdr:pic>
      <xdr:nvPicPr>
        <xdr:cNvPr id="37" name="Imagem 36">
          <a:extLst>
            <a:ext uri="{FF2B5EF4-FFF2-40B4-BE49-F238E27FC236}">
              <a16:creationId xmlns:a16="http://schemas.microsoft.com/office/drawing/2014/main" id="{10F0751F-A6A3-4A1F-8861-06A7D8F61A16}"/>
            </a:ext>
          </a:extLst>
        </xdr:cNvPr>
        <xdr:cNvPicPr>
          <a:picLocks noChangeAspect="1"/>
        </xdr:cNvPicPr>
      </xdr:nvPicPr>
      <xdr:blipFill>
        <a:blip xmlns:r="http://schemas.openxmlformats.org/officeDocument/2006/relationships" r:embed="rId30" cstate="print">
          <a:extLst>
            <a:ext uri="{28A0092B-C50C-407E-A947-70E740481C1C}">
              <a14:useLocalDpi xmlns:a14="http://schemas.microsoft.com/office/drawing/2010/main" val="0"/>
            </a:ext>
          </a:extLst>
        </a:blip>
        <a:stretch>
          <a:fillRect/>
        </a:stretch>
      </xdr:blipFill>
      <xdr:spPr>
        <a:xfrm>
          <a:off x="2821641" y="320870356"/>
          <a:ext cx="4313965" cy="2801470"/>
        </a:xfrm>
        <a:prstGeom prst="rect">
          <a:avLst/>
        </a:prstGeom>
      </xdr:spPr>
    </xdr:pic>
    <xdr:clientData/>
  </xdr:oneCellAnchor>
  <xdr:oneCellAnchor>
    <xdr:from>
      <xdr:col>4</xdr:col>
      <xdr:colOff>4796119</xdr:colOff>
      <xdr:row>2007</xdr:row>
      <xdr:rowOff>705970</xdr:rowOff>
    </xdr:from>
    <xdr:ext cx="5296639" cy="1514686"/>
    <xdr:pic>
      <xdr:nvPicPr>
        <xdr:cNvPr id="38" name="Imagem 37">
          <a:extLst>
            <a:ext uri="{FF2B5EF4-FFF2-40B4-BE49-F238E27FC236}">
              <a16:creationId xmlns:a16="http://schemas.microsoft.com/office/drawing/2014/main" id="{0713ED4E-718A-45D9-8177-8B24B3ED37EB}"/>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tretch>
          <a:fillRect/>
        </a:stretch>
      </xdr:blipFill>
      <xdr:spPr>
        <a:xfrm>
          <a:off x="3424519" y="320869795"/>
          <a:ext cx="5296639" cy="1514686"/>
        </a:xfrm>
        <a:prstGeom prst="rect">
          <a:avLst/>
        </a:prstGeom>
      </xdr:spPr>
    </xdr:pic>
    <xdr:clientData/>
  </xdr:oneCellAnchor>
  <xdr:oneCellAnchor>
    <xdr:from>
      <xdr:col>2</xdr:col>
      <xdr:colOff>302560</xdr:colOff>
      <xdr:row>1860</xdr:row>
      <xdr:rowOff>358590</xdr:rowOff>
    </xdr:from>
    <xdr:ext cx="3628590" cy="4168588"/>
    <xdr:pic>
      <xdr:nvPicPr>
        <xdr:cNvPr id="39" name="Imagem 38">
          <a:extLst>
            <a:ext uri="{FF2B5EF4-FFF2-40B4-BE49-F238E27FC236}">
              <a16:creationId xmlns:a16="http://schemas.microsoft.com/office/drawing/2014/main" id="{541E153F-47DA-4AAF-A3D9-C7C521D10643}"/>
            </a:ext>
          </a:extLst>
        </xdr:cNvPr>
        <xdr:cNvPicPr>
          <a:picLocks noChangeAspect="1"/>
        </xdr:cNvPicPr>
      </xdr:nvPicPr>
      <xdr:blipFill>
        <a:blip xmlns:r="http://schemas.openxmlformats.org/officeDocument/2006/relationships" r:embed="rId32"/>
        <a:stretch>
          <a:fillRect/>
        </a:stretch>
      </xdr:blipFill>
      <xdr:spPr>
        <a:xfrm>
          <a:off x="1674160" y="294261990"/>
          <a:ext cx="3628590" cy="4168588"/>
        </a:xfrm>
        <a:prstGeom prst="rect">
          <a:avLst/>
        </a:prstGeom>
      </xdr:spPr>
    </xdr:pic>
    <xdr:clientData/>
  </xdr:oneCellAnchor>
  <xdr:oneCellAnchor>
    <xdr:from>
      <xdr:col>4</xdr:col>
      <xdr:colOff>2443329</xdr:colOff>
      <xdr:row>1860</xdr:row>
      <xdr:rowOff>717176</xdr:rowOff>
    </xdr:from>
    <xdr:ext cx="8378455" cy="2588559"/>
    <xdr:pic>
      <xdr:nvPicPr>
        <xdr:cNvPr id="40" name="Imagem 39">
          <a:extLst>
            <a:ext uri="{FF2B5EF4-FFF2-40B4-BE49-F238E27FC236}">
              <a16:creationId xmlns:a16="http://schemas.microsoft.com/office/drawing/2014/main" id="{26C2FB36-7725-4513-A5B1-2C59E0FAFFAA}"/>
            </a:ext>
          </a:extLst>
        </xdr:cNvPr>
        <xdr:cNvPicPr>
          <a:picLocks noChangeAspect="1"/>
        </xdr:cNvPicPr>
      </xdr:nvPicPr>
      <xdr:blipFill>
        <a:blip xmlns:r="http://schemas.openxmlformats.org/officeDocument/2006/relationships" r:embed="rId33"/>
        <a:stretch>
          <a:fillRect/>
        </a:stretch>
      </xdr:blipFill>
      <xdr:spPr>
        <a:xfrm>
          <a:off x="3424404" y="294268151"/>
          <a:ext cx="8378455" cy="2588559"/>
        </a:xfrm>
        <a:prstGeom prst="rect">
          <a:avLst/>
        </a:prstGeom>
      </xdr:spPr>
    </xdr:pic>
    <xdr:clientData/>
  </xdr:oneCellAnchor>
  <xdr:oneCellAnchor>
    <xdr:from>
      <xdr:col>2</xdr:col>
      <xdr:colOff>896470</xdr:colOff>
      <xdr:row>1902</xdr:row>
      <xdr:rowOff>235324</xdr:rowOff>
    </xdr:from>
    <xdr:ext cx="10546385" cy="2857500"/>
    <xdr:pic>
      <xdr:nvPicPr>
        <xdr:cNvPr id="41" name="Imagem 40">
          <a:extLst>
            <a:ext uri="{FF2B5EF4-FFF2-40B4-BE49-F238E27FC236}">
              <a16:creationId xmlns:a16="http://schemas.microsoft.com/office/drawing/2014/main" id="{5F01C74A-32DA-48A5-8084-9355AEE7128E}"/>
            </a:ext>
          </a:extLst>
        </xdr:cNvPr>
        <xdr:cNvPicPr>
          <a:picLocks noChangeAspect="1"/>
        </xdr:cNvPicPr>
      </xdr:nvPicPr>
      <xdr:blipFill>
        <a:blip xmlns:r="http://schemas.openxmlformats.org/officeDocument/2006/relationships" r:embed="rId34"/>
        <a:stretch>
          <a:fillRect/>
        </a:stretch>
      </xdr:blipFill>
      <xdr:spPr>
        <a:xfrm>
          <a:off x="2058520" y="301863499"/>
          <a:ext cx="10546385" cy="2857500"/>
        </a:xfrm>
        <a:prstGeom prst="rect">
          <a:avLst/>
        </a:prstGeom>
      </xdr:spPr>
    </xdr:pic>
    <xdr:clientData/>
  </xdr:oneCellAnchor>
  <xdr:oneCellAnchor>
    <xdr:from>
      <xdr:col>4</xdr:col>
      <xdr:colOff>1030941</xdr:colOff>
      <xdr:row>2041</xdr:row>
      <xdr:rowOff>78442</xdr:rowOff>
    </xdr:from>
    <xdr:ext cx="3697941" cy="4248260"/>
    <xdr:pic>
      <xdr:nvPicPr>
        <xdr:cNvPr id="42" name="Imagem 41">
          <a:extLst>
            <a:ext uri="{FF2B5EF4-FFF2-40B4-BE49-F238E27FC236}">
              <a16:creationId xmlns:a16="http://schemas.microsoft.com/office/drawing/2014/main" id="{67C30B8E-D0A0-4369-84A6-7FAEDB94D614}"/>
            </a:ext>
          </a:extLst>
        </xdr:cNvPr>
        <xdr:cNvPicPr>
          <a:picLocks noChangeAspect="1"/>
        </xdr:cNvPicPr>
      </xdr:nvPicPr>
      <xdr:blipFill>
        <a:blip xmlns:r="http://schemas.openxmlformats.org/officeDocument/2006/relationships" r:embed="rId32"/>
        <a:stretch>
          <a:fillRect/>
        </a:stretch>
      </xdr:blipFill>
      <xdr:spPr>
        <a:xfrm>
          <a:off x="3431241" y="326919292"/>
          <a:ext cx="3697941" cy="4248260"/>
        </a:xfrm>
        <a:prstGeom prst="rect">
          <a:avLst/>
        </a:prstGeom>
      </xdr:spPr>
    </xdr:pic>
    <xdr:clientData/>
  </xdr:oneCellAnchor>
  <xdr:oneCellAnchor>
    <xdr:from>
      <xdr:col>4</xdr:col>
      <xdr:colOff>885265</xdr:colOff>
      <xdr:row>2077</xdr:row>
      <xdr:rowOff>291353</xdr:rowOff>
    </xdr:from>
    <xdr:ext cx="3496235" cy="4016537"/>
    <xdr:pic>
      <xdr:nvPicPr>
        <xdr:cNvPr id="43" name="Imagem 42">
          <a:extLst>
            <a:ext uri="{FF2B5EF4-FFF2-40B4-BE49-F238E27FC236}">
              <a16:creationId xmlns:a16="http://schemas.microsoft.com/office/drawing/2014/main" id="{B07FD6E5-19FB-4DB3-9261-C1E290C987BD}"/>
            </a:ext>
          </a:extLst>
        </xdr:cNvPr>
        <xdr:cNvPicPr>
          <a:picLocks noChangeAspect="1"/>
        </xdr:cNvPicPr>
      </xdr:nvPicPr>
      <xdr:blipFill>
        <a:blip xmlns:r="http://schemas.openxmlformats.org/officeDocument/2006/relationships" r:embed="rId32"/>
        <a:stretch>
          <a:fillRect/>
        </a:stretch>
      </xdr:blipFill>
      <xdr:spPr>
        <a:xfrm>
          <a:off x="3428440" y="333352028"/>
          <a:ext cx="3496235" cy="4016537"/>
        </a:xfrm>
        <a:prstGeom prst="rect">
          <a:avLst/>
        </a:prstGeom>
      </xdr:spPr>
    </xdr:pic>
    <xdr:clientData/>
  </xdr:oneCellAnchor>
  <xdr:twoCellAnchor editAs="oneCell">
    <xdr:from>
      <xdr:col>4</xdr:col>
      <xdr:colOff>487288</xdr:colOff>
      <xdr:row>1841</xdr:row>
      <xdr:rowOff>291353</xdr:rowOff>
    </xdr:from>
    <xdr:to>
      <xdr:col>4</xdr:col>
      <xdr:colOff>4522694</xdr:colOff>
      <xdr:row>1841</xdr:row>
      <xdr:rowOff>3283324</xdr:rowOff>
    </xdr:to>
    <xdr:pic>
      <xdr:nvPicPr>
        <xdr:cNvPr id="45" name="Imagem 44">
          <a:extLst>
            <a:ext uri="{FF2B5EF4-FFF2-40B4-BE49-F238E27FC236}">
              <a16:creationId xmlns:a16="http://schemas.microsoft.com/office/drawing/2014/main" id="{4798DAB3-B060-712F-CBCF-27BC8E098EBE}"/>
            </a:ext>
          </a:extLst>
        </xdr:cNvPr>
        <xdr:cNvPicPr>
          <a:picLocks noChangeAspect="1"/>
        </xdr:cNvPicPr>
      </xdr:nvPicPr>
      <xdr:blipFill>
        <a:blip xmlns:r="http://schemas.openxmlformats.org/officeDocument/2006/relationships" r:embed="rId35" cstate="print">
          <a:extLst>
            <a:ext uri="{28A0092B-C50C-407E-A947-70E740481C1C}">
              <a14:useLocalDpi xmlns:a14="http://schemas.microsoft.com/office/drawing/2010/main" val="0"/>
            </a:ext>
          </a:extLst>
        </a:blip>
        <a:stretch>
          <a:fillRect/>
        </a:stretch>
      </xdr:blipFill>
      <xdr:spPr>
        <a:xfrm>
          <a:off x="3109464" y="499244471"/>
          <a:ext cx="4035406" cy="2991971"/>
        </a:xfrm>
        <a:prstGeom prst="rect">
          <a:avLst/>
        </a:prstGeom>
      </xdr:spPr>
    </xdr:pic>
    <xdr:clientData/>
  </xdr:twoCellAnchor>
  <xdr:twoCellAnchor editAs="oneCell">
    <xdr:from>
      <xdr:col>1</xdr:col>
      <xdr:colOff>134470</xdr:colOff>
      <xdr:row>1792</xdr:row>
      <xdr:rowOff>448235</xdr:rowOff>
    </xdr:from>
    <xdr:to>
      <xdr:col>4</xdr:col>
      <xdr:colOff>1924720</xdr:colOff>
      <xdr:row>1792</xdr:row>
      <xdr:rowOff>3204881</xdr:rowOff>
    </xdr:to>
    <xdr:pic>
      <xdr:nvPicPr>
        <xdr:cNvPr id="47" name="Imagem 46">
          <a:extLst>
            <a:ext uri="{FF2B5EF4-FFF2-40B4-BE49-F238E27FC236}">
              <a16:creationId xmlns:a16="http://schemas.microsoft.com/office/drawing/2014/main" id="{97073105-7A27-5984-07E8-759BF6C803EB}"/>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Lst>
        </a:blip>
        <a:stretch>
          <a:fillRect/>
        </a:stretch>
      </xdr:blipFill>
      <xdr:spPr>
        <a:xfrm>
          <a:off x="246529" y="483029559"/>
          <a:ext cx="4300367" cy="2756646"/>
        </a:xfrm>
        <a:prstGeom prst="rect">
          <a:avLst/>
        </a:prstGeom>
      </xdr:spPr>
    </xdr:pic>
    <xdr:clientData/>
  </xdr:twoCellAnchor>
  <xdr:twoCellAnchor editAs="oneCell">
    <xdr:from>
      <xdr:col>4</xdr:col>
      <xdr:colOff>2028266</xdr:colOff>
      <xdr:row>1792</xdr:row>
      <xdr:rowOff>526677</xdr:rowOff>
    </xdr:from>
    <xdr:to>
      <xdr:col>7</xdr:col>
      <xdr:colOff>522194</xdr:colOff>
      <xdr:row>1792</xdr:row>
      <xdr:rowOff>3194627</xdr:rowOff>
    </xdr:to>
    <xdr:pic>
      <xdr:nvPicPr>
        <xdr:cNvPr id="49" name="Imagem 48">
          <a:extLst>
            <a:ext uri="{FF2B5EF4-FFF2-40B4-BE49-F238E27FC236}">
              <a16:creationId xmlns:a16="http://schemas.microsoft.com/office/drawing/2014/main" id="{559BBF87-46D2-7239-8CC4-E8FE0BF2D2C9}"/>
            </a:ext>
          </a:extLst>
        </xdr:cNvPr>
        <xdr:cNvPicPr>
          <a:picLocks noChangeAspect="1"/>
        </xdr:cNvPicPr>
      </xdr:nvPicPr>
      <xdr:blipFill>
        <a:blip xmlns:r="http://schemas.openxmlformats.org/officeDocument/2006/relationships" r:embed="rId37" cstate="print">
          <a:extLst>
            <a:ext uri="{28A0092B-C50C-407E-A947-70E740481C1C}">
              <a14:useLocalDpi xmlns:a14="http://schemas.microsoft.com/office/drawing/2010/main" val="0"/>
            </a:ext>
          </a:extLst>
        </a:blip>
        <a:stretch>
          <a:fillRect/>
        </a:stretch>
      </xdr:blipFill>
      <xdr:spPr>
        <a:xfrm>
          <a:off x="4650442" y="483108001"/>
          <a:ext cx="5643281" cy="2667950"/>
        </a:xfrm>
        <a:prstGeom prst="rect">
          <a:avLst/>
        </a:prstGeom>
      </xdr:spPr>
    </xdr:pic>
    <xdr:clientData/>
  </xdr:twoCellAnchor>
  <xdr:twoCellAnchor editAs="oneCell">
    <xdr:from>
      <xdr:col>4</xdr:col>
      <xdr:colOff>1086971</xdr:colOff>
      <xdr:row>1815</xdr:row>
      <xdr:rowOff>549090</xdr:rowOff>
    </xdr:from>
    <xdr:to>
      <xdr:col>4</xdr:col>
      <xdr:colOff>4260302</xdr:colOff>
      <xdr:row>1815</xdr:row>
      <xdr:rowOff>3205654</xdr:rowOff>
    </xdr:to>
    <xdr:pic>
      <xdr:nvPicPr>
        <xdr:cNvPr id="51" name="Imagem 50">
          <a:extLst>
            <a:ext uri="{FF2B5EF4-FFF2-40B4-BE49-F238E27FC236}">
              <a16:creationId xmlns:a16="http://schemas.microsoft.com/office/drawing/2014/main" id="{2833BC88-A73F-6BCF-66AD-DB5F9C4FA863}"/>
            </a:ext>
          </a:extLst>
        </xdr:cNvPr>
        <xdr:cNvPicPr>
          <a:picLocks noChangeAspect="1"/>
        </xdr:cNvPicPr>
      </xdr:nvPicPr>
      <xdr:blipFill>
        <a:blip xmlns:r="http://schemas.openxmlformats.org/officeDocument/2006/relationships" r:embed="rId38" cstate="print">
          <a:extLst>
            <a:ext uri="{28A0092B-C50C-407E-A947-70E740481C1C}">
              <a14:useLocalDpi xmlns:a14="http://schemas.microsoft.com/office/drawing/2010/main" val="0"/>
            </a:ext>
          </a:extLst>
        </a:blip>
        <a:stretch>
          <a:fillRect/>
        </a:stretch>
      </xdr:blipFill>
      <xdr:spPr>
        <a:xfrm>
          <a:off x="3709147" y="496577472"/>
          <a:ext cx="3173331" cy="2656564"/>
        </a:xfrm>
        <a:prstGeom prst="rect">
          <a:avLst/>
        </a:prstGeom>
      </xdr:spPr>
    </xdr:pic>
    <xdr:clientData/>
  </xdr:twoCellAnchor>
  <xdr:twoCellAnchor editAs="oneCell">
    <xdr:from>
      <xdr:col>4</xdr:col>
      <xdr:colOff>123266</xdr:colOff>
      <xdr:row>2121</xdr:row>
      <xdr:rowOff>403412</xdr:rowOff>
    </xdr:from>
    <xdr:to>
      <xdr:col>4</xdr:col>
      <xdr:colOff>4736940</xdr:colOff>
      <xdr:row>2121</xdr:row>
      <xdr:rowOff>3091238</xdr:rowOff>
    </xdr:to>
    <xdr:pic>
      <xdr:nvPicPr>
        <xdr:cNvPr id="53" name="Imagem 52">
          <a:extLst>
            <a:ext uri="{FF2B5EF4-FFF2-40B4-BE49-F238E27FC236}">
              <a16:creationId xmlns:a16="http://schemas.microsoft.com/office/drawing/2014/main" id="{45D4BFE5-1344-ACB2-24C2-F400A12370F7}"/>
            </a:ext>
          </a:extLst>
        </xdr:cNvPr>
        <xdr:cNvPicPr>
          <a:picLocks noChangeAspect="1"/>
        </xdr:cNvPicPr>
      </xdr:nvPicPr>
      <xdr:blipFill>
        <a:blip xmlns:r="http://schemas.openxmlformats.org/officeDocument/2006/relationships" r:embed="rId39" cstate="print">
          <a:extLst>
            <a:ext uri="{28A0092B-C50C-407E-A947-70E740481C1C}">
              <a14:useLocalDpi xmlns:a14="http://schemas.microsoft.com/office/drawing/2010/main" val="0"/>
            </a:ext>
          </a:extLst>
        </a:blip>
        <a:stretch>
          <a:fillRect/>
        </a:stretch>
      </xdr:blipFill>
      <xdr:spPr>
        <a:xfrm>
          <a:off x="2745442" y="706183500"/>
          <a:ext cx="4613674" cy="2687826"/>
        </a:xfrm>
        <a:prstGeom prst="rect">
          <a:avLst/>
        </a:prstGeom>
      </xdr:spPr>
    </xdr:pic>
    <xdr:clientData/>
  </xdr:twoCellAnchor>
  <xdr:twoCellAnchor editAs="oneCell">
    <xdr:from>
      <xdr:col>4</xdr:col>
      <xdr:colOff>44823</xdr:colOff>
      <xdr:row>2020</xdr:row>
      <xdr:rowOff>369794</xdr:rowOff>
    </xdr:from>
    <xdr:to>
      <xdr:col>4</xdr:col>
      <xdr:colOff>4950883</xdr:colOff>
      <xdr:row>2020</xdr:row>
      <xdr:rowOff>1760638</xdr:rowOff>
    </xdr:to>
    <xdr:pic>
      <xdr:nvPicPr>
        <xdr:cNvPr id="55" name="Imagem 54">
          <a:extLst>
            <a:ext uri="{FF2B5EF4-FFF2-40B4-BE49-F238E27FC236}">
              <a16:creationId xmlns:a16="http://schemas.microsoft.com/office/drawing/2014/main" id="{5751706C-F8AB-AAAE-4A57-2B01C1C6E042}"/>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Lst>
        </a:blip>
        <a:stretch>
          <a:fillRect/>
        </a:stretch>
      </xdr:blipFill>
      <xdr:spPr>
        <a:xfrm>
          <a:off x="2666999" y="658099059"/>
          <a:ext cx="4906060" cy="1390844"/>
        </a:xfrm>
        <a:prstGeom prst="rect">
          <a:avLst/>
        </a:prstGeom>
      </xdr:spPr>
    </xdr:pic>
    <xdr:clientData/>
  </xdr:twoCellAnchor>
  <xdr:twoCellAnchor editAs="oneCell">
    <xdr:from>
      <xdr:col>4</xdr:col>
      <xdr:colOff>79762</xdr:colOff>
      <xdr:row>2052</xdr:row>
      <xdr:rowOff>313765</xdr:rowOff>
    </xdr:from>
    <xdr:to>
      <xdr:col>4</xdr:col>
      <xdr:colOff>4967206</xdr:colOff>
      <xdr:row>2052</xdr:row>
      <xdr:rowOff>5098676</xdr:rowOff>
    </xdr:to>
    <xdr:pic>
      <xdr:nvPicPr>
        <xdr:cNvPr id="59" name="Imagem 58">
          <a:extLst>
            <a:ext uri="{FF2B5EF4-FFF2-40B4-BE49-F238E27FC236}">
              <a16:creationId xmlns:a16="http://schemas.microsoft.com/office/drawing/2014/main" id="{AA0E6114-5096-0574-B29E-7554EE97118A}"/>
            </a:ext>
          </a:extLst>
        </xdr:cNvPr>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Lst>
        </a:blip>
        <a:stretch>
          <a:fillRect/>
        </a:stretch>
      </xdr:blipFill>
      <xdr:spPr>
        <a:xfrm>
          <a:off x="2701938" y="674145883"/>
          <a:ext cx="4887444" cy="4784911"/>
        </a:xfrm>
        <a:prstGeom prst="rect">
          <a:avLst/>
        </a:prstGeom>
      </xdr:spPr>
    </xdr:pic>
    <xdr:clientData/>
  </xdr:twoCellAnchor>
  <xdr:twoCellAnchor editAs="oneCell">
    <xdr:from>
      <xdr:col>4</xdr:col>
      <xdr:colOff>100853</xdr:colOff>
      <xdr:row>1773</xdr:row>
      <xdr:rowOff>291353</xdr:rowOff>
    </xdr:from>
    <xdr:to>
      <xdr:col>4</xdr:col>
      <xdr:colOff>4988297</xdr:colOff>
      <xdr:row>1773</xdr:row>
      <xdr:rowOff>5076264</xdr:rowOff>
    </xdr:to>
    <xdr:pic>
      <xdr:nvPicPr>
        <xdr:cNvPr id="60" name="Imagem 59">
          <a:extLst>
            <a:ext uri="{FF2B5EF4-FFF2-40B4-BE49-F238E27FC236}">
              <a16:creationId xmlns:a16="http://schemas.microsoft.com/office/drawing/2014/main" id="{77720190-F642-4C88-A0E3-63FA6F207327}"/>
            </a:ext>
          </a:extLst>
        </xdr:cNvPr>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Lst>
        </a:blip>
        <a:stretch>
          <a:fillRect/>
        </a:stretch>
      </xdr:blipFill>
      <xdr:spPr>
        <a:xfrm>
          <a:off x="2723029" y="478905794"/>
          <a:ext cx="4887444" cy="478491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323850</xdr:colOff>
      <xdr:row>21</xdr:row>
      <xdr:rowOff>142875</xdr:rowOff>
    </xdr:from>
    <xdr:to>
      <xdr:col>10</xdr:col>
      <xdr:colOff>257984</xdr:colOff>
      <xdr:row>23</xdr:row>
      <xdr:rowOff>152400</xdr:rowOff>
    </xdr:to>
    <xdr:pic>
      <xdr:nvPicPr>
        <xdr:cNvPr id="2" name="Picture 3">
          <a:extLst>
            <a:ext uri="{FF2B5EF4-FFF2-40B4-BE49-F238E27FC236}">
              <a16:creationId xmlns:a16="http://schemas.microsoft.com/office/drawing/2014/main" id="{A57DBFA8-6371-4F4C-B417-1166ADBCB79A}"/>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3857625" y="5400675"/>
          <a:ext cx="2791634"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323850</xdr:colOff>
      <xdr:row>21</xdr:row>
      <xdr:rowOff>142875</xdr:rowOff>
    </xdr:from>
    <xdr:to>
      <xdr:col>10</xdr:col>
      <xdr:colOff>257984</xdr:colOff>
      <xdr:row>23</xdr:row>
      <xdr:rowOff>152400</xdr:rowOff>
    </xdr:to>
    <xdr:pic>
      <xdr:nvPicPr>
        <xdr:cNvPr id="2" name="Picture 3">
          <a:extLst>
            <a:ext uri="{FF2B5EF4-FFF2-40B4-BE49-F238E27FC236}">
              <a16:creationId xmlns:a16="http://schemas.microsoft.com/office/drawing/2014/main" id="{52D832FD-E7A7-47D0-9715-01ADBE90DC02}"/>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3857625" y="5400675"/>
          <a:ext cx="2791634"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323850</xdr:colOff>
      <xdr:row>21</xdr:row>
      <xdr:rowOff>142875</xdr:rowOff>
    </xdr:from>
    <xdr:to>
      <xdr:col>10</xdr:col>
      <xdr:colOff>257984</xdr:colOff>
      <xdr:row>23</xdr:row>
      <xdr:rowOff>152400</xdr:rowOff>
    </xdr:to>
    <xdr:pic>
      <xdr:nvPicPr>
        <xdr:cNvPr id="2" name="Picture 3">
          <a:extLst>
            <a:ext uri="{FF2B5EF4-FFF2-40B4-BE49-F238E27FC236}">
              <a16:creationId xmlns:a16="http://schemas.microsoft.com/office/drawing/2014/main" id="{77223338-DCDC-4B0B-89C6-0B8F6E6BEE30}"/>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3857625" y="5400675"/>
          <a:ext cx="2791634"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6</xdr:col>
      <xdr:colOff>323850</xdr:colOff>
      <xdr:row>21</xdr:row>
      <xdr:rowOff>142875</xdr:rowOff>
    </xdr:from>
    <xdr:to>
      <xdr:col>10</xdr:col>
      <xdr:colOff>257984</xdr:colOff>
      <xdr:row>23</xdr:row>
      <xdr:rowOff>152400</xdr:rowOff>
    </xdr:to>
    <xdr:pic>
      <xdr:nvPicPr>
        <xdr:cNvPr id="4" name="Picture 3">
          <a:extLst>
            <a:ext uri="{FF2B5EF4-FFF2-40B4-BE49-F238E27FC236}">
              <a16:creationId xmlns:a16="http://schemas.microsoft.com/office/drawing/2014/main" id="{06B28D49-4A79-428F-82D4-916BADAC22AD}"/>
            </a:ext>
          </a:extLst>
        </xdr:cNvPr>
        <xdr:cNvPicPr>
          <a:picLocks noChangeAspect="1" noChangeArrowheads="1"/>
        </xdr:cNvPicPr>
      </xdr:nvPicPr>
      <xdr:blipFill>
        <a:blip xmlns:r="http://schemas.openxmlformats.org/officeDocument/2006/relationships" r:embed="rId1">
          <a:clrChange>
            <a:clrFrom>
              <a:srgbClr val="FFFFFF"/>
            </a:clrFrom>
            <a:clrTo>
              <a:srgbClr val="FFFFFF">
                <a:alpha val="0"/>
              </a:srgbClr>
            </a:clrTo>
          </a:clrChange>
          <a:extLst>
            <a:ext uri="{28A0092B-C50C-407E-A947-70E740481C1C}">
              <a14:useLocalDpi xmlns:a14="http://schemas.microsoft.com/office/drawing/2010/main" val="0"/>
            </a:ext>
          </a:extLst>
        </a:blip>
        <a:srcRect/>
        <a:stretch>
          <a:fillRect/>
        </a:stretch>
      </xdr:blipFill>
      <xdr:spPr bwMode="auto">
        <a:xfrm>
          <a:off x="3857625" y="5400675"/>
          <a:ext cx="2791634"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227095</xdr:colOff>
      <xdr:row>25</xdr:row>
      <xdr:rowOff>95250</xdr:rowOff>
    </xdr:from>
    <xdr:to>
      <xdr:col>2</xdr:col>
      <xdr:colOff>2604836</xdr:colOff>
      <xdr:row>27</xdr:row>
      <xdr:rowOff>142877</xdr:rowOff>
    </xdr:to>
    <xdr:pic>
      <xdr:nvPicPr>
        <xdr:cNvPr id="2" name="Imagem 7">
          <a:extLst>
            <a:ext uri="{FF2B5EF4-FFF2-40B4-BE49-F238E27FC236}">
              <a16:creationId xmlns:a16="http://schemas.microsoft.com/office/drawing/2014/main" id="{36671E83-8A9E-4044-AFB1-E784026A59FA}"/>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941470" y="4762500"/>
          <a:ext cx="2377741" cy="4667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381000</xdr:colOff>
      <xdr:row>27</xdr:row>
      <xdr:rowOff>92781</xdr:rowOff>
    </xdr:from>
    <xdr:to>
      <xdr:col>2</xdr:col>
      <xdr:colOff>2458550</xdr:colOff>
      <xdr:row>31</xdr:row>
      <xdr:rowOff>142874</xdr:rowOff>
    </xdr:to>
    <xdr:pic>
      <xdr:nvPicPr>
        <xdr:cNvPr id="3" name="Imagem 9">
          <a:extLst>
            <a:ext uri="{FF2B5EF4-FFF2-40B4-BE49-F238E27FC236}">
              <a16:creationId xmlns:a16="http://schemas.microsoft.com/office/drawing/2014/main" id="{E894A4E5-F910-49E5-9103-09CBD8AB3CD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5375" y="5179131"/>
          <a:ext cx="2077550" cy="888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409574</xdr:colOff>
      <xdr:row>32</xdr:row>
      <xdr:rowOff>104775</xdr:rowOff>
    </xdr:from>
    <xdr:to>
      <xdr:col>2</xdr:col>
      <xdr:colOff>2653599</xdr:colOff>
      <xdr:row>34</xdr:row>
      <xdr:rowOff>112202</xdr:rowOff>
    </xdr:to>
    <xdr:pic>
      <xdr:nvPicPr>
        <xdr:cNvPr id="4" name="Imagem 10">
          <a:extLst>
            <a:ext uri="{FF2B5EF4-FFF2-40B4-BE49-F238E27FC236}">
              <a16:creationId xmlns:a16="http://schemas.microsoft.com/office/drawing/2014/main" id="{D07C5FD1-8D64-43A6-8861-B52B9287FAF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3949" y="6238875"/>
          <a:ext cx="2244025" cy="407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4</xdr:col>
      <xdr:colOff>448234</xdr:colOff>
      <xdr:row>26</xdr:row>
      <xdr:rowOff>44822</xdr:rowOff>
    </xdr:from>
    <xdr:to>
      <xdr:col>6</xdr:col>
      <xdr:colOff>0</xdr:colOff>
      <xdr:row>32</xdr:row>
      <xdr:rowOff>56030</xdr:rowOff>
    </xdr:to>
    <xdr:sp macro="" textlink="">
      <xdr:nvSpPr>
        <xdr:cNvPr id="5" name="Seta: para a Direita 4">
          <a:extLst>
            <a:ext uri="{FF2B5EF4-FFF2-40B4-BE49-F238E27FC236}">
              <a16:creationId xmlns:a16="http://schemas.microsoft.com/office/drawing/2014/main" id="{1DB5795E-61DC-4A22-8DA9-B40F5775A9ED}"/>
            </a:ext>
          </a:extLst>
        </xdr:cNvPr>
        <xdr:cNvSpPr/>
      </xdr:nvSpPr>
      <xdr:spPr>
        <a:xfrm>
          <a:off x="4543984" y="4921622"/>
          <a:ext cx="1142441" cy="1268508"/>
        </a:xfrm>
        <a:prstGeom prst="rightArrow">
          <a:avLst/>
        </a:prstGeom>
        <a:solidFill>
          <a:schemeClr val="accent1">
            <a:alpha val="2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endParaRPr lang="pt-BR"/>
        </a:p>
      </xdr:txBody>
    </xdr:sp>
    <xdr:clientData/>
  </xdr:twoCellAnchor>
  <xdr:twoCellAnchor editAs="oneCell">
    <xdr:from>
      <xdr:col>6</xdr:col>
      <xdr:colOff>313765</xdr:colOff>
      <xdr:row>27</xdr:row>
      <xdr:rowOff>80682</xdr:rowOff>
    </xdr:from>
    <xdr:to>
      <xdr:col>12</xdr:col>
      <xdr:colOff>506506</xdr:colOff>
      <xdr:row>31</xdr:row>
      <xdr:rowOff>178441</xdr:rowOff>
    </xdr:to>
    <xdr:pic>
      <xdr:nvPicPr>
        <xdr:cNvPr id="6" name="Imagem 12">
          <a:extLst>
            <a:ext uri="{FF2B5EF4-FFF2-40B4-BE49-F238E27FC236}">
              <a16:creationId xmlns:a16="http://schemas.microsoft.com/office/drawing/2014/main" id="{358823D1-1D45-4A7F-AFFA-6DAD2387AE3D}"/>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6000190" y="5167032"/>
          <a:ext cx="4898091" cy="935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227095</xdr:colOff>
      <xdr:row>25</xdr:row>
      <xdr:rowOff>95250</xdr:rowOff>
    </xdr:from>
    <xdr:to>
      <xdr:col>2</xdr:col>
      <xdr:colOff>2604836</xdr:colOff>
      <xdr:row>27</xdr:row>
      <xdr:rowOff>142877</xdr:rowOff>
    </xdr:to>
    <xdr:pic>
      <xdr:nvPicPr>
        <xdr:cNvPr id="2" name="Imagem 7">
          <a:extLst>
            <a:ext uri="{FF2B5EF4-FFF2-40B4-BE49-F238E27FC236}">
              <a16:creationId xmlns:a16="http://schemas.microsoft.com/office/drawing/2014/main" id="{12A60339-9DA6-4DBE-8D47-0D7C5E192B57}"/>
            </a:ext>
          </a:extLst>
        </xdr:cNvPr>
        <xdr:cNvPicPr>
          <a:picLocks noChangeAspect="1" noChangeArrowheads="1"/>
        </xdr:cNvPicPr>
      </xdr:nvPicPr>
      <xdr:blipFill>
        <a:blip xmlns:r="http://schemas.openxmlformats.org/officeDocument/2006/relationships" r:embed="rId1">
          <a:grayscl/>
          <a:biLevel thresh="50000"/>
          <a:extLst>
            <a:ext uri="{28A0092B-C50C-407E-A947-70E740481C1C}">
              <a14:useLocalDpi xmlns:a14="http://schemas.microsoft.com/office/drawing/2010/main" val="0"/>
            </a:ext>
          </a:extLst>
        </a:blip>
        <a:srcRect/>
        <a:stretch>
          <a:fillRect/>
        </a:stretch>
      </xdr:blipFill>
      <xdr:spPr bwMode="auto">
        <a:xfrm>
          <a:off x="941470" y="4895850"/>
          <a:ext cx="2377741" cy="4667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381000</xdr:colOff>
      <xdr:row>27</xdr:row>
      <xdr:rowOff>92781</xdr:rowOff>
    </xdr:from>
    <xdr:to>
      <xdr:col>2</xdr:col>
      <xdr:colOff>2458550</xdr:colOff>
      <xdr:row>31</xdr:row>
      <xdr:rowOff>142874</xdr:rowOff>
    </xdr:to>
    <xdr:pic>
      <xdr:nvPicPr>
        <xdr:cNvPr id="3" name="Imagem 9">
          <a:extLst>
            <a:ext uri="{FF2B5EF4-FFF2-40B4-BE49-F238E27FC236}">
              <a16:creationId xmlns:a16="http://schemas.microsoft.com/office/drawing/2014/main" id="{2C862EF1-E798-48F1-A524-AB8ADF20065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095375" y="5312481"/>
          <a:ext cx="2077550" cy="8882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409574</xdr:colOff>
      <xdr:row>32</xdr:row>
      <xdr:rowOff>104775</xdr:rowOff>
    </xdr:from>
    <xdr:to>
      <xdr:col>2</xdr:col>
      <xdr:colOff>2653599</xdr:colOff>
      <xdr:row>34</xdr:row>
      <xdr:rowOff>112202</xdr:rowOff>
    </xdr:to>
    <xdr:pic>
      <xdr:nvPicPr>
        <xdr:cNvPr id="4" name="Imagem 10">
          <a:extLst>
            <a:ext uri="{FF2B5EF4-FFF2-40B4-BE49-F238E27FC236}">
              <a16:creationId xmlns:a16="http://schemas.microsoft.com/office/drawing/2014/main" id="{4C895B65-0A71-46AA-921C-716AEA3C21D1}"/>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123949" y="6372225"/>
          <a:ext cx="2244025" cy="4074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4</xdr:col>
      <xdr:colOff>448234</xdr:colOff>
      <xdr:row>26</xdr:row>
      <xdr:rowOff>44822</xdr:rowOff>
    </xdr:from>
    <xdr:to>
      <xdr:col>6</xdr:col>
      <xdr:colOff>0</xdr:colOff>
      <xdr:row>32</xdr:row>
      <xdr:rowOff>56030</xdr:rowOff>
    </xdr:to>
    <xdr:sp macro="" textlink="">
      <xdr:nvSpPr>
        <xdr:cNvPr id="5" name="Seta: para a Direita 4">
          <a:extLst>
            <a:ext uri="{FF2B5EF4-FFF2-40B4-BE49-F238E27FC236}">
              <a16:creationId xmlns:a16="http://schemas.microsoft.com/office/drawing/2014/main" id="{1624D5BE-66EF-447C-A177-F563FACA2CCC}"/>
            </a:ext>
          </a:extLst>
        </xdr:cNvPr>
        <xdr:cNvSpPr/>
      </xdr:nvSpPr>
      <xdr:spPr>
        <a:xfrm>
          <a:off x="4543984" y="5054972"/>
          <a:ext cx="1142441" cy="1268508"/>
        </a:xfrm>
        <a:prstGeom prst="rightArrow">
          <a:avLst/>
        </a:prstGeom>
        <a:solidFill>
          <a:schemeClr val="accent1">
            <a:alpha val="2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endParaRPr lang="pt-BR"/>
        </a:p>
      </xdr:txBody>
    </xdr:sp>
    <xdr:clientData/>
  </xdr:twoCellAnchor>
  <xdr:twoCellAnchor editAs="oneCell">
    <xdr:from>
      <xdr:col>6</xdr:col>
      <xdr:colOff>313765</xdr:colOff>
      <xdr:row>27</xdr:row>
      <xdr:rowOff>80682</xdr:rowOff>
    </xdr:from>
    <xdr:to>
      <xdr:col>12</xdr:col>
      <xdr:colOff>30256</xdr:colOff>
      <xdr:row>31</xdr:row>
      <xdr:rowOff>178441</xdr:rowOff>
    </xdr:to>
    <xdr:pic>
      <xdr:nvPicPr>
        <xdr:cNvPr id="6" name="Imagem 12">
          <a:extLst>
            <a:ext uri="{FF2B5EF4-FFF2-40B4-BE49-F238E27FC236}">
              <a16:creationId xmlns:a16="http://schemas.microsoft.com/office/drawing/2014/main" id="{20743D43-33C8-4E5E-AEAA-0E08031C39F9}"/>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6000190" y="5300382"/>
          <a:ext cx="4898091" cy="9359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stefany.vieira\Desktop\ORC-SEINFRA-SEAPA%20AGROIND&#218;STRIA-R00.xlsx" TargetMode="External"/><Relationship Id="rId1" Type="http://schemas.openxmlformats.org/officeDocument/2006/relationships/externalLinkPath" Target="file:///C:\Users\stefany.vieira\Desktop\ORC-SEINFRA-SEAPA%20AGROIND&#218;STRIA-R0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ADOS DA OBRA"/>
      <sheetName val="CAPA - ORÇAMENTO"/>
      <sheetName val="CAPA - VANTAJOSIDADE"/>
      <sheetName val="VANTAJOSIDADE"/>
      <sheetName val="CAPA - ORÇAMENTO (SD)"/>
      <sheetName val="ORÇAMENTO RESUMO (SD)"/>
      <sheetName val="ORÇAMENTO SINTÉTICO (SD)"/>
      <sheetName val="MEMORIAL DE CÁLCULO (SD)"/>
      <sheetName val="COMPOSIÇÕES (SD)"/>
      <sheetName val="CRONOGRAMA (SD)"/>
      <sheetName val="CURVA ABC DE SERVIÇOS (SD)"/>
      <sheetName val="QUANTIDADE MÃO DE OBRA"/>
      <sheetName val="BDI NORMAL (SD) "/>
      <sheetName val="BDI DIFERENCIADO (SD) "/>
      <sheetName val="ENCARGOS SOCIAIS"/>
      <sheetName val="CAPA - ORÇAMENTO (CD)"/>
      <sheetName val="ORÇAMENTO SINTÉTICO (CD)"/>
      <sheetName val="BDI NORMAL (CD)"/>
      <sheetName val="BDI DIFERENCIADO (CD)"/>
      <sheetName val="CAPA - MAPA DE COTAÇÕES"/>
      <sheetName val="COT-CORTINA DE PVC"/>
      <sheetName val="COT-GLASROC"/>
    </sheetNames>
    <sheetDataSet>
      <sheetData sheetId="0">
        <row r="13">
          <cell r="B13" t="str">
            <v>CONSTRUÇÃO NOVA FÁBRICA SEAPA (AGROINDÚSTRIA DE POLPA DE FRUTAS)</v>
          </cell>
        </row>
        <row r="16">
          <cell r="B16" t="str">
            <v xml:space="preserve"> RUA 22 , LT.01 - A, QUADRA 01-A</v>
          </cell>
        </row>
        <row r="22">
          <cell r="N22" t="str">
            <v>13/06/2025</v>
          </cell>
        </row>
        <row r="25">
          <cell r="B25" t="str">
            <v>06 MESES</v>
          </cell>
          <cell r="N25" t="str">
            <v>00</v>
          </cell>
        </row>
      </sheetData>
      <sheetData sheetId="1"/>
      <sheetData sheetId="2"/>
      <sheetData sheetId="3"/>
      <sheetData sheetId="4"/>
      <sheetData sheetId="5"/>
      <sheetData sheetId="6"/>
      <sheetData sheetId="7"/>
      <sheetData sheetId="8"/>
      <sheetData sheetId="9"/>
      <sheetData sheetId="10"/>
      <sheetData sheetId="11"/>
      <sheetData sheetId="12">
        <row r="21">
          <cell r="F21">
            <v>22.32</v>
          </cell>
        </row>
      </sheetData>
      <sheetData sheetId="13">
        <row r="21">
          <cell r="F21">
            <v>18.2</v>
          </cell>
        </row>
      </sheetData>
      <sheetData sheetId="14">
        <row r="43">
          <cell r="F43">
            <v>1.1737000000000002</v>
          </cell>
          <cell r="G43">
            <v>0.74190000000000011</v>
          </cell>
        </row>
      </sheetData>
      <sheetData sheetId="15"/>
      <sheetData sheetId="16"/>
      <sheetData sheetId="17"/>
      <sheetData sheetId="18"/>
      <sheetData sheetId="19"/>
      <sheetData sheetId="20"/>
      <sheetData sheetId="2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11.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vmlDrawing" Target="../drawings/vmlDrawing12.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drawing" Target="../drawings/drawing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vmlDrawing" Target="../drawings/vmlDrawing15.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vmlDrawing" Target="../drawings/vmlDrawing16.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vmlDrawing" Target="../drawings/vmlDrawing17.v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8.vml"/><Relationship Id="rId2" Type="http://schemas.openxmlformats.org/officeDocument/2006/relationships/drawing" Target="../drawings/drawing4.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9.vml"/><Relationship Id="rId2" Type="http://schemas.openxmlformats.org/officeDocument/2006/relationships/drawing" Target="../drawings/drawing5.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vmlDrawing" Target="../drawings/vmlDrawing20.v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21.vml"/><Relationship Id="rId2" Type="http://schemas.openxmlformats.org/officeDocument/2006/relationships/drawing" Target="../drawings/drawing6.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3" Type="http://schemas.openxmlformats.org/officeDocument/2006/relationships/vmlDrawing" Target="../drawings/vmlDrawing22.vml"/><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Planilha1"/>
  <dimension ref="B1:X32"/>
  <sheetViews>
    <sheetView showGridLines="0" view="pageBreakPreview" zoomScaleNormal="100" zoomScaleSheetLayoutView="100" workbookViewId="0">
      <selection activeCell="N23" sqref="N23"/>
    </sheetView>
  </sheetViews>
  <sheetFormatPr defaultRowHeight="16.5" x14ac:dyDescent="0.25"/>
  <cols>
    <col min="1" max="1" width="1.7109375" style="26" customWidth="1"/>
    <col min="2" max="4" width="9.140625" style="26"/>
    <col min="5" max="5" width="1.7109375" style="26" customWidth="1"/>
    <col min="6" max="7" width="9.140625" style="26"/>
    <col min="8" max="8" width="10.7109375" style="26" customWidth="1"/>
    <col min="9" max="9" width="1.7109375" style="26" customWidth="1"/>
    <col min="10" max="12" width="10.42578125" style="26" customWidth="1"/>
    <col min="13" max="13" width="1.7109375" style="26" customWidth="1"/>
    <col min="14" max="14" width="9.140625" style="26" customWidth="1"/>
    <col min="15" max="15" width="1.7109375" style="26" customWidth="1"/>
    <col min="16" max="16" width="9.140625" style="26"/>
    <col min="17" max="17" width="1.7109375" style="26" customWidth="1"/>
    <col min="18" max="16384" width="9.140625" style="26"/>
  </cols>
  <sheetData>
    <row r="1" spans="2:24" x14ac:dyDescent="0.25">
      <c r="B1" s="465"/>
      <c r="C1" s="465"/>
      <c r="N1" s="465"/>
      <c r="O1" s="465"/>
      <c r="P1" s="465"/>
    </row>
    <row r="2" spans="2:24" x14ac:dyDescent="0.25">
      <c r="B2" s="465"/>
      <c r="C2" s="465"/>
      <c r="N2" s="465"/>
      <c r="O2" s="465"/>
      <c r="P2" s="465"/>
    </row>
    <row r="3" spans="2:24" x14ac:dyDescent="0.25">
      <c r="B3" s="465"/>
      <c r="C3" s="465"/>
      <c r="N3" s="465"/>
      <c r="O3" s="465"/>
      <c r="P3" s="465"/>
    </row>
    <row r="4" spans="2:24" x14ac:dyDescent="0.25">
      <c r="B4" s="465"/>
      <c r="C4" s="465"/>
      <c r="N4" s="465"/>
      <c r="O4" s="465"/>
      <c r="P4" s="465"/>
    </row>
    <row r="5" spans="2:24" x14ac:dyDescent="0.25">
      <c r="B5" s="465"/>
      <c r="C5" s="465"/>
      <c r="N5" s="465"/>
      <c r="O5" s="465"/>
      <c r="P5" s="465"/>
    </row>
    <row r="6" spans="2:24" x14ac:dyDescent="0.3">
      <c r="B6" s="465"/>
      <c r="C6" s="465"/>
      <c r="F6" s="27"/>
      <c r="N6" s="465"/>
      <c r="O6" s="465"/>
      <c r="P6" s="465"/>
    </row>
    <row r="7" spans="2:24" x14ac:dyDescent="0.25">
      <c r="B7" s="465"/>
      <c r="C7" s="465"/>
      <c r="N7" s="465"/>
      <c r="O7" s="465"/>
      <c r="P7" s="465"/>
    </row>
    <row r="8" spans="2:24" x14ac:dyDescent="0.3">
      <c r="X8" s="27"/>
    </row>
    <row r="10" spans="2:24" x14ac:dyDescent="0.25">
      <c r="B10" s="466" t="s">
        <v>0</v>
      </c>
      <c r="C10" s="466"/>
      <c r="D10" s="466"/>
      <c r="E10" s="466"/>
      <c r="F10" s="466"/>
      <c r="G10" s="466"/>
      <c r="H10" s="466"/>
      <c r="I10" s="466"/>
      <c r="J10" s="466"/>
      <c r="K10" s="466"/>
      <c r="L10" s="466"/>
      <c r="M10" s="466"/>
      <c r="N10" s="466"/>
      <c r="O10" s="466"/>
      <c r="P10" s="466"/>
    </row>
    <row r="12" spans="2:24" x14ac:dyDescent="0.25">
      <c r="B12" s="28" t="s">
        <v>1</v>
      </c>
      <c r="P12" s="29"/>
    </row>
    <row r="13" spans="2:24" x14ac:dyDescent="0.25">
      <c r="B13" s="462" t="s">
        <v>4207</v>
      </c>
      <c r="C13" s="463"/>
      <c r="D13" s="463"/>
      <c r="E13" s="463"/>
      <c r="F13" s="463"/>
      <c r="G13" s="463"/>
      <c r="H13" s="463"/>
      <c r="I13" s="463"/>
      <c r="J13" s="463"/>
      <c r="K13" s="463"/>
      <c r="L13" s="463"/>
      <c r="M13" s="463"/>
      <c r="N13" s="463"/>
      <c r="O13" s="463"/>
      <c r="P13" s="464"/>
    </row>
    <row r="14" spans="2:24" ht="6" customHeight="1" x14ac:dyDescent="0.25"/>
    <row r="15" spans="2:24" x14ac:dyDescent="0.25">
      <c r="B15" s="28" t="s">
        <v>2</v>
      </c>
      <c r="P15" s="29"/>
    </row>
    <row r="16" spans="2:24" x14ac:dyDescent="0.25">
      <c r="B16" s="462" t="s">
        <v>4205</v>
      </c>
      <c r="C16" s="463"/>
      <c r="D16" s="463"/>
      <c r="E16" s="463"/>
      <c r="F16" s="463"/>
      <c r="G16" s="463"/>
      <c r="H16" s="463"/>
      <c r="I16" s="463"/>
      <c r="J16" s="463"/>
      <c r="K16" s="463"/>
      <c r="L16" s="463"/>
      <c r="M16" s="463"/>
      <c r="N16" s="463"/>
      <c r="O16" s="463"/>
      <c r="P16" s="464"/>
    </row>
    <row r="17" spans="2:16" ht="6" customHeight="1" x14ac:dyDescent="0.25"/>
    <row r="18" spans="2:16" x14ac:dyDescent="0.25">
      <c r="B18" s="28" t="s">
        <v>3</v>
      </c>
      <c r="H18" s="29"/>
      <c r="J18" s="28" t="s">
        <v>4</v>
      </c>
      <c r="N18" s="29"/>
      <c r="P18" s="30" t="s">
        <v>5</v>
      </c>
    </row>
    <row r="19" spans="2:16" x14ac:dyDescent="0.25">
      <c r="B19" s="462" t="s">
        <v>202</v>
      </c>
      <c r="C19" s="463"/>
      <c r="D19" s="463"/>
      <c r="E19" s="463"/>
      <c r="F19" s="463"/>
      <c r="G19" s="463"/>
      <c r="H19" s="464"/>
      <c r="I19" s="31"/>
      <c r="J19" s="462" t="s">
        <v>201</v>
      </c>
      <c r="K19" s="463"/>
      <c r="L19" s="463"/>
      <c r="M19" s="463"/>
      <c r="N19" s="464"/>
      <c r="O19" s="32"/>
      <c r="P19" s="33" t="s">
        <v>6</v>
      </c>
    </row>
    <row r="20" spans="2:16" ht="6" customHeight="1" x14ac:dyDescent="0.25"/>
    <row r="21" spans="2:16" x14ac:dyDescent="0.25">
      <c r="B21" s="28" t="s">
        <v>7</v>
      </c>
      <c r="D21" s="29"/>
      <c r="F21" s="28" t="s">
        <v>8</v>
      </c>
      <c r="H21" s="29"/>
      <c r="J21" s="28" t="s">
        <v>9</v>
      </c>
      <c r="L21" s="29"/>
      <c r="N21" s="28" t="s">
        <v>10</v>
      </c>
      <c r="P21" s="29"/>
    </row>
    <row r="22" spans="2:16" x14ac:dyDescent="0.25">
      <c r="B22" s="467">
        <v>691.41</v>
      </c>
      <c r="C22" s="468"/>
      <c r="D22" s="469"/>
      <c r="E22" s="31"/>
      <c r="F22" s="470">
        <f>'BDI NORMAL (SD) '!F21/100</f>
        <v>0.22320000000000001</v>
      </c>
      <c r="G22" s="471"/>
      <c r="H22" s="472"/>
      <c r="I22" s="31"/>
      <c r="J22" s="473">
        <f>'ENCARGOS SOCIAIS'!F43</f>
        <v>1.1737000000000002</v>
      </c>
      <c r="K22" s="471"/>
      <c r="L22" s="472"/>
      <c r="M22" s="31"/>
      <c r="N22" s="474" t="s">
        <v>4877</v>
      </c>
      <c r="O22" s="475"/>
      <c r="P22" s="476"/>
    </row>
    <row r="23" spans="2:16" ht="6" customHeight="1" x14ac:dyDescent="0.25"/>
    <row r="24" spans="2:16" x14ac:dyDescent="0.25">
      <c r="B24" s="28" t="s">
        <v>11</v>
      </c>
      <c r="D24" s="29"/>
      <c r="F24" s="28" t="s">
        <v>12</v>
      </c>
      <c r="H24" s="29"/>
      <c r="J24" s="28" t="s">
        <v>13</v>
      </c>
      <c r="L24" s="29"/>
      <c r="N24" s="28" t="s">
        <v>14</v>
      </c>
      <c r="P24" s="29"/>
    </row>
    <row r="25" spans="2:16" x14ac:dyDescent="0.25">
      <c r="B25" s="477" t="s">
        <v>4206</v>
      </c>
      <c r="C25" s="478"/>
      <c r="D25" s="479"/>
      <c r="E25" s="31"/>
      <c r="F25" s="470">
        <f>'BDI DIFERENCIADO (SD) '!F21/100</f>
        <v>0.182</v>
      </c>
      <c r="G25" s="471"/>
      <c r="H25" s="472"/>
      <c r="I25" s="31"/>
      <c r="J25" s="470">
        <f>'ENCARGOS SOCIAIS'!G43</f>
        <v>0.74190000000000011</v>
      </c>
      <c r="K25" s="471"/>
      <c r="L25" s="472"/>
      <c r="N25" s="480" t="s">
        <v>196</v>
      </c>
      <c r="O25" s="475"/>
      <c r="P25" s="476"/>
    </row>
    <row r="26" spans="2:16" ht="6" customHeight="1" x14ac:dyDescent="0.25"/>
    <row r="27" spans="2:16" x14ac:dyDescent="0.25">
      <c r="B27" s="28" t="s">
        <v>15</v>
      </c>
      <c r="P27" s="29"/>
    </row>
    <row r="28" spans="2:16" ht="79.5" customHeight="1" x14ac:dyDescent="0.25">
      <c r="B28" s="481" t="s">
        <v>4202</v>
      </c>
      <c r="C28" s="482"/>
      <c r="D28" s="482"/>
      <c r="E28" s="482"/>
      <c r="F28" s="482"/>
      <c r="G28" s="482"/>
      <c r="H28" s="482"/>
      <c r="I28" s="482"/>
      <c r="J28" s="482"/>
      <c r="K28" s="482"/>
      <c r="L28" s="482"/>
      <c r="M28" s="482"/>
      <c r="N28" s="482"/>
      <c r="O28" s="482"/>
      <c r="P28" s="483"/>
    </row>
    <row r="32" spans="2:16" x14ac:dyDescent="0.3">
      <c r="H32" s="27"/>
    </row>
  </sheetData>
  <mergeCells count="16">
    <mergeCell ref="B25:D25"/>
    <mergeCell ref="F25:H25"/>
    <mergeCell ref="J25:L25"/>
    <mergeCell ref="N25:P25"/>
    <mergeCell ref="B28:P28"/>
    <mergeCell ref="B19:H19"/>
    <mergeCell ref="J19:N19"/>
    <mergeCell ref="B22:D22"/>
    <mergeCell ref="F22:H22"/>
    <mergeCell ref="J22:L22"/>
    <mergeCell ref="N22:P22"/>
    <mergeCell ref="B16:P16"/>
    <mergeCell ref="B1:C7"/>
    <mergeCell ref="N1:P7"/>
    <mergeCell ref="B10:P10"/>
    <mergeCell ref="B13:P13"/>
  </mergeCells>
  <pageMargins left="0.51181102362204722" right="0.51181102362204722" top="0.78740157480314965" bottom="0.78740157480314965" header="0.31496062992125984" footer="0.31496062992125984"/>
  <pageSetup paperSize="9" scale="79" orientation="portrait" horizontalDpi="1200" verticalDpi="1200" r:id="rId1"/>
  <headerFooter>
    <oddHeader>&amp;C&amp;G</oddHeader>
    <oddFooter>&amp;L&amp;"Arial Narrow,Normal"&amp;10&amp;A
&amp;F&amp;C&amp;"Arial Narrow,Negrito"&amp;10ENG. CIVIL LUCIANO MARTINS P. DE O. E SILVA&amp;"Arial Narrow,Normal"
CREA 101881435-3/D-GO&amp;R&amp;"Arial Narrow,Normal"&amp;10Página &amp;P de &amp;N</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158BBC-7DC6-4E87-B26D-51C56E54B3B4}">
  <dimension ref="B1:U26"/>
  <sheetViews>
    <sheetView showGridLines="0" showZeros="0" view="pageBreakPreview" zoomScaleNormal="100" zoomScaleSheetLayoutView="100" workbookViewId="0">
      <selection activeCell="D19" sqref="D19"/>
    </sheetView>
  </sheetViews>
  <sheetFormatPr defaultColWidth="9.140625" defaultRowHeight="13.5" x14ac:dyDescent="0.25"/>
  <cols>
    <col min="1" max="1" width="1.7109375" style="34" customWidth="1"/>
    <col min="2" max="2" width="9.140625" style="34" customWidth="1"/>
    <col min="3" max="3" width="12.5703125" style="34" customWidth="1"/>
    <col min="4" max="4" width="17.85546875" style="34" bestFit="1" customWidth="1"/>
    <col min="5" max="10" width="10.7109375" style="34" customWidth="1"/>
    <col min="11" max="11" width="6.5703125" style="34" customWidth="1"/>
    <col min="12" max="12" width="6" style="34" customWidth="1"/>
    <col min="13" max="13" width="10.7109375" style="34" customWidth="1"/>
    <col min="14" max="14" width="10.140625" style="34" customWidth="1"/>
    <col min="15" max="15" width="10.7109375" style="36" customWidth="1"/>
    <col min="16" max="16" width="1.7109375" style="34" customWidth="1"/>
    <col min="17" max="17" width="9.140625" style="34" customWidth="1"/>
    <col min="18" max="16384" width="9.140625" style="34"/>
  </cols>
  <sheetData>
    <row r="1" spans="2:21" s="25" customFormat="1" ht="20.100000000000001" customHeight="1" x14ac:dyDescent="0.25">
      <c r="B1" s="466"/>
      <c r="C1" s="466"/>
      <c r="D1" s="466"/>
      <c r="E1" s="466"/>
      <c r="F1" s="466"/>
      <c r="G1" s="466"/>
      <c r="H1" s="466"/>
      <c r="I1" s="466"/>
      <c r="J1" s="466"/>
      <c r="K1" s="466"/>
      <c r="L1" s="466"/>
      <c r="M1" s="466"/>
      <c r="N1" s="466"/>
      <c r="O1" s="466"/>
      <c r="P1" s="466"/>
    </row>
    <row r="2" spans="2:21" s="25" customFormat="1" ht="20.100000000000001" customHeight="1" x14ac:dyDescent="0.25">
      <c r="B2" s="466"/>
      <c r="C2" s="466"/>
      <c r="D2" s="466"/>
      <c r="E2" s="466"/>
      <c r="F2" s="466"/>
      <c r="G2" s="466"/>
      <c r="H2" s="466"/>
      <c r="I2" s="466"/>
      <c r="J2" s="466"/>
      <c r="K2" s="466"/>
      <c r="L2" s="466"/>
      <c r="M2" s="466"/>
      <c r="N2" s="466"/>
      <c r="O2" s="466"/>
      <c r="P2" s="466"/>
    </row>
    <row r="3" spans="2:21" s="25" customFormat="1" ht="20.100000000000001" customHeight="1" x14ac:dyDescent="0.25"/>
    <row r="4" spans="2:21" s="5" customFormat="1" ht="20.100000000000001" customHeight="1" x14ac:dyDescent="0.25">
      <c r="B4" s="1"/>
      <c r="C4" s="2"/>
      <c r="E4" s="2"/>
      <c r="F4" s="2"/>
      <c r="G4" s="2"/>
      <c r="H4" s="2"/>
      <c r="I4" s="2"/>
      <c r="J4" s="2"/>
      <c r="K4" s="2"/>
      <c r="L4" s="2"/>
      <c r="N4" s="3"/>
      <c r="O4" s="4"/>
      <c r="R4" s="11"/>
      <c r="S4" s="11"/>
      <c r="T4" s="12"/>
      <c r="U4" s="12"/>
    </row>
    <row r="5" spans="2:21" s="5" customFormat="1" ht="20.100000000000001" customHeight="1" x14ac:dyDescent="0.25">
      <c r="B5" s="1"/>
      <c r="C5" s="2"/>
      <c r="N5" s="3"/>
      <c r="O5" s="4"/>
    </row>
    <row r="6" spans="2:21" s="5" customFormat="1" ht="20.100000000000001" customHeight="1" x14ac:dyDescent="0.25"/>
    <row r="7" spans="2:21" s="5" customFormat="1" ht="20.100000000000001" customHeight="1" x14ac:dyDescent="0.25">
      <c r="B7" s="1"/>
      <c r="C7" s="13"/>
      <c r="N7" s="3"/>
      <c r="O7" s="22"/>
    </row>
    <row r="8" spans="2:21" s="23" customFormat="1" ht="20.100000000000001" customHeight="1" x14ac:dyDescent="0.25">
      <c r="B8" s="18"/>
      <c r="C8" s="19"/>
      <c r="D8" s="8"/>
      <c r="E8" s="8"/>
      <c r="F8" s="8"/>
      <c r="G8" s="9"/>
      <c r="H8" s="9"/>
      <c r="I8" s="9"/>
      <c r="J8" s="9"/>
      <c r="K8" s="8"/>
      <c r="M8" s="9"/>
      <c r="N8" s="9"/>
    </row>
    <row r="9" spans="2:21" ht="20.100000000000001" customHeight="1" x14ac:dyDescent="0.25">
      <c r="B9" s="52"/>
      <c r="C9" s="484" t="s">
        <v>173</v>
      </c>
      <c r="D9" s="484"/>
      <c r="E9" s="484"/>
      <c r="F9" s="484"/>
      <c r="G9" s="484"/>
      <c r="H9" s="484"/>
      <c r="I9" s="484"/>
      <c r="J9" s="484"/>
      <c r="K9" s="484"/>
      <c r="L9" s="484"/>
      <c r="M9" s="484"/>
      <c r="N9" s="484"/>
      <c r="O9" s="35"/>
    </row>
    <row r="10" spans="2:21" ht="20.100000000000001" customHeight="1" x14ac:dyDescent="0.25">
      <c r="B10" s="52"/>
      <c r="C10" s="484"/>
      <c r="D10" s="484"/>
      <c r="E10" s="484"/>
      <c r="F10" s="484"/>
      <c r="G10" s="484"/>
      <c r="H10" s="484"/>
      <c r="I10" s="484"/>
      <c r="J10" s="484"/>
      <c r="K10" s="484"/>
      <c r="L10" s="484"/>
      <c r="M10" s="484"/>
      <c r="N10" s="484"/>
      <c r="O10" s="35"/>
    </row>
    <row r="11" spans="2:21" ht="20.100000000000001" customHeight="1" x14ac:dyDescent="0.25">
      <c r="B11" s="52"/>
      <c r="C11" s="67"/>
      <c r="D11" s="67"/>
      <c r="E11" s="67"/>
      <c r="F11" s="67"/>
      <c r="G11" s="67"/>
      <c r="H11" s="67"/>
      <c r="I11" s="67"/>
      <c r="J11" s="67"/>
      <c r="K11" s="67"/>
      <c r="L11" s="67"/>
      <c r="M11" s="67"/>
      <c r="N11" s="67"/>
      <c r="O11" s="35"/>
    </row>
    <row r="12" spans="2:21" ht="20.100000000000001" customHeight="1" x14ac:dyDescent="0.25">
      <c r="B12" s="52"/>
      <c r="C12" s="67"/>
      <c r="D12" s="67"/>
      <c r="E12" s="67"/>
      <c r="F12" s="67"/>
      <c r="G12" s="67"/>
      <c r="H12" s="67"/>
      <c r="I12" s="67"/>
      <c r="J12" s="67"/>
      <c r="K12" s="67"/>
      <c r="L12" s="67"/>
      <c r="M12" s="67"/>
      <c r="N12" s="67"/>
      <c r="O12" s="35"/>
    </row>
    <row r="13" spans="2:21" ht="20.100000000000001" customHeight="1" x14ac:dyDescent="0.25">
      <c r="B13" s="52"/>
      <c r="C13" s="67"/>
      <c r="D13" s="67"/>
      <c r="E13" s="67"/>
      <c r="F13" s="67"/>
      <c r="G13" s="67"/>
      <c r="H13" s="67"/>
      <c r="I13" s="67"/>
      <c r="J13" s="67"/>
      <c r="K13" s="67"/>
      <c r="L13" s="67"/>
      <c r="M13" s="67"/>
      <c r="N13" s="67"/>
      <c r="O13" s="35"/>
    </row>
    <row r="14" spans="2:21" ht="20.100000000000001" customHeight="1" x14ac:dyDescent="0.25">
      <c r="B14" s="52"/>
      <c r="C14" s="52"/>
      <c r="D14" s="55"/>
      <c r="E14" s="54"/>
      <c r="F14" s="52"/>
      <c r="G14" s="52"/>
      <c r="H14" s="52"/>
      <c r="I14" s="52"/>
      <c r="J14" s="52"/>
      <c r="K14" s="52"/>
      <c r="L14" s="55"/>
      <c r="M14" s="54"/>
      <c r="N14" s="52"/>
      <c r="O14" s="35"/>
    </row>
    <row r="15" spans="2:21" ht="24.95" customHeight="1" x14ac:dyDescent="0.25">
      <c r="B15" s="52"/>
      <c r="C15" s="292" t="s">
        <v>16</v>
      </c>
      <c r="D15" s="485" t="str">
        <f>'DADOS DA OBRA'!B13</f>
        <v>CONSTRUÇÃO NOVA FÁBRICA SEAPA (AGROINDÚSTRIA DE POLPA DE FRUTAS)</v>
      </c>
      <c r="E15" s="485"/>
      <c r="F15" s="485"/>
      <c r="G15" s="485"/>
      <c r="H15" s="485"/>
      <c r="I15" s="485"/>
      <c r="J15" s="485"/>
      <c r="K15" s="485"/>
      <c r="L15" s="485"/>
      <c r="M15" s="485"/>
      <c r="N15" s="485"/>
      <c r="O15" s="485"/>
    </row>
    <row r="16" spans="2:21" ht="20.100000000000001" customHeight="1" x14ac:dyDescent="0.25">
      <c r="B16" s="52"/>
      <c r="C16" s="292" t="s">
        <v>18</v>
      </c>
      <c r="D16" s="162" t="str">
        <f>'DADOS DA OBRA'!B16</f>
        <v xml:space="preserve"> RUA 22 , LT.01 - A, QUADRA 01-A</v>
      </c>
      <c r="E16" s="293"/>
      <c r="F16" s="292"/>
      <c r="G16" s="292"/>
      <c r="H16" s="292"/>
      <c r="I16" s="292"/>
      <c r="J16" s="292"/>
      <c r="K16" s="292"/>
      <c r="L16" s="294"/>
      <c r="M16" s="293"/>
      <c r="N16" s="292"/>
      <c r="O16" s="295"/>
    </row>
    <row r="17" spans="2:15" ht="20.100000000000001" customHeight="1" x14ac:dyDescent="0.25">
      <c r="B17" s="52"/>
      <c r="C17" s="292" t="s">
        <v>37</v>
      </c>
      <c r="D17" s="296" t="str">
        <f>'DADOS DA OBRA'!N22</f>
        <v>13/06/2025</v>
      </c>
      <c r="E17" s="293"/>
      <c r="F17" s="292"/>
      <c r="G17" s="292"/>
      <c r="H17" s="292"/>
      <c r="I17" s="292"/>
      <c r="J17" s="292"/>
      <c r="K17" s="292"/>
      <c r="L17" s="294"/>
      <c r="M17" s="293"/>
      <c r="N17" s="292"/>
      <c r="O17" s="295"/>
    </row>
    <row r="18" spans="2:15" ht="20.100000000000001" customHeight="1" x14ac:dyDescent="0.25">
      <c r="B18" s="52"/>
      <c r="C18" s="292" t="s">
        <v>174</v>
      </c>
      <c r="D18" s="162" t="s">
        <v>199</v>
      </c>
      <c r="E18" s="297"/>
      <c r="F18" s="162"/>
      <c r="G18" s="292"/>
      <c r="H18" s="292"/>
      <c r="I18" s="292"/>
      <c r="J18" s="292"/>
      <c r="K18" s="162"/>
      <c r="L18" s="298"/>
      <c r="M18" s="297"/>
      <c r="N18" s="162"/>
      <c r="O18" s="295"/>
    </row>
    <row r="19" spans="2:15" s="23" customFormat="1" ht="20.100000000000001" customHeight="1" x14ac:dyDescent="0.25">
      <c r="B19" s="18"/>
      <c r="C19" s="23" t="s">
        <v>176</v>
      </c>
      <c r="D19" s="8" t="s">
        <v>200</v>
      </c>
      <c r="E19" s="8"/>
      <c r="F19" s="8"/>
      <c r="G19" s="9"/>
      <c r="H19" s="9"/>
      <c r="I19" s="9"/>
      <c r="J19" s="9"/>
      <c r="K19" s="8"/>
      <c r="M19" s="9"/>
      <c r="N19" s="9"/>
    </row>
    <row r="20" spans="2:15" ht="20.100000000000001" customHeight="1" x14ac:dyDescent="0.25">
      <c r="B20" s="52"/>
      <c r="C20" s="8" t="s">
        <v>175</v>
      </c>
      <c r="D20" s="299">
        <v>1020250168245</v>
      </c>
      <c r="E20" s="292"/>
      <c r="F20" s="292"/>
      <c r="G20" s="292"/>
      <c r="H20" s="292"/>
      <c r="I20" s="292"/>
      <c r="J20" s="292"/>
      <c r="K20" s="300"/>
      <c r="L20" s="292"/>
      <c r="M20" s="292"/>
      <c r="N20" s="292"/>
      <c r="O20" s="295"/>
    </row>
    <row r="21" spans="2:15" ht="20.100000000000001" customHeight="1" x14ac:dyDescent="0.25">
      <c r="B21" s="52"/>
      <c r="C21" s="52"/>
      <c r="D21" s="55"/>
      <c r="E21" s="54"/>
      <c r="F21" s="52"/>
      <c r="G21" s="52"/>
      <c r="H21" s="52"/>
      <c r="I21" s="52"/>
      <c r="J21" s="52"/>
      <c r="K21" s="52"/>
      <c r="L21" s="55"/>
      <c r="M21" s="54"/>
      <c r="N21" s="52"/>
      <c r="O21" s="35"/>
    </row>
    <row r="22" spans="2:15" ht="20.100000000000001" customHeight="1" x14ac:dyDescent="0.25">
      <c r="B22" s="52"/>
      <c r="C22" s="52"/>
      <c r="D22" s="55"/>
      <c r="E22" s="54"/>
      <c r="F22" s="52"/>
      <c r="G22" s="52"/>
      <c r="H22" s="52"/>
      <c r="I22" s="52"/>
      <c r="J22" s="52"/>
      <c r="K22" s="52"/>
      <c r="L22" s="55"/>
      <c r="M22" s="54"/>
      <c r="N22" s="52"/>
      <c r="O22" s="35"/>
    </row>
    <row r="23" spans="2:15" ht="20.100000000000001" customHeight="1" x14ac:dyDescent="0.25">
      <c r="B23" s="52"/>
      <c r="C23" s="52"/>
      <c r="D23" s="55"/>
      <c r="E23" s="54"/>
      <c r="F23" s="52"/>
      <c r="G23" s="52"/>
      <c r="H23" s="52"/>
      <c r="I23" s="52"/>
      <c r="J23" s="52"/>
      <c r="K23" s="52"/>
      <c r="L23" s="55"/>
      <c r="M23" s="54"/>
      <c r="N23" s="52"/>
      <c r="O23" s="35"/>
    </row>
    <row r="24" spans="2:15" ht="20.100000000000001" customHeight="1" x14ac:dyDescent="0.25">
      <c r="B24" s="52"/>
      <c r="C24" s="53"/>
      <c r="D24" s="52"/>
      <c r="E24" s="52"/>
      <c r="F24" s="52"/>
      <c r="G24" s="52"/>
      <c r="H24" s="52"/>
      <c r="I24" s="52"/>
      <c r="J24" s="52"/>
      <c r="K24" s="46"/>
      <c r="L24" s="52"/>
      <c r="M24" s="52"/>
      <c r="N24" s="52"/>
      <c r="O24" s="35"/>
    </row>
    <row r="25" spans="2:15" ht="20.100000000000001" customHeight="1" x14ac:dyDescent="0.25">
      <c r="B25" s="52"/>
      <c r="C25" s="52"/>
      <c r="D25" s="55"/>
      <c r="E25" s="54"/>
      <c r="F25" s="52"/>
      <c r="G25" s="52"/>
      <c r="H25" s="52"/>
      <c r="I25" s="52"/>
      <c r="J25" s="52"/>
      <c r="K25" s="52"/>
      <c r="L25" s="55"/>
      <c r="M25" s="54"/>
      <c r="N25" s="52"/>
      <c r="O25" s="35"/>
    </row>
    <row r="26" spans="2:15" ht="20.100000000000001" customHeight="1" x14ac:dyDescent="0.25">
      <c r="B26" s="52"/>
      <c r="C26" s="51"/>
      <c r="D26" s="56"/>
      <c r="E26" s="57"/>
      <c r="F26" s="51"/>
      <c r="G26" s="52"/>
      <c r="H26" s="52"/>
      <c r="I26" s="52"/>
      <c r="J26" s="52"/>
      <c r="K26" s="51"/>
      <c r="L26" s="56"/>
      <c r="M26" s="57"/>
      <c r="N26" s="51"/>
      <c r="O26" s="35"/>
    </row>
  </sheetData>
  <mergeCells count="3">
    <mergeCell ref="B1:P2"/>
    <mergeCell ref="C9:N10"/>
    <mergeCell ref="D15:O15"/>
  </mergeCells>
  <printOptions horizontalCentered="1"/>
  <pageMargins left="0.51181102362204722" right="0.51181102362204722" top="0.78740157480314965" bottom="0.78740157480314965" header="0.31496062992125984" footer="0.39370078740157483"/>
  <pageSetup paperSize="9" scale="89" orientation="landscape" r:id="rId1"/>
  <headerFooter>
    <oddHeader>&amp;L&amp;G</oddHeader>
    <oddFooter>&amp;L&amp;"Arial Narrow,Normal"&amp;10&amp;A
&amp;F&amp;R&amp;"Arial Narrow,Normal"&amp;10&amp;P de &amp;N</oddFooter>
  </headerFooter>
  <colBreaks count="1" manualBreakCount="1">
    <brk id="17" max="1048575" man="1"/>
  </colBreaks>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4AD56B-3C14-4AA6-B6CD-6D999C881A4A}">
  <dimension ref="B1:U27"/>
  <sheetViews>
    <sheetView showGridLines="0" showZeros="0" view="pageBreakPreview" zoomScaleNormal="100" zoomScaleSheetLayoutView="100" workbookViewId="0">
      <selection activeCell="J29" sqref="J29"/>
    </sheetView>
  </sheetViews>
  <sheetFormatPr defaultColWidth="9.140625" defaultRowHeight="13.5" x14ac:dyDescent="0.25"/>
  <cols>
    <col min="1" max="1" width="1.7109375" style="34" customWidth="1"/>
    <col min="2" max="2" width="9.140625" style="34" customWidth="1"/>
    <col min="3" max="3" width="11" style="34" customWidth="1"/>
    <col min="4" max="4" width="9.7109375" style="34" bestFit="1" customWidth="1"/>
    <col min="5" max="14" width="10.7109375" style="34" customWidth="1"/>
    <col min="15" max="15" width="10.7109375" style="36" customWidth="1"/>
    <col min="16" max="16" width="1.7109375" style="34" customWidth="1"/>
    <col min="17" max="17" width="9.140625" style="34" customWidth="1"/>
    <col min="18" max="16384" width="9.140625" style="34"/>
  </cols>
  <sheetData>
    <row r="1" spans="2:21" s="25" customFormat="1" ht="20.100000000000001" customHeight="1" x14ac:dyDescent="0.25">
      <c r="B1" s="466"/>
      <c r="C1" s="466"/>
      <c r="D1" s="466"/>
      <c r="E1" s="466"/>
      <c r="F1" s="466"/>
      <c r="G1" s="466"/>
      <c r="H1" s="466"/>
      <c r="I1" s="466"/>
      <c r="J1" s="466"/>
      <c r="K1" s="466"/>
      <c r="L1" s="466"/>
      <c r="M1" s="466"/>
      <c r="N1" s="466"/>
      <c r="O1" s="466"/>
      <c r="P1" s="466"/>
    </row>
    <row r="2" spans="2:21" s="25" customFormat="1" ht="20.100000000000001" customHeight="1" x14ac:dyDescent="0.25">
      <c r="B2" s="466"/>
      <c r="C2" s="466"/>
      <c r="D2" s="466"/>
      <c r="E2" s="466"/>
      <c r="F2" s="466"/>
      <c r="G2" s="466"/>
      <c r="H2" s="466"/>
      <c r="I2" s="466"/>
      <c r="J2" s="466"/>
      <c r="K2" s="466"/>
      <c r="L2" s="466"/>
      <c r="M2" s="466"/>
      <c r="N2" s="466"/>
      <c r="O2" s="466"/>
      <c r="P2" s="466"/>
    </row>
    <row r="3" spans="2:21" s="25" customFormat="1" ht="20.100000000000001" customHeight="1" x14ac:dyDescent="0.25"/>
    <row r="4" spans="2:21" s="5" customFormat="1" ht="20.100000000000001" customHeight="1" x14ac:dyDescent="0.25">
      <c r="B4" s="1"/>
      <c r="C4" s="2"/>
      <c r="E4" s="2"/>
      <c r="F4" s="2"/>
      <c r="G4" s="2"/>
      <c r="H4" s="2"/>
      <c r="I4" s="2"/>
      <c r="J4" s="2"/>
      <c r="K4" s="2"/>
      <c r="L4" s="2"/>
      <c r="N4" s="3"/>
      <c r="O4" s="4"/>
      <c r="R4" s="11"/>
      <c r="S4" s="11"/>
      <c r="T4" s="12"/>
      <c r="U4" s="12"/>
    </row>
    <row r="5" spans="2:21" s="5" customFormat="1" ht="20.100000000000001" customHeight="1" x14ac:dyDescent="0.25">
      <c r="B5" s="1"/>
      <c r="C5" s="2"/>
      <c r="N5" s="3"/>
      <c r="O5" s="4"/>
    </row>
    <row r="6" spans="2:21" s="5" customFormat="1" ht="20.100000000000001" customHeight="1" x14ac:dyDescent="0.25"/>
    <row r="7" spans="2:21" s="5" customFormat="1" ht="20.100000000000001" customHeight="1" x14ac:dyDescent="0.25">
      <c r="B7" s="1"/>
      <c r="C7" s="13"/>
      <c r="N7" s="3"/>
      <c r="O7" s="22"/>
    </row>
    <row r="8" spans="2:21" s="23" customFormat="1" ht="20.100000000000001" customHeight="1" x14ac:dyDescent="0.25">
      <c r="B8" s="18"/>
      <c r="C8" s="19"/>
      <c r="D8" s="8"/>
      <c r="E8" s="8"/>
      <c r="F8" s="8"/>
      <c r="G8" s="9"/>
      <c r="H8" s="9"/>
      <c r="I8" s="9"/>
      <c r="J8" s="9"/>
      <c r="K8" s="8"/>
      <c r="M8" s="9"/>
      <c r="N8" s="9"/>
    </row>
    <row r="9" spans="2:21" ht="20.100000000000001" customHeight="1" x14ac:dyDescent="0.25">
      <c r="B9" s="52"/>
      <c r="O9" s="35"/>
    </row>
    <row r="10" spans="2:21" ht="20.100000000000001" customHeight="1" x14ac:dyDescent="0.25">
      <c r="B10" s="52"/>
      <c r="O10" s="35"/>
    </row>
    <row r="11" spans="2:21" ht="20.100000000000001" customHeight="1" x14ac:dyDescent="0.25">
      <c r="B11" s="52"/>
      <c r="O11" s="35"/>
    </row>
    <row r="12" spans="2:21" ht="20.100000000000001" customHeight="1" x14ac:dyDescent="0.25">
      <c r="B12" s="52"/>
      <c r="O12" s="35"/>
    </row>
    <row r="13" spans="2:21" ht="20.100000000000001" customHeight="1" x14ac:dyDescent="0.25">
      <c r="B13" s="52"/>
      <c r="C13" s="484" t="s">
        <v>95</v>
      </c>
      <c r="D13" s="484"/>
      <c r="E13" s="484"/>
      <c r="F13" s="484"/>
      <c r="G13" s="484"/>
      <c r="H13" s="484"/>
      <c r="I13" s="484"/>
      <c r="J13" s="484"/>
      <c r="K13" s="484"/>
      <c r="L13" s="484"/>
      <c r="M13" s="484"/>
      <c r="N13" s="484"/>
      <c r="O13" s="35"/>
    </row>
    <row r="14" spans="2:21" ht="20.100000000000001" customHeight="1" x14ac:dyDescent="0.25">
      <c r="B14" s="52"/>
      <c r="C14" s="484"/>
      <c r="D14" s="484"/>
      <c r="E14" s="484"/>
      <c r="F14" s="484"/>
      <c r="G14" s="484"/>
      <c r="H14" s="484"/>
      <c r="I14" s="484"/>
      <c r="J14" s="484"/>
      <c r="K14" s="484"/>
      <c r="L14" s="484"/>
      <c r="M14" s="484"/>
      <c r="N14" s="484"/>
      <c r="O14" s="35"/>
    </row>
    <row r="15" spans="2:21" ht="20.100000000000001" customHeight="1" x14ac:dyDescent="0.25">
      <c r="B15" s="52"/>
      <c r="C15" s="51"/>
      <c r="D15" s="56"/>
      <c r="E15" s="57"/>
      <c r="F15" s="51"/>
      <c r="G15" s="52"/>
      <c r="H15" s="52"/>
      <c r="I15" s="52"/>
      <c r="J15" s="52"/>
      <c r="K15" s="51"/>
      <c r="L15" s="56"/>
      <c r="M15" s="57"/>
      <c r="N15" s="51"/>
      <c r="O15" s="35"/>
    </row>
    <row r="16" spans="2:21" s="23" customFormat="1" ht="20.100000000000001" customHeight="1" x14ac:dyDescent="0.25">
      <c r="B16" s="18"/>
      <c r="C16" s="19"/>
      <c r="D16" s="8"/>
      <c r="E16" s="8"/>
      <c r="F16" s="8"/>
      <c r="G16" s="9"/>
      <c r="H16" s="9"/>
      <c r="I16" s="9"/>
      <c r="J16" s="9"/>
      <c r="K16" s="8"/>
      <c r="M16" s="9"/>
      <c r="N16" s="9"/>
    </row>
    <row r="17" spans="2:15" ht="20.100000000000001" customHeight="1" x14ac:dyDescent="0.25">
      <c r="B17" s="52"/>
      <c r="C17" s="53"/>
      <c r="D17" s="52"/>
      <c r="E17" s="52"/>
      <c r="F17" s="52"/>
      <c r="G17" s="52"/>
      <c r="H17" s="52"/>
      <c r="I17" s="52"/>
      <c r="J17" s="52"/>
      <c r="K17" s="46"/>
      <c r="L17" s="52"/>
      <c r="M17" s="52"/>
      <c r="N17" s="52"/>
      <c r="O17" s="35"/>
    </row>
    <row r="18" spans="2:15" ht="20.100000000000001" customHeight="1" x14ac:dyDescent="0.25">
      <c r="B18" s="52"/>
      <c r="C18" s="52"/>
      <c r="D18" s="55"/>
      <c r="E18" s="54"/>
      <c r="F18" s="52"/>
      <c r="G18" s="52"/>
      <c r="H18" s="52"/>
      <c r="I18" s="52"/>
      <c r="J18" s="52"/>
      <c r="K18" s="52"/>
      <c r="L18" s="55"/>
      <c r="M18" s="54"/>
      <c r="N18" s="52"/>
      <c r="O18" s="35"/>
    </row>
    <row r="19" spans="2:15" ht="20.100000000000001" customHeight="1" x14ac:dyDescent="0.25">
      <c r="B19" s="52"/>
      <c r="C19" s="52"/>
      <c r="D19" s="55"/>
      <c r="E19" s="54"/>
      <c r="F19" s="52"/>
      <c r="G19" s="52"/>
      <c r="H19" s="52"/>
      <c r="I19" s="52"/>
      <c r="J19" s="52"/>
      <c r="K19" s="52"/>
      <c r="L19" s="55"/>
      <c r="M19" s="54"/>
      <c r="N19" s="52"/>
      <c r="O19" s="35"/>
    </row>
    <row r="20" spans="2:15" ht="20.100000000000001" customHeight="1" x14ac:dyDescent="0.25">
      <c r="B20" s="52"/>
      <c r="C20" s="52"/>
      <c r="D20" s="55"/>
      <c r="E20" s="54"/>
      <c r="F20" s="52"/>
      <c r="G20" s="52"/>
      <c r="H20" s="52"/>
      <c r="I20" s="52"/>
      <c r="J20" s="52"/>
      <c r="K20" s="52"/>
      <c r="L20" s="55"/>
      <c r="M20" s="54"/>
      <c r="N20" s="52"/>
      <c r="O20" s="35"/>
    </row>
    <row r="21" spans="2:15" ht="20.100000000000001" customHeight="1" x14ac:dyDescent="0.25">
      <c r="B21" s="52"/>
      <c r="C21" s="52"/>
      <c r="D21" s="55"/>
      <c r="E21" s="54"/>
      <c r="F21" s="52"/>
      <c r="G21" s="52"/>
      <c r="H21" s="52"/>
      <c r="I21" s="52"/>
      <c r="J21" s="52"/>
      <c r="K21" s="52"/>
      <c r="L21" s="55"/>
      <c r="M21" s="54"/>
      <c r="N21" s="52"/>
      <c r="O21" s="35"/>
    </row>
    <row r="22" spans="2:15" ht="20.100000000000001" customHeight="1" x14ac:dyDescent="0.25">
      <c r="B22" s="52"/>
      <c r="C22" s="52"/>
      <c r="D22" s="55"/>
      <c r="E22" s="54"/>
      <c r="F22" s="52"/>
      <c r="G22" s="52"/>
      <c r="H22" s="52"/>
      <c r="I22" s="52"/>
      <c r="J22" s="52"/>
      <c r="K22" s="52"/>
      <c r="L22" s="55"/>
      <c r="M22" s="54"/>
      <c r="N22" s="52"/>
      <c r="O22" s="35"/>
    </row>
    <row r="23" spans="2:15" ht="20.100000000000001" customHeight="1" x14ac:dyDescent="0.25">
      <c r="B23" s="52"/>
      <c r="C23" s="51"/>
      <c r="D23" s="56"/>
      <c r="E23" s="57"/>
      <c r="F23" s="51"/>
      <c r="G23" s="52"/>
      <c r="H23" s="52"/>
      <c r="I23" s="52"/>
      <c r="J23" s="52"/>
      <c r="K23" s="51"/>
      <c r="L23" s="56"/>
      <c r="M23" s="57"/>
      <c r="N23" s="51"/>
      <c r="O23" s="35"/>
    </row>
    <row r="24" spans="2:15" s="23" customFormat="1" ht="20.100000000000001" customHeight="1" x14ac:dyDescent="0.25">
      <c r="B24" s="18"/>
      <c r="C24" s="19"/>
      <c r="D24" s="8"/>
      <c r="E24" s="8"/>
      <c r="F24" s="8"/>
      <c r="G24" s="9"/>
      <c r="H24" s="9"/>
      <c r="I24" s="9"/>
      <c r="J24" s="9"/>
      <c r="K24" s="8"/>
      <c r="M24" s="9"/>
      <c r="N24" s="9"/>
    </row>
    <row r="25" spans="2:15" ht="20.100000000000001" customHeight="1" x14ac:dyDescent="0.25">
      <c r="B25" s="52"/>
      <c r="C25" s="53"/>
      <c r="D25" s="52"/>
      <c r="E25" s="52"/>
      <c r="F25" s="52"/>
      <c r="G25" s="52"/>
      <c r="H25" s="52"/>
      <c r="I25" s="52"/>
      <c r="J25" s="52"/>
      <c r="K25" s="46"/>
      <c r="L25" s="52"/>
      <c r="M25" s="52"/>
      <c r="N25" s="52"/>
      <c r="O25" s="35"/>
    </row>
    <row r="26" spans="2:15" ht="20.100000000000001" customHeight="1" x14ac:dyDescent="0.25">
      <c r="B26" s="52"/>
      <c r="C26" s="52"/>
      <c r="D26" s="55"/>
      <c r="E26" s="54"/>
      <c r="F26" s="52"/>
      <c r="G26" s="52"/>
      <c r="H26" s="52"/>
      <c r="I26" s="52"/>
      <c r="J26" s="52"/>
      <c r="K26" s="52"/>
      <c r="L26" s="55"/>
      <c r="M26" s="54"/>
      <c r="N26" s="52"/>
      <c r="O26" s="35"/>
    </row>
    <row r="27" spans="2:15" ht="20.100000000000001" customHeight="1" x14ac:dyDescent="0.25">
      <c r="B27" s="52"/>
      <c r="C27" s="51"/>
      <c r="D27" s="56"/>
      <c r="E27" s="57"/>
      <c r="F27" s="51"/>
      <c r="G27" s="52"/>
      <c r="H27" s="52"/>
      <c r="I27" s="52"/>
      <c r="J27" s="52"/>
      <c r="K27" s="51"/>
      <c r="L27" s="56"/>
      <c r="M27" s="57"/>
      <c r="N27" s="51"/>
      <c r="O27" s="35"/>
    </row>
  </sheetData>
  <mergeCells count="2">
    <mergeCell ref="B1:P2"/>
    <mergeCell ref="C13:N14"/>
  </mergeCells>
  <printOptions horizontalCentered="1"/>
  <pageMargins left="0.51181102362204722" right="0.51181102362204722" top="0.78740157480314965" bottom="0.78740157480314965" header="0.31496062992125984" footer="0.39370078740157483"/>
  <pageSetup paperSize="9" scale="89" orientation="landscape" r:id="rId1"/>
  <headerFooter>
    <oddHeader>&amp;L&amp;G</oddHeader>
    <oddFooter>&amp;L&amp;"Arial Narrow,Normal"&amp;10&amp;A
&amp;F&amp;R&amp;"Arial Narrow,Normal"&amp;10&amp;P de &amp;N</oddFooter>
  </headerFooter>
  <colBreaks count="1" manualBreakCount="1">
    <brk id="17" max="1048575" man="1"/>
  </colBreaks>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196D4A-D031-44C4-B170-65DCB88F3C3B}">
  <dimension ref="B1:U26"/>
  <sheetViews>
    <sheetView showGridLines="0" showZeros="0" view="pageBreakPreview" zoomScaleNormal="100" zoomScaleSheetLayoutView="100" workbookViewId="0">
      <selection activeCell="K13" sqref="K13"/>
    </sheetView>
  </sheetViews>
  <sheetFormatPr defaultColWidth="9.140625" defaultRowHeight="13.5" x14ac:dyDescent="0.25"/>
  <cols>
    <col min="1" max="1" width="1.7109375" style="34" customWidth="1"/>
    <col min="2" max="2" width="9.140625" style="34" customWidth="1"/>
    <col min="3" max="3" width="11" style="34" customWidth="1"/>
    <col min="4" max="4" width="9.7109375" style="34" bestFit="1" customWidth="1"/>
    <col min="5" max="14" width="10.7109375" style="34" customWidth="1"/>
    <col min="15" max="15" width="10.7109375" style="36" customWidth="1"/>
    <col min="16" max="16" width="1.7109375" style="34" customWidth="1"/>
    <col min="17" max="17" width="9.140625" style="34" customWidth="1"/>
    <col min="18" max="16384" width="9.140625" style="34"/>
  </cols>
  <sheetData>
    <row r="1" spans="2:21" s="25" customFormat="1" ht="20.100000000000001" customHeight="1" x14ac:dyDescent="0.25">
      <c r="B1" s="486" t="s">
        <v>94</v>
      </c>
      <c r="C1" s="486"/>
      <c r="D1" s="486"/>
      <c r="E1" s="486"/>
      <c r="F1" s="486"/>
      <c r="G1" s="486"/>
      <c r="H1" s="486"/>
      <c r="I1" s="486"/>
      <c r="J1" s="486"/>
      <c r="K1" s="486"/>
      <c r="L1" s="486"/>
      <c r="M1" s="486"/>
      <c r="N1" s="486"/>
      <c r="O1" s="486"/>
      <c r="P1" s="49"/>
    </row>
    <row r="2" spans="2:21" s="25" customFormat="1" ht="20.100000000000001" customHeight="1" x14ac:dyDescent="0.25">
      <c r="B2" s="486"/>
      <c r="C2" s="486"/>
      <c r="D2" s="486"/>
      <c r="E2" s="486"/>
      <c r="F2" s="486"/>
      <c r="G2" s="486"/>
      <c r="H2" s="486"/>
      <c r="I2" s="486"/>
      <c r="J2" s="486"/>
      <c r="K2" s="486"/>
      <c r="L2" s="486"/>
      <c r="M2" s="486"/>
      <c r="N2" s="486"/>
      <c r="O2" s="486"/>
      <c r="P2" s="49"/>
    </row>
    <row r="3" spans="2:21" s="102" customFormat="1" ht="9.9499999999999993" customHeight="1" x14ac:dyDescent="0.25">
      <c r="D3" s="49"/>
      <c r="E3" s="49"/>
      <c r="F3" s="49"/>
      <c r="G3" s="26"/>
      <c r="H3" s="49"/>
      <c r="I3" s="49"/>
      <c r="J3" s="49"/>
      <c r="K3" s="49"/>
      <c r="L3" s="49"/>
    </row>
    <row r="4" spans="2:21" s="103" customFormat="1" ht="15" customHeight="1" x14ac:dyDescent="0.25">
      <c r="B4" s="1" t="s">
        <v>16</v>
      </c>
      <c r="C4" s="162" t="str">
        <f>'DADOS DA OBRA'!B13</f>
        <v>CONSTRUÇÃO NOVA FÁBRICA SEAPA (AGROINDÚSTRIA DE POLPA DE FRUTAS)</v>
      </c>
      <c r="D4" s="5"/>
      <c r="E4" s="5"/>
      <c r="F4" s="5"/>
      <c r="G4" s="5"/>
      <c r="H4" s="5"/>
      <c r="I4" s="2"/>
      <c r="J4" s="3"/>
      <c r="K4" s="201"/>
      <c r="L4" s="2"/>
      <c r="M4" s="3" t="s">
        <v>37</v>
      </c>
      <c r="N4" s="4" t="str">
        <f>'DADOS DA OBRA'!$N$22</f>
        <v>13/06/2025</v>
      </c>
    </row>
    <row r="5" spans="2:21" s="103" customFormat="1" ht="15" customHeight="1" x14ac:dyDescent="0.25">
      <c r="B5" s="1" t="s">
        <v>18</v>
      </c>
      <c r="C5" s="162" t="str">
        <f>'DADOS DA OBRA'!B16</f>
        <v xml:space="preserve"> RUA 22 , LT.01 - A, QUADRA 01-A</v>
      </c>
      <c r="D5" s="5"/>
      <c r="E5" s="5"/>
      <c r="F5" s="5"/>
      <c r="G5" s="5"/>
      <c r="H5" s="5"/>
      <c r="I5" s="5"/>
      <c r="J5" s="3"/>
      <c r="K5" s="201"/>
      <c r="L5" s="5"/>
      <c r="M5" s="3" t="s">
        <v>17</v>
      </c>
      <c r="N5" s="4" t="str">
        <f>'DADOS DA OBRA'!$N$25</f>
        <v>00</v>
      </c>
    </row>
    <row r="6" spans="2:21" s="25" customFormat="1" ht="20.100000000000001" customHeight="1" x14ac:dyDescent="0.25"/>
    <row r="7" spans="2:21" s="5" customFormat="1" ht="20.100000000000001" customHeight="1" x14ac:dyDescent="0.25">
      <c r="B7" s="127" t="s">
        <v>96</v>
      </c>
      <c r="C7" s="2"/>
      <c r="E7" s="2"/>
      <c r="F7" s="2"/>
      <c r="G7" s="2"/>
      <c r="H7" s="2"/>
      <c r="I7" s="2"/>
      <c r="J7" s="2"/>
      <c r="K7" s="2"/>
      <c r="L7" s="2"/>
      <c r="N7" s="3"/>
      <c r="O7" s="4"/>
      <c r="R7" s="11"/>
      <c r="S7" s="11"/>
      <c r="T7" s="12"/>
      <c r="U7" s="12"/>
    </row>
    <row r="8" spans="2:21" s="5" customFormat="1" ht="20.100000000000001" customHeight="1" x14ac:dyDescent="0.25">
      <c r="B8" s="1"/>
      <c r="C8" s="2"/>
      <c r="N8" s="3"/>
      <c r="O8" s="4"/>
    </row>
    <row r="9" spans="2:21" s="5" customFormat="1" ht="20.100000000000001" customHeight="1" x14ac:dyDescent="0.25"/>
    <row r="10" spans="2:21" s="5" customFormat="1" ht="20.100000000000001" customHeight="1" x14ac:dyDescent="0.25">
      <c r="B10" s="1"/>
      <c r="F10" s="118" t="s">
        <v>98</v>
      </c>
      <c r="G10" s="118"/>
      <c r="H10" s="118"/>
      <c r="I10" s="118"/>
      <c r="J10" s="487">
        <f>'ORÇAMENTO SINTÉTICO (CD)'!L715</f>
        <v>4543291.6900000051</v>
      </c>
      <c r="K10" s="487"/>
      <c r="N10" s="3"/>
      <c r="O10" s="22"/>
    </row>
    <row r="11" spans="2:21" s="23" customFormat="1" ht="20.100000000000001" customHeight="1" x14ac:dyDescent="0.25">
      <c r="B11" s="18"/>
      <c r="C11" s="19"/>
      <c r="D11" s="8"/>
      <c r="E11" s="8"/>
      <c r="F11" s="118" t="s">
        <v>99</v>
      </c>
      <c r="G11" s="119"/>
      <c r="H11" s="120"/>
      <c r="I11" s="120"/>
      <c r="J11" s="487">
        <f>'ORÇAMENTO SINTÉTICO (SD)'!L715</f>
        <v>4468039.7799999956</v>
      </c>
      <c r="K11" s="487"/>
      <c r="M11" s="9"/>
      <c r="N11" s="9"/>
    </row>
    <row r="12" spans="2:21" ht="20.100000000000001" customHeight="1" x14ac:dyDescent="0.25">
      <c r="B12" s="52"/>
      <c r="F12" s="121"/>
      <c r="G12" s="121"/>
      <c r="H12" s="121"/>
      <c r="I12" s="121"/>
      <c r="J12" s="121"/>
      <c r="K12" s="121"/>
      <c r="O12" s="35"/>
    </row>
    <row r="13" spans="2:21" ht="20.100000000000001" customHeight="1" x14ac:dyDescent="0.25">
      <c r="B13" s="52"/>
      <c r="F13" s="121" t="s">
        <v>97</v>
      </c>
      <c r="G13" s="121"/>
      <c r="H13" s="121"/>
      <c r="I13" s="121"/>
      <c r="J13" s="121"/>
      <c r="K13" s="122">
        <f>(J10/J11)-1</f>
        <v>1.6842264998815581E-2</v>
      </c>
      <c r="O13" s="35"/>
    </row>
    <row r="14" spans="2:21" ht="20.100000000000001" customHeight="1" x14ac:dyDescent="0.25">
      <c r="B14" s="52"/>
      <c r="C14" s="52"/>
      <c r="D14" s="55"/>
      <c r="E14" s="54"/>
      <c r="F14" s="121"/>
      <c r="G14" s="121"/>
      <c r="H14" s="123"/>
      <c r="I14" s="123"/>
      <c r="J14" s="123"/>
      <c r="K14" s="123"/>
      <c r="M14" s="54"/>
      <c r="N14" s="52"/>
      <c r="O14" s="35"/>
    </row>
    <row r="15" spans="2:21" ht="20.100000000000001" customHeight="1" x14ac:dyDescent="0.25">
      <c r="B15" s="52"/>
      <c r="C15" s="52"/>
      <c r="D15" s="55"/>
      <c r="E15" s="54"/>
      <c r="F15" s="124" t="s">
        <v>180</v>
      </c>
      <c r="G15" s="125"/>
      <c r="H15" s="126"/>
      <c r="I15" s="126"/>
      <c r="J15" s="488" t="str">
        <f>+IF(J11&lt;J10,"SEM DESONERAÇÃO","COM DESONERAÇÃO")</f>
        <v>SEM DESONERAÇÃO</v>
      </c>
      <c r="K15" s="488"/>
      <c r="L15" s="55"/>
      <c r="M15" s="54"/>
      <c r="N15" s="52"/>
      <c r="O15" s="35"/>
    </row>
    <row r="16" spans="2:21" ht="20.100000000000001" customHeight="1" x14ac:dyDescent="0.25">
      <c r="B16" s="52"/>
      <c r="C16" s="52"/>
      <c r="D16" s="55"/>
      <c r="E16" s="54"/>
      <c r="F16" s="52"/>
      <c r="G16" s="52"/>
      <c r="H16" s="52"/>
      <c r="I16" s="52"/>
      <c r="J16" s="52"/>
      <c r="K16" s="52"/>
      <c r="L16" s="55"/>
      <c r="M16" s="54"/>
      <c r="N16" s="52"/>
      <c r="O16" s="35"/>
    </row>
    <row r="17" spans="2:15" ht="20.100000000000001" customHeight="1" x14ac:dyDescent="0.25">
      <c r="B17" s="52"/>
      <c r="C17" s="52"/>
      <c r="D17" s="55"/>
      <c r="E17" s="54"/>
      <c r="F17" s="52"/>
      <c r="G17" s="52"/>
      <c r="H17" s="52"/>
      <c r="I17" s="52"/>
      <c r="J17" s="52"/>
      <c r="K17" s="52"/>
      <c r="L17" s="55"/>
      <c r="M17" s="54"/>
      <c r="N17" s="52"/>
      <c r="O17" s="35"/>
    </row>
    <row r="18" spans="2:15" ht="20.100000000000001" customHeight="1" x14ac:dyDescent="0.25">
      <c r="B18" s="52"/>
      <c r="C18" s="51"/>
      <c r="D18" s="56"/>
      <c r="E18" s="57"/>
      <c r="F18" s="51"/>
      <c r="G18" s="52"/>
      <c r="H18" s="52"/>
      <c r="I18" s="52"/>
      <c r="J18" s="52"/>
      <c r="K18" s="51"/>
      <c r="L18" s="56"/>
      <c r="M18" s="57"/>
      <c r="N18" s="51"/>
      <c r="O18" s="35"/>
    </row>
    <row r="19" spans="2:15" s="23" customFormat="1" ht="20.100000000000001" customHeight="1" x14ac:dyDescent="0.25">
      <c r="B19" s="18"/>
      <c r="C19" s="19"/>
      <c r="D19" s="8"/>
      <c r="E19" s="8"/>
      <c r="F19" s="8"/>
      <c r="G19" s="9"/>
      <c r="H19" s="9"/>
      <c r="I19" s="9"/>
      <c r="J19" s="9"/>
      <c r="K19" s="8"/>
      <c r="M19" s="9"/>
      <c r="N19" s="9"/>
    </row>
    <row r="20" spans="2:15" ht="20.100000000000001" customHeight="1" x14ac:dyDescent="0.25">
      <c r="B20" s="52"/>
      <c r="C20" s="53"/>
      <c r="D20" s="52"/>
      <c r="E20" s="52"/>
      <c r="F20" s="52"/>
      <c r="G20" s="52"/>
      <c r="H20" s="52"/>
      <c r="I20" s="52"/>
      <c r="J20" s="52"/>
      <c r="K20" s="46"/>
      <c r="L20" s="52"/>
      <c r="M20" s="52"/>
      <c r="N20" s="52"/>
      <c r="O20" s="35"/>
    </row>
    <row r="21" spans="2:15" ht="20.100000000000001" customHeight="1" x14ac:dyDescent="0.25">
      <c r="B21" s="52"/>
      <c r="C21" s="52"/>
      <c r="D21" s="55"/>
      <c r="E21" s="54"/>
      <c r="F21" s="52"/>
      <c r="G21" s="52"/>
      <c r="H21" s="52"/>
      <c r="I21" s="52"/>
      <c r="J21" s="52"/>
      <c r="K21" s="52"/>
      <c r="L21" s="55"/>
      <c r="M21" s="54"/>
      <c r="N21" s="52"/>
      <c r="O21" s="35"/>
    </row>
    <row r="22" spans="2:15" ht="20.100000000000001" customHeight="1" x14ac:dyDescent="0.25">
      <c r="B22" s="52"/>
      <c r="C22" s="52"/>
      <c r="D22" s="55"/>
      <c r="E22" s="54"/>
      <c r="F22" s="52"/>
      <c r="G22" s="52"/>
      <c r="H22" s="52"/>
      <c r="I22" s="52"/>
      <c r="J22" s="52"/>
      <c r="K22" s="52"/>
      <c r="L22" s="55"/>
      <c r="M22" s="54"/>
      <c r="N22" s="52"/>
      <c r="O22" s="35"/>
    </row>
    <row r="23" spans="2:15" ht="20.100000000000001" customHeight="1" x14ac:dyDescent="0.25">
      <c r="B23" s="52"/>
      <c r="C23" s="52"/>
      <c r="D23" s="55"/>
      <c r="E23" s="54"/>
      <c r="F23" s="52"/>
      <c r="G23" s="52"/>
      <c r="H23" s="52"/>
      <c r="I23" s="52"/>
      <c r="J23" s="52"/>
      <c r="K23" s="52"/>
      <c r="L23" s="55"/>
      <c r="M23" s="54"/>
      <c r="N23" s="52"/>
      <c r="O23" s="35"/>
    </row>
    <row r="24" spans="2:15" ht="20.100000000000001" customHeight="1" x14ac:dyDescent="0.25">
      <c r="B24" s="52"/>
      <c r="C24" s="51"/>
      <c r="D24" s="56"/>
      <c r="E24" s="57"/>
      <c r="F24" s="51"/>
      <c r="G24" s="52"/>
      <c r="H24" s="52"/>
      <c r="I24" s="52"/>
      <c r="J24" s="52"/>
      <c r="K24" s="51"/>
      <c r="L24" s="56"/>
      <c r="M24" s="57"/>
      <c r="N24" s="51"/>
      <c r="O24" s="35"/>
    </row>
    <row r="25" spans="2:15" s="23" customFormat="1" ht="20.100000000000001" customHeight="1" x14ac:dyDescent="0.25">
      <c r="B25" s="18"/>
      <c r="C25" s="19"/>
      <c r="D25" s="8"/>
      <c r="E25" s="8"/>
      <c r="F25" s="8"/>
      <c r="G25" s="9"/>
      <c r="H25" s="9"/>
      <c r="I25" s="9"/>
      <c r="J25" s="9"/>
      <c r="K25" s="8"/>
      <c r="M25" s="9"/>
      <c r="N25" s="9"/>
    </row>
    <row r="26" spans="2:15" ht="20.100000000000001" customHeight="1" x14ac:dyDescent="0.25">
      <c r="B26" s="52"/>
      <c r="C26" s="53"/>
      <c r="D26" s="52"/>
      <c r="E26" s="52"/>
      <c r="F26" s="52"/>
      <c r="G26" s="52"/>
      <c r="H26" s="52"/>
      <c r="I26" s="52"/>
      <c r="J26" s="52"/>
      <c r="K26" s="46"/>
      <c r="L26" s="52"/>
      <c r="M26" s="52"/>
      <c r="N26" s="52"/>
      <c r="O26" s="35"/>
    </row>
  </sheetData>
  <mergeCells count="4">
    <mergeCell ref="B1:O2"/>
    <mergeCell ref="J10:K10"/>
    <mergeCell ref="J11:K11"/>
    <mergeCell ref="J15:K15"/>
  </mergeCells>
  <printOptions horizontalCentered="1" verticalCentered="1"/>
  <pageMargins left="0.51181102362204722" right="0.51181102362204722" top="2.3622047244094491" bottom="0.78740157480314965" header="0.31496062992125984" footer="0.39370078740157483"/>
  <pageSetup paperSize="9" scale="89" orientation="landscape" r:id="rId1"/>
  <headerFooter>
    <oddHeader>&amp;L&amp;G</oddHeader>
    <oddFooter>&amp;L&amp;"Arial Narrow,Normal"&amp;10&amp;A
&amp;F&amp;R&amp;"Arial Narrow,Normal"&amp;10&amp;P de &amp;N</oddFooter>
  </headerFooter>
  <colBreaks count="1" manualBreakCount="1">
    <brk id="17" max="1048575" man="1"/>
  </colBreaks>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EC81D1-2D37-48BF-ACD2-0055D35949A1}">
  <sheetPr>
    <tabColor theme="0"/>
  </sheetPr>
  <dimension ref="B1:U27"/>
  <sheetViews>
    <sheetView showGridLines="0" showZeros="0" view="pageBreakPreview" zoomScale="85" zoomScaleNormal="100" zoomScaleSheetLayoutView="85" workbookViewId="0">
      <selection activeCell="R37" sqref="R37"/>
    </sheetView>
  </sheetViews>
  <sheetFormatPr defaultColWidth="9.140625" defaultRowHeight="13.5" x14ac:dyDescent="0.25"/>
  <cols>
    <col min="1" max="1" width="1.7109375" style="34" customWidth="1"/>
    <col min="2" max="2" width="9.140625" style="34" customWidth="1"/>
    <col min="3" max="3" width="11" style="34" customWidth="1"/>
    <col min="4" max="4" width="9.7109375" style="34" bestFit="1" customWidth="1"/>
    <col min="5" max="14" width="10.7109375" style="34" customWidth="1"/>
    <col min="15" max="15" width="10.7109375" style="36" customWidth="1"/>
    <col min="16" max="16" width="1.7109375" style="34" customWidth="1"/>
    <col min="17" max="17" width="9.140625" style="34" customWidth="1"/>
    <col min="18" max="16384" width="9.140625" style="34"/>
  </cols>
  <sheetData>
    <row r="1" spans="2:21" s="25" customFormat="1" ht="20.100000000000001" customHeight="1" x14ac:dyDescent="0.25">
      <c r="B1" s="466"/>
      <c r="C1" s="466"/>
      <c r="D1" s="466"/>
      <c r="E1" s="466"/>
      <c r="F1" s="466"/>
      <c r="G1" s="466"/>
      <c r="H1" s="466"/>
      <c r="I1" s="466"/>
      <c r="J1" s="466"/>
      <c r="K1" s="466"/>
      <c r="L1" s="466"/>
      <c r="M1" s="466"/>
      <c r="N1" s="466"/>
      <c r="O1" s="466"/>
      <c r="P1" s="466"/>
    </row>
    <row r="2" spans="2:21" s="25" customFormat="1" ht="20.100000000000001" customHeight="1" x14ac:dyDescent="0.25">
      <c r="B2" s="466"/>
      <c r="C2" s="466"/>
      <c r="D2" s="466"/>
      <c r="E2" s="466"/>
      <c r="F2" s="466"/>
      <c r="G2" s="466"/>
      <c r="H2" s="466"/>
      <c r="I2" s="466"/>
      <c r="J2" s="466"/>
      <c r="K2" s="466"/>
      <c r="L2" s="466"/>
      <c r="M2" s="466"/>
      <c r="N2" s="466"/>
      <c r="O2" s="466"/>
      <c r="P2" s="466"/>
    </row>
    <row r="3" spans="2:21" s="25" customFormat="1" ht="20.100000000000001" customHeight="1" x14ac:dyDescent="0.25"/>
    <row r="4" spans="2:21" s="5" customFormat="1" ht="20.100000000000001" customHeight="1" x14ac:dyDescent="0.25">
      <c r="B4" s="1"/>
      <c r="C4" s="2"/>
      <c r="E4" s="2"/>
      <c r="F4" s="2"/>
      <c r="G4" s="2"/>
      <c r="H4" s="2"/>
      <c r="I4" s="2"/>
      <c r="J4" s="2"/>
      <c r="K4" s="2"/>
      <c r="L4" s="2"/>
      <c r="N4" s="3"/>
      <c r="O4" s="4"/>
      <c r="R4" s="11"/>
      <c r="S4" s="11"/>
      <c r="T4" s="12"/>
      <c r="U4" s="12"/>
    </row>
    <row r="5" spans="2:21" s="5" customFormat="1" ht="20.100000000000001" customHeight="1" x14ac:dyDescent="0.25">
      <c r="B5" s="1"/>
      <c r="C5" s="2"/>
      <c r="N5" s="3"/>
      <c r="O5" s="4"/>
    </row>
    <row r="6" spans="2:21" s="5" customFormat="1" ht="20.100000000000001" customHeight="1" x14ac:dyDescent="0.25"/>
    <row r="7" spans="2:21" s="5" customFormat="1" ht="20.100000000000001" customHeight="1" x14ac:dyDescent="0.25">
      <c r="B7" s="1"/>
      <c r="C7" s="13"/>
      <c r="N7" s="3"/>
      <c r="O7" s="22"/>
    </row>
    <row r="8" spans="2:21" s="23" customFormat="1" ht="20.100000000000001" customHeight="1" x14ac:dyDescent="0.25">
      <c r="B8" s="18"/>
      <c r="C8" s="19"/>
      <c r="D8" s="8"/>
      <c r="E8" s="8"/>
      <c r="F8" s="8"/>
      <c r="G8" s="9"/>
      <c r="H8" s="9"/>
      <c r="I8" s="9"/>
      <c r="J8" s="9"/>
      <c r="K8" s="8"/>
      <c r="M8" s="9"/>
      <c r="N8" s="9"/>
    </row>
    <row r="9" spans="2:21" ht="20.100000000000001" customHeight="1" x14ac:dyDescent="0.25">
      <c r="B9" s="52"/>
      <c r="O9" s="35"/>
    </row>
    <row r="10" spans="2:21" ht="20.100000000000001" customHeight="1" x14ac:dyDescent="0.25">
      <c r="B10" s="52"/>
      <c r="O10" s="35"/>
    </row>
    <row r="11" spans="2:21" ht="20.100000000000001" customHeight="1" x14ac:dyDescent="0.25">
      <c r="B11" s="52"/>
      <c r="C11" s="52"/>
      <c r="D11" s="55"/>
      <c r="E11" s="54"/>
      <c r="F11" s="52"/>
      <c r="G11" s="52"/>
      <c r="H11" s="52"/>
      <c r="I11" s="52"/>
      <c r="J11" s="52"/>
      <c r="K11" s="52"/>
      <c r="L11" s="55"/>
      <c r="M11" s="54"/>
      <c r="N11" s="52"/>
      <c r="O11" s="35"/>
    </row>
    <row r="12" spans="2:21" ht="20.100000000000001" customHeight="1" x14ac:dyDescent="0.25">
      <c r="B12" s="52"/>
      <c r="O12" s="35"/>
    </row>
    <row r="13" spans="2:21" ht="20.100000000000001" customHeight="1" x14ac:dyDescent="0.25">
      <c r="B13" s="52"/>
      <c r="C13" s="484" t="s">
        <v>120</v>
      </c>
      <c r="D13" s="484"/>
      <c r="E13" s="484"/>
      <c r="F13" s="484"/>
      <c r="G13" s="484"/>
      <c r="H13" s="484"/>
      <c r="I13" s="484"/>
      <c r="J13" s="484"/>
      <c r="K13" s="484"/>
      <c r="L13" s="484"/>
      <c r="M13" s="484"/>
      <c r="N13" s="484"/>
      <c r="O13" s="35"/>
    </row>
    <row r="14" spans="2:21" ht="20.100000000000001" customHeight="1" x14ac:dyDescent="0.25">
      <c r="B14" s="52"/>
      <c r="C14" s="484"/>
      <c r="D14" s="484"/>
      <c r="E14" s="484"/>
      <c r="F14" s="484"/>
      <c r="G14" s="484"/>
      <c r="H14" s="484"/>
      <c r="I14" s="484"/>
      <c r="J14" s="484"/>
      <c r="K14" s="484"/>
      <c r="L14" s="484"/>
      <c r="M14" s="484"/>
      <c r="N14" s="484"/>
      <c r="O14" s="35"/>
    </row>
    <row r="15" spans="2:21" ht="20.100000000000001" customHeight="1" x14ac:dyDescent="0.25">
      <c r="B15" s="52"/>
      <c r="C15" s="51"/>
      <c r="D15" s="56"/>
      <c r="E15" s="57"/>
      <c r="F15" s="51"/>
      <c r="G15" s="52"/>
      <c r="H15" s="52"/>
      <c r="I15" s="52"/>
      <c r="J15" s="52"/>
      <c r="K15" s="51"/>
      <c r="L15" s="56"/>
      <c r="M15" s="57"/>
      <c r="N15" s="51"/>
      <c r="O15" s="35"/>
    </row>
    <row r="16" spans="2:21" s="23" customFormat="1" ht="20.100000000000001" customHeight="1" x14ac:dyDescent="0.25">
      <c r="B16" s="18"/>
      <c r="C16" s="19"/>
      <c r="D16" s="8"/>
      <c r="E16" s="8"/>
      <c r="F16" s="8"/>
      <c r="G16" s="9"/>
      <c r="H16" s="9"/>
      <c r="I16" s="9"/>
      <c r="J16" s="9"/>
      <c r="K16" s="8"/>
      <c r="M16" s="9"/>
      <c r="N16" s="9"/>
    </row>
    <row r="17" spans="2:15" ht="20.100000000000001" customHeight="1" x14ac:dyDescent="0.25">
      <c r="B17" s="52"/>
      <c r="C17" s="53"/>
      <c r="D17" s="52"/>
      <c r="E17" s="52"/>
      <c r="F17" s="52"/>
      <c r="G17" s="52"/>
      <c r="H17" s="52"/>
      <c r="I17" s="52"/>
      <c r="J17" s="52"/>
      <c r="K17" s="46"/>
      <c r="L17" s="52"/>
      <c r="M17" s="52"/>
      <c r="N17" s="52"/>
      <c r="O17" s="35"/>
    </row>
    <row r="18" spans="2:15" ht="20.100000000000001" customHeight="1" x14ac:dyDescent="0.25">
      <c r="B18" s="52"/>
      <c r="C18" s="52"/>
      <c r="D18" s="55"/>
      <c r="E18" s="54"/>
      <c r="F18" s="52"/>
      <c r="G18" s="52"/>
      <c r="H18" s="52"/>
      <c r="I18" s="52"/>
      <c r="J18" s="52"/>
      <c r="K18" s="52"/>
      <c r="L18" s="55"/>
      <c r="M18" s="54"/>
      <c r="N18" s="52"/>
      <c r="O18" s="35"/>
    </row>
    <row r="19" spans="2:15" ht="20.100000000000001" customHeight="1" x14ac:dyDescent="0.25">
      <c r="B19" s="52"/>
      <c r="C19" s="52"/>
      <c r="D19" s="55"/>
      <c r="E19" s="54"/>
      <c r="F19" s="52"/>
      <c r="G19" s="52"/>
      <c r="H19" s="52"/>
      <c r="I19" s="52"/>
      <c r="J19" s="52"/>
      <c r="K19" s="52"/>
      <c r="L19" s="55"/>
      <c r="M19" s="54"/>
      <c r="N19" s="52"/>
      <c r="O19" s="35"/>
    </row>
    <row r="20" spans="2:15" ht="20.100000000000001" customHeight="1" x14ac:dyDescent="0.25">
      <c r="B20" s="52"/>
      <c r="C20" s="52"/>
      <c r="D20" s="55"/>
      <c r="E20" s="54"/>
      <c r="F20" s="52"/>
      <c r="G20" s="52"/>
      <c r="H20" s="52"/>
      <c r="I20" s="52"/>
      <c r="J20" s="52"/>
      <c r="K20" s="52"/>
      <c r="L20" s="55"/>
      <c r="M20" s="54"/>
      <c r="N20" s="52"/>
      <c r="O20" s="35"/>
    </row>
    <row r="21" spans="2:15" ht="20.100000000000001" customHeight="1" x14ac:dyDescent="0.25">
      <c r="B21" s="52"/>
      <c r="C21" s="52"/>
      <c r="D21" s="55"/>
      <c r="E21" s="54"/>
      <c r="F21" s="52"/>
      <c r="G21" s="52"/>
      <c r="H21" s="52"/>
      <c r="I21" s="52"/>
      <c r="J21" s="52"/>
      <c r="K21" s="52"/>
      <c r="L21" s="55"/>
      <c r="M21" s="54"/>
      <c r="N21" s="52"/>
      <c r="O21" s="35"/>
    </row>
    <row r="22" spans="2:15" ht="20.100000000000001" customHeight="1" x14ac:dyDescent="0.25">
      <c r="B22" s="52"/>
      <c r="C22" s="52"/>
      <c r="D22" s="55"/>
      <c r="E22" s="54"/>
      <c r="F22" s="52"/>
      <c r="G22" s="52"/>
      <c r="H22" s="52"/>
      <c r="I22" s="52"/>
      <c r="J22" s="52"/>
      <c r="K22" s="52"/>
      <c r="L22" s="55"/>
      <c r="M22" s="54"/>
      <c r="N22" s="52"/>
      <c r="O22" s="35"/>
    </row>
    <row r="23" spans="2:15" ht="20.100000000000001" customHeight="1" x14ac:dyDescent="0.25">
      <c r="B23" s="52"/>
      <c r="C23" s="51"/>
      <c r="D23" s="56"/>
      <c r="E23" s="57"/>
      <c r="F23" s="51"/>
      <c r="G23" s="52"/>
      <c r="H23" s="52"/>
      <c r="I23" s="52"/>
      <c r="J23" s="52"/>
      <c r="K23" s="51"/>
      <c r="L23" s="56"/>
      <c r="M23" s="57"/>
      <c r="N23" s="51"/>
      <c r="O23" s="35"/>
    </row>
    <row r="24" spans="2:15" s="23" customFormat="1" ht="20.100000000000001" customHeight="1" x14ac:dyDescent="0.25">
      <c r="B24" s="18"/>
      <c r="C24" s="19"/>
      <c r="D24" s="8"/>
      <c r="E24" s="8"/>
      <c r="F24" s="8"/>
      <c r="G24" s="9"/>
      <c r="H24" s="9"/>
      <c r="I24" s="9"/>
      <c r="J24" s="9"/>
      <c r="K24" s="8"/>
      <c r="M24" s="9"/>
      <c r="N24" s="9"/>
    </row>
    <row r="25" spans="2:15" ht="20.100000000000001" customHeight="1" x14ac:dyDescent="0.25">
      <c r="B25" s="52"/>
      <c r="C25" s="53"/>
      <c r="D25" s="52"/>
      <c r="E25" s="52"/>
      <c r="F25" s="52"/>
      <c r="G25" s="52"/>
      <c r="H25" s="52"/>
      <c r="I25" s="52"/>
      <c r="J25" s="52"/>
      <c r="K25" s="46"/>
      <c r="L25" s="52"/>
      <c r="M25" s="52"/>
      <c r="N25" s="52"/>
      <c r="O25" s="35"/>
    </row>
    <row r="26" spans="2:15" ht="20.100000000000001" customHeight="1" x14ac:dyDescent="0.25">
      <c r="B26" s="52"/>
      <c r="C26" s="52"/>
      <c r="D26" s="55"/>
      <c r="E26" s="54"/>
      <c r="F26" s="52"/>
      <c r="G26" s="52"/>
      <c r="H26" s="52"/>
      <c r="I26" s="52"/>
      <c r="J26" s="52"/>
      <c r="K26" s="52"/>
      <c r="L26" s="55"/>
      <c r="M26" s="54"/>
      <c r="N26" s="52"/>
      <c r="O26" s="35"/>
    </row>
    <row r="27" spans="2:15" ht="20.100000000000001" customHeight="1" x14ac:dyDescent="0.25">
      <c r="B27" s="52"/>
      <c r="C27" s="51"/>
      <c r="D27" s="56"/>
      <c r="E27" s="57"/>
      <c r="F27" s="51"/>
      <c r="G27" s="52"/>
      <c r="H27" s="52"/>
      <c r="I27" s="52"/>
      <c r="J27" s="52"/>
      <c r="K27" s="51"/>
      <c r="L27" s="56"/>
      <c r="M27" s="57"/>
      <c r="N27" s="51"/>
      <c r="O27" s="35"/>
    </row>
  </sheetData>
  <mergeCells count="2">
    <mergeCell ref="B1:P2"/>
    <mergeCell ref="C13:N14"/>
  </mergeCells>
  <printOptions horizontalCentered="1"/>
  <pageMargins left="0.51181102362204722" right="0.51181102362204722" top="0.78740157480314965" bottom="0.78740157480314965" header="0.31496062992125984" footer="0.39370078740157483"/>
  <pageSetup paperSize="9" scale="89" orientation="landscape" r:id="rId1"/>
  <headerFooter>
    <oddHeader>&amp;L&amp;G</oddHeader>
    <oddFooter>&amp;L&amp;"Arial Narrow,Normal"&amp;10&amp;A
&amp;F&amp;R&amp;"Arial Narrow,Normal"&amp;10&amp;P de &amp;N</oddFooter>
  </headerFooter>
  <colBreaks count="1" manualBreakCount="1">
    <brk id="17" max="1048575" man="1"/>
  </colBreaks>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D3B075-0348-440D-B617-ABB4BC98BDF1}">
  <dimension ref="B1:O37"/>
  <sheetViews>
    <sheetView showGridLines="0" showZeros="0" tabSelected="1" view="pageBreakPreview" zoomScaleNormal="100" zoomScaleSheetLayoutView="100" workbookViewId="0">
      <selection activeCell="J29" sqref="J29"/>
    </sheetView>
  </sheetViews>
  <sheetFormatPr defaultRowHeight="15" x14ac:dyDescent="0.25"/>
  <cols>
    <col min="1" max="1" width="1.7109375" style="47" customWidth="1"/>
    <col min="2" max="2" width="7.42578125" style="47" customWidth="1"/>
    <col min="3" max="4" width="2.5703125" style="47" customWidth="1"/>
    <col min="5" max="5" width="68.5703125" style="47" customWidth="1"/>
    <col min="6" max="6" width="34.28515625" style="47" bestFit="1" customWidth="1"/>
    <col min="7" max="7" width="11.42578125" style="47" customWidth="1"/>
    <col min="8" max="9" width="11.42578125" style="47" bestFit="1" customWidth="1"/>
    <col min="10" max="10" width="17.5703125" style="47" customWidth="1"/>
    <col min="11" max="11" width="15.140625" style="47" customWidth="1"/>
    <col min="12" max="12" width="1.7109375" style="47" customWidth="1"/>
    <col min="13" max="13" width="9.140625" style="47"/>
    <col min="14" max="15" width="11.7109375" style="47" bestFit="1" customWidth="1"/>
    <col min="16" max="16384" width="9.140625" style="47"/>
  </cols>
  <sheetData>
    <row r="1" spans="2:15" s="102" customFormat="1" ht="50.1" customHeight="1" x14ac:dyDescent="0.25">
      <c r="B1" s="489" t="s">
        <v>184</v>
      </c>
      <c r="C1" s="489"/>
      <c r="D1" s="489"/>
      <c r="E1" s="489"/>
      <c r="F1" s="489"/>
      <c r="G1" s="489"/>
      <c r="H1" s="489"/>
      <c r="I1" s="489"/>
      <c r="J1" s="489"/>
      <c r="K1" s="489"/>
      <c r="L1" s="49"/>
    </row>
    <row r="2" spans="2:15" s="102" customFormat="1" ht="9.9499999999999993" customHeight="1" x14ac:dyDescent="0.25">
      <c r="B2" s="25"/>
      <c r="C2" s="25"/>
      <c r="D2" s="224"/>
      <c r="E2" s="224"/>
      <c r="F2" s="224"/>
      <c r="G2" s="25"/>
      <c r="H2" s="224"/>
      <c r="I2" s="224"/>
      <c r="J2" s="224"/>
      <c r="K2" s="224"/>
      <c r="L2" s="49"/>
    </row>
    <row r="3" spans="2:15" s="103" customFormat="1" ht="15" customHeight="1" x14ac:dyDescent="0.25">
      <c r="B3" s="1" t="s">
        <v>16</v>
      </c>
      <c r="C3" s="495" t="str">
        <f>'DADOS DA OBRA'!B13</f>
        <v>CONSTRUÇÃO NOVA FÁBRICA SEAPA (AGROINDÚSTRIA DE POLPA DE FRUTAS)</v>
      </c>
      <c r="D3" s="495"/>
      <c r="E3" s="495"/>
      <c r="F3" s="3" t="s">
        <v>37</v>
      </c>
      <c r="G3" s="4" t="str">
        <f>'DADOS DA OBRA'!$N$22</f>
        <v>13/06/2025</v>
      </c>
      <c r="H3" s="5"/>
      <c r="I3" s="2"/>
      <c r="J3" s="3" t="s">
        <v>88</v>
      </c>
      <c r="K3" s="201">
        <f>+'ENCARGOS SOCIAIS'!F43</f>
        <v>1.1737000000000002</v>
      </c>
      <c r="L3" s="106"/>
    </row>
    <row r="4" spans="2:15" s="103" customFormat="1" ht="15" customHeight="1" x14ac:dyDescent="0.25">
      <c r="B4" s="1" t="s">
        <v>18</v>
      </c>
      <c r="C4" s="2" t="str">
        <f>'DADOS DA OBRA'!B16</f>
        <v xml:space="preserve"> RUA 22 , LT.01 - A, QUADRA 01-A</v>
      </c>
      <c r="D4" s="5"/>
      <c r="E4" s="5"/>
      <c r="F4" s="3" t="s">
        <v>17</v>
      </c>
      <c r="G4" s="4" t="str">
        <f>'DADOS DA OBRA'!$N$25</f>
        <v>00</v>
      </c>
      <c r="H4" s="5"/>
      <c r="I4" s="5"/>
      <c r="J4" s="3" t="s">
        <v>89</v>
      </c>
      <c r="K4" s="201">
        <f>+'ENCARGOS SOCIAIS'!G43</f>
        <v>0.74190000000000011</v>
      </c>
    </row>
    <row r="5" spans="2:15" s="103" customFormat="1" ht="15" customHeight="1" x14ac:dyDescent="0.25">
      <c r="B5" s="5"/>
      <c r="C5" s="5"/>
      <c r="D5" s="5"/>
      <c r="E5" s="5"/>
      <c r="F5" s="3" t="s">
        <v>172</v>
      </c>
      <c r="G5" s="4" t="str" cm="1">
        <f t="array" ref="G5:I5">'DADOS DA OBRA'!B25:D25</f>
        <v>06 MESES</v>
      </c>
      <c r="H5" s="5">
        <v>0</v>
      </c>
      <c r="I5" s="5">
        <v>0</v>
      </c>
      <c r="J5" s="3" t="s">
        <v>90</v>
      </c>
      <c r="K5" s="201">
        <f>'ORÇAMENTO SINTÉTICO (SD)'!L5</f>
        <v>0.22320000000000001</v>
      </c>
    </row>
    <row r="6" spans="2:15" s="103" customFormat="1" ht="15" customHeight="1" x14ac:dyDescent="0.25">
      <c r="B6" s="5"/>
      <c r="C6" s="5"/>
      <c r="D6" s="5"/>
      <c r="E6" s="5"/>
      <c r="F6" s="5"/>
      <c r="G6" s="5"/>
      <c r="H6" s="5"/>
      <c r="I6" s="5"/>
      <c r="J6" s="3" t="s">
        <v>92</v>
      </c>
      <c r="K6" s="201">
        <f>'ORÇAMENTO SINTÉTICO (SD)'!L6</f>
        <v>0.182</v>
      </c>
    </row>
    <row r="7" spans="2:15" s="110" customFormat="1" ht="6.95" customHeight="1" x14ac:dyDescent="0.25">
      <c r="E7" s="37"/>
      <c r="K7" s="111"/>
      <c r="L7" s="340"/>
    </row>
    <row r="8" spans="2:15" s="48" customFormat="1" ht="30" customHeight="1" x14ac:dyDescent="0.25">
      <c r="B8" s="496" t="s">
        <v>38</v>
      </c>
      <c r="C8" s="497"/>
      <c r="D8" s="497"/>
      <c r="E8" s="498" t="s">
        <v>45</v>
      </c>
      <c r="F8" s="499"/>
      <c r="G8" s="499"/>
      <c r="H8" s="499"/>
      <c r="I8" s="500"/>
      <c r="J8" s="346" t="s">
        <v>192</v>
      </c>
      <c r="K8" s="347" t="s">
        <v>193</v>
      </c>
    </row>
    <row r="9" spans="2:15" ht="20.100000000000001" customHeight="1" x14ac:dyDescent="0.25">
      <c r="B9" s="490" t="s">
        <v>103</v>
      </c>
      <c r="C9" s="491"/>
      <c r="D9" s="491"/>
      <c r="E9" s="492" t="str">
        <f>'ORÇAMENTO SINTÉTICO (SD)'!E9</f>
        <v>ADMINISTRAÇÃO LOCAL E CUSTOS INDIRETOS</v>
      </c>
      <c r="F9" s="493"/>
      <c r="G9" s="493"/>
      <c r="H9" s="493"/>
      <c r="I9" s="494"/>
      <c r="J9" s="291">
        <f>'ORÇAMENTO SINTÉTICO (SD)'!I9</f>
        <v>323456.43</v>
      </c>
      <c r="K9" s="348">
        <f>'ORÇAMENTO SINTÉTICO (SD)'!L9</f>
        <v>395615.11999999994</v>
      </c>
      <c r="M9" s="281"/>
      <c r="N9" s="154"/>
      <c r="O9" s="154"/>
    </row>
    <row r="10" spans="2:15" ht="20.100000000000001" customHeight="1" x14ac:dyDescent="0.25">
      <c r="B10" s="490">
        <v>2</v>
      </c>
      <c r="C10" s="491"/>
      <c r="D10" s="491"/>
      <c r="E10" s="492" t="str">
        <f>'ORÇAMENTO SINTÉTICO (SD)'!E17</f>
        <v>CANTEIRO DE OBRA E SERVIÇOS PRELIMINARES</v>
      </c>
      <c r="F10" s="493"/>
      <c r="G10" s="493"/>
      <c r="H10" s="493"/>
      <c r="I10" s="494"/>
      <c r="J10" s="291">
        <f>'ORÇAMENTO SINTÉTICO (SD)'!I17</f>
        <v>159698.88999999998</v>
      </c>
      <c r="K10" s="348">
        <f>'ORÇAMENTO SINTÉTICO (SD)'!L17</f>
        <v>195309.68</v>
      </c>
      <c r="N10" s="154"/>
      <c r="O10" s="154"/>
    </row>
    <row r="11" spans="2:15" ht="20.100000000000001" customHeight="1" x14ac:dyDescent="0.25">
      <c r="B11" s="490">
        <v>3</v>
      </c>
      <c r="C11" s="491"/>
      <c r="D11" s="491"/>
      <c r="E11" s="492" t="str">
        <f>'ORÇAMENTO SINTÉTICO (SD)'!E38</f>
        <v>SERVIÇOS EM TERRA</v>
      </c>
      <c r="F11" s="493"/>
      <c r="G11" s="493"/>
      <c r="H11" s="493"/>
      <c r="I11" s="494"/>
      <c r="J11" s="291">
        <f>'ORÇAMENTO SINTÉTICO (SD)'!I38</f>
        <v>5002.99</v>
      </c>
      <c r="K11" s="348">
        <f>'ORÇAMENTO SINTÉTICO (SD)'!L38</f>
        <v>6107.13</v>
      </c>
      <c r="N11" s="154"/>
      <c r="O11" s="154"/>
    </row>
    <row r="12" spans="2:15" ht="20.100000000000001" customHeight="1" x14ac:dyDescent="0.25">
      <c r="B12" s="490">
        <v>4</v>
      </c>
      <c r="C12" s="491"/>
      <c r="D12" s="491"/>
      <c r="E12" s="492" t="str">
        <f>'ORÇAMENTO SINTÉTICO (SD)'!E46</f>
        <v>FUNDAÇÕES</v>
      </c>
      <c r="F12" s="493"/>
      <c r="G12" s="493"/>
      <c r="H12" s="493"/>
      <c r="I12" s="494"/>
      <c r="J12" s="304">
        <f>'ORÇAMENTO SINTÉTICO (SD)'!I46</f>
        <v>147175.57</v>
      </c>
      <c r="K12" s="348">
        <f>'ORÇAMENTO SINTÉTICO (SD)'!L46</f>
        <v>179990.82</v>
      </c>
      <c r="N12" s="154"/>
      <c r="O12" s="154"/>
    </row>
    <row r="13" spans="2:15" ht="20.100000000000001" customHeight="1" x14ac:dyDescent="0.25">
      <c r="B13" s="490">
        <v>5</v>
      </c>
      <c r="C13" s="491"/>
      <c r="D13" s="491"/>
      <c r="E13" s="492" t="str">
        <f>'ORÇAMENTO SINTÉTICO (SD)'!E64</f>
        <v>ESTRUTURA EM CONCRETO ARMADO</v>
      </c>
      <c r="F13" s="493"/>
      <c r="G13" s="493"/>
      <c r="H13" s="493"/>
      <c r="I13" s="494"/>
      <c r="J13" s="291">
        <f>'ORÇAMENTO SINTÉTICO (SD)'!I64</f>
        <v>374725.32999999996</v>
      </c>
      <c r="K13" s="348">
        <f>'ORÇAMENTO SINTÉTICO (SD)'!L64</f>
        <v>458323.53</v>
      </c>
      <c r="N13" s="154"/>
      <c r="O13" s="154"/>
    </row>
    <row r="14" spans="2:15" ht="20.100000000000001" customHeight="1" x14ac:dyDescent="0.25">
      <c r="B14" s="490">
        <v>6</v>
      </c>
      <c r="C14" s="491"/>
      <c r="D14" s="491"/>
      <c r="E14" s="492" t="str">
        <f>'ORÇAMENTO SINTÉTICO (SD)'!E81</f>
        <v>ESTRUTURA METÁLICA</v>
      </c>
      <c r="F14" s="493"/>
      <c r="G14" s="493"/>
      <c r="H14" s="493"/>
      <c r="I14" s="494"/>
      <c r="J14" s="291">
        <f>'ORÇAMENTO SINTÉTICO (SD)'!I81</f>
        <v>271690.20999999996</v>
      </c>
      <c r="K14" s="348">
        <f>'ORÇAMENTO SINTÉTICO (SD)'!L81</f>
        <v>332202.10000000003</v>
      </c>
      <c r="N14" s="154"/>
      <c r="O14" s="154"/>
    </row>
    <row r="15" spans="2:15" ht="20.100000000000001" customHeight="1" x14ac:dyDescent="0.25">
      <c r="B15" s="490">
        <v>7</v>
      </c>
      <c r="C15" s="491"/>
      <c r="D15" s="491"/>
      <c r="E15" s="492" t="str">
        <f>'ORÇAMENTO SINTÉTICO (SD)'!E84</f>
        <v>INSTALAÇÕES HIDROSSANITÁRIAS/ LOUÇAS/ METAIS</v>
      </c>
      <c r="F15" s="493"/>
      <c r="G15" s="493"/>
      <c r="H15" s="493"/>
      <c r="I15" s="494"/>
      <c r="J15" s="291">
        <f>'ORÇAMENTO SINTÉTICO (SD)'!I84</f>
        <v>452635.7900000001</v>
      </c>
      <c r="K15" s="348">
        <f>'ORÇAMENTO SINTÉTICO (SD)'!L84</f>
        <v>543500.82999999984</v>
      </c>
      <c r="N15" s="154"/>
      <c r="O15" s="154"/>
    </row>
    <row r="16" spans="2:15" ht="20.100000000000001" customHeight="1" x14ac:dyDescent="0.25">
      <c r="B16" s="490">
        <v>8</v>
      </c>
      <c r="C16" s="491"/>
      <c r="D16" s="491"/>
      <c r="E16" s="492" t="str">
        <f>'ORÇAMENTO SINTÉTICO (SD)'!E319</f>
        <v>INSTALAÇÕES ELÉTRICAS/ CAB. EST. (LÓGICA E DADOS) / CFTV / SPDA</v>
      </c>
      <c r="F16" s="493"/>
      <c r="G16" s="493"/>
      <c r="H16" s="493"/>
      <c r="I16" s="494"/>
      <c r="J16" s="291">
        <f>'ORÇAMENTO SINTÉTICO (SD)'!I319</f>
        <v>442192.03999999975</v>
      </c>
      <c r="K16" s="348">
        <f>'ORÇAMENTO SINTÉTICO (SD)'!L319</f>
        <v>533899.78999999969</v>
      </c>
      <c r="N16" s="154"/>
      <c r="O16" s="154"/>
    </row>
    <row r="17" spans="2:15" ht="20.100000000000001" customHeight="1" x14ac:dyDescent="0.25">
      <c r="B17" s="490">
        <v>9</v>
      </c>
      <c r="C17" s="491"/>
      <c r="D17" s="491"/>
      <c r="E17" s="492" t="str">
        <f>'ORÇAMENTO SINTÉTICO (SD)'!E520</f>
        <v>INSTALAÇÕES MECÂNICAS</v>
      </c>
      <c r="F17" s="493"/>
      <c r="G17" s="493"/>
      <c r="H17" s="493"/>
      <c r="I17" s="494"/>
      <c r="J17" s="291">
        <f>'ORÇAMENTO SINTÉTICO (SD)'!I520</f>
        <v>264059.81</v>
      </c>
      <c r="K17" s="348">
        <f>'ORÇAMENTO SINTÉTICO (SD)'!L520</f>
        <v>318237.68999999994</v>
      </c>
      <c r="N17" s="154"/>
      <c r="O17" s="154"/>
    </row>
    <row r="18" spans="2:15" ht="20.100000000000001" customHeight="1" x14ac:dyDescent="0.25">
      <c r="B18" s="490">
        <v>10</v>
      </c>
      <c r="C18" s="491"/>
      <c r="D18" s="491"/>
      <c r="E18" s="492" t="str">
        <f>'ORÇAMENTO SINTÉTICO (SD)'!E583</f>
        <v>INSTALAÇÕES DE PLANO DE PREVENÇÃO DE COMBATE A INCÊNDIO - (PPCI)</v>
      </c>
      <c r="F18" s="493"/>
      <c r="G18" s="493"/>
      <c r="H18" s="493"/>
      <c r="I18" s="494"/>
      <c r="J18" s="291">
        <f>'ORÇAMENTO SINTÉTICO (SD)'!I583</f>
        <v>10121.15</v>
      </c>
      <c r="K18" s="348">
        <f>'ORÇAMENTO SINTÉTICO (SD)'!L583</f>
        <v>12379.84</v>
      </c>
      <c r="N18" s="154"/>
      <c r="O18" s="154"/>
    </row>
    <row r="19" spans="2:15" ht="20.100000000000001" customHeight="1" x14ac:dyDescent="0.25">
      <c r="B19" s="490">
        <v>11</v>
      </c>
      <c r="C19" s="491"/>
      <c r="D19" s="491"/>
      <c r="E19" s="492" t="str">
        <f>'ORÇAMENTO SINTÉTICO (SD)'!E589</f>
        <v>ALVENARIAS E DIVISÓRIAS</v>
      </c>
      <c r="F19" s="493"/>
      <c r="G19" s="493"/>
      <c r="H19" s="493"/>
      <c r="I19" s="494"/>
      <c r="J19" s="291">
        <f>'ORÇAMENTO SINTÉTICO (SD)'!I589</f>
        <v>221385.67</v>
      </c>
      <c r="K19" s="348">
        <f>'ORÇAMENTO SINTÉTICO (SD)'!L589</f>
        <v>270787.20000000001</v>
      </c>
      <c r="N19" s="154"/>
      <c r="O19" s="154"/>
    </row>
    <row r="20" spans="2:15" ht="20.100000000000001" customHeight="1" x14ac:dyDescent="0.25">
      <c r="B20" s="490">
        <v>12</v>
      </c>
      <c r="C20" s="491"/>
      <c r="D20" s="491"/>
      <c r="E20" s="492" t="str">
        <f>'ORÇAMENTO SINTÉTICO (SD)'!E600</f>
        <v>IMPERMEABILIZAÇÕES</v>
      </c>
      <c r="F20" s="493"/>
      <c r="G20" s="493"/>
      <c r="H20" s="493"/>
      <c r="I20" s="494"/>
      <c r="J20" s="291">
        <f>'ORÇAMENTO SINTÉTICO (SD)'!I600</f>
        <v>43641.61</v>
      </c>
      <c r="K20" s="348">
        <f>'ORÇAMENTO SINTÉTICO (SD)'!L600</f>
        <v>53376.81</v>
      </c>
      <c r="N20" s="154"/>
      <c r="O20" s="154"/>
    </row>
    <row r="21" spans="2:15" ht="20.100000000000001" customHeight="1" x14ac:dyDescent="0.25">
      <c r="B21" s="490">
        <v>13</v>
      </c>
      <c r="C21" s="491"/>
      <c r="D21" s="491"/>
      <c r="E21" s="492" t="str">
        <f>'ORÇAMENTO SINTÉTICO (SD)'!E607</f>
        <v>COBERTURA</v>
      </c>
      <c r="F21" s="493"/>
      <c r="G21" s="493"/>
      <c r="H21" s="493"/>
      <c r="I21" s="494"/>
      <c r="J21" s="291">
        <f>'ORÇAMENTO SINTÉTICO (SD)'!I607</f>
        <v>146480.40000000002</v>
      </c>
      <c r="K21" s="348">
        <f>'ORÇAMENTO SINTÉTICO (SD)'!L607</f>
        <v>179173.34</v>
      </c>
      <c r="N21" s="154"/>
      <c r="O21" s="154"/>
    </row>
    <row r="22" spans="2:15" ht="20.100000000000001" customHeight="1" x14ac:dyDescent="0.25">
      <c r="B22" s="490">
        <v>14</v>
      </c>
      <c r="C22" s="491"/>
      <c r="D22" s="491"/>
      <c r="E22" s="492" t="str">
        <f>'ORÇAMENTO SINTÉTICO (SD)'!E611</f>
        <v>ESQUADRIAS</v>
      </c>
      <c r="F22" s="493"/>
      <c r="G22" s="493"/>
      <c r="H22" s="493"/>
      <c r="I22" s="494"/>
      <c r="J22" s="291">
        <f>'ORÇAMENTO SINTÉTICO (SD)'!I611</f>
        <v>77501.39</v>
      </c>
      <c r="K22" s="348">
        <f>'ORÇAMENTO SINTÉTICO (SD)'!L611</f>
        <v>94798.939999999988</v>
      </c>
      <c r="N22" s="154"/>
      <c r="O22" s="154"/>
    </row>
    <row r="23" spans="2:15" ht="20.100000000000001" customHeight="1" x14ac:dyDescent="0.25">
      <c r="B23" s="490">
        <v>15</v>
      </c>
      <c r="C23" s="491"/>
      <c r="D23" s="491"/>
      <c r="E23" s="492" t="str">
        <f>'ORÇAMENTO SINTÉTICO (SD)'!E627</f>
        <v>VIDROS</v>
      </c>
      <c r="F23" s="493"/>
      <c r="G23" s="493"/>
      <c r="H23" s="493"/>
      <c r="I23" s="494"/>
      <c r="J23" s="291">
        <f>'ORÇAMENTO SINTÉTICO (SD)'!I627</f>
        <v>4142.1100000000006</v>
      </c>
      <c r="K23" s="348">
        <f>'ORÇAMENTO SINTÉTICO (SD)'!L627</f>
        <v>5066.63</v>
      </c>
      <c r="N23" s="154"/>
      <c r="O23" s="154"/>
    </row>
    <row r="24" spans="2:15" ht="20.100000000000001" customHeight="1" x14ac:dyDescent="0.25">
      <c r="B24" s="490">
        <v>16</v>
      </c>
      <c r="C24" s="491"/>
      <c r="D24" s="491"/>
      <c r="E24" s="492" t="str">
        <f>'ORÇAMENTO SINTÉTICO (SD)'!E630</f>
        <v>BANCADAS</v>
      </c>
      <c r="F24" s="493"/>
      <c r="G24" s="493"/>
      <c r="H24" s="493"/>
      <c r="I24" s="494"/>
      <c r="J24" s="291">
        <f>'ORÇAMENTO SINTÉTICO (SD)'!I630</f>
        <v>16483.07</v>
      </c>
      <c r="K24" s="348">
        <f>'ORÇAMENTO SINTÉTICO (SD)'!L630</f>
        <v>20161.96</v>
      </c>
      <c r="N24" s="154"/>
      <c r="O24" s="154"/>
    </row>
    <row r="25" spans="2:15" ht="20.100000000000001" customHeight="1" x14ac:dyDescent="0.25">
      <c r="B25" s="490">
        <v>17</v>
      </c>
      <c r="C25" s="491"/>
      <c r="D25" s="491"/>
      <c r="E25" s="492" t="str">
        <f>'ORÇAMENTO SINTÉTICO (SD)'!E633</f>
        <v>REVESTIMENTOS DE PAREDES</v>
      </c>
      <c r="F25" s="493"/>
      <c r="G25" s="493"/>
      <c r="H25" s="493"/>
      <c r="I25" s="494"/>
      <c r="J25" s="291">
        <f>'ORÇAMENTO SINTÉTICO (SD)'!I633</f>
        <v>169828.08000000002</v>
      </c>
      <c r="K25" s="348">
        <f>'ORÇAMENTO SINTÉTICO (SD)'!L633</f>
        <v>207714.38</v>
      </c>
      <c r="N25" s="154"/>
      <c r="O25" s="154"/>
    </row>
    <row r="26" spans="2:15" ht="20.100000000000001" customHeight="1" x14ac:dyDescent="0.25">
      <c r="B26" s="490">
        <v>18</v>
      </c>
      <c r="C26" s="491"/>
      <c r="D26" s="491"/>
      <c r="E26" s="492" t="str">
        <f>'ORÇAMENTO SINTÉTICO (SD)'!E641</f>
        <v>REVESTIMENTOS DE PISO</v>
      </c>
      <c r="F26" s="493"/>
      <c r="G26" s="493"/>
      <c r="H26" s="493"/>
      <c r="I26" s="494"/>
      <c r="J26" s="291">
        <f>'ORÇAMENTO SINTÉTICO (SD)'!I641</f>
        <v>333619.56</v>
      </c>
      <c r="K26" s="348">
        <f>'ORÇAMENTO SINTÉTICO (SD)'!L641</f>
        <v>408064.41000000003</v>
      </c>
      <c r="N26" s="154"/>
      <c r="O26" s="154"/>
    </row>
    <row r="27" spans="2:15" ht="20.100000000000001" customHeight="1" x14ac:dyDescent="0.25">
      <c r="B27" s="490">
        <v>19</v>
      </c>
      <c r="C27" s="491"/>
      <c r="D27" s="491"/>
      <c r="E27" s="492" t="str">
        <f>'ORÇAMENTO SINTÉTICO (SD)'!E664</f>
        <v>FORROS</v>
      </c>
      <c r="F27" s="493"/>
      <c r="G27" s="493"/>
      <c r="H27" s="493"/>
      <c r="I27" s="494"/>
      <c r="J27" s="291">
        <f>'ORÇAMENTO SINTÉTICO (SD)'!I664</f>
        <v>47624.549999999996</v>
      </c>
      <c r="K27" s="348">
        <f>'ORÇAMENTO SINTÉTICO (SD)'!L664</f>
        <v>58250.409999999996</v>
      </c>
      <c r="N27" s="154"/>
      <c r="O27" s="154"/>
    </row>
    <row r="28" spans="2:15" ht="20.100000000000001" customHeight="1" x14ac:dyDescent="0.25">
      <c r="B28" s="490">
        <v>20</v>
      </c>
      <c r="C28" s="491"/>
      <c r="D28" s="491"/>
      <c r="E28" s="492" t="str">
        <f>'ORÇAMENTO SINTÉTICO (SD)'!E669</f>
        <v>FERRAGENS</v>
      </c>
      <c r="F28" s="493"/>
      <c r="G28" s="493"/>
      <c r="H28" s="493"/>
      <c r="I28" s="494"/>
      <c r="J28" s="291">
        <f>'ORÇAMENTO SINTÉTICO (SD)'!I669</f>
        <v>4889.7</v>
      </c>
      <c r="K28" s="348">
        <f>'ORÇAMENTO SINTÉTICO (SD)'!L669</f>
        <v>5981</v>
      </c>
      <c r="N28" s="154"/>
      <c r="O28" s="154"/>
    </row>
    <row r="29" spans="2:15" ht="20.100000000000001" customHeight="1" x14ac:dyDescent="0.25">
      <c r="B29" s="490">
        <v>21</v>
      </c>
      <c r="C29" s="491"/>
      <c r="D29" s="491"/>
      <c r="E29" s="492" t="str">
        <f>'ORÇAMENTO SINTÉTICO (SD)'!E673</f>
        <v>PINTURAS</v>
      </c>
      <c r="F29" s="493"/>
      <c r="G29" s="493"/>
      <c r="H29" s="493"/>
      <c r="I29" s="494"/>
      <c r="J29" s="291">
        <f>'ORÇAMENTO SINTÉTICO (SD)'!I673</f>
        <v>45653.049999999996</v>
      </c>
      <c r="K29" s="348">
        <f>'ORÇAMENTO SINTÉTICO (SD)'!L673</f>
        <v>55821.899999999994</v>
      </c>
      <c r="N29" s="154"/>
      <c r="O29" s="154"/>
    </row>
    <row r="30" spans="2:15" ht="20.100000000000001" customHeight="1" x14ac:dyDescent="0.25">
      <c r="B30" s="502">
        <v>22</v>
      </c>
      <c r="C30" s="503"/>
      <c r="D30" s="503"/>
      <c r="E30" s="504" t="str">
        <f>'ORÇAMENTO SINTÉTICO (SD)'!E688</f>
        <v>DIVERSOS</v>
      </c>
      <c r="F30" s="505"/>
      <c r="G30" s="505"/>
      <c r="H30" s="505"/>
      <c r="I30" s="506"/>
      <c r="J30" s="349">
        <f>'ORÇAMENTO SINTÉTICO (SD)'!I688</f>
        <v>108968.14</v>
      </c>
      <c r="K30" s="350">
        <f>'ORÇAMENTO SINTÉTICO (SD)'!L688</f>
        <v>133276.26999999999</v>
      </c>
      <c r="N30" s="154"/>
      <c r="O30" s="154"/>
    </row>
    <row r="31" spans="2:15" ht="15.75" thickBot="1" x14ac:dyDescent="0.3">
      <c r="B31" s="99"/>
      <c r="C31" s="99"/>
      <c r="D31" s="99"/>
      <c r="E31" s="99"/>
      <c r="F31" s="99"/>
      <c r="G31" s="99"/>
      <c r="H31" s="99"/>
      <c r="I31" s="99"/>
      <c r="J31" s="99"/>
      <c r="K31" s="99"/>
    </row>
    <row r="32" spans="2:15" ht="15" customHeight="1" x14ac:dyDescent="0.25">
      <c r="B32" s="501" t="s">
        <v>91</v>
      </c>
      <c r="C32" s="507" t="str">
        <f>'DADOS DA OBRA'!B28</f>
        <v>SINAPI - 04/2025 - Goiás / SICRO3 - 01/2025 - Goiás / ORSE - 03/2025 - Sergipe / SEINFRA - 028 - Ceará / SETOP - 01/2025 - Minas Gerais - Central / IOPES - 02/2025 - Espírito Santo / SIURB - 01/2025 - São Paulo / SIURB INFRA - 01/2025 - São Paulo / CPOS - 04/2025 - São Paulo / FDE - 01/2025 - São Paulo / AGESUL - 01/2025 - Mato Grosso do Sul / AGETOP CIVIL - 02/2025 - Goiás / AGETOP RODOVIARIA - 02/2025 - Goiás / EMBASA - 01/2025 - sem encargos / EMOP - 04/2025 - Rio de Janeiro / SCO - 04/2025 - Rio de Janeiro.</v>
      </c>
      <c r="D32" s="507"/>
      <c r="E32" s="507"/>
      <c r="F32" s="507"/>
      <c r="G32" s="507"/>
      <c r="H32" s="507"/>
      <c r="J32" s="301" t="s">
        <v>85</v>
      </c>
      <c r="K32" s="343">
        <f>SUM(J9:J30)</f>
        <v>3670975.5399999991</v>
      </c>
      <c r="L32" s="341"/>
    </row>
    <row r="33" spans="2:12" x14ac:dyDescent="0.25">
      <c r="B33" s="501"/>
      <c r="C33" s="507"/>
      <c r="D33" s="507"/>
      <c r="E33" s="507"/>
      <c r="F33" s="507"/>
      <c r="G33" s="507"/>
      <c r="H33" s="507"/>
      <c r="J33" s="302" t="s">
        <v>86</v>
      </c>
      <c r="K33" s="344">
        <f>K34-K32</f>
        <v>797064.24000000022</v>
      </c>
      <c r="L33" s="341"/>
    </row>
    <row r="34" spans="2:12" ht="15.75" thickBot="1" x14ac:dyDescent="0.3">
      <c r="B34" s="275"/>
      <c r="C34" s="507"/>
      <c r="D34" s="507"/>
      <c r="E34" s="507"/>
      <c r="F34" s="507"/>
      <c r="G34" s="507"/>
      <c r="H34" s="507"/>
      <c r="J34" s="303" t="s">
        <v>87</v>
      </c>
      <c r="K34" s="345">
        <f>SUM(K9:K30)</f>
        <v>4468039.7799999993</v>
      </c>
      <c r="L34" s="342"/>
    </row>
    <row r="35" spans="2:12" x14ac:dyDescent="0.25">
      <c r="C35" s="507"/>
      <c r="D35" s="507"/>
      <c r="E35" s="507"/>
      <c r="F35" s="507"/>
      <c r="G35" s="507"/>
      <c r="H35" s="507"/>
    </row>
    <row r="36" spans="2:12" ht="15" customHeight="1" x14ac:dyDescent="0.25">
      <c r="B36" s="501"/>
    </row>
    <row r="37" spans="2:12" ht="36.75" customHeight="1" x14ac:dyDescent="0.25">
      <c r="B37" s="501"/>
    </row>
  </sheetData>
  <mergeCells count="51">
    <mergeCell ref="B32:B33"/>
    <mergeCell ref="B29:D29"/>
    <mergeCell ref="B30:D30"/>
    <mergeCell ref="E29:I29"/>
    <mergeCell ref="E30:I30"/>
    <mergeCell ref="C32:H35"/>
    <mergeCell ref="B36:B37"/>
    <mergeCell ref="B28:D28"/>
    <mergeCell ref="B14:D14"/>
    <mergeCell ref="E27:I27"/>
    <mergeCell ref="E28:I28"/>
    <mergeCell ref="E26:I26"/>
    <mergeCell ref="E22:I22"/>
    <mergeCell ref="E23:I23"/>
    <mergeCell ref="E24:I24"/>
    <mergeCell ref="E25:I25"/>
    <mergeCell ref="E17:I17"/>
    <mergeCell ref="E18:I18"/>
    <mergeCell ref="E19:I19"/>
    <mergeCell ref="E20:I20"/>
    <mergeCell ref="E21:I21"/>
    <mergeCell ref="E14:I14"/>
    <mergeCell ref="B8:D8"/>
    <mergeCell ref="B11:D11"/>
    <mergeCell ref="B12:D12"/>
    <mergeCell ref="B13:D13"/>
    <mergeCell ref="E8:I8"/>
    <mergeCell ref="B9:D9"/>
    <mergeCell ref="E9:I9"/>
    <mergeCell ref="E11:I11"/>
    <mergeCell ref="B24:D24"/>
    <mergeCell ref="B19:D19"/>
    <mergeCell ref="B20:D20"/>
    <mergeCell ref="B21:D21"/>
    <mergeCell ref="B15:D15"/>
    <mergeCell ref="B1:K1"/>
    <mergeCell ref="B25:D25"/>
    <mergeCell ref="B26:D26"/>
    <mergeCell ref="B27:D27"/>
    <mergeCell ref="B22:D22"/>
    <mergeCell ref="B16:D16"/>
    <mergeCell ref="B17:D17"/>
    <mergeCell ref="B18:D18"/>
    <mergeCell ref="E12:I12"/>
    <mergeCell ref="E13:I13"/>
    <mergeCell ref="B10:D10"/>
    <mergeCell ref="E10:I10"/>
    <mergeCell ref="E15:I15"/>
    <mergeCell ref="E16:I16"/>
    <mergeCell ref="C3:E3"/>
    <mergeCell ref="B23:D23"/>
  </mergeCells>
  <printOptions horizontalCentered="1"/>
  <pageMargins left="0.51181102362204722" right="0.51181102362204722" top="0.78740157480314965" bottom="0.78740157480314965" header="0.31496062992125984" footer="0.31496062992125984"/>
  <pageSetup paperSize="9" scale="64" orientation="landscape" horizontalDpi="1200" verticalDpi="1200" r:id="rId1"/>
  <headerFooter>
    <oddHeader>&amp;L&amp;G</oddHeader>
    <oddFooter>&amp;L&amp;"Arial Narrow,Normal"&amp;10&amp;A
&amp;F&amp;R&amp;"Arial Narrow,Normal"&amp;10Página &amp;P de &amp;N</oddFooter>
  </headerFooter>
  <colBreaks count="1" manualBreakCount="1">
    <brk id="12" max="1048575" man="1"/>
  </colBreaks>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6D651D-9163-4D01-A2B0-8A59809936C0}">
  <dimension ref="B1:N720"/>
  <sheetViews>
    <sheetView showGridLines="0" showZeros="0" view="pageBreakPreview" zoomScaleNormal="100" zoomScaleSheetLayoutView="100" workbookViewId="0">
      <pane ySplit="8" topLeftCell="A9" activePane="bottomLeft" state="frozen"/>
      <selection pane="bottomLeft" activeCell="H541" sqref="H541"/>
    </sheetView>
  </sheetViews>
  <sheetFormatPr defaultRowHeight="12.75" x14ac:dyDescent="0.25"/>
  <cols>
    <col min="1" max="1" width="1.7109375" style="25" customWidth="1"/>
    <col min="2" max="2" width="10.140625" style="43" customWidth="1"/>
    <col min="3" max="4" width="13.7109375" style="43" customWidth="1"/>
    <col min="5" max="5" width="83.28515625" style="160" customWidth="1"/>
    <col min="6" max="6" width="9.140625" style="43"/>
    <col min="7" max="7" width="14.85546875" style="316" bestFit="1" customWidth="1"/>
    <col min="8" max="8" width="14.85546875" style="185" bestFit="1" customWidth="1"/>
    <col min="9" max="9" width="15.85546875" style="190" customWidth="1"/>
    <col min="10" max="10" width="11.28515625" style="25" customWidth="1"/>
    <col min="11" max="11" width="14.85546875" style="196" bestFit="1" customWidth="1"/>
    <col min="12" max="12" width="14.85546875" style="25" bestFit="1" customWidth="1"/>
    <col min="13" max="13" width="1.7109375" style="25" customWidth="1"/>
    <col min="14" max="16384" width="9.140625" style="25"/>
  </cols>
  <sheetData>
    <row r="1" spans="2:14" s="102" customFormat="1" ht="50.1" customHeight="1" x14ac:dyDescent="0.25">
      <c r="B1" s="489" t="s">
        <v>93</v>
      </c>
      <c r="C1" s="489"/>
      <c r="D1" s="489"/>
      <c r="E1" s="489"/>
      <c r="F1" s="489"/>
      <c r="G1" s="489"/>
      <c r="H1" s="489"/>
      <c r="I1" s="489"/>
      <c r="J1" s="489"/>
      <c r="K1" s="489"/>
      <c r="L1" s="489"/>
      <c r="M1" s="49"/>
    </row>
    <row r="2" spans="2:14" s="102" customFormat="1" ht="9.9499999999999993" customHeight="1" x14ac:dyDescent="0.25">
      <c r="B2" s="199"/>
      <c r="C2" s="274"/>
      <c r="D2" s="274"/>
      <c r="E2" s="161"/>
      <c r="F2" s="31"/>
      <c r="G2" s="310"/>
      <c r="H2" s="179"/>
      <c r="I2" s="186"/>
      <c r="J2" s="49"/>
      <c r="K2" s="191"/>
      <c r="L2" s="49"/>
      <c r="M2" s="49"/>
    </row>
    <row r="3" spans="2:14" s="103" customFormat="1" ht="15" customHeight="1" x14ac:dyDescent="0.25">
      <c r="B3" s="226" t="s">
        <v>16</v>
      </c>
      <c r="C3" s="510" t="str">
        <f>'DADOS DA OBRA'!B13</f>
        <v>CONSTRUÇÃO NOVA FÁBRICA SEAPA (AGROINDÚSTRIA DE POLPA DE FRUTAS)</v>
      </c>
      <c r="D3" s="510"/>
      <c r="E3" s="510"/>
      <c r="F3" s="226"/>
      <c r="G3" s="227" t="s">
        <v>37</v>
      </c>
      <c r="H3" s="305" t="str">
        <f>'DADOS DA OBRA'!$N$22</f>
        <v>13/06/2025</v>
      </c>
      <c r="I3" s="306"/>
      <c r="J3" s="230"/>
      <c r="K3" s="307" t="s">
        <v>88</v>
      </c>
      <c r="L3" s="228">
        <f>'ENCARGOS SOCIAIS'!F43</f>
        <v>1.1737000000000002</v>
      </c>
      <c r="M3" s="106"/>
    </row>
    <row r="4" spans="2:14" s="103" customFormat="1" ht="15" customHeight="1" x14ac:dyDescent="0.25">
      <c r="B4" s="226" t="s">
        <v>18</v>
      </c>
      <c r="C4" s="229" t="str">
        <f>'DADOS DA OBRA'!B16</f>
        <v xml:space="preserve"> RUA 22 , LT.01 - A, QUADRA 01-A</v>
      </c>
      <c r="D4" s="226"/>
      <c r="E4" s="225"/>
      <c r="F4" s="226"/>
      <c r="G4" s="227" t="s">
        <v>17</v>
      </c>
      <c r="H4" s="305" t="str">
        <f>'DADOS DA OBRA'!$N$25</f>
        <v>00</v>
      </c>
      <c r="I4" s="308"/>
      <c r="J4" s="232"/>
      <c r="K4" s="307" t="s">
        <v>89</v>
      </c>
      <c r="L4" s="228">
        <f>'ENCARGOS SOCIAIS'!G43</f>
        <v>0.74190000000000011</v>
      </c>
    </row>
    <row r="5" spans="2:14" s="103" customFormat="1" ht="15" customHeight="1" x14ac:dyDescent="0.25">
      <c r="B5" s="226"/>
      <c r="C5" s="511"/>
      <c r="D5" s="511"/>
      <c r="E5" s="511"/>
      <c r="F5" s="226"/>
      <c r="G5" s="227" t="s">
        <v>172</v>
      </c>
      <c r="H5" s="305" t="str">
        <f>'DADOS DA OBRA'!B25</f>
        <v>06 MESES</v>
      </c>
      <c r="I5" s="308"/>
      <c r="J5" s="232"/>
      <c r="K5" s="307" t="s">
        <v>90</v>
      </c>
      <c r="L5" s="228">
        <f>'BDI NORMAL (SD) '!F21/100</f>
        <v>0.22320000000000001</v>
      </c>
      <c r="N5" s="198"/>
    </row>
    <row r="6" spans="2:14" s="103" customFormat="1" ht="15" customHeight="1" x14ac:dyDescent="0.25">
      <c r="B6" s="226"/>
      <c r="C6" s="511"/>
      <c r="D6" s="511"/>
      <c r="E6" s="511"/>
      <c r="F6" s="226"/>
      <c r="G6" s="311"/>
      <c r="H6" s="309"/>
      <c r="I6" s="308"/>
      <c r="J6" s="232"/>
      <c r="K6" s="307" t="s">
        <v>92</v>
      </c>
      <c r="L6" s="228">
        <f>'BDI DIFERENCIADO (SD) '!F21/100</f>
        <v>0.182</v>
      </c>
    </row>
    <row r="7" spans="2:14" s="110" customFormat="1" ht="6.95" customHeight="1" x14ac:dyDescent="0.25">
      <c r="B7" s="37"/>
      <c r="C7" s="37"/>
      <c r="D7" s="37"/>
      <c r="E7" s="157"/>
      <c r="F7" s="37"/>
      <c r="G7" s="312"/>
      <c r="H7" s="180"/>
      <c r="I7" s="187"/>
      <c r="K7" s="192"/>
      <c r="L7" s="111"/>
      <c r="M7" s="112"/>
    </row>
    <row r="8" spans="2:14" s="43" customFormat="1" ht="30" customHeight="1" x14ac:dyDescent="0.25">
      <c r="B8" s="117" t="s">
        <v>38</v>
      </c>
      <c r="C8" s="117" t="s">
        <v>24</v>
      </c>
      <c r="D8" s="117" t="s">
        <v>50</v>
      </c>
      <c r="E8" s="117" t="s">
        <v>45</v>
      </c>
      <c r="F8" s="117" t="s">
        <v>39</v>
      </c>
      <c r="G8" s="313" t="s">
        <v>81</v>
      </c>
      <c r="H8" s="181" t="s">
        <v>82</v>
      </c>
      <c r="I8" s="181" t="s">
        <v>178</v>
      </c>
      <c r="J8" s="117" t="s">
        <v>177</v>
      </c>
      <c r="K8" s="193" t="s">
        <v>83</v>
      </c>
      <c r="L8" s="117" t="s">
        <v>179</v>
      </c>
    </row>
    <row r="9" spans="2:14" x14ac:dyDescent="0.25">
      <c r="B9" s="169" t="s">
        <v>103</v>
      </c>
      <c r="C9" s="169" t="s">
        <v>185</v>
      </c>
      <c r="D9" s="169"/>
      <c r="E9" s="155" t="s">
        <v>203</v>
      </c>
      <c r="F9" s="169"/>
      <c r="G9" s="314"/>
      <c r="H9" s="182" t="s">
        <v>121</v>
      </c>
      <c r="I9" s="182">
        <f>SUBTOTAL(9,I10:I16)</f>
        <v>323456.43</v>
      </c>
      <c r="J9" s="114"/>
      <c r="K9" s="194"/>
      <c r="L9" s="182">
        <f>SUBTOTAL(9,L10:L16)</f>
        <v>395615.11999999994</v>
      </c>
      <c r="N9" s="223">
        <f>+L9/L715</f>
        <v>8.8543329844749122E-2</v>
      </c>
    </row>
    <row r="10" spans="2:14" x14ac:dyDescent="0.25">
      <c r="B10" s="170" t="s">
        <v>222</v>
      </c>
      <c r="C10" s="170" t="s">
        <v>242</v>
      </c>
      <c r="D10" s="170" t="s">
        <v>229</v>
      </c>
      <c r="E10" s="159" t="s">
        <v>230</v>
      </c>
      <c r="F10" s="170" t="s">
        <v>231</v>
      </c>
      <c r="G10" s="315">
        <v>980</v>
      </c>
      <c r="H10" s="183">
        <v>102.16</v>
      </c>
      <c r="I10" s="188">
        <f>TRUNC(G10 * H10, 2)</f>
        <v>100116.8</v>
      </c>
      <c r="J10" s="152">
        <f>+$L$5</f>
        <v>0.22320000000000001</v>
      </c>
      <c r="K10" s="195">
        <f>TRUNC(H10 * (1 + J10), 2)</f>
        <v>124.96</v>
      </c>
      <c r="L10" s="195">
        <f>TRUNC(G10 * K10, 2)</f>
        <v>122460.8</v>
      </c>
    </row>
    <row r="11" spans="2:14" x14ac:dyDescent="0.25">
      <c r="B11" s="170" t="s">
        <v>223</v>
      </c>
      <c r="C11" s="170" t="s">
        <v>243</v>
      </c>
      <c r="D11" s="170" t="s">
        <v>229</v>
      </c>
      <c r="E11" s="159" t="s">
        <v>232</v>
      </c>
      <c r="F11" s="170" t="s">
        <v>231</v>
      </c>
      <c r="G11" s="315">
        <f>220*6</f>
        <v>1320</v>
      </c>
      <c r="H11" s="183">
        <v>51.73</v>
      </c>
      <c r="I11" s="188">
        <f t="shared" ref="I11:I16" si="0">TRUNC(G11 * H11, 2)</f>
        <v>68283.600000000006</v>
      </c>
      <c r="J11" s="152">
        <f t="shared" ref="J11:J16" si="1">+$L$5</f>
        <v>0.22320000000000001</v>
      </c>
      <c r="K11" s="195">
        <f t="shared" ref="K11:K16" si="2">TRUNC(H11 * (1 + J11), 2)</f>
        <v>63.27</v>
      </c>
      <c r="L11" s="195">
        <f t="shared" ref="L11:L16" si="3">TRUNC(G11 * K11, 2)</f>
        <v>83516.399999999994</v>
      </c>
    </row>
    <row r="12" spans="2:14" x14ac:dyDescent="0.25">
      <c r="B12" s="170" t="s">
        <v>224</v>
      </c>
      <c r="C12" s="170" t="s">
        <v>244</v>
      </c>
      <c r="D12" s="170" t="s">
        <v>229</v>
      </c>
      <c r="E12" s="159" t="s">
        <v>233</v>
      </c>
      <c r="F12" s="170" t="s">
        <v>234</v>
      </c>
      <c r="G12" s="315">
        <f>+G11</f>
        <v>1320</v>
      </c>
      <c r="H12" s="183">
        <v>24.38</v>
      </c>
      <c r="I12" s="188">
        <f t="shared" si="0"/>
        <v>32181.599999999999</v>
      </c>
      <c r="J12" s="152">
        <f t="shared" si="1"/>
        <v>0.22320000000000001</v>
      </c>
      <c r="K12" s="195">
        <f t="shared" si="2"/>
        <v>29.82</v>
      </c>
      <c r="L12" s="195">
        <f t="shared" si="3"/>
        <v>39362.400000000001</v>
      </c>
    </row>
    <row r="13" spans="2:14" x14ac:dyDescent="0.25">
      <c r="B13" s="170" t="s">
        <v>225</v>
      </c>
      <c r="C13" s="170" t="s">
        <v>245</v>
      </c>
      <c r="D13" s="170" t="s">
        <v>229</v>
      </c>
      <c r="E13" s="159" t="s">
        <v>235</v>
      </c>
      <c r="F13" s="170" t="s">
        <v>236</v>
      </c>
      <c r="G13" s="315">
        <f>'QUANTIDADE MÃO DE OBRA'!E45</f>
        <v>3275</v>
      </c>
      <c r="H13" s="183">
        <v>3.38</v>
      </c>
      <c r="I13" s="188">
        <f t="shared" si="0"/>
        <v>11069.5</v>
      </c>
      <c r="J13" s="152">
        <f t="shared" si="1"/>
        <v>0.22320000000000001</v>
      </c>
      <c r="K13" s="195">
        <f t="shared" si="2"/>
        <v>4.13</v>
      </c>
      <c r="L13" s="195">
        <f t="shared" si="3"/>
        <v>13525.75</v>
      </c>
    </row>
    <row r="14" spans="2:14" x14ac:dyDescent="0.25">
      <c r="B14" s="170" t="s">
        <v>226</v>
      </c>
      <c r="C14" s="170" t="s">
        <v>246</v>
      </c>
      <c r="D14" s="170" t="s">
        <v>229</v>
      </c>
      <c r="E14" s="159" t="s">
        <v>237</v>
      </c>
      <c r="F14" s="170" t="s">
        <v>236</v>
      </c>
      <c r="G14" s="315">
        <f>+G13</f>
        <v>3275</v>
      </c>
      <c r="H14" s="183">
        <v>22.5</v>
      </c>
      <c r="I14" s="188">
        <f t="shared" si="0"/>
        <v>73687.5</v>
      </c>
      <c r="J14" s="152">
        <f t="shared" si="1"/>
        <v>0.22320000000000001</v>
      </c>
      <c r="K14" s="195">
        <f t="shared" si="2"/>
        <v>27.52</v>
      </c>
      <c r="L14" s="195">
        <f t="shared" si="3"/>
        <v>90128</v>
      </c>
    </row>
    <row r="15" spans="2:14" x14ac:dyDescent="0.25">
      <c r="B15" s="170" t="s">
        <v>227</v>
      </c>
      <c r="C15" s="170" t="s">
        <v>247</v>
      </c>
      <c r="D15" s="170" t="s">
        <v>229</v>
      </c>
      <c r="E15" s="159" t="s">
        <v>239</v>
      </c>
      <c r="F15" s="170" t="s">
        <v>240</v>
      </c>
      <c r="G15" s="315">
        <v>691.41</v>
      </c>
      <c r="H15" s="183">
        <v>48.22</v>
      </c>
      <c r="I15" s="188">
        <f t="shared" si="0"/>
        <v>33339.79</v>
      </c>
      <c r="J15" s="152">
        <f t="shared" si="1"/>
        <v>0.22320000000000001</v>
      </c>
      <c r="K15" s="195">
        <f t="shared" si="2"/>
        <v>58.98</v>
      </c>
      <c r="L15" s="195">
        <f t="shared" si="3"/>
        <v>40779.360000000001</v>
      </c>
    </row>
    <row r="16" spans="2:14" ht="25.5" x14ac:dyDescent="0.25">
      <c r="B16" s="170" t="s">
        <v>228</v>
      </c>
      <c r="C16" s="170" t="s">
        <v>248</v>
      </c>
      <c r="D16" s="170" t="s">
        <v>229</v>
      </c>
      <c r="E16" s="159" t="s">
        <v>241</v>
      </c>
      <c r="F16" s="170" t="s">
        <v>240</v>
      </c>
      <c r="G16" s="315">
        <v>691.41</v>
      </c>
      <c r="H16" s="183">
        <v>6.91</v>
      </c>
      <c r="I16" s="188">
        <f t="shared" si="0"/>
        <v>4777.6400000000003</v>
      </c>
      <c r="J16" s="152">
        <f t="shared" si="1"/>
        <v>0.22320000000000001</v>
      </c>
      <c r="K16" s="195">
        <f t="shared" si="2"/>
        <v>8.4499999999999993</v>
      </c>
      <c r="L16" s="195">
        <f t="shared" si="3"/>
        <v>5842.41</v>
      </c>
    </row>
    <row r="17" spans="2:14" x14ac:dyDescent="0.25">
      <c r="B17" s="169" t="s">
        <v>104</v>
      </c>
      <c r="C17" s="169" t="s">
        <v>185</v>
      </c>
      <c r="D17" s="169"/>
      <c r="E17" s="155" t="s">
        <v>204</v>
      </c>
      <c r="F17" s="169"/>
      <c r="G17" s="314"/>
      <c r="H17" s="182" t="s">
        <v>121</v>
      </c>
      <c r="I17" s="182">
        <f>SUBTOTAL(9,I18:I37)</f>
        <v>159698.88999999998</v>
      </c>
      <c r="J17" s="114"/>
      <c r="K17" s="194"/>
      <c r="L17" s="182">
        <f>SUBTOTAL(9,L18:L37)</f>
        <v>195309.68</v>
      </c>
      <c r="N17" s="223"/>
    </row>
    <row r="18" spans="2:14" x14ac:dyDescent="0.25">
      <c r="B18" s="169" t="s">
        <v>262</v>
      </c>
      <c r="C18" s="169" t="s">
        <v>185</v>
      </c>
      <c r="D18" s="169"/>
      <c r="E18" s="155" t="s">
        <v>263</v>
      </c>
      <c r="F18" s="169"/>
      <c r="G18" s="314"/>
      <c r="H18" s="182" t="s">
        <v>121</v>
      </c>
      <c r="I18" s="182">
        <f>SUBTOTAL(9,I19:I32)</f>
        <v>140375.84</v>
      </c>
      <c r="J18" s="114"/>
      <c r="K18" s="194"/>
      <c r="L18" s="182">
        <f>SUBTOTAL(9,L19:L32)</f>
        <v>171673.93</v>
      </c>
    </row>
    <row r="19" spans="2:14" ht="38.25" x14ac:dyDescent="0.25">
      <c r="B19" s="170" t="s">
        <v>249</v>
      </c>
      <c r="C19" s="170" t="s">
        <v>264</v>
      </c>
      <c r="D19" s="170" t="s">
        <v>229</v>
      </c>
      <c r="E19" s="159" t="s">
        <v>265</v>
      </c>
      <c r="F19" s="170" t="s">
        <v>240</v>
      </c>
      <c r="G19" s="315">
        <v>43.2</v>
      </c>
      <c r="H19" s="183">
        <v>303.95</v>
      </c>
      <c r="I19" s="188">
        <f t="shared" ref="I19:I37" si="4">TRUNC(G19 * H19, 2)</f>
        <v>13130.64</v>
      </c>
      <c r="J19" s="152">
        <f>+$L$5</f>
        <v>0.22320000000000001</v>
      </c>
      <c r="K19" s="195">
        <f t="shared" ref="K19:K37" si="5">TRUNC(H19 * (1 + J19), 2)</f>
        <v>371.79</v>
      </c>
      <c r="L19" s="195">
        <f>TRUNC(G19 * K19, 2)</f>
        <v>16061.32</v>
      </c>
    </row>
    <row r="20" spans="2:14" ht="25.5" x14ac:dyDescent="0.25">
      <c r="B20" s="170" t="s">
        <v>250</v>
      </c>
      <c r="C20" s="170" t="s">
        <v>266</v>
      </c>
      <c r="D20" s="170" t="s">
        <v>229</v>
      </c>
      <c r="E20" s="159" t="s">
        <v>267</v>
      </c>
      <c r="F20" s="170" t="s">
        <v>268</v>
      </c>
      <c r="G20" s="315">
        <v>1</v>
      </c>
      <c r="H20" s="183">
        <v>3675.93</v>
      </c>
      <c r="I20" s="188">
        <f t="shared" si="4"/>
        <v>3675.93</v>
      </c>
      <c r="J20" s="152">
        <f t="shared" ref="J20:J37" si="6">+$L$5</f>
        <v>0.22320000000000001</v>
      </c>
      <c r="K20" s="195">
        <f t="shared" si="5"/>
        <v>4496.3900000000003</v>
      </c>
      <c r="L20" s="195">
        <f t="shared" ref="L20:L37" si="7">TRUNC(G20 * K20, 2)</f>
        <v>4496.3900000000003</v>
      </c>
    </row>
    <row r="21" spans="2:14" x14ac:dyDescent="0.25">
      <c r="B21" s="170" t="s">
        <v>251</v>
      </c>
      <c r="C21" s="170" t="s">
        <v>269</v>
      </c>
      <c r="D21" s="170" t="s">
        <v>229</v>
      </c>
      <c r="E21" s="159" t="s">
        <v>270</v>
      </c>
      <c r="F21" s="170" t="s">
        <v>240</v>
      </c>
      <c r="G21" s="315">
        <v>348.57</v>
      </c>
      <c r="H21" s="183">
        <v>75.97</v>
      </c>
      <c r="I21" s="188">
        <f t="shared" si="4"/>
        <v>26480.86</v>
      </c>
      <c r="J21" s="152">
        <f t="shared" si="6"/>
        <v>0.22320000000000001</v>
      </c>
      <c r="K21" s="195">
        <f t="shared" si="5"/>
        <v>92.92</v>
      </c>
      <c r="L21" s="195">
        <f t="shared" si="7"/>
        <v>32389.119999999999</v>
      </c>
    </row>
    <row r="22" spans="2:14" ht="25.5" x14ac:dyDescent="0.25">
      <c r="B22" s="170" t="s">
        <v>252</v>
      </c>
      <c r="C22" s="170" t="s">
        <v>271</v>
      </c>
      <c r="D22" s="170" t="s">
        <v>229</v>
      </c>
      <c r="E22" s="159" t="s">
        <v>272</v>
      </c>
      <c r="F22" s="170" t="s">
        <v>240</v>
      </c>
      <c r="G22" s="315">
        <v>7.5</v>
      </c>
      <c r="H22" s="183">
        <v>372.37</v>
      </c>
      <c r="I22" s="188">
        <f t="shared" si="4"/>
        <v>2792.77</v>
      </c>
      <c r="J22" s="152">
        <f t="shared" si="6"/>
        <v>0.22320000000000001</v>
      </c>
      <c r="K22" s="195">
        <f t="shared" si="5"/>
        <v>455.48</v>
      </c>
      <c r="L22" s="195">
        <f t="shared" si="7"/>
        <v>3416.1</v>
      </c>
    </row>
    <row r="23" spans="2:14" ht="25.5" x14ac:dyDescent="0.25">
      <c r="B23" s="170" t="s">
        <v>253</v>
      </c>
      <c r="C23" s="170" t="s">
        <v>273</v>
      </c>
      <c r="D23" s="170" t="s">
        <v>229</v>
      </c>
      <c r="E23" s="159" t="s">
        <v>274</v>
      </c>
      <c r="F23" s="170" t="s">
        <v>240</v>
      </c>
      <c r="G23" s="315">
        <v>691.41</v>
      </c>
      <c r="H23" s="183">
        <v>5.28</v>
      </c>
      <c r="I23" s="188">
        <f t="shared" si="4"/>
        <v>3650.64</v>
      </c>
      <c r="J23" s="152">
        <f t="shared" si="6"/>
        <v>0.22320000000000001</v>
      </c>
      <c r="K23" s="195">
        <f t="shared" si="5"/>
        <v>6.45</v>
      </c>
      <c r="L23" s="195">
        <f t="shared" si="7"/>
        <v>4459.59</v>
      </c>
    </row>
    <row r="24" spans="2:14" x14ac:dyDescent="0.25">
      <c r="B24" s="170" t="s">
        <v>254</v>
      </c>
      <c r="C24" s="170" t="s">
        <v>275</v>
      </c>
      <c r="D24" s="170" t="s">
        <v>229</v>
      </c>
      <c r="E24" s="159" t="s">
        <v>276</v>
      </c>
      <c r="F24" s="170" t="s">
        <v>240</v>
      </c>
      <c r="G24" s="315">
        <v>1546.29</v>
      </c>
      <c r="H24" s="183">
        <v>0.25</v>
      </c>
      <c r="I24" s="188">
        <f t="shared" si="4"/>
        <v>386.57</v>
      </c>
      <c r="J24" s="152">
        <f t="shared" si="6"/>
        <v>0.22320000000000001</v>
      </c>
      <c r="K24" s="195">
        <f t="shared" si="5"/>
        <v>0.3</v>
      </c>
      <c r="L24" s="195">
        <f t="shared" si="7"/>
        <v>463.88</v>
      </c>
    </row>
    <row r="25" spans="2:14" x14ac:dyDescent="0.25">
      <c r="B25" s="170" t="s">
        <v>255</v>
      </c>
      <c r="C25" s="170" t="s">
        <v>277</v>
      </c>
      <c r="D25" s="170" t="s">
        <v>229</v>
      </c>
      <c r="E25" s="159" t="s">
        <v>278</v>
      </c>
      <c r="F25" s="170" t="s">
        <v>279</v>
      </c>
      <c r="G25" s="315">
        <v>1</v>
      </c>
      <c r="H25" s="183">
        <v>3482.69</v>
      </c>
      <c r="I25" s="188">
        <f t="shared" si="4"/>
        <v>3482.69</v>
      </c>
      <c r="J25" s="152">
        <f t="shared" si="6"/>
        <v>0.22320000000000001</v>
      </c>
      <c r="K25" s="195">
        <f t="shared" si="5"/>
        <v>4260.0200000000004</v>
      </c>
      <c r="L25" s="195">
        <f t="shared" si="7"/>
        <v>4260.0200000000004</v>
      </c>
    </row>
    <row r="26" spans="2:14" x14ac:dyDescent="0.25">
      <c r="B26" s="170" t="s">
        <v>256</v>
      </c>
      <c r="C26" s="170" t="s">
        <v>280</v>
      </c>
      <c r="D26" s="170" t="s">
        <v>229</v>
      </c>
      <c r="E26" s="159" t="s">
        <v>281</v>
      </c>
      <c r="F26" s="170" t="s">
        <v>279</v>
      </c>
      <c r="G26" s="315">
        <v>1</v>
      </c>
      <c r="H26" s="183">
        <v>4847.87</v>
      </c>
      <c r="I26" s="188">
        <f t="shared" si="4"/>
        <v>4847.87</v>
      </c>
      <c r="J26" s="152">
        <f t="shared" si="6"/>
        <v>0.22320000000000001</v>
      </c>
      <c r="K26" s="195">
        <f t="shared" si="5"/>
        <v>5929.91</v>
      </c>
      <c r="L26" s="195">
        <f t="shared" si="7"/>
        <v>5929.91</v>
      </c>
    </row>
    <row r="27" spans="2:14" x14ac:dyDescent="0.25">
      <c r="B27" s="170" t="s">
        <v>257</v>
      </c>
      <c r="C27" s="170" t="s">
        <v>282</v>
      </c>
      <c r="D27" s="170" t="s">
        <v>229</v>
      </c>
      <c r="E27" s="159" t="s">
        <v>283</v>
      </c>
      <c r="F27" s="170" t="s">
        <v>284</v>
      </c>
      <c r="G27" s="315">
        <v>319.98</v>
      </c>
      <c r="H27" s="183">
        <v>11.73</v>
      </c>
      <c r="I27" s="188">
        <f t="shared" si="4"/>
        <v>3753.36</v>
      </c>
      <c r="J27" s="152">
        <f t="shared" si="6"/>
        <v>0.22320000000000001</v>
      </c>
      <c r="K27" s="195">
        <f t="shared" si="5"/>
        <v>14.34</v>
      </c>
      <c r="L27" s="195">
        <f t="shared" si="7"/>
        <v>4588.51</v>
      </c>
    </row>
    <row r="28" spans="2:14" x14ac:dyDescent="0.25">
      <c r="B28" s="170" t="s">
        <v>258</v>
      </c>
      <c r="C28" s="170" t="s">
        <v>285</v>
      </c>
      <c r="D28" s="170" t="s">
        <v>229</v>
      </c>
      <c r="E28" s="159" t="s">
        <v>286</v>
      </c>
      <c r="F28" s="170" t="s">
        <v>284</v>
      </c>
      <c r="G28" s="315">
        <v>319.98</v>
      </c>
      <c r="H28" s="183">
        <v>9.3800000000000008</v>
      </c>
      <c r="I28" s="188">
        <f t="shared" si="4"/>
        <v>3001.41</v>
      </c>
      <c r="J28" s="152">
        <f t="shared" si="6"/>
        <v>0.22320000000000001</v>
      </c>
      <c r="K28" s="195">
        <f t="shared" si="5"/>
        <v>11.47</v>
      </c>
      <c r="L28" s="195">
        <f t="shared" si="7"/>
        <v>3670.17</v>
      </c>
    </row>
    <row r="29" spans="2:14" x14ac:dyDescent="0.25">
      <c r="B29" s="170" t="s">
        <v>259</v>
      </c>
      <c r="C29" s="170" t="s">
        <v>287</v>
      </c>
      <c r="D29" s="170" t="s">
        <v>229</v>
      </c>
      <c r="E29" s="159" t="s">
        <v>288</v>
      </c>
      <c r="F29" s="170" t="s">
        <v>289</v>
      </c>
      <c r="G29" s="315">
        <v>2278.31</v>
      </c>
      <c r="H29" s="183">
        <v>0.92</v>
      </c>
      <c r="I29" s="188">
        <f t="shared" si="4"/>
        <v>2096.04</v>
      </c>
      <c r="J29" s="152">
        <f t="shared" si="6"/>
        <v>0.22320000000000001</v>
      </c>
      <c r="K29" s="195">
        <f t="shared" si="5"/>
        <v>1.1200000000000001</v>
      </c>
      <c r="L29" s="195">
        <f t="shared" si="7"/>
        <v>2551.6999999999998</v>
      </c>
    </row>
    <row r="30" spans="2:14" x14ac:dyDescent="0.25">
      <c r="B30" s="170" t="s">
        <v>260</v>
      </c>
      <c r="C30" s="170" t="s">
        <v>290</v>
      </c>
      <c r="D30" s="170" t="s">
        <v>229</v>
      </c>
      <c r="E30" s="159" t="s">
        <v>291</v>
      </c>
      <c r="F30" s="170" t="s">
        <v>292</v>
      </c>
      <c r="G30" s="315">
        <v>384</v>
      </c>
      <c r="H30" s="183">
        <v>35.49</v>
      </c>
      <c r="I30" s="188">
        <f t="shared" si="4"/>
        <v>13628.16</v>
      </c>
      <c r="J30" s="152">
        <f t="shared" si="6"/>
        <v>0.22320000000000001</v>
      </c>
      <c r="K30" s="195">
        <f t="shared" si="5"/>
        <v>43.41</v>
      </c>
      <c r="L30" s="195">
        <f t="shared" si="7"/>
        <v>16669.439999999999</v>
      </c>
    </row>
    <row r="31" spans="2:14" ht="38.25" x14ac:dyDescent="0.25">
      <c r="B31" s="170" t="s">
        <v>261</v>
      </c>
      <c r="C31" s="170" t="s">
        <v>293</v>
      </c>
      <c r="D31" s="170" t="s">
        <v>294</v>
      </c>
      <c r="E31" s="159" t="s">
        <v>2034</v>
      </c>
      <c r="F31" s="170" t="s">
        <v>295</v>
      </c>
      <c r="G31" s="315">
        <v>3</v>
      </c>
      <c r="H31" s="183">
        <v>14080.5</v>
      </c>
      <c r="I31" s="188">
        <f t="shared" si="4"/>
        <v>42241.5</v>
      </c>
      <c r="J31" s="152">
        <f t="shared" si="6"/>
        <v>0.22320000000000001</v>
      </c>
      <c r="K31" s="195">
        <f t="shared" si="5"/>
        <v>17223.259999999998</v>
      </c>
      <c r="L31" s="195">
        <f t="shared" si="7"/>
        <v>51669.78</v>
      </c>
    </row>
    <row r="32" spans="2:14" ht="25.5" x14ac:dyDescent="0.25">
      <c r="B32" s="170" t="s">
        <v>2035</v>
      </c>
      <c r="C32" s="170" t="s">
        <v>2036</v>
      </c>
      <c r="D32" s="170" t="s">
        <v>890</v>
      </c>
      <c r="E32" s="159" t="s">
        <v>2037</v>
      </c>
      <c r="F32" s="170" t="s">
        <v>4204</v>
      </c>
      <c r="G32" s="315">
        <v>60</v>
      </c>
      <c r="H32" s="183">
        <v>286.79000000000002</v>
      </c>
      <c r="I32" s="188">
        <f t="shared" si="4"/>
        <v>17207.400000000001</v>
      </c>
      <c r="J32" s="152">
        <f t="shared" si="6"/>
        <v>0.22320000000000001</v>
      </c>
      <c r="K32" s="195">
        <f t="shared" si="5"/>
        <v>350.8</v>
      </c>
      <c r="L32" s="195">
        <f t="shared" si="7"/>
        <v>21048</v>
      </c>
    </row>
    <row r="33" spans="2:12" x14ac:dyDescent="0.25">
      <c r="B33" s="169" t="s">
        <v>296</v>
      </c>
      <c r="C33" s="169" t="s">
        <v>185</v>
      </c>
      <c r="D33" s="169"/>
      <c r="E33" s="155" t="s">
        <v>297</v>
      </c>
      <c r="F33" s="169"/>
      <c r="G33" s="314"/>
      <c r="H33" s="182" t="s">
        <v>121</v>
      </c>
      <c r="I33" s="182">
        <f>SUBTOTAL(9,I34:I37)</f>
        <v>19323.05</v>
      </c>
      <c r="J33" s="114"/>
      <c r="K33" s="194"/>
      <c r="L33" s="182">
        <f>SUBTOTAL(9,L34:L37)</f>
        <v>23635.75</v>
      </c>
    </row>
    <row r="34" spans="2:12" x14ac:dyDescent="0.25">
      <c r="B34" s="170" t="s">
        <v>298</v>
      </c>
      <c r="C34" s="170" t="s">
        <v>299</v>
      </c>
      <c r="D34" s="170" t="s">
        <v>229</v>
      </c>
      <c r="E34" s="159" t="s">
        <v>300</v>
      </c>
      <c r="F34" s="170" t="s">
        <v>284</v>
      </c>
      <c r="G34" s="315">
        <v>48.4</v>
      </c>
      <c r="H34" s="183">
        <v>51.99</v>
      </c>
      <c r="I34" s="188">
        <f t="shared" si="4"/>
        <v>2516.31</v>
      </c>
      <c r="J34" s="152">
        <f t="shared" si="6"/>
        <v>0.22320000000000001</v>
      </c>
      <c r="K34" s="195">
        <f t="shared" si="5"/>
        <v>63.59</v>
      </c>
      <c r="L34" s="195">
        <f t="shared" si="7"/>
        <v>3077.75</v>
      </c>
    </row>
    <row r="35" spans="2:12" ht="25.5" x14ac:dyDescent="0.25">
      <c r="B35" s="170" t="s">
        <v>301</v>
      </c>
      <c r="C35" s="170" t="s">
        <v>302</v>
      </c>
      <c r="D35" s="170" t="s">
        <v>229</v>
      </c>
      <c r="E35" s="159" t="s">
        <v>303</v>
      </c>
      <c r="F35" s="170" t="s">
        <v>268</v>
      </c>
      <c r="G35" s="315">
        <v>1</v>
      </c>
      <c r="H35" s="183">
        <v>403.37</v>
      </c>
      <c r="I35" s="188">
        <f t="shared" si="4"/>
        <v>403.37</v>
      </c>
      <c r="J35" s="152">
        <f t="shared" si="6"/>
        <v>0.22320000000000001</v>
      </c>
      <c r="K35" s="195">
        <f t="shared" si="5"/>
        <v>493.4</v>
      </c>
      <c r="L35" s="195">
        <f t="shared" si="7"/>
        <v>493.4</v>
      </c>
    </row>
    <row r="36" spans="2:12" ht="25.5" x14ac:dyDescent="0.25">
      <c r="B36" s="170" t="s">
        <v>304</v>
      </c>
      <c r="C36" s="170" t="s">
        <v>305</v>
      </c>
      <c r="D36" s="170" t="s">
        <v>229</v>
      </c>
      <c r="E36" s="159" t="s">
        <v>306</v>
      </c>
      <c r="F36" s="170" t="s">
        <v>268</v>
      </c>
      <c r="G36" s="315">
        <v>1</v>
      </c>
      <c r="H36" s="183">
        <v>403.37</v>
      </c>
      <c r="I36" s="188">
        <f t="shared" si="4"/>
        <v>403.37</v>
      </c>
      <c r="J36" s="152">
        <f t="shared" si="6"/>
        <v>0.22320000000000001</v>
      </c>
      <c r="K36" s="195">
        <f t="shared" si="5"/>
        <v>493.4</v>
      </c>
      <c r="L36" s="195">
        <f t="shared" si="7"/>
        <v>493.4</v>
      </c>
    </row>
    <row r="37" spans="2:12" x14ac:dyDescent="0.25">
      <c r="B37" s="170" t="s">
        <v>307</v>
      </c>
      <c r="C37" s="170" t="s">
        <v>308</v>
      </c>
      <c r="D37" s="170" t="s">
        <v>229</v>
      </c>
      <c r="E37" s="159" t="s">
        <v>309</v>
      </c>
      <c r="F37" s="170" t="s">
        <v>231</v>
      </c>
      <c r="G37" s="315">
        <v>80</v>
      </c>
      <c r="H37" s="183">
        <v>200</v>
      </c>
      <c r="I37" s="188">
        <f t="shared" si="4"/>
        <v>16000</v>
      </c>
      <c r="J37" s="152">
        <f t="shared" si="6"/>
        <v>0.22320000000000001</v>
      </c>
      <c r="K37" s="195">
        <f t="shared" si="5"/>
        <v>244.64</v>
      </c>
      <c r="L37" s="195">
        <f t="shared" si="7"/>
        <v>19571.2</v>
      </c>
    </row>
    <row r="38" spans="2:12" x14ac:dyDescent="0.25">
      <c r="B38" s="169" t="s">
        <v>105</v>
      </c>
      <c r="C38" s="169" t="s">
        <v>185</v>
      </c>
      <c r="D38" s="169"/>
      <c r="E38" s="155" t="s">
        <v>205</v>
      </c>
      <c r="F38" s="169"/>
      <c r="G38" s="314"/>
      <c r="H38" s="182" t="s">
        <v>121</v>
      </c>
      <c r="I38" s="182">
        <f>SUBTOTAL(9,I39:I45)</f>
        <v>5002.99</v>
      </c>
      <c r="J38" s="114"/>
      <c r="K38" s="194"/>
      <c r="L38" s="182">
        <f>SUBTOTAL(9,L39:L45)</f>
        <v>6107.13</v>
      </c>
    </row>
    <row r="39" spans="2:12" x14ac:dyDescent="0.25">
      <c r="B39" s="169" t="s">
        <v>310</v>
      </c>
      <c r="C39" s="169" t="s">
        <v>185</v>
      </c>
      <c r="D39" s="169"/>
      <c r="E39" s="155" t="s">
        <v>311</v>
      </c>
      <c r="F39" s="169"/>
      <c r="G39" s="314"/>
      <c r="H39" s="182" t="s">
        <v>121</v>
      </c>
      <c r="I39" s="182">
        <f>SUBTOTAL(9,I40:I45)</f>
        <v>5002.99</v>
      </c>
      <c r="J39" s="114"/>
      <c r="K39" s="194"/>
      <c r="L39" s="182">
        <f>SUBTOTAL(9,L40:L45)</f>
        <v>6107.13</v>
      </c>
    </row>
    <row r="40" spans="2:12" x14ac:dyDescent="0.25">
      <c r="B40" s="170" t="s">
        <v>312</v>
      </c>
      <c r="C40" s="170" t="s">
        <v>313</v>
      </c>
      <c r="D40" s="170" t="s">
        <v>229</v>
      </c>
      <c r="E40" s="159" t="s">
        <v>314</v>
      </c>
      <c r="F40" s="170" t="s">
        <v>284</v>
      </c>
      <c r="G40" s="315">
        <v>265.56</v>
      </c>
      <c r="H40" s="183">
        <v>2.4900000000000002</v>
      </c>
      <c r="I40" s="188">
        <f t="shared" ref="I40:I45" si="8">TRUNC(G40 * H40, 2)</f>
        <v>661.24</v>
      </c>
      <c r="J40" s="152">
        <f t="shared" ref="J40:J45" si="9">+$L$5</f>
        <v>0.22320000000000001</v>
      </c>
      <c r="K40" s="195">
        <f t="shared" ref="K40:K45" si="10">TRUNC(H40 * (1 + J40), 2)</f>
        <v>3.04</v>
      </c>
      <c r="L40" s="195">
        <f t="shared" ref="L40:L45" si="11">TRUNC(G40 * K40, 2)</f>
        <v>807.3</v>
      </c>
    </row>
    <row r="41" spans="2:12" x14ac:dyDescent="0.25">
      <c r="B41" s="170" t="s">
        <v>315</v>
      </c>
      <c r="C41" s="170" t="s">
        <v>316</v>
      </c>
      <c r="D41" s="170" t="s">
        <v>229</v>
      </c>
      <c r="E41" s="159" t="s">
        <v>317</v>
      </c>
      <c r="F41" s="170" t="s">
        <v>240</v>
      </c>
      <c r="G41" s="315">
        <v>2505.9499999999998</v>
      </c>
      <c r="H41" s="183">
        <v>0.42</v>
      </c>
      <c r="I41" s="188">
        <f t="shared" si="8"/>
        <v>1052.49</v>
      </c>
      <c r="J41" s="152">
        <f t="shared" si="9"/>
        <v>0.22320000000000001</v>
      </c>
      <c r="K41" s="195">
        <f t="shared" si="10"/>
        <v>0.51</v>
      </c>
      <c r="L41" s="195">
        <f t="shared" si="11"/>
        <v>1278.03</v>
      </c>
    </row>
    <row r="42" spans="2:12" x14ac:dyDescent="0.25">
      <c r="B42" s="170" t="s">
        <v>318</v>
      </c>
      <c r="C42" s="170" t="s">
        <v>319</v>
      </c>
      <c r="D42" s="170" t="s">
        <v>229</v>
      </c>
      <c r="E42" s="159" t="s">
        <v>320</v>
      </c>
      <c r="F42" s="170" t="s">
        <v>284</v>
      </c>
      <c r="G42" s="315">
        <v>347.84</v>
      </c>
      <c r="H42" s="183">
        <v>5.44</v>
      </c>
      <c r="I42" s="188">
        <f t="shared" si="8"/>
        <v>1892.24</v>
      </c>
      <c r="J42" s="152">
        <f t="shared" si="9"/>
        <v>0.22320000000000001</v>
      </c>
      <c r="K42" s="195">
        <f t="shared" si="10"/>
        <v>6.65</v>
      </c>
      <c r="L42" s="195">
        <f t="shared" si="11"/>
        <v>2313.13</v>
      </c>
    </row>
    <row r="43" spans="2:12" x14ac:dyDescent="0.25">
      <c r="B43" s="170" t="s">
        <v>321</v>
      </c>
      <c r="C43" s="170" t="s">
        <v>322</v>
      </c>
      <c r="D43" s="170" t="s">
        <v>229</v>
      </c>
      <c r="E43" s="159" t="s">
        <v>323</v>
      </c>
      <c r="F43" s="170" t="s">
        <v>284</v>
      </c>
      <c r="G43" s="315">
        <v>265.56</v>
      </c>
      <c r="H43" s="183">
        <v>1.57</v>
      </c>
      <c r="I43" s="188">
        <f t="shared" si="8"/>
        <v>416.92</v>
      </c>
      <c r="J43" s="152">
        <f t="shared" si="9"/>
        <v>0.22320000000000001</v>
      </c>
      <c r="K43" s="195">
        <f t="shared" si="10"/>
        <v>1.92</v>
      </c>
      <c r="L43" s="195">
        <f t="shared" si="11"/>
        <v>509.87</v>
      </c>
    </row>
    <row r="44" spans="2:12" x14ac:dyDescent="0.25">
      <c r="B44" s="170" t="s">
        <v>324</v>
      </c>
      <c r="C44" s="170" t="s">
        <v>325</v>
      </c>
      <c r="D44" s="170" t="s">
        <v>229</v>
      </c>
      <c r="E44" s="159" t="s">
        <v>326</v>
      </c>
      <c r="F44" s="170" t="s">
        <v>284</v>
      </c>
      <c r="G44" s="315">
        <v>10.210000000000001</v>
      </c>
      <c r="H44" s="183">
        <v>49.71</v>
      </c>
      <c r="I44" s="188">
        <f t="shared" si="8"/>
        <v>507.53</v>
      </c>
      <c r="J44" s="152">
        <f t="shared" si="9"/>
        <v>0.22320000000000001</v>
      </c>
      <c r="K44" s="195">
        <f t="shared" si="10"/>
        <v>60.8</v>
      </c>
      <c r="L44" s="195">
        <f t="shared" si="11"/>
        <v>620.76</v>
      </c>
    </row>
    <row r="45" spans="2:12" x14ac:dyDescent="0.25">
      <c r="B45" s="170" t="s">
        <v>327</v>
      </c>
      <c r="C45" s="170" t="s">
        <v>328</v>
      </c>
      <c r="D45" s="170" t="s">
        <v>229</v>
      </c>
      <c r="E45" s="159" t="s">
        <v>329</v>
      </c>
      <c r="F45" s="170" t="s">
        <v>284</v>
      </c>
      <c r="G45" s="315">
        <v>12.04</v>
      </c>
      <c r="H45" s="183">
        <v>39.25</v>
      </c>
      <c r="I45" s="188">
        <f t="shared" si="8"/>
        <v>472.57</v>
      </c>
      <c r="J45" s="152">
        <f t="shared" si="9"/>
        <v>0.22320000000000001</v>
      </c>
      <c r="K45" s="195">
        <f t="shared" si="10"/>
        <v>48.01</v>
      </c>
      <c r="L45" s="195">
        <f t="shared" si="11"/>
        <v>578.04</v>
      </c>
    </row>
    <row r="46" spans="2:12" x14ac:dyDescent="0.25">
      <c r="B46" s="169" t="s">
        <v>106</v>
      </c>
      <c r="C46" s="169" t="s">
        <v>185</v>
      </c>
      <c r="D46" s="169"/>
      <c r="E46" s="155" t="s">
        <v>20</v>
      </c>
      <c r="F46" s="169"/>
      <c r="G46" s="314"/>
      <c r="H46" s="182" t="s">
        <v>121</v>
      </c>
      <c r="I46" s="182">
        <f>SUBTOTAL(9,I47:I63)</f>
        <v>147175.57</v>
      </c>
      <c r="J46" s="114"/>
      <c r="K46" s="194"/>
      <c r="L46" s="182">
        <f>SUBTOTAL(9,L47:L63)</f>
        <v>179990.82</v>
      </c>
    </row>
    <row r="47" spans="2:12" x14ac:dyDescent="0.25">
      <c r="B47" s="169" t="s">
        <v>330</v>
      </c>
      <c r="C47" s="169" t="s">
        <v>185</v>
      </c>
      <c r="D47" s="169"/>
      <c r="E47" s="155" t="s">
        <v>331</v>
      </c>
      <c r="F47" s="169"/>
      <c r="G47" s="314"/>
      <c r="H47" s="182" t="s">
        <v>121</v>
      </c>
      <c r="I47" s="182">
        <f>SUBTOTAL(9,I48:I63)</f>
        <v>147175.57</v>
      </c>
      <c r="J47" s="114"/>
      <c r="K47" s="194"/>
      <c r="L47" s="182">
        <f>SUBTOTAL(9,L48:L63)</f>
        <v>179990.82</v>
      </c>
    </row>
    <row r="48" spans="2:12" x14ac:dyDescent="0.25">
      <c r="B48" s="170" t="s">
        <v>332</v>
      </c>
      <c r="C48" s="170" t="s">
        <v>333</v>
      </c>
      <c r="D48" s="170" t="s">
        <v>229</v>
      </c>
      <c r="E48" s="159" t="s">
        <v>334</v>
      </c>
      <c r="F48" s="170" t="s">
        <v>284</v>
      </c>
      <c r="G48" s="315">
        <v>68.3</v>
      </c>
      <c r="H48" s="183">
        <v>44.79</v>
      </c>
      <c r="I48" s="188">
        <f t="shared" ref="I48:I63" si="12">TRUNC(G48 * H48, 2)</f>
        <v>3059.15</v>
      </c>
      <c r="J48" s="152">
        <f t="shared" ref="J48:J63" si="13">+$L$5</f>
        <v>0.22320000000000001</v>
      </c>
      <c r="K48" s="195">
        <f t="shared" ref="K48:K63" si="14">TRUNC(H48 * (1 + J48), 2)</f>
        <v>54.78</v>
      </c>
      <c r="L48" s="195">
        <f t="shared" ref="L48:L63" si="15">TRUNC(G48 * K48, 2)</f>
        <v>3741.47</v>
      </c>
    </row>
    <row r="49" spans="2:12" x14ac:dyDescent="0.25">
      <c r="B49" s="170" t="s">
        <v>335</v>
      </c>
      <c r="C49" s="170" t="s">
        <v>336</v>
      </c>
      <c r="D49" s="170" t="s">
        <v>229</v>
      </c>
      <c r="E49" s="159" t="s">
        <v>337</v>
      </c>
      <c r="F49" s="170" t="s">
        <v>284</v>
      </c>
      <c r="G49" s="315">
        <v>68.3</v>
      </c>
      <c r="H49" s="183">
        <v>616.91999999999996</v>
      </c>
      <c r="I49" s="188">
        <f t="shared" si="12"/>
        <v>42135.63</v>
      </c>
      <c r="J49" s="152">
        <f t="shared" si="13"/>
        <v>0.22320000000000001</v>
      </c>
      <c r="K49" s="195">
        <f t="shared" si="14"/>
        <v>754.61</v>
      </c>
      <c r="L49" s="195">
        <f t="shared" si="15"/>
        <v>51539.86</v>
      </c>
    </row>
    <row r="50" spans="2:12" x14ac:dyDescent="0.25">
      <c r="B50" s="170" t="s">
        <v>338</v>
      </c>
      <c r="C50" s="170" t="s">
        <v>339</v>
      </c>
      <c r="D50" s="170" t="s">
        <v>229</v>
      </c>
      <c r="E50" s="159" t="s">
        <v>340</v>
      </c>
      <c r="F50" s="170" t="s">
        <v>284</v>
      </c>
      <c r="G50" s="315">
        <v>68.3</v>
      </c>
      <c r="H50" s="183">
        <v>57.5</v>
      </c>
      <c r="I50" s="188">
        <f t="shared" si="12"/>
        <v>3927.25</v>
      </c>
      <c r="J50" s="152">
        <f t="shared" si="13"/>
        <v>0.22320000000000001</v>
      </c>
      <c r="K50" s="195">
        <f t="shared" si="14"/>
        <v>70.33</v>
      </c>
      <c r="L50" s="195">
        <f t="shared" si="15"/>
        <v>4803.53</v>
      </c>
    </row>
    <row r="51" spans="2:12" x14ac:dyDescent="0.25">
      <c r="B51" s="170" t="s">
        <v>341</v>
      </c>
      <c r="C51" s="170" t="s">
        <v>342</v>
      </c>
      <c r="D51" s="170" t="s">
        <v>229</v>
      </c>
      <c r="E51" s="159" t="s">
        <v>343</v>
      </c>
      <c r="F51" s="170" t="s">
        <v>279</v>
      </c>
      <c r="G51" s="315">
        <v>2</v>
      </c>
      <c r="H51" s="183">
        <v>1486.62</v>
      </c>
      <c r="I51" s="188">
        <f t="shared" si="12"/>
        <v>2973.24</v>
      </c>
      <c r="J51" s="152">
        <f t="shared" si="13"/>
        <v>0.22320000000000001</v>
      </c>
      <c r="K51" s="195">
        <f t="shared" si="14"/>
        <v>1818.43</v>
      </c>
      <c r="L51" s="195">
        <f t="shared" si="15"/>
        <v>3636.86</v>
      </c>
    </row>
    <row r="52" spans="2:12" x14ac:dyDescent="0.25">
      <c r="B52" s="170" t="s">
        <v>344</v>
      </c>
      <c r="C52" s="170" t="s">
        <v>345</v>
      </c>
      <c r="D52" s="170" t="s">
        <v>229</v>
      </c>
      <c r="E52" s="159" t="s">
        <v>346</v>
      </c>
      <c r="F52" s="170" t="s">
        <v>279</v>
      </c>
      <c r="G52" s="315">
        <v>103</v>
      </c>
      <c r="H52" s="183">
        <v>15</v>
      </c>
      <c r="I52" s="188">
        <f t="shared" si="12"/>
        <v>1545</v>
      </c>
      <c r="J52" s="152">
        <f t="shared" si="13"/>
        <v>0.22320000000000001</v>
      </c>
      <c r="K52" s="195">
        <f t="shared" si="14"/>
        <v>18.34</v>
      </c>
      <c r="L52" s="195">
        <f t="shared" si="15"/>
        <v>1889.02</v>
      </c>
    </row>
    <row r="53" spans="2:12" x14ac:dyDescent="0.25">
      <c r="B53" s="170" t="s">
        <v>347</v>
      </c>
      <c r="C53" s="170" t="s">
        <v>2008</v>
      </c>
      <c r="D53" s="170" t="s">
        <v>229</v>
      </c>
      <c r="E53" s="159" t="s">
        <v>2009</v>
      </c>
      <c r="F53" s="170" t="s">
        <v>284</v>
      </c>
      <c r="G53" s="315">
        <v>9.27</v>
      </c>
      <c r="H53" s="183">
        <v>224.14</v>
      </c>
      <c r="I53" s="188">
        <f t="shared" si="12"/>
        <v>2077.77</v>
      </c>
      <c r="J53" s="152">
        <f t="shared" si="13"/>
        <v>0.22320000000000001</v>
      </c>
      <c r="K53" s="195">
        <f t="shared" si="14"/>
        <v>274.16000000000003</v>
      </c>
      <c r="L53" s="195">
        <f t="shared" si="15"/>
        <v>2541.46</v>
      </c>
    </row>
    <row r="54" spans="2:12" x14ac:dyDescent="0.25">
      <c r="B54" s="170" t="s">
        <v>348</v>
      </c>
      <c r="C54" s="170" t="s">
        <v>313</v>
      </c>
      <c r="D54" s="170" t="s">
        <v>229</v>
      </c>
      <c r="E54" s="159" t="s">
        <v>314</v>
      </c>
      <c r="F54" s="170" t="s">
        <v>284</v>
      </c>
      <c r="G54" s="315">
        <v>1545.55</v>
      </c>
      <c r="H54" s="183">
        <v>2.4900000000000002</v>
      </c>
      <c r="I54" s="188">
        <f t="shared" si="12"/>
        <v>3848.41</v>
      </c>
      <c r="J54" s="152">
        <f t="shared" si="13"/>
        <v>0.22320000000000001</v>
      </c>
      <c r="K54" s="195">
        <f t="shared" si="14"/>
        <v>3.04</v>
      </c>
      <c r="L54" s="195">
        <f t="shared" si="15"/>
        <v>4698.47</v>
      </c>
    </row>
    <row r="55" spans="2:12" x14ac:dyDescent="0.25">
      <c r="B55" s="170" t="s">
        <v>351</v>
      </c>
      <c r="C55" s="170" t="s">
        <v>352</v>
      </c>
      <c r="D55" s="170" t="s">
        <v>229</v>
      </c>
      <c r="E55" s="159" t="s">
        <v>353</v>
      </c>
      <c r="F55" s="170" t="s">
        <v>284</v>
      </c>
      <c r="G55" s="315">
        <v>1495.95</v>
      </c>
      <c r="H55" s="183">
        <v>4.32</v>
      </c>
      <c r="I55" s="188">
        <f t="shared" si="12"/>
        <v>6462.5</v>
      </c>
      <c r="J55" s="152">
        <f t="shared" si="13"/>
        <v>0.22320000000000001</v>
      </c>
      <c r="K55" s="195">
        <f t="shared" si="14"/>
        <v>5.28</v>
      </c>
      <c r="L55" s="195">
        <f t="shared" si="15"/>
        <v>7898.61</v>
      </c>
    </row>
    <row r="56" spans="2:12" x14ac:dyDescent="0.25">
      <c r="B56" s="170" t="s">
        <v>354</v>
      </c>
      <c r="C56" s="170" t="s">
        <v>349</v>
      </c>
      <c r="D56" s="170" t="s">
        <v>229</v>
      </c>
      <c r="E56" s="159" t="s">
        <v>350</v>
      </c>
      <c r="F56" s="170" t="s">
        <v>284</v>
      </c>
      <c r="G56" s="315">
        <v>42.1</v>
      </c>
      <c r="H56" s="183">
        <v>49.71</v>
      </c>
      <c r="I56" s="188">
        <f t="shared" si="12"/>
        <v>2092.79</v>
      </c>
      <c r="J56" s="152">
        <f t="shared" si="13"/>
        <v>0.22320000000000001</v>
      </c>
      <c r="K56" s="195">
        <f t="shared" si="14"/>
        <v>60.8</v>
      </c>
      <c r="L56" s="195">
        <f t="shared" si="15"/>
        <v>2559.6799999999998</v>
      </c>
    </row>
    <row r="57" spans="2:12" x14ac:dyDescent="0.25">
      <c r="B57" s="170" t="s">
        <v>357</v>
      </c>
      <c r="C57" s="170" t="s">
        <v>355</v>
      </c>
      <c r="D57" s="170" t="s">
        <v>229</v>
      </c>
      <c r="E57" s="159" t="s">
        <v>356</v>
      </c>
      <c r="F57" s="170" t="s">
        <v>240</v>
      </c>
      <c r="G57" s="315">
        <v>386.2</v>
      </c>
      <c r="H57" s="183">
        <v>81.25</v>
      </c>
      <c r="I57" s="188">
        <f t="shared" si="12"/>
        <v>31378.75</v>
      </c>
      <c r="J57" s="152">
        <f t="shared" si="13"/>
        <v>0.22320000000000001</v>
      </c>
      <c r="K57" s="195">
        <f t="shared" si="14"/>
        <v>99.38</v>
      </c>
      <c r="L57" s="195">
        <f t="shared" si="15"/>
        <v>38380.550000000003</v>
      </c>
    </row>
    <row r="58" spans="2:12" x14ac:dyDescent="0.25">
      <c r="B58" s="170" t="s">
        <v>361</v>
      </c>
      <c r="C58" s="170" t="s">
        <v>358</v>
      </c>
      <c r="D58" s="170" t="s">
        <v>229</v>
      </c>
      <c r="E58" s="159" t="s">
        <v>359</v>
      </c>
      <c r="F58" s="170" t="s">
        <v>360</v>
      </c>
      <c r="G58" s="315">
        <v>37.799999999999997</v>
      </c>
      <c r="H58" s="183">
        <v>12.25</v>
      </c>
      <c r="I58" s="188">
        <f t="shared" si="12"/>
        <v>463.05</v>
      </c>
      <c r="J58" s="152">
        <f t="shared" si="13"/>
        <v>0.22320000000000001</v>
      </c>
      <c r="K58" s="195">
        <f t="shared" si="14"/>
        <v>14.98</v>
      </c>
      <c r="L58" s="195">
        <f t="shared" si="15"/>
        <v>566.24</v>
      </c>
    </row>
    <row r="59" spans="2:12" x14ac:dyDescent="0.25">
      <c r="B59" s="170" t="s">
        <v>364</v>
      </c>
      <c r="C59" s="170" t="s">
        <v>362</v>
      </c>
      <c r="D59" s="170" t="s">
        <v>229</v>
      </c>
      <c r="E59" s="159" t="s">
        <v>363</v>
      </c>
      <c r="F59" s="170" t="s">
        <v>360</v>
      </c>
      <c r="G59" s="315">
        <v>396</v>
      </c>
      <c r="H59" s="183">
        <v>11.05</v>
      </c>
      <c r="I59" s="188">
        <f t="shared" si="12"/>
        <v>4375.8</v>
      </c>
      <c r="J59" s="152">
        <f t="shared" si="13"/>
        <v>0.22320000000000001</v>
      </c>
      <c r="K59" s="195">
        <f t="shared" si="14"/>
        <v>13.51</v>
      </c>
      <c r="L59" s="195">
        <f t="shared" si="15"/>
        <v>5349.96</v>
      </c>
    </row>
    <row r="60" spans="2:12" x14ac:dyDescent="0.25">
      <c r="B60" s="170" t="s">
        <v>367</v>
      </c>
      <c r="C60" s="170" t="s">
        <v>365</v>
      </c>
      <c r="D60" s="170" t="s">
        <v>229</v>
      </c>
      <c r="E60" s="159" t="s">
        <v>366</v>
      </c>
      <c r="F60" s="170" t="s">
        <v>360</v>
      </c>
      <c r="G60" s="315">
        <v>1614.2</v>
      </c>
      <c r="H60" s="183">
        <v>11.03</v>
      </c>
      <c r="I60" s="188">
        <f t="shared" si="12"/>
        <v>17804.62</v>
      </c>
      <c r="J60" s="152">
        <f t="shared" si="13"/>
        <v>0.22320000000000001</v>
      </c>
      <c r="K60" s="195">
        <f t="shared" si="14"/>
        <v>13.49</v>
      </c>
      <c r="L60" s="195">
        <f t="shared" si="15"/>
        <v>21775.55</v>
      </c>
    </row>
    <row r="61" spans="2:12" x14ac:dyDescent="0.25">
      <c r="B61" s="170" t="s">
        <v>370</v>
      </c>
      <c r="C61" s="170" t="s">
        <v>368</v>
      </c>
      <c r="D61" s="170" t="s">
        <v>229</v>
      </c>
      <c r="E61" s="159" t="s">
        <v>369</v>
      </c>
      <c r="F61" s="170" t="s">
        <v>360</v>
      </c>
      <c r="G61" s="315">
        <v>747.7</v>
      </c>
      <c r="H61" s="183">
        <v>10.94</v>
      </c>
      <c r="I61" s="188">
        <f t="shared" si="12"/>
        <v>8179.83</v>
      </c>
      <c r="J61" s="152">
        <f t="shared" si="13"/>
        <v>0.22320000000000001</v>
      </c>
      <c r="K61" s="195">
        <f t="shared" si="14"/>
        <v>13.38</v>
      </c>
      <c r="L61" s="195">
        <f t="shared" si="15"/>
        <v>10004.219999999999</v>
      </c>
    </row>
    <row r="62" spans="2:12" x14ac:dyDescent="0.25">
      <c r="B62" s="170" t="s">
        <v>373</v>
      </c>
      <c r="C62" s="170" t="s">
        <v>371</v>
      </c>
      <c r="D62" s="170" t="s">
        <v>229</v>
      </c>
      <c r="E62" s="159" t="s">
        <v>372</v>
      </c>
      <c r="F62" s="170" t="s">
        <v>360</v>
      </c>
      <c r="G62" s="315">
        <v>589.4</v>
      </c>
      <c r="H62" s="183">
        <v>11.87</v>
      </c>
      <c r="I62" s="188">
        <f t="shared" si="12"/>
        <v>6996.17</v>
      </c>
      <c r="J62" s="152">
        <f t="shared" si="13"/>
        <v>0.22320000000000001</v>
      </c>
      <c r="K62" s="195">
        <f t="shared" si="14"/>
        <v>14.51</v>
      </c>
      <c r="L62" s="195">
        <f t="shared" si="15"/>
        <v>8552.19</v>
      </c>
    </row>
    <row r="63" spans="2:12" x14ac:dyDescent="0.25">
      <c r="B63" s="170" t="s">
        <v>2007</v>
      </c>
      <c r="C63" s="170" t="s">
        <v>374</v>
      </c>
      <c r="D63" s="170" t="s">
        <v>229</v>
      </c>
      <c r="E63" s="159" t="s">
        <v>375</v>
      </c>
      <c r="F63" s="170" t="s">
        <v>360</v>
      </c>
      <c r="G63" s="315">
        <v>832.4</v>
      </c>
      <c r="H63" s="183">
        <v>11.84</v>
      </c>
      <c r="I63" s="188">
        <f t="shared" si="12"/>
        <v>9855.61</v>
      </c>
      <c r="J63" s="152">
        <f t="shared" si="13"/>
        <v>0.22320000000000001</v>
      </c>
      <c r="K63" s="195">
        <f t="shared" si="14"/>
        <v>14.48</v>
      </c>
      <c r="L63" s="195">
        <f t="shared" si="15"/>
        <v>12053.15</v>
      </c>
    </row>
    <row r="64" spans="2:12" x14ac:dyDescent="0.25">
      <c r="B64" s="169" t="s">
        <v>107</v>
      </c>
      <c r="C64" s="169" t="s">
        <v>185</v>
      </c>
      <c r="D64" s="169"/>
      <c r="E64" s="155" t="s">
        <v>206</v>
      </c>
      <c r="F64" s="169"/>
      <c r="G64" s="314"/>
      <c r="H64" s="182" t="s">
        <v>121</v>
      </c>
      <c r="I64" s="182">
        <f>SUBTOTAL(9,I65:I80)</f>
        <v>374725.32999999996</v>
      </c>
      <c r="J64" s="114"/>
      <c r="K64" s="194"/>
      <c r="L64" s="182">
        <f>SUBTOTAL(9,L65:L80)</f>
        <v>458323.53</v>
      </c>
    </row>
    <row r="65" spans="2:12" x14ac:dyDescent="0.25">
      <c r="B65" s="169" t="s">
        <v>376</v>
      </c>
      <c r="C65" s="169" t="s">
        <v>185</v>
      </c>
      <c r="D65" s="169"/>
      <c r="E65" s="155" t="s">
        <v>377</v>
      </c>
      <c r="F65" s="169"/>
      <c r="G65" s="314"/>
      <c r="H65" s="182" t="s">
        <v>121</v>
      </c>
      <c r="I65" s="182">
        <f>SUBTOTAL(9,I66:I80)</f>
        <v>374725.32999999996</v>
      </c>
      <c r="J65" s="114"/>
      <c r="K65" s="194"/>
      <c r="L65" s="182">
        <f>SUBTOTAL(9,L66:L80)</f>
        <v>458323.53</v>
      </c>
    </row>
    <row r="66" spans="2:12" x14ac:dyDescent="0.25">
      <c r="B66" s="170" t="s">
        <v>378</v>
      </c>
      <c r="C66" s="170" t="s">
        <v>2010</v>
      </c>
      <c r="D66" s="170" t="s">
        <v>229</v>
      </c>
      <c r="E66" s="159" t="s">
        <v>2011</v>
      </c>
      <c r="F66" s="170" t="s">
        <v>284</v>
      </c>
      <c r="G66" s="315">
        <v>130.19999999999999</v>
      </c>
      <c r="H66" s="183">
        <v>55.25</v>
      </c>
      <c r="I66" s="188">
        <f t="shared" ref="I66:I80" si="16">TRUNC(G66 * H66, 2)</f>
        <v>7193.55</v>
      </c>
      <c r="J66" s="152">
        <f t="shared" ref="J66:J80" si="17">+$L$5</f>
        <v>0.22320000000000001</v>
      </c>
      <c r="K66" s="195">
        <f t="shared" ref="K66:K80" si="18">TRUNC(H66 * (1 + J66), 2)</f>
        <v>67.58</v>
      </c>
      <c r="L66" s="195">
        <f t="shared" ref="L66:L80" si="19">TRUNC(G66 * K66, 2)</f>
        <v>8798.91</v>
      </c>
    </row>
    <row r="67" spans="2:12" x14ac:dyDescent="0.25">
      <c r="B67" s="170" t="s">
        <v>379</v>
      </c>
      <c r="C67" s="170" t="s">
        <v>336</v>
      </c>
      <c r="D67" s="170" t="s">
        <v>229</v>
      </c>
      <c r="E67" s="159" t="s">
        <v>337</v>
      </c>
      <c r="F67" s="170" t="s">
        <v>284</v>
      </c>
      <c r="G67" s="315">
        <v>130.19999999999999</v>
      </c>
      <c r="H67" s="183">
        <v>616.91999999999996</v>
      </c>
      <c r="I67" s="188">
        <f t="shared" si="16"/>
        <v>80322.98</v>
      </c>
      <c r="J67" s="152">
        <f t="shared" si="17"/>
        <v>0.22320000000000001</v>
      </c>
      <c r="K67" s="195">
        <f t="shared" si="18"/>
        <v>754.61</v>
      </c>
      <c r="L67" s="195">
        <f t="shared" si="19"/>
        <v>98250.22</v>
      </c>
    </row>
    <row r="68" spans="2:12" x14ac:dyDescent="0.25">
      <c r="B68" s="170" t="s">
        <v>380</v>
      </c>
      <c r="C68" s="170" t="s">
        <v>339</v>
      </c>
      <c r="D68" s="170" t="s">
        <v>229</v>
      </c>
      <c r="E68" s="159" t="s">
        <v>340</v>
      </c>
      <c r="F68" s="170" t="s">
        <v>284</v>
      </c>
      <c r="G68" s="315">
        <v>130.19999999999999</v>
      </c>
      <c r="H68" s="183">
        <v>57.5</v>
      </c>
      <c r="I68" s="188">
        <f t="shared" si="16"/>
        <v>7486.5</v>
      </c>
      <c r="J68" s="152">
        <f t="shared" si="17"/>
        <v>0.22320000000000001</v>
      </c>
      <c r="K68" s="195">
        <f t="shared" si="18"/>
        <v>70.33</v>
      </c>
      <c r="L68" s="195">
        <f t="shared" si="19"/>
        <v>9156.9599999999991</v>
      </c>
    </row>
    <row r="69" spans="2:12" x14ac:dyDescent="0.25">
      <c r="B69" s="170" t="s">
        <v>381</v>
      </c>
      <c r="C69" s="170" t="s">
        <v>342</v>
      </c>
      <c r="D69" s="170" t="s">
        <v>229</v>
      </c>
      <c r="E69" s="159" t="s">
        <v>343</v>
      </c>
      <c r="F69" s="170" t="s">
        <v>279</v>
      </c>
      <c r="G69" s="315">
        <v>4</v>
      </c>
      <c r="H69" s="183">
        <v>1486.62</v>
      </c>
      <c r="I69" s="188">
        <f t="shared" si="16"/>
        <v>5946.48</v>
      </c>
      <c r="J69" s="152">
        <f t="shared" si="17"/>
        <v>0.22320000000000001</v>
      </c>
      <c r="K69" s="195">
        <f t="shared" si="18"/>
        <v>1818.43</v>
      </c>
      <c r="L69" s="195">
        <f t="shared" si="19"/>
        <v>7273.72</v>
      </c>
    </row>
    <row r="70" spans="2:12" x14ac:dyDescent="0.25">
      <c r="B70" s="170" t="s">
        <v>382</v>
      </c>
      <c r="C70" s="170" t="s">
        <v>345</v>
      </c>
      <c r="D70" s="170" t="s">
        <v>229</v>
      </c>
      <c r="E70" s="159" t="s">
        <v>346</v>
      </c>
      <c r="F70" s="170" t="s">
        <v>279</v>
      </c>
      <c r="G70" s="315">
        <v>196</v>
      </c>
      <c r="H70" s="183">
        <v>15</v>
      </c>
      <c r="I70" s="188">
        <f t="shared" si="16"/>
        <v>2940</v>
      </c>
      <c r="J70" s="152">
        <f t="shared" si="17"/>
        <v>0.22320000000000001</v>
      </c>
      <c r="K70" s="195">
        <f t="shared" si="18"/>
        <v>18.34</v>
      </c>
      <c r="L70" s="195">
        <f t="shared" si="19"/>
        <v>3594.64</v>
      </c>
    </row>
    <row r="71" spans="2:12" x14ac:dyDescent="0.25">
      <c r="B71" s="170" t="s">
        <v>383</v>
      </c>
      <c r="C71" s="170" t="s">
        <v>384</v>
      </c>
      <c r="D71" s="170" t="s">
        <v>229</v>
      </c>
      <c r="E71" s="159" t="s">
        <v>385</v>
      </c>
      <c r="F71" s="170" t="s">
        <v>240</v>
      </c>
      <c r="G71" s="315">
        <v>1872.9</v>
      </c>
      <c r="H71" s="183">
        <v>86.26</v>
      </c>
      <c r="I71" s="188">
        <f t="shared" si="16"/>
        <v>161556.35</v>
      </c>
      <c r="J71" s="152">
        <f t="shared" si="17"/>
        <v>0.22320000000000001</v>
      </c>
      <c r="K71" s="195">
        <f t="shared" si="18"/>
        <v>105.51</v>
      </c>
      <c r="L71" s="195">
        <f t="shared" si="19"/>
        <v>197609.67</v>
      </c>
    </row>
    <row r="72" spans="2:12" x14ac:dyDescent="0.25">
      <c r="B72" s="170" t="s">
        <v>386</v>
      </c>
      <c r="C72" s="170" t="s">
        <v>387</v>
      </c>
      <c r="D72" s="170" t="s">
        <v>229</v>
      </c>
      <c r="E72" s="159" t="s">
        <v>388</v>
      </c>
      <c r="F72" s="170" t="s">
        <v>240</v>
      </c>
      <c r="G72" s="315">
        <v>29.9</v>
      </c>
      <c r="H72" s="183">
        <v>96.22</v>
      </c>
      <c r="I72" s="188">
        <f t="shared" si="16"/>
        <v>2876.97</v>
      </c>
      <c r="J72" s="152">
        <f t="shared" si="17"/>
        <v>0.22320000000000001</v>
      </c>
      <c r="K72" s="195">
        <f t="shared" si="18"/>
        <v>117.69</v>
      </c>
      <c r="L72" s="195">
        <f t="shared" si="19"/>
        <v>3518.93</v>
      </c>
    </row>
    <row r="73" spans="2:12" x14ac:dyDescent="0.25">
      <c r="B73" s="170" t="s">
        <v>389</v>
      </c>
      <c r="C73" s="170" t="s">
        <v>390</v>
      </c>
      <c r="D73" s="170" t="s">
        <v>229</v>
      </c>
      <c r="E73" s="159" t="s">
        <v>391</v>
      </c>
      <c r="F73" s="170" t="s">
        <v>240</v>
      </c>
      <c r="G73" s="315">
        <v>29.9</v>
      </c>
      <c r="H73" s="183">
        <v>22.7</v>
      </c>
      <c r="I73" s="188">
        <f t="shared" si="16"/>
        <v>678.73</v>
      </c>
      <c r="J73" s="152">
        <f t="shared" si="17"/>
        <v>0.22320000000000001</v>
      </c>
      <c r="K73" s="195">
        <f t="shared" si="18"/>
        <v>27.76</v>
      </c>
      <c r="L73" s="195">
        <f t="shared" si="19"/>
        <v>830.02</v>
      </c>
    </row>
    <row r="74" spans="2:12" x14ac:dyDescent="0.25">
      <c r="B74" s="170" t="s">
        <v>392</v>
      </c>
      <c r="C74" s="170" t="s">
        <v>358</v>
      </c>
      <c r="D74" s="170" t="s">
        <v>229</v>
      </c>
      <c r="E74" s="159" t="s">
        <v>359</v>
      </c>
      <c r="F74" s="170" t="s">
        <v>360</v>
      </c>
      <c r="G74" s="315">
        <v>2031.5</v>
      </c>
      <c r="H74" s="183">
        <v>12.25</v>
      </c>
      <c r="I74" s="188">
        <f t="shared" si="16"/>
        <v>24885.87</v>
      </c>
      <c r="J74" s="152">
        <f t="shared" si="17"/>
        <v>0.22320000000000001</v>
      </c>
      <c r="K74" s="195">
        <f t="shared" si="18"/>
        <v>14.98</v>
      </c>
      <c r="L74" s="195">
        <f t="shared" si="19"/>
        <v>30431.87</v>
      </c>
    </row>
    <row r="75" spans="2:12" x14ac:dyDescent="0.25">
      <c r="B75" s="170" t="s">
        <v>393</v>
      </c>
      <c r="C75" s="170" t="s">
        <v>362</v>
      </c>
      <c r="D75" s="170" t="s">
        <v>229</v>
      </c>
      <c r="E75" s="159" t="s">
        <v>363</v>
      </c>
      <c r="F75" s="170" t="s">
        <v>360</v>
      </c>
      <c r="G75" s="315">
        <v>417.6</v>
      </c>
      <c r="H75" s="183">
        <v>11.05</v>
      </c>
      <c r="I75" s="188">
        <f t="shared" si="16"/>
        <v>4614.4799999999996</v>
      </c>
      <c r="J75" s="152">
        <f t="shared" si="17"/>
        <v>0.22320000000000001</v>
      </c>
      <c r="K75" s="195">
        <f t="shared" si="18"/>
        <v>13.51</v>
      </c>
      <c r="L75" s="195">
        <f t="shared" si="19"/>
        <v>5641.77</v>
      </c>
    </row>
    <row r="76" spans="2:12" x14ac:dyDescent="0.25">
      <c r="B76" s="170" t="s">
        <v>394</v>
      </c>
      <c r="C76" s="170" t="s">
        <v>365</v>
      </c>
      <c r="D76" s="170" t="s">
        <v>229</v>
      </c>
      <c r="E76" s="159" t="s">
        <v>366</v>
      </c>
      <c r="F76" s="170" t="s">
        <v>360</v>
      </c>
      <c r="G76" s="315">
        <v>1340.4</v>
      </c>
      <c r="H76" s="183">
        <v>11.03</v>
      </c>
      <c r="I76" s="188">
        <f t="shared" si="16"/>
        <v>14784.61</v>
      </c>
      <c r="J76" s="152">
        <f t="shared" si="17"/>
        <v>0.22320000000000001</v>
      </c>
      <c r="K76" s="195">
        <f t="shared" si="18"/>
        <v>13.49</v>
      </c>
      <c r="L76" s="195">
        <f t="shared" si="19"/>
        <v>18081.990000000002</v>
      </c>
    </row>
    <row r="77" spans="2:12" x14ac:dyDescent="0.25">
      <c r="B77" s="170" t="s">
        <v>395</v>
      </c>
      <c r="C77" s="170" t="s">
        <v>368</v>
      </c>
      <c r="D77" s="170" t="s">
        <v>229</v>
      </c>
      <c r="E77" s="159" t="s">
        <v>369</v>
      </c>
      <c r="F77" s="170" t="s">
        <v>360</v>
      </c>
      <c r="G77" s="315">
        <v>3301</v>
      </c>
      <c r="H77" s="183">
        <v>10.94</v>
      </c>
      <c r="I77" s="188">
        <f t="shared" si="16"/>
        <v>36112.94</v>
      </c>
      <c r="J77" s="152">
        <f t="shared" si="17"/>
        <v>0.22320000000000001</v>
      </c>
      <c r="K77" s="195">
        <f t="shared" si="18"/>
        <v>13.38</v>
      </c>
      <c r="L77" s="195">
        <f t="shared" si="19"/>
        <v>44167.38</v>
      </c>
    </row>
    <row r="78" spans="2:12" x14ac:dyDescent="0.25">
      <c r="B78" s="170" t="s">
        <v>396</v>
      </c>
      <c r="C78" s="170" t="s">
        <v>371</v>
      </c>
      <c r="D78" s="170" t="s">
        <v>229</v>
      </c>
      <c r="E78" s="159" t="s">
        <v>372</v>
      </c>
      <c r="F78" s="170" t="s">
        <v>360</v>
      </c>
      <c r="G78" s="315">
        <v>1109.3</v>
      </c>
      <c r="H78" s="183">
        <v>11.87</v>
      </c>
      <c r="I78" s="188">
        <f t="shared" si="16"/>
        <v>13167.39</v>
      </c>
      <c r="J78" s="152">
        <f t="shared" si="17"/>
        <v>0.22320000000000001</v>
      </c>
      <c r="K78" s="195">
        <f t="shared" si="18"/>
        <v>14.51</v>
      </c>
      <c r="L78" s="195">
        <f t="shared" si="19"/>
        <v>16095.94</v>
      </c>
    </row>
    <row r="79" spans="2:12" x14ac:dyDescent="0.25">
      <c r="B79" s="170" t="s">
        <v>397</v>
      </c>
      <c r="C79" s="170" t="s">
        <v>374</v>
      </c>
      <c r="D79" s="170" t="s">
        <v>229</v>
      </c>
      <c r="E79" s="159" t="s">
        <v>375</v>
      </c>
      <c r="F79" s="170" t="s">
        <v>360</v>
      </c>
      <c r="G79" s="315">
        <v>268.89999999999998</v>
      </c>
      <c r="H79" s="183">
        <v>11.84</v>
      </c>
      <c r="I79" s="188">
        <f t="shared" si="16"/>
        <v>3183.77</v>
      </c>
      <c r="J79" s="152">
        <f t="shared" si="17"/>
        <v>0.22320000000000001</v>
      </c>
      <c r="K79" s="195">
        <f t="shared" si="18"/>
        <v>14.48</v>
      </c>
      <c r="L79" s="195">
        <f t="shared" si="19"/>
        <v>3893.67</v>
      </c>
    </row>
    <row r="80" spans="2:12" x14ac:dyDescent="0.25">
      <c r="B80" s="170" t="s">
        <v>398</v>
      </c>
      <c r="C80" s="170" t="s">
        <v>399</v>
      </c>
      <c r="D80" s="170" t="s">
        <v>229</v>
      </c>
      <c r="E80" s="159" t="s">
        <v>400</v>
      </c>
      <c r="F80" s="170" t="s">
        <v>284</v>
      </c>
      <c r="G80" s="315">
        <v>3.35</v>
      </c>
      <c r="H80" s="183">
        <v>2679.02</v>
      </c>
      <c r="I80" s="188">
        <f t="shared" si="16"/>
        <v>8974.7099999999991</v>
      </c>
      <c r="J80" s="152">
        <f t="shared" si="17"/>
        <v>0.22320000000000001</v>
      </c>
      <c r="K80" s="195">
        <f t="shared" si="18"/>
        <v>3276.97</v>
      </c>
      <c r="L80" s="195">
        <f t="shared" si="19"/>
        <v>10977.84</v>
      </c>
    </row>
    <row r="81" spans="2:12" x14ac:dyDescent="0.25">
      <c r="B81" s="169" t="s">
        <v>108</v>
      </c>
      <c r="C81" s="169" t="s">
        <v>185</v>
      </c>
      <c r="D81" s="169"/>
      <c r="E81" s="155" t="s">
        <v>186</v>
      </c>
      <c r="F81" s="169"/>
      <c r="G81" s="314"/>
      <c r="H81" s="182" t="s">
        <v>121</v>
      </c>
      <c r="I81" s="182">
        <f>SUBTOTAL(9,I82:I83)</f>
        <v>271690.20999999996</v>
      </c>
      <c r="J81" s="114"/>
      <c r="K81" s="194"/>
      <c r="L81" s="182">
        <f>SUBTOTAL(9,L82:L83)</f>
        <v>332202.10000000003</v>
      </c>
    </row>
    <row r="82" spans="2:12" ht="25.5" x14ac:dyDescent="0.25">
      <c r="B82" s="170" t="s">
        <v>401</v>
      </c>
      <c r="C82" s="170" t="s">
        <v>402</v>
      </c>
      <c r="D82" s="170" t="s">
        <v>229</v>
      </c>
      <c r="E82" s="159" t="s">
        <v>403</v>
      </c>
      <c r="F82" s="170" t="s">
        <v>360</v>
      </c>
      <c r="G82" s="315">
        <v>15125.66</v>
      </c>
      <c r="H82" s="183">
        <v>17.78</v>
      </c>
      <c r="I82" s="188">
        <f t="shared" ref="I82:I83" si="20">TRUNC(G82 * H82, 2)</f>
        <v>268934.23</v>
      </c>
      <c r="J82" s="152">
        <f t="shared" ref="J82:J83" si="21">+$L$5</f>
        <v>0.22320000000000001</v>
      </c>
      <c r="K82" s="195">
        <f t="shared" ref="K82:K83" si="22">TRUNC(H82 * (1 + J82), 2)</f>
        <v>21.74</v>
      </c>
      <c r="L82" s="195">
        <f t="shared" ref="L82:L83" si="23">TRUNC(G82 * K82, 2)</f>
        <v>328831.84000000003</v>
      </c>
    </row>
    <row r="83" spans="2:12" ht="25.5" x14ac:dyDescent="0.25">
      <c r="B83" s="170" t="s">
        <v>404</v>
      </c>
      <c r="C83" s="170" t="s">
        <v>405</v>
      </c>
      <c r="D83" s="170" t="s">
        <v>229</v>
      </c>
      <c r="E83" s="159" t="s">
        <v>406</v>
      </c>
      <c r="F83" s="170" t="s">
        <v>360</v>
      </c>
      <c r="G83" s="315">
        <v>127.71</v>
      </c>
      <c r="H83" s="183">
        <v>21.58</v>
      </c>
      <c r="I83" s="188">
        <f t="shared" si="20"/>
        <v>2755.98</v>
      </c>
      <c r="J83" s="152">
        <f t="shared" si="21"/>
        <v>0.22320000000000001</v>
      </c>
      <c r="K83" s="195">
        <f t="shared" si="22"/>
        <v>26.39</v>
      </c>
      <c r="L83" s="195">
        <f t="shared" si="23"/>
        <v>3370.26</v>
      </c>
    </row>
    <row r="84" spans="2:12" x14ac:dyDescent="0.25">
      <c r="B84" s="169" t="s">
        <v>109</v>
      </c>
      <c r="C84" s="169" t="s">
        <v>185</v>
      </c>
      <c r="D84" s="169"/>
      <c r="E84" s="155" t="s">
        <v>2041</v>
      </c>
      <c r="F84" s="169"/>
      <c r="G84" s="314"/>
      <c r="H84" s="182" t="s">
        <v>121</v>
      </c>
      <c r="I84" s="182">
        <f>SUBTOTAL(9,I85:I318)</f>
        <v>452635.7900000001</v>
      </c>
      <c r="J84" s="114"/>
      <c r="K84" s="194"/>
      <c r="L84" s="182">
        <f>SUBTOTAL(9,L85:L318)</f>
        <v>543500.82999999984</v>
      </c>
    </row>
    <row r="85" spans="2:12" x14ac:dyDescent="0.25">
      <c r="B85" s="169" t="s">
        <v>407</v>
      </c>
      <c r="C85" s="169" t="s">
        <v>185</v>
      </c>
      <c r="D85" s="169"/>
      <c r="E85" s="155" t="s">
        <v>408</v>
      </c>
      <c r="F85" s="169"/>
      <c r="G85" s="314"/>
      <c r="H85" s="182" t="s">
        <v>121</v>
      </c>
      <c r="I85" s="182">
        <f>SUBTOTAL(9,I86:I102)</f>
        <v>29508.19</v>
      </c>
      <c r="J85" s="114"/>
      <c r="K85" s="194"/>
      <c r="L85" s="182">
        <f>SUBTOTAL(9,L86:L102)</f>
        <v>36094.029999999992</v>
      </c>
    </row>
    <row r="86" spans="2:12" x14ac:dyDescent="0.25">
      <c r="B86" s="170" t="s">
        <v>409</v>
      </c>
      <c r="C86" s="170" t="s">
        <v>410</v>
      </c>
      <c r="D86" s="170" t="s">
        <v>229</v>
      </c>
      <c r="E86" s="159" t="s">
        <v>411</v>
      </c>
      <c r="F86" s="170" t="s">
        <v>279</v>
      </c>
      <c r="G86" s="315">
        <v>5</v>
      </c>
      <c r="H86" s="183">
        <v>228.58</v>
      </c>
      <c r="I86" s="188">
        <f t="shared" ref="I86:I102" si="24">TRUNC(G86 * H86, 2)</f>
        <v>1142.9000000000001</v>
      </c>
      <c r="J86" s="152">
        <f t="shared" ref="J86:J102" si="25">+$L$5</f>
        <v>0.22320000000000001</v>
      </c>
      <c r="K86" s="195">
        <f t="shared" ref="K86:K102" si="26">TRUNC(H86 * (1 + J86), 2)</f>
        <v>279.58999999999997</v>
      </c>
      <c r="L86" s="195">
        <f t="shared" ref="L86:L102" si="27">TRUNC(G86 * K86, 2)</f>
        <v>1397.95</v>
      </c>
    </row>
    <row r="87" spans="2:12" ht="25.5" x14ac:dyDescent="0.25">
      <c r="B87" s="170" t="s">
        <v>412</v>
      </c>
      <c r="C87" s="170" t="s">
        <v>413</v>
      </c>
      <c r="D87" s="170" t="s">
        <v>229</v>
      </c>
      <c r="E87" s="159" t="s">
        <v>414</v>
      </c>
      <c r="F87" s="170" t="s">
        <v>279</v>
      </c>
      <c r="G87" s="315">
        <v>4</v>
      </c>
      <c r="H87" s="183">
        <v>690.45</v>
      </c>
      <c r="I87" s="188">
        <f t="shared" si="24"/>
        <v>2761.8</v>
      </c>
      <c r="J87" s="152">
        <f t="shared" si="25"/>
        <v>0.22320000000000001</v>
      </c>
      <c r="K87" s="195">
        <f t="shared" si="26"/>
        <v>844.55</v>
      </c>
      <c r="L87" s="195">
        <f t="shared" si="27"/>
        <v>3378.2</v>
      </c>
    </row>
    <row r="88" spans="2:12" x14ac:dyDescent="0.25">
      <c r="B88" s="170" t="s">
        <v>415</v>
      </c>
      <c r="C88" s="170" t="s">
        <v>416</v>
      </c>
      <c r="D88" s="170" t="s">
        <v>229</v>
      </c>
      <c r="E88" s="159" t="s">
        <v>417</v>
      </c>
      <c r="F88" s="170" t="s">
        <v>279</v>
      </c>
      <c r="G88" s="315">
        <v>4</v>
      </c>
      <c r="H88" s="183">
        <v>169.64</v>
      </c>
      <c r="I88" s="188">
        <f t="shared" si="24"/>
        <v>678.56</v>
      </c>
      <c r="J88" s="152">
        <f t="shared" si="25"/>
        <v>0.22320000000000001</v>
      </c>
      <c r="K88" s="195">
        <f t="shared" si="26"/>
        <v>207.5</v>
      </c>
      <c r="L88" s="195">
        <f t="shared" si="27"/>
        <v>830</v>
      </c>
    </row>
    <row r="89" spans="2:12" x14ac:dyDescent="0.25">
      <c r="B89" s="170" t="s">
        <v>418</v>
      </c>
      <c r="C89" s="170" t="s">
        <v>419</v>
      </c>
      <c r="D89" s="170" t="s">
        <v>229</v>
      </c>
      <c r="E89" s="159" t="s">
        <v>420</v>
      </c>
      <c r="F89" s="170" t="s">
        <v>279</v>
      </c>
      <c r="G89" s="315">
        <v>2</v>
      </c>
      <c r="H89" s="183">
        <v>653.89</v>
      </c>
      <c r="I89" s="188">
        <f t="shared" si="24"/>
        <v>1307.78</v>
      </c>
      <c r="J89" s="152">
        <f t="shared" si="25"/>
        <v>0.22320000000000001</v>
      </c>
      <c r="K89" s="195">
        <f t="shared" si="26"/>
        <v>799.83</v>
      </c>
      <c r="L89" s="195">
        <f t="shared" si="27"/>
        <v>1599.66</v>
      </c>
    </row>
    <row r="90" spans="2:12" x14ac:dyDescent="0.25">
      <c r="B90" s="170" t="s">
        <v>421</v>
      </c>
      <c r="C90" s="170" t="s">
        <v>422</v>
      </c>
      <c r="D90" s="170" t="s">
        <v>229</v>
      </c>
      <c r="E90" s="159" t="s">
        <v>423</v>
      </c>
      <c r="F90" s="170" t="s">
        <v>279</v>
      </c>
      <c r="G90" s="315">
        <v>14</v>
      </c>
      <c r="H90" s="183">
        <v>89.07</v>
      </c>
      <c r="I90" s="188">
        <f t="shared" si="24"/>
        <v>1246.98</v>
      </c>
      <c r="J90" s="152">
        <f t="shared" si="25"/>
        <v>0.22320000000000001</v>
      </c>
      <c r="K90" s="195">
        <f t="shared" si="26"/>
        <v>108.95</v>
      </c>
      <c r="L90" s="195">
        <f t="shared" si="27"/>
        <v>1525.3</v>
      </c>
    </row>
    <row r="91" spans="2:12" ht="25.5" x14ac:dyDescent="0.25">
      <c r="B91" s="170" t="s">
        <v>424</v>
      </c>
      <c r="C91" s="170" t="s">
        <v>425</v>
      </c>
      <c r="D91" s="170" t="s">
        <v>426</v>
      </c>
      <c r="E91" s="159" t="s">
        <v>427</v>
      </c>
      <c r="F91" s="170" t="s">
        <v>428</v>
      </c>
      <c r="G91" s="315">
        <v>1</v>
      </c>
      <c r="H91" s="183">
        <v>274.39699999999999</v>
      </c>
      <c r="I91" s="188">
        <f t="shared" si="24"/>
        <v>274.39</v>
      </c>
      <c r="J91" s="152">
        <f t="shared" si="25"/>
        <v>0.22320000000000001</v>
      </c>
      <c r="K91" s="195">
        <f t="shared" si="26"/>
        <v>335.64</v>
      </c>
      <c r="L91" s="195">
        <f t="shared" si="27"/>
        <v>335.64</v>
      </c>
    </row>
    <row r="92" spans="2:12" x14ac:dyDescent="0.25">
      <c r="B92" s="170" t="s">
        <v>429</v>
      </c>
      <c r="C92" s="170" t="s">
        <v>430</v>
      </c>
      <c r="D92" s="170" t="s">
        <v>229</v>
      </c>
      <c r="E92" s="159" t="s">
        <v>431</v>
      </c>
      <c r="F92" s="170" t="s">
        <v>279</v>
      </c>
      <c r="G92" s="315">
        <v>4</v>
      </c>
      <c r="H92" s="183">
        <v>72.11</v>
      </c>
      <c r="I92" s="188">
        <f t="shared" si="24"/>
        <v>288.44</v>
      </c>
      <c r="J92" s="152">
        <f t="shared" si="25"/>
        <v>0.22320000000000001</v>
      </c>
      <c r="K92" s="195">
        <f t="shared" si="26"/>
        <v>88.2</v>
      </c>
      <c r="L92" s="195">
        <f t="shared" si="27"/>
        <v>352.8</v>
      </c>
    </row>
    <row r="93" spans="2:12" ht="38.25" x14ac:dyDescent="0.25">
      <c r="B93" s="170" t="s">
        <v>432</v>
      </c>
      <c r="C93" s="170" t="s">
        <v>433</v>
      </c>
      <c r="D93" s="170" t="s">
        <v>434</v>
      </c>
      <c r="E93" s="159" t="s">
        <v>435</v>
      </c>
      <c r="F93" s="170" t="s">
        <v>428</v>
      </c>
      <c r="G93" s="315">
        <v>7</v>
      </c>
      <c r="H93" s="183">
        <v>152.44</v>
      </c>
      <c r="I93" s="188">
        <f t="shared" si="24"/>
        <v>1067.08</v>
      </c>
      <c r="J93" s="152">
        <f t="shared" si="25"/>
        <v>0.22320000000000001</v>
      </c>
      <c r="K93" s="195">
        <f t="shared" si="26"/>
        <v>186.46</v>
      </c>
      <c r="L93" s="195">
        <f t="shared" si="27"/>
        <v>1305.22</v>
      </c>
    </row>
    <row r="94" spans="2:12" ht="25.5" x14ac:dyDescent="0.25">
      <c r="B94" s="170" t="s">
        <v>436</v>
      </c>
      <c r="C94" s="170" t="s">
        <v>437</v>
      </c>
      <c r="D94" s="170" t="s">
        <v>434</v>
      </c>
      <c r="E94" s="159" t="s">
        <v>438</v>
      </c>
      <c r="F94" s="170" t="s">
        <v>428</v>
      </c>
      <c r="G94" s="315">
        <v>6</v>
      </c>
      <c r="H94" s="183">
        <v>475.08</v>
      </c>
      <c r="I94" s="188">
        <f t="shared" si="24"/>
        <v>2850.48</v>
      </c>
      <c r="J94" s="152">
        <f t="shared" si="25"/>
        <v>0.22320000000000001</v>
      </c>
      <c r="K94" s="195">
        <f t="shared" si="26"/>
        <v>581.11</v>
      </c>
      <c r="L94" s="195">
        <f t="shared" si="27"/>
        <v>3486.66</v>
      </c>
    </row>
    <row r="95" spans="2:12" x14ac:dyDescent="0.25">
      <c r="B95" s="170" t="s">
        <v>439</v>
      </c>
      <c r="C95" s="170" t="s">
        <v>440</v>
      </c>
      <c r="D95" s="170" t="s">
        <v>229</v>
      </c>
      <c r="E95" s="159" t="s">
        <v>441</v>
      </c>
      <c r="F95" s="170" t="s">
        <v>268</v>
      </c>
      <c r="G95" s="315">
        <v>2</v>
      </c>
      <c r="H95" s="183">
        <v>85.53</v>
      </c>
      <c r="I95" s="188">
        <f t="shared" si="24"/>
        <v>171.06</v>
      </c>
      <c r="J95" s="152">
        <f t="shared" si="25"/>
        <v>0.22320000000000001</v>
      </c>
      <c r="K95" s="195">
        <f t="shared" si="26"/>
        <v>104.62</v>
      </c>
      <c r="L95" s="195">
        <f t="shared" si="27"/>
        <v>209.24</v>
      </c>
    </row>
    <row r="96" spans="2:12" x14ac:dyDescent="0.25">
      <c r="B96" s="170" t="s">
        <v>442</v>
      </c>
      <c r="C96" s="170" t="s">
        <v>443</v>
      </c>
      <c r="D96" s="170" t="s">
        <v>229</v>
      </c>
      <c r="E96" s="159" t="s">
        <v>444</v>
      </c>
      <c r="F96" s="170" t="s">
        <v>268</v>
      </c>
      <c r="G96" s="315">
        <v>3</v>
      </c>
      <c r="H96" s="183">
        <v>154.38</v>
      </c>
      <c r="I96" s="188">
        <f t="shared" si="24"/>
        <v>463.14</v>
      </c>
      <c r="J96" s="152">
        <f t="shared" si="25"/>
        <v>0.22320000000000001</v>
      </c>
      <c r="K96" s="195">
        <f t="shared" si="26"/>
        <v>188.83</v>
      </c>
      <c r="L96" s="195">
        <f t="shared" si="27"/>
        <v>566.49</v>
      </c>
    </row>
    <row r="97" spans="2:12" x14ac:dyDescent="0.25">
      <c r="B97" s="170" t="s">
        <v>445</v>
      </c>
      <c r="C97" s="170" t="s">
        <v>446</v>
      </c>
      <c r="D97" s="170" t="s">
        <v>229</v>
      </c>
      <c r="E97" s="159" t="s">
        <v>447</v>
      </c>
      <c r="F97" s="170" t="s">
        <v>279</v>
      </c>
      <c r="G97" s="315">
        <v>2</v>
      </c>
      <c r="H97" s="183">
        <v>118.58</v>
      </c>
      <c r="I97" s="188">
        <f t="shared" si="24"/>
        <v>237.16</v>
      </c>
      <c r="J97" s="152">
        <f t="shared" si="25"/>
        <v>0.22320000000000001</v>
      </c>
      <c r="K97" s="195">
        <f t="shared" si="26"/>
        <v>145.04</v>
      </c>
      <c r="L97" s="195">
        <f t="shared" si="27"/>
        <v>290.08</v>
      </c>
    </row>
    <row r="98" spans="2:12" x14ac:dyDescent="0.25">
      <c r="B98" s="170" t="s">
        <v>448</v>
      </c>
      <c r="C98" s="170" t="s">
        <v>449</v>
      </c>
      <c r="D98" s="170" t="s">
        <v>229</v>
      </c>
      <c r="E98" s="159" t="s">
        <v>450</v>
      </c>
      <c r="F98" s="170" t="s">
        <v>279</v>
      </c>
      <c r="G98" s="315">
        <v>3</v>
      </c>
      <c r="H98" s="183">
        <v>76.98</v>
      </c>
      <c r="I98" s="188">
        <f t="shared" si="24"/>
        <v>230.94</v>
      </c>
      <c r="J98" s="152">
        <f t="shared" si="25"/>
        <v>0.22320000000000001</v>
      </c>
      <c r="K98" s="195">
        <f t="shared" si="26"/>
        <v>94.16</v>
      </c>
      <c r="L98" s="195">
        <f t="shared" si="27"/>
        <v>282.48</v>
      </c>
    </row>
    <row r="99" spans="2:12" x14ac:dyDescent="0.25">
      <c r="B99" s="170" t="s">
        <v>451</v>
      </c>
      <c r="C99" s="170" t="s">
        <v>452</v>
      </c>
      <c r="D99" s="170" t="s">
        <v>229</v>
      </c>
      <c r="E99" s="159" t="s">
        <v>453</v>
      </c>
      <c r="F99" s="170" t="s">
        <v>279</v>
      </c>
      <c r="G99" s="315">
        <v>6</v>
      </c>
      <c r="H99" s="183">
        <v>2277.59</v>
      </c>
      <c r="I99" s="188">
        <f t="shared" si="24"/>
        <v>13665.54</v>
      </c>
      <c r="J99" s="152">
        <f t="shared" si="25"/>
        <v>0.22320000000000001</v>
      </c>
      <c r="K99" s="195">
        <f t="shared" si="26"/>
        <v>2785.94</v>
      </c>
      <c r="L99" s="195">
        <f t="shared" si="27"/>
        <v>16715.64</v>
      </c>
    </row>
    <row r="100" spans="2:12" x14ac:dyDescent="0.25">
      <c r="B100" s="170" t="s">
        <v>454</v>
      </c>
      <c r="C100" s="170" t="s">
        <v>455</v>
      </c>
      <c r="D100" s="170" t="s">
        <v>229</v>
      </c>
      <c r="E100" s="159" t="s">
        <v>456</v>
      </c>
      <c r="F100" s="170" t="s">
        <v>279</v>
      </c>
      <c r="G100" s="315">
        <v>2</v>
      </c>
      <c r="H100" s="183">
        <v>287.89</v>
      </c>
      <c r="I100" s="188">
        <f t="shared" si="24"/>
        <v>575.78</v>
      </c>
      <c r="J100" s="152">
        <f t="shared" si="25"/>
        <v>0.22320000000000001</v>
      </c>
      <c r="K100" s="195">
        <f t="shared" si="26"/>
        <v>352.14</v>
      </c>
      <c r="L100" s="195">
        <f t="shared" si="27"/>
        <v>704.28</v>
      </c>
    </row>
    <row r="101" spans="2:12" x14ac:dyDescent="0.25">
      <c r="B101" s="170" t="s">
        <v>457</v>
      </c>
      <c r="C101" s="170" t="s">
        <v>458</v>
      </c>
      <c r="D101" s="170" t="s">
        <v>229</v>
      </c>
      <c r="E101" s="159" t="s">
        <v>459</v>
      </c>
      <c r="F101" s="170" t="s">
        <v>279</v>
      </c>
      <c r="G101" s="315">
        <v>6</v>
      </c>
      <c r="H101" s="183">
        <v>125.66</v>
      </c>
      <c r="I101" s="188">
        <f t="shared" si="24"/>
        <v>753.96</v>
      </c>
      <c r="J101" s="152">
        <f t="shared" si="25"/>
        <v>0.22320000000000001</v>
      </c>
      <c r="K101" s="195">
        <f t="shared" si="26"/>
        <v>153.69999999999999</v>
      </c>
      <c r="L101" s="195">
        <f t="shared" si="27"/>
        <v>922.2</v>
      </c>
    </row>
    <row r="102" spans="2:12" ht="38.25" x14ac:dyDescent="0.25">
      <c r="B102" s="170" t="s">
        <v>460</v>
      </c>
      <c r="C102" s="170" t="s">
        <v>461</v>
      </c>
      <c r="D102" s="170" t="s">
        <v>462</v>
      </c>
      <c r="E102" s="159" t="s">
        <v>463</v>
      </c>
      <c r="F102" s="170" t="s">
        <v>268</v>
      </c>
      <c r="G102" s="315">
        <v>3</v>
      </c>
      <c r="H102" s="183">
        <v>597.4</v>
      </c>
      <c r="I102" s="188">
        <f t="shared" si="24"/>
        <v>1792.2</v>
      </c>
      <c r="J102" s="152">
        <f t="shared" si="25"/>
        <v>0.22320000000000001</v>
      </c>
      <c r="K102" s="195">
        <f t="shared" si="26"/>
        <v>730.73</v>
      </c>
      <c r="L102" s="195">
        <f t="shared" si="27"/>
        <v>2192.19</v>
      </c>
    </row>
    <row r="103" spans="2:12" x14ac:dyDescent="0.25">
      <c r="B103" s="169" t="s">
        <v>464</v>
      </c>
      <c r="C103" s="169" t="s">
        <v>185</v>
      </c>
      <c r="D103" s="169"/>
      <c r="E103" s="155" t="s">
        <v>465</v>
      </c>
      <c r="F103" s="169"/>
      <c r="G103" s="314"/>
      <c r="H103" s="182" t="s">
        <v>121</v>
      </c>
      <c r="I103" s="182">
        <f>SUBTOTAL(9,I104:I215)</f>
        <v>272795.40000000002</v>
      </c>
      <c r="J103" s="114"/>
      <c r="K103" s="194"/>
      <c r="L103" s="182">
        <f>SUBTOTAL(9,L104:L215)</f>
        <v>324340.38000000006</v>
      </c>
    </row>
    <row r="104" spans="2:12" x14ac:dyDescent="0.25">
      <c r="B104" s="169" t="s">
        <v>466</v>
      </c>
      <c r="C104" s="169" t="s">
        <v>185</v>
      </c>
      <c r="D104" s="169"/>
      <c r="E104" s="155" t="s">
        <v>467</v>
      </c>
      <c r="F104" s="169"/>
      <c r="G104" s="314"/>
      <c r="H104" s="182" t="s">
        <v>121</v>
      </c>
      <c r="I104" s="182">
        <f>SUBTOTAL(9,I105:I141)</f>
        <v>10415.329999999998</v>
      </c>
      <c r="J104" s="114"/>
      <c r="K104" s="194"/>
      <c r="L104" s="182">
        <f>SUBTOTAL(9,L105:L141)</f>
        <v>12739.050000000003</v>
      </c>
    </row>
    <row r="105" spans="2:12" x14ac:dyDescent="0.25">
      <c r="B105" s="170" t="s">
        <v>468</v>
      </c>
      <c r="C105" s="170" t="s">
        <v>469</v>
      </c>
      <c r="D105" s="170" t="s">
        <v>229</v>
      </c>
      <c r="E105" s="159" t="s">
        <v>470</v>
      </c>
      <c r="F105" s="170" t="s">
        <v>279</v>
      </c>
      <c r="G105" s="315">
        <v>3</v>
      </c>
      <c r="H105" s="183">
        <v>420.41</v>
      </c>
      <c r="I105" s="188">
        <f t="shared" ref="I105:I141" si="28">TRUNC(G105 * H105, 2)</f>
        <v>1261.23</v>
      </c>
      <c r="J105" s="152">
        <f t="shared" ref="J105:J141" si="29">+$L$5</f>
        <v>0.22320000000000001</v>
      </c>
      <c r="K105" s="195">
        <f t="shared" ref="K105:K141" si="30">TRUNC(H105 * (1 + J105), 2)</f>
        <v>514.24</v>
      </c>
      <c r="L105" s="195">
        <f t="shared" ref="L105:L141" si="31">TRUNC(G105 * K105, 2)</f>
        <v>1542.72</v>
      </c>
    </row>
    <row r="106" spans="2:12" x14ac:dyDescent="0.25">
      <c r="B106" s="170" t="s">
        <v>471</v>
      </c>
      <c r="C106" s="170" t="s">
        <v>472</v>
      </c>
      <c r="D106" s="170" t="s">
        <v>229</v>
      </c>
      <c r="E106" s="159" t="s">
        <v>473</v>
      </c>
      <c r="F106" s="170" t="s">
        <v>279</v>
      </c>
      <c r="G106" s="315">
        <v>3</v>
      </c>
      <c r="H106" s="183">
        <v>73.06</v>
      </c>
      <c r="I106" s="188">
        <f t="shared" si="28"/>
        <v>219.18</v>
      </c>
      <c r="J106" s="152">
        <f t="shared" si="29"/>
        <v>0.22320000000000001</v>
      </c>
      <c r="K106" s="195">
        <f t="shared" si="30"/>
        <v>89.36</v>
      </c>
      <c r="L106" s="195">
        <f t="shared" si="31"/>
        <v>268.08</v>
      </c>
    </row>
    <row r="107" spans="2:12" x14ac:dyDescent="0.25">
      <c r="B107" s="170" t="s">
        <v>474</v>
      </c>
      <c r="C107" s="170" t="s">
        <v>475</v>
      </c>
      <c r="D107" s="170" t="s">
        <v>229</v>
      </c>
      <c r="E107" s="159" t="s">
        <v>476</v>
      </c>
      <c r="F107" s="170" t="s">
        <v>279</v>
      </c>
      <c r="G107" s="315">
        <v>6</v>
      </c>
      <c r="H107" s="183">
        <v>367.45</v>
      </c>
      <c r="I107" s="188">
        <f t="shared" si="28"/>
        <v>2204.6999999999998</v>
      </c>
      <c r="J107" s="152">
        <f t="shared" si="29"/>
        <v>0.22320000000000001</v>
      </c>
      <c r="K107" s="195">
        <f t="shared" si="30"/>
        <v>449.46</v>
      </c>
      <c r="L107" s="195">
        <f t="shared" si="31"/>
        <v>2696.76</v>
      </c>
    </row>
    <row r="108" spans="2:12" x14ac:dyDescent="0.25">
      <c r="B108" s="170" t="s">
        <v>477</v>
      </c>
      <c r="C108" s="170" t="s">
        <v>478</v>
      </c>
      <c r="D108" s="170" t="s">
        <v>229</v>
      </c>
      <c r="E108" s="159" t="s">
        <v>479</v>
      </c>
      <c r="F108" s="170" t="s">
        <v>240</v>
      </c>
      <c r="G108" s="315">
        <v>1.5</v>
      </c>
      <c r="H108" s="183">
        <v>90.23</v>
      </c>
      <c r="I108" s="188">
        <f t="shared" si="28"/>
        <v>135.34</v>
      </c>
      <c r="J108" s="152">
        <f t="shared" si="29"/>
        <v>0.22320000000000001</v>
      </c>
      <c r="K108" s="195">
        <f t="shared" si="30"/>
        <v>110.36</v>
      </c>
      <c r="L108" s="195">
        <f t="shared" si="31"/>
        <v>165.54</v>
      </c>
    </row>
    <row r="109" spans="2:12" x14ac:dyDescent="0.25">
      <c r="B109" s="170" t="s">
        <v>480</v>
      </c>
      <c r="C109" s="170" t="s">
        <v>481</v>
      </c>
      <c r="D109" s="170" t="s">
        <v>229</v>
      </c>
      <c r="E109" s="159" t="s">
        <v>482</v>
      </c>
      <c r="F109" s="170" t="s">
        <v>279</v>
      </c>
      <c r="G109" s="315">
        <v>4</v>
      </c>
      <c r="H109" s="183">
        <v>26.06</v>
      </c>
      <c r="I109" s="188">
        <f t="shared" si="28"/>
        <v>104.24</v>
      </c>
      <c r="J109" s="152">
        <f t="shared" si="29"/>
        <v>0.22320000000000001</v>
      </c>
      <c r="K109" s="195">
        <f t="shared" si="30"/>
        <v>31.87</v>
      </c>
      <c r="L109" s="195">
        <f t="shared" si="31"/>
        <v>127.48</v>
      </c>
    </row>
    <row r="110" spans="2:12" x14ac:dyDescent="0.25">
      <c r="B110" s="170" t="s">
        <v>483</v>
      </c>
      <c r="C110" s="170" t="s">
        <v>484</v>
      </c>
      <c r="D110" s="170" t="s">
        <v>229</v>
      </c>
      <c r="E110" s="159" t="s">
        <v>485</v>
      </c>
      <c r="F110" s="170" t="s">
        <v>279</v>
      </c>
      <c r="G110" s="315">
        <v>2</v>
      </c>
      <c r="H110" s="183">
        <v>45.72</v>
      </c>
      <c r="I110" s="188">
        <f t="shared" si="28"/>
        <v>91.44</v>
      </c>
      <c r="J110" s="152">
        <f t="shared" si="29"/>
        <v>0.22320000000000001</v>
      </c>
      <c r="K110" s="195">
        <f t="shared" si="30"/>
        <v>55.92</v>
      </c>
      <c r="L110" s="195">
        <f t="shared" si="31"/>
        <v>111.84</v>
      </c>
    </row>
    <row r="111" spans="2:12" x14ac:dyDescent="0.25">
      <c r="B111" s="170" t="s">
        <v>486</v>
      </c>
      <c r="C111" s="170" t="s">
        <v>487</v>
      </c>
      <c r="D111" s="170" t="s">
        <v>229</v>
      </c>
      <c r="E111" s="159" t="s">
        <v>488</v>
      </c>
      <c r="F111" s="170" t="s">
        <v>279</v>
      </c>
      <c r="G111" s="315">
        <v>6</v>
      </c>
      <c r="H111" s="183">
        <v>26.53</v>
      </c>
      <c r="I111" s="188">
        <f t="shared" si="28"/>
        <v>159.18</v>
      </c>
      <c r="J111" s="152">
        <f t="shared" si="29"/>
        <v>0.22320000000000001</v>
      </c>
      <c r="K111" s="195">
        <f t="shared" si="30"/>
        <v>32.450000000000003</v>
      </c>
      <c r="L111" s="195">
        <f t="shared" si="31"/>
        <v>194.7</v>
      </c>
    </row>
    <row r="112" spans="2:12" x14ac:dyDescent="0.25">
      <c r="B112" s="170" t="s">
        <v>489</v>
      </c>
      <c r="C112" s="170" t="s">
        <v>490</v>
      </c>
      <c r="D112" s="170" t="s">
        <v>229</v>
      </c>
      <c r="E112" s="159" t="s">
        <v>491</v>
      </c>
      <c r="F112" s="170" t="s">
        <v>279</v>
      </c>
      <c r="G112" s="315">
        <v>1</v>
      </c>
      <c r="H112" s="183">
        <v>22.74</v>
      </c>
      <c r="I112" s="188">
        <f t="shared" si="28"/>
        <v>22.74</v>
      </c>
      <c r="J112" s="152">
        <f t="shared" si="29"/>
        <v>0.22320000000000001</v>
      </c>
      <c r="K112" s="195">
        <f t="shared" si="30"/>
        <v>27.81</v>
      </c>
      <c r="L112" s="195">
        <f t="shared" si="31"/>
        <v>27.81</v>
      </c>
    </row>
    <row r="113" spans="2:12" x14ac:dyDescent="0.25">
      <c r="B113" s="170" t="s">
        <v>492</v>
      </c>
      <c r="C113" s="170" t="s">
        <v>493</v>
      </c>
      <c r="D113" s="170" t="s">
        <v>229</v>
      </c>
      <c r="E113" s="159" t="s">
        <v>494</v>
      </c>
      <c r="F113" s="170" t="s">
        <v>279</v>
      </c>
      <c r="G113" s="315">
        <v>6</v>
      </c>
      <c r="H113" s="183">
        <v>86.96</v>
      </c>
      <c r="I113" s="188">
        <f t="shared" si="28"/>
        <v>521.76</v>
      </c>
      <c r="J113" s="152">
        <f t="shared" si="29"/>
        <v>0.22320000000000001</v>
      </c>
      <c r="K113" s="195">
        <f t="shared" si="30"/>
        <v>106.36</v>
      </c>
      <c r="L113" s="195">
        <f t="shared" si="31"/>
        <v>638.16</v>
      </c>
    </row>
    <row r="114" spans="2:12" ht="38.25" x14ac:dyDescent="0.25">
      <c r="B114" s="170" t="s">
        <v>495</v>
      </c>
      <c r="C114" s="170" t="s">
        <v>496</v>
      </c>
      <c r="D114" s="170" t="s">
        <v>434</v>
      </c>
      <c r="E114" s="159" t="s">
        <v>497</v>
      </c>
      <c r="F114" s="170" t="s">
        <v>428</v>
      </c>
      <c r="G114" s="315">
        <v>1</v>
      </c>
      <c r="H114" s="183">
        <v>69.38</v>
      </c>
      <c r="I114" s="188">
        <f t="shared" si="28"/>
        <v>69.38</v>
      </c>
      <c r="J114" s="152">
        <f t="shared" si="29"/>
        <v>0.22320000000000001</v>
      </c>
      <c r="K114" s="195">
        <f t="shared" si="30"/>
        <v>84.86</v>
      </c>
      <c r="L114" s="195">
        <f t="shared" si="31"/>
        <v>84.86</v>
      </c>
    </row>
    <row r="115" spans="2:12" ht="25.5" x14ac:dyDescent="0.25">
      <c r="B115" s="170" t="s">
        <v>498</v>
      </c>
      <c r="C115" s="170" t="s">
        <v>499</v>
      </c>
      <c r="D115" s="170" t="s">
        <v>462</v>
      </c>
      <c r="E115" s="159" t="s">
        <v>500</v>
      </c>
      <c r="F115" s="170" t="s">
        <v>268</v>
      </c>
      <c r="G115" s="315">
        <v>13</v>
      </c>
      <c r="H115" s="183">
        <v>5.34</v>
      </c>
      <c r="I115" s="188">
        <f t="shared" si="28"/>
        <v>69.42</v>
      </c>
      <c r="J115" s="152">
        <f t="shared" si="29"/>
        <v>0.22320000000000001</v>
      </c>
      <c r="K115" s="195">
        <f t="shared" si="30"/>
        <v>6.53</v>
      </c>
      <c r="L115" s="195">
        <f t="shared" si="31"/>
        <v>84.89</v>
      </c>
    </row>
    <row r="116" spans="2:12" ht="25.5" x14ac:dyDescent="0.25">
      <c r="B116" s="170" t="s">
        <v>501</v>
      </c>
      <c r="C116" s="170" t="s">
        <v>502</v>
      </c>
      <c r="D116" s="170" t="s">
        <v>238</v>
      </c>
      <c r="E116" s="159" t="s">
        <v>503</v>
      </c>
      <c r="F116" s="170" t="s">
        <v>268</v>
      </c>
      <c r="G116" s="315">
        <v>30</v>
      </c>
      <c r="H116" s="183">
        <v>4.83</v>
      </c>
      <c r="I116" s="188">
        <f t="shared" si="28"/>
        <v>144.9</v>
      </c>
      <c r="J116" s="152">
        <f t="shared" si="29"/>
        <v>0.22320000000000001</v>
      </c>
      <c r="K116" s="195">
        <f t="shared" si="30"/>
        <v>5.9</v>
      </c>
      <c r="L116" s="195">
        <f t="shared" si="31"/>
        <v>177</v>
      </c>
    </row>
    <row r="117" spans="2:12" ht="25.5" x14ac:dyDescent="0.25">
      <c r="B117" s="170" t="s">
        <v>504</v>
      </c>
      <c r="C117" s="170" t="s">
        <v>505</v>
      </c>
      <c r="D117" s="170" t="s">
        <v>462</v>
      </c>
      <c r="E117" s="159" t="s">
        <v>506</v>
      </c>
      <c r="F117" s="170" t="s">
        <v>268</v>
      </c>
      <c r="G117" s="315">
        <v>7</v>
      </c>
      <c r="H117" s="183">
        <v>4.1500000000000004</v>
      </c>
      <c r="I117" s="188">
        <f t="shared" si="28"/>
        <v>29.05</v>
      </c>
      <c r="J117" s="152">
        <f t="shared" si="29"/>
        <v>0.22320000000000001</v>
      </c>
      <c r="K117" s="195">
        <f t="shared" si="30"/>
        <v>5.07</v>
      </c>
      <c r="L117" s="195">
        <f t="shared" si="31"/>
        <v>35.49</v>
      </c>
    </row>
    <row r="118" spans="2:12" x14ac:dyDescent="0.25">
      <c r="B118" s="170" t="s">
        <v>507</v>
      </c>
      <c r="C118" s="170" t="s">
        <v>508</v>
      </c>
      <c r="D118" s="170" t="s">
        <v>229</v>
      </c>
      <c r="E118" s="159" t="s">
        <v>509</v>
      </c>
      <c r="F118" s="170" t="s">
        <v>279</v>
      </c>
      <c r="G118" s="315">
        <v>1</v>
      </c>
      <c r="H118" s="183">
        <v>8.3699999999999992</v>
      </c>
      <c r="I118" s="188">
        <f t="shared" si="28"/>
        <v>8.3699999999999992</v>
      </c>
      <c r="J118" s="152">
        <f t="shared" si="29"/>
        <v>0.22320000000000001</v>
      </c>
      <c r="K118" s="195">
        <f t="shared" si="30"/>
        <v>10.23</v>
      </c>
      <c r="L118" s="195">
        <f t="shared" si="31"/>
        <v>10.23</v>
      </c>
    </row>
    <row r="119" spans="2:12" x14ac:dyDescent="0.25">
      <c r="B119" s="170" t="s">
        <v>510</v>
      </c>
      <c r="C119" s="170" t="s">
        <v>511</v>
      </c>
      <c r="D119" s="170" t="s">
        <v>229</v>
      </c>
      <c r="E119" s="159" t="s">
        <v>512</v>
      </c>
      <c r="F119" s="170" t="s">
        <v>279</v>
      </c>
      <c r="G119" s="315">
        <v>7</v>
      </c>
      <c r="H119" s="183">
        <v>16.68</v>
      </c>
      <c r="I119" s="188">
        <f t="shared" si="28"/>
        <v>116.76</v>
      </c>
      <c r="J119" s="152">
        <f t="shared" si="29"/>
        <v>0.22320000000000001</v>
      </c>
      <c r="K119" s="195">
        <f t="shared" si="30"/>
        <v>20.399999999999999</v>
      </c>
      <c r="L119" s="195">
        <f t="shared" si="31"/>
        <v>142.80000000000001</v>
      </c>
    </row>
    <row r="120" spans="2:12" x14ac:dyDescent="0.25">
      <c r="B120" s="170" t="s">
        <v>513</v>
      </c>
      <c r="C120" s="170" t="s">
        <v>514</v>
      </c>
      <c r="D120" s="170" t="s">
        <v>229</v>
      </c>
      <c r="E120" s="159" t="s">
        <v>515</v>
      </c>
      <c r="F120" s="170" t="s">
        <v>279</v>
      </c>
      <c r="G120" s="315">
        <v>1</v>
      </c>
      <c r="H120" s="183">
        <v>26.99</v>
      </c>
      <c r="I120" s="188">
        <f t="shared" si="28"/>
        <v>26.99</v>
      </c>
      <c r="J120" s="152">
        <f t="shared" si="29"/>
        <v>0.22320000000000001</v>
      </c>
      <c r="K120" s="195">
        <f t="shared" si="30"/>
        <v>33.01</v>
      </c>
      <c r="L120" s="195">
        <f t="shared" si="31"/>
        <v>33.01</v>
      </c>
    </row>
    <row r="121" spans="2:12" x14ac:dyDescent="0.25">
      <c r="B121" s="170" t="s">
        <v>516</v>
      </c>
      <c r="C121" s="170" t="s">
        <v>517</v>
      </c>
      <c r="D121" s="170" t="s">
        <v>229</v>
      </c>
      <c r="E121" s="159" t="s">
        <v>518</v>
      </c>
      <c r="F121" s="170" t="s">
        <v>279</v>
      </c>
      <c r="G121" s="315">
        <v>9</v>
      </c>
      <c r="H121" s="183">
        <v>13.62</v>
      </c>
      <c r="I121" s="188">
        <f t="shared" si="28"/>
        <v>122.58</v>
      </c>
      <c r="J121" s="152">
        <f t="shared" si="29"/>
        <v>0.22320000000000001</v>
      </c>
      <c r="K121" s="195">
        <f t="shared" si="30"/>
        <v>16.649999999999999</v>
      </c>
      <c r="L121" s="195">
        <f t="shared" si="31"/>
        <v>149.85</v>
      </c>
    </row>
    <row r="122" spans="2:12" x14ac:dyDescent="0.25">
      <c r="B122" s="170" t="s">
        <v>519</v>
      </c>
      <c r="C122" s="170" t="s">
        <v>520</v>
      </c>
      <c r="D122" s="170" t="s">
        <v>229</v>
      </c>
      <c r="E122" s="159" t="s">
        <v>521</v>
      </c>
      <c r="F122" s="170" t="s">
        <v>279</v>
      </c>
      <c r="G122" s="315">
        <v>7</v>
      </c>
      <c r="H122" s="183">
        <v>15.06</v>
      </c>
      <c r="I122" s="188">
        <f t="shared" si="28"/>
        <v>105.42</v>
      </c>
      <c r="J122" s="152">
        <f t="shared" si="29"/>
        <v>0.22320000000000001</v>
      </c>
      <c r="K122" s="195">
        <f t="shared" si="30"/>
        <v>18.420000000000002</v>
      </c>
      <c r="L122" s="195">
        <f t="shared" si="31"/>
        <v>128.94</v>
      </c>
    </row>
    <row r="123" spans="2:12" x14ac:dyDescent="0.25">
      <c r="B123" s="170" t="s">
        <v>522</v>
      </c>
      <c r="C123" s="170" t="s">
        <v>523</v>
      </c>
      <c r="D123" s="170" t="s">
        <v>229</v>
      </c>
      <c r="E123" s="159" t="s">
        <v>524</v>
      </c>
      <c r="F123" s="170" t="s">
        <v>279</v>
      </c>
      <c r="G123" s="315">
        <v>2</v>
      </c>
      <c r="H123" s="183">
        <v>22.61</v>
      </c>
      <c r="I123" s="188">
        <f t="shared" si="28"/>
        <v>45.22</v>
      </c>
      <c r="J123" s="152">
        <f t="shared" si="29"/>
        <v>0.22320000000000001</v>
      </c>
      <c r="K123" s="195">
        <f t="shared" si="30"/>
        <v>27.65</v>
      </c>
      <c r="L123" s="195">
        <f t="shared" si="31"/>
        <v>55.3</v>
      </c>
    </row>
    <row r="124" spans="2:12" x14ac:dyDescent="0.25">
      <c r="B124" s="170" t="s">
        <v>525</v>
      </c>
      <c r="C124" s="170" t="s">
        <v>526</v>
      </c>
      <c r="D124" s="170" t="s">
        <v>229</v>
      </c>
      <c r="E124" s="159" t="s">
        <v>527</v>
      </c>
      <c r="F124" s="170" t="s">
        <v>279</v>
      </c>
      <c r="G124" s="315">
        <v>4</v>
      </c>
      <c r="H124" s="183">
        <v>28.33</v>
      </c>
      <c r="I124" s="188">
        <f t="shared" si="28"/>
        <v>113.32</v>
      </c>
      <c r="J124" s="152">
        <f t="shared" si="29"/>
        <v>0.22320000000000001</v>
      </c>
      <c r="K124" s="195">
        <f t="shared" si="30"/>
        <v>34.65</v>
      </c>
      <c r="L124" s="195">
        <f t="shared" si="31"/>
        <v>138.6</v>
      </c>
    </row>
    <row r="125" spans="2:12" x14ac:dyDescent="0.25">
      <c r="B125" s="170" t="s">
        <v>528</v>
      </c>
      <c r="C125" s="170" t="s">
        <v>529</v>
      </c>
      <c r="D125" s="170" t="s">
        <v>229</v>
      </c>
      <c r="E125" s="159" t="s">
        <v>530</v>
      </c>
      <c r="F125" s="170" t="s">
        <v>279</v>
      </c>
      <c r="G125" s="315">
        <v>5</v>
      </c>
      <c r="H125" s="183">
        <v>14.23</v>
      </c>
      <c r="I125" s="188">
        <f t="shared" si="28"/>
        <v>71.150000000000006</v>
      </c>
      <c r="J125" s="152">
        <f t="shared" si="29"/>
        <v>0.22320000000000001</v>
      </c>
      <c r="K125" s="195">
        <f t="shared" si="30"/>
        <v>17.399999999999999</v>
      </c>
      <c r="L125" s="195">
        <f t="shared" si="31"/>
        <v>87</v>
      </c>
    </row>
    <row r="126" spans="2:12" x14ac:dyDescent="0.25">
      <c r="B126" s="170" t="s">
        <v>531</v>
      </c>
      <c r="C126" s="170" t="s">
        <v>532</v>
      </c>
      <c r="D126" s="170" t="s">
        <v>229</v>
      </c>
      <c r="E126" s="159" t="s">
        <v>533</v>
      </c>
      <c r="F126" s="170" t="s">
        <v>279</v>
      </c>
      <c r="G126" s="315">
        <v>5</v>
      </c>
      <c r="H126" s="183">
        <v>14.79</v>
      </c>
      <c r="I126" s="188">
        <f t="shared" si="28"/>
        <v>73.95</v>
      </c>
      <c r="J126" s="152">
        <f t="shared" si="29"/>
        <v>0.22320000000000001</v>
      </c>
      <c r="K126" s="195">
        <f t="shared" si="30"/>
        <v>18.09</v>
      </c>
      <c r="L126" s="195">
        <f t="shared" si="31"/>
        <v>90.45</v>
      </c>
    </row>
    <row r="127" spans="2:12" x14ac:dyDescent="0.25">
      <c r="B127" s="170" t="s">
        <v>534</v>
      </c>
      <c r="C127" s="170" t="s">
        <v>535</v>
      </c>
      <c r="D127" s="170" t="s">
        <v>229</v>
      </c>
      <c r="E127" s="159" t="s">
        <v>536</v>
      </c>
      <c r="F127" s="170" t="s">
        <v>279</v>
      </c>
      <c r="G127" s="315">
        <v>7</v>
      </c>
      <c r="H127" s="183">
        <v>14.7</v>
      </c>
      <c r="I127" s="188">
        <f t="shared" si="28"/>
        <v>102.9</v>
      </c>
      <c r="J127" s="152">
        <f t="shared" si="29"/>
        <v>0.22320000000000001</v>
      </c>
      <c r="K127" s="195">
        <f t="shared" si="30"/>
        <v>17.98</v>
      </c>
      <c r="L127" s="195">
        <f t="shared" si="31"/>
        <v>125.86</v>
      </c>
    </row>
    <row r="128" spans="2:12" x14ac:dyDescent="0.25">
      <c r="B128" s="170" t="s">
        <v>537</v>
      </c>
      <c r="C128" s="170" t="s">
        <v>538</v>
      </c>
      <c r="D128" s="170" t="s">
        <v>229</v>
      </c>
      <c r="E128" s="159" t="s">
        <v>539</v>
      </c>
      <c r="F128" s="170" t="s">
        <v>279</v>
      </c>
      <c r="G128" s="315">
        <v>1</v>
      </c>
      <c r="H128" s="183">
        <v>36.33</v>
      </c>
      <c r="I128" s="188">
        <f t="shared" si="28"/>
        <v>36.33</v>
      </c>
      <c r="J128" s="152">
        <f t="shared" si="29"/>
        <v>0.22320000000000001</v>
      </c>
      <c r="K128" s="195">
        <f t="shared" si="30"/>
        <v>44.43</v>
      </c>
      <c r="L128" s="195">
        <f t="shared" si="31"/>
        <v>44.43</v>
      </c>
    </row>
    <row r="129" spans="2:12" x14ac:dyDescent="0.25">
      <c r="B129" s="170" t="s">
        <v>540</v>
      </c>
      <c r="C129" s="170" t="s">
        <v>541</v>
      </c>
      <c r="D129" s="170" t="s">
        <v>229</v>
      </c>
      <c r="E129" s="159" t="s">
        <v>542</v>
      </c>
      <c r="F129" s="170" t="s">
        <v>279</v>
      </c>
      <c r="G129" s="315">
        <v>2</v>
      </c>
      <c r="H129" s="183">
        <v>41.33</v>
      </c>
      <c r="I129" s="188">
        <f t="shared" si="28"/>
        <v>82.66</v>
      </c>
      <c r="J129" s="152">
        <f t="shared" si="29"/>
        <v>0.22320000000000001</v>
      </c>
      <c r="K129" s="195">
        <f t="shared" si="30"/>
        <v>50.55</v>
      </c>
      <c r="L129" s="195">
        <f t="shared" si="31"/>
        <v>101.1</v>
      </c>
    </row>
    <row r="130" spans="2:12" x14ac:dyDescent="0.25">
      <c r="B130" s="170" t="s">
        <v>543</v>
      </c>
      <c r="C130" s="170" t="s">
        <v>544</v>
      </c>
      <c r="D130" s="170" t="s">
        <v>229</v>
      </c>
      <c r="E130" s="159" t="s">
        <v>545</v>
      </c>
      <c r="F130" s="170" t="s">
        <v>279</v>
      </c>
      <c r="G130" s="315">
        <v>1</v>
      </c>
      <c r="H130" s="183">
        <v>47.68</v>
      </c>
      <c r="I130" s="188">
        <f t="shared" si="28"/>
        <v>47.68</v>
      </c>
      <c r="J130" s="152">
        <f t="shared" si="29"/>
        <v>0.22320000000000001</v>
      </c>
      <c r="K130" s="195">
        <f t="shared" si="30"/>
        <v>58.32</v>
      </c>
      <c r="L130" s="195">
        <f t="shared" si="31"/>
        <v>58.32</v>
      </c>
    </row>
    <row r="131" spans="2:12" x14ac:dyDescent="0.25">
      <c r="B131" s="170" t="s">
        <v>546</v>
      </c>
      <c r="C131" s="170" t="s">
        <v>547</v>
      </c>
      <c r="D131" s="170" t="s">
        <v>229</v>
      </c>
      <c r="E131" s="159" t="s">
        <v>548</v>
      </c>
      <c r="F131" s="170" t="s">
        <v>279</v>
      </c>
      <c r="G131" s="315">
        <v>4</v>
      </c>
      <c r="H131" s="183">
        <v>21.25</v>
      </c>
      <c r="I131" s="188">
        <f t="shared" si="28"/>
        <v>85</v>
      </c>
      <c r="J131" s="152">
        <f t="shared" si="29"/>
        <v>0.22320000000000001</v>
      </c>
      <c r="K131" s="195">
        <f t="shared" si="30"/>
        <v>25.99</v>
      </c>
      <c r="L131" s="195">
        <f t="shared" si="31"/>
        <v>103.96</v>
      </c>
    </row>
    <row r="132" spans="2:12" x14ac:dyDescent="0.25">
      <c r="B132" s="170" t="s">
        <v>549</v>
      </c>
      <c r="C132" s="170" t="s">
        <v>550</v>
      </c>
      <c r="D132" s="170" t="s">
        <v>229</v>
      </c>
      <c r="E132" s="159" t="s">
        <v>551</v>
      </c>
      <c r="F132" s="170" t="s">
        <v>292</v>
      </c>
      <c r="G132" s="315">
        <v>10.8</v>
      </c>
      <c r="H132" s="183">
        <v>22.76</v>
      </c>
      <c r="I132" s="188">
        <f t="shared" si="28"/>
        <v>245.8</v>
      </c>
      <c r="J132" s="152">
        <f t="shared" si="29"/>
        <v>0.22320000000000001</v>
      </c>
      <c r="K132" s="195">
        <f t="shared" si="30"/>
        <v>27.84</v>
      </c>
      <c r="L132" s="195">
        <f t="shared" si="31"/>
        <v>300.67</v>
      </c>
    </row>
    <row r="133" spans="2:12" x14ac:dyDescent="0.25">
      <c r="B133" s="170" t="s">
        <v>552</v>
      </c>
      <c r="C133" s="170" t="s">
        <v>553</v>
      </c>
      <c r="D133" s="170" t="s">
        <v>229</v>
      </c>
      <c r="E133" s="159" t="s">
        <v>554</v>
      </c>
      <c r="F133" s="170" t="s">
        <v>292</v>
      </c>
      <c r="G133" s="315">
        <v>2.2999999999999998</v>
      </c>
      <c r="H133" s="183">
        <v>34.33</v>
      </c>
      <c r="I133" s="188">
        <f t="shared" si="28"/>
        <v>78.95</v>
      </c>
      <c r="J133" s="152">
        <f t="shared" si="29"/>
        <v>0.22320000000000001</v>
      </c>
      <c r="K133" s="195">
        <f t="shared" si="30"/>
        <v>41.99</v>
      </c>
      <c r="L133" s="195">
        <f t="shared" si="31"/>
        <v>96.57</v>
      </c>
    </row>
    <row r="134" spans="2:12" x14ac:dyDescent="0.25">
      <c r="B134" s="170" t="s">
        <v>555</v>
      </c>
      <c r="C134" s="170" t="s">
        <v>556</v>
      </c>
      <c r="D134" s="170" t="s">
        <v>229</v>
      </c>
      <c r="E134" s="159" t="s">
        <v>557</v>
      </c>
      <c r="F134" s="170" t="s">
        <v>292</v>
      </c>
      <c r="G134" s="315">
        <v>21.6</v>
      </c>
      <c r="H134" s="183">
        <v>16.579999999999998</v>
      </c>
      <c r="I134" s="188">
        <f t="shared" si="28"/>
        <v>358.12</v>
      </c>
      <c r="J134" s="152">
        <f t="shared" si="29"/>
        <v>0.22320000000000001</v>
      </c>
      <c r="K134" s="195">
        <f t="shared" si="30"/>
        <v>20.28</v>
      </c>
      <c r="L134" s="195">
        <f t="shared" si="31"/>
        <v>438.04</v>
      </c>
    </row>
    <row r="135" spans="2:12" x14ac:dyDescent="0.25">
      <c r="B135" s="170" t="s">
        <v>558</v>
      </c>
      <c r="C135" s="170" t="s">
        <v>559</v>
      </c>
      <c r="D135" s="170" t="s">
        <v>229</v>
      </c>
      <c r="E135" s="159" t="s">
        <v>560</v>
      </c>
      <c r="F135" s="170" t="s">
        <v>292</v>
      </c>
      <c r="G135" s="315">
        <v>87.3</v>
      </c>
      <c r="H135" s="183">
        <v>37.33</v>
      </c>
      <c r="I135" s="188">
        <f t="shared" si="28"/>
        <v>3258.9</v>
      </c>
      <c r="J135" s="152">
        <f t="shared" si="29"/>
        <v>0.22320000000000001</v>
      </c>
      <c r="K135" s="195">
        <f t="shared" si="30"/>
        <v>45.66</v>
      </c>
      <c r="L135" s="195">
        <f t="shared" si="31"/>
        <v>3986.11</v>
      </c>
    </row>
    <row r="136" spans="2:12" x14ac:dyDescent="0.25">
      <c r="B136" s="170" t="s">
        <v>561</v>
      </c>
      <c r="C136" s="170" t="s">
        <v>562</v>
      </c>
      <c r="D136" s="170" t="s">
        <v>229</v>
      </c>
      <c r="E136" s="159" t="s">
        <v>563</v>
      </c>
      <c r="F136" s="170" t="s">
        <v>279</v>
      </c>
      <c r="G136" s="315">
        <v>2</v>
      </c>
      <c r="H136" s="183">
        <v>29.27</v>
      </c>
      <c r="I136" s="188">
        <f t="shared" si="28"/>
        <v>58.54</v>
      </c>
      <c r="J136" s="152">
        <f t="shared" si="29"/>
        <v>0.22320000000000001</v>
      </c>
      <c r="K136" s="195">
        <f t="shared" si="30"/>
        <v>35.799999999999997</v>
      </c>
      <c r="L136" s="195">
        <f t="shared" si="31"/>
        <v>71.599999999999994</v>
      </c>
    </row>
    <row r="137" spans="2:12" x14ac:dyDescent="0.25">
      <c r="B137" s="170" t="s">
        <v>564</v>
      </c>
      <c r="C137" s="170" t="s">
        <v>565</v>
      </c>
      <c r="D137" s="170" t="s">
        <v>229</v>
      </c>
      <c r="E137" s="159" t="s">
        <v>566</v>
      </c>
      <c r="F137" s="170" t="s">
        <v>279</v>
      </c>
      <c r="G137" s="315">
        <v>1</v>
      </c>
      <c r="H137" s="183">
        <v>16.690000000000001</v>
      </c>
      <c r="I137" s="188">
        <f t="shared" si="28"/>
        <v>16.690000000000001</v>
      </c>
      <c r="J137" s="152">
        <f t="shared" si="29"/>
        <v>0.22320000000000001</v>
      </c>
      <c r="K137" s="195">
        <f t="shared" si="30"/>
        <v>20.41</v>
      </c>
      <c r="L137" s="195">
        <f t="shared" si="31"/>
        <v>20.41</v>
      </c>
    </row>
    <row r="138" spans="2:12" x14ac:dyDescent="0.25">
      <c r="B138" s="170" t="s">
        <v>567</v>
      </c>
      <c r="C138" s="170" t="s">
        <v>568</v>
      </c>
      <c r="D138" s="170" t="s">
        <v>229</v>
      </c>
      <c r="E138" s="159" t="s">
        <v>569</v>
      </c>
      <c r="F138" s="170" t="s">
        <v>279</v>
      </c>
      <c r="G138" s="315">
        <v>1</v>
      </c>
      <c r="H138" s="183">
        <v>23.93</v>
      </c>
      <c r="I138" s="188">
        <f t="shared" si="28"/>
        <v>23.93</v>
      </c>
      <c r="J138" s="152">
        <f t="shared" si="29"/>
        <v>0.22320000000000001</v>
      </c>
      <c r="K138" s="195">
        <f t="shared" si="30"/>
        <v>29.27</v>
      </c>
      <c r="L138" s="195">
        <f t="shared" si="31"/>
        <v>29.27</v>
      </c>
    </row>
    <row r="139" spans="2:12" x14ac:dyDescent="0.25">
      <c r="B139" s="170" t="s">
        <v>570</v>
      </c>
      <c r="C139" s="170" t="s">
        <v>571</v>
      </c>
      <c r="D139" s="170" t="s">
        <v>229</v>
      </c>
      <c r="E139" s="159" t="s">
        <v>572</v>
      </c>
      <c r="F139" s="170" t="s">
        <v>279</v>
      </c>
      <c r="G139" s="315">
        <v>4</v>
      </c>
      <c r="H139" s="183">
        <v>18.079999999999998</v>
      </c>
      <c r="I139" s="188">
        <f t="shared" si="28"/>
        <v>72.319999999999993</v>
      </c>
      <c r="J139" s="152">
        <f t="shared" si="29"/>
        <v>0.22320000000000001</v>
      </c>
      <c r="K139" s="195">
        <f t="shared" si="30"/>
        <v>22.11</v>
      </c>
      <c r="L139" s="195">
        <f t="shared" si="31"/>
        <v>88.44</v>
      </c>
    </row>
    <row r="140" spans="2:12" x14ac:dyDescent="0.25">
      <c r="B140" s="170" t="s">
        <v>573</v>
      </c>
      <c r="C140" s="170" t="s">
        <v>526</v>
      </c>
      <c r="D140" s="170" t="s">
        <v>229</v>
      </c>
      <c r="E140" s="159" t="s">
        <v>527</v>
      </c>
      <c r="F140" s="170" t="s">
        <v>279</v>
      </c>
      <c r="G140" s="315">
        <v>8</v>
      </c>
      <c r="H140" s="183">
        <v>28.33</v>
      </c>
      <c r="I140" s="188">
        <f t="shared" si="28"/>
        <v>226.64</v>
      </c>
      <c r="J140" s="152">
        <f t="shared" si="29"/>
        <v>0.22320000000000001</v>
      </c>
      <c r="K140" s="195">
        <f t="shared" si="30"/>
        <v>34.65</v>
      </c>
      <c r="L140" s="195">
        <f t="shared" si="31"/>
        <v>277.2</v>
      </c>
    </row>
    <row r="141" spans="2:12" x14ac:dyDescent="0.25">
      <c r="B141" s="170" t="s">
        <v>574</v>
      </c>
      <c r="C141" s="170" t="s">
        <v>550</v>
      </c>
      <c r="D141" s="170" t="s">
        <v>229</v>
      </c>
      <c r="E141" s="159" t="s">
        <v>551</v>
      </c>
      <c r="F141" s="170" t="s">
        <v>292</v>
      </c>
      <c r="G141" s="315">
        <v>0.2</v>
      </c>
      <c r="H141" s="183">
        <v>22.76</v>
      </c>
      <c r="I141" s="188">
        <f t="shared" si="28"/>
        <v>4.55</v>
      </c>
      <c r="J141" s="152">
        <f t="shared" si="29"/>
        <v>0.22320000000000001</v>
      </c>
      <c r="K141" s="195">
        <f t="shared" si="30"/>
        <v>27.84</v>
      </c>
      <c r="L141" s="195">
        <f t="shared" si="31"/>
        <v>5.56</v>
      </c>
    </row>
    <row r="142" spans="2:12" x14ac:dyDescent="0.25">
      <c r="B142" s="169" t="s">
        <v>575</v>
      </c>
      <c r="C142" s="169" t="s">
        <v>185</v>
      </c>
      <c r="D142" s="169"/>
      <c r="E142" s="155" t="s">
        <v>576</v>
      </c>
      <c r="F142" s="169"/>
      <c r="G142" s="314"/>
      <c r="H142" s="182" t="s">
        <v>121</v>
      </c>
      <c r="I142" s="182">
        <f>SUBTOTAL(9,I143:I176)</f>
        <v>18208.23</v>
      </c>
      <c r="J142" s="114"/>
      <c r="K142" s="194"/>
      <c r="L142" s="182">
        <f>SUBTOTAL(9,L143:L176)</f>
        <v>22269.72</v>
      </c>
    </row>
    <row r="143" spans="2:12" ht="25.5" x14ac:dyDescent="0.25">
      <c r="B143" s="170" t="s">
        <v>577</v>
      </c>
      <c r="C143" s="170" t="s">
        <v>578</v>
      </c>
      <c r="D143" s="170" t="s">
        <v>229</v>
      </c>
      <c r="E143" s="159" t="s">
        <v>579</v>
      </c>
      <c r="F143" s="170" t="s">
        <v>268</v>
      </c>
      <c r="G143" s="315">
        <v>1</v>
      </c>
      <c r="H143" s="183">
        <v>437.82</v>
      </c>
      <c r="I143" s="188">
        <f t="shared" ref="I143:I176" si="32">TRUNC(G143 * H143, 2)</f>
        <v>437.82</v>
      </c>
      <c r="J143" s="152">
        <f t="shared" ref="J143:J176" si="33">+$L$5</f>
        <v>0.22320000000000001</v>
      </c>
      <c r="K143" s="195">
        <f t="shared" ref="K143:K176" si="34">TRUNC(H143 * (1 + J143), 2)</f>
        <v>535.54</v>
      </c>
      <c r="L143" s="195">
        <f t="shared" ref="L143:L176" si="35">TRUNC(G143 * K143, 2)</f>
        <v>535.54</v>
      </c>
    </row>
    <row r="144" spans="2:12" ht="25.5" x14ac:dyDescent="0.25">
      <c r="B144" s="170" t="s">
        <v>580</v>
      </c>
      <c r="C144" s="170" t="s">
        <v>581</v>
      </c>
      <c r="D144" s="170" t="s">
        <v>229</v>
      </c>
      <c r="E144" s="159" t="s">
        <v>582</v>
      </c>
      <c r="F144" s="170" t="s">
        <v>268</v>
      </c>
      <c r="G144" s="315">
        <v>1</v>
      </c>
      <c r="H144" s="183">
        <v>326.61</v>
      </c>
      <c r="I144" s="188">
        <f t="shared" si="32"/>
        <v>326.61</v>
      </c>
      <c r="J144" s="152">
        <f t="shared" si="33"/>
        <v>0.22320000000000001</v>
      </c>
      <c r="K144" s="195">
        <f t="shared" si="34"/>
        <v>399.5</v>
      </c>
      <c r="L144" s="195">
        <f t="shared" si="35"/>
        <v>399.5</v>
      </c>
    </row>
    <row r="145" spans="2:12" x14ac:dyDescent="0.25">
      <c r="B145" s="170" t="s">
        <v>583</v>
      </c>
      <c r="C145" s="170" t="s">
        <v>469</v>
      </c>
      <c r="D145" s="170" t="s">
        <v>229</v>
      </c>
      <c r="E145" s="159" t="s">
        <v>470</v>
      </c>
      <c r="F145" s="170" t="s">
        <v>279</v>
      </c>
      <c r="G145" s="315">
        <v>6</v>
      </c>
      <c r="H145" s="183">
        <v>420.41</v>
      </c>
      <c r="I145" s="188">
        <f t="shared" si="32"/>
        <v>2522.46</v>
      </c>
      <c r="J145" s="152">
        <f t="shared" si="33"/>
        <v>0.22320000000000001</v>
      </c>
      <c r="K145" s="195">
        <f t="shared" si="34"/>
        <v>514.24</v>
      </c>
      <c r="L145" s="195">
        <f t="shared" si="35"/>
        <v>3085.44</v>
      </c>
    </row>
    <row r="146" spans="2:12" x14ac:dyDescent="0.25">
      <c r="B146" s="170" t="s">
        <v>584</v>
      </c>
      <c r="C146" s="170" t="s">
        <v>472</v>
      </c>
      <c r="D146" s="170" t="s">
        <v>229</v>
      </c>
      <c r="E146" s="159" t="s">
        <v>473</v>
      </c>
      <c r="F146" s="170" t="s">
        <v>279</v>
      </c>
      <c r="G146" s="315">
        <v>6</v>
      </c>
      <c r="H146" s="183">
        <v>73.06</v>
      </c>
      <c r="I146" s="188">
        <f t="shared" si="32"/>
        <v>438.36</v>
      </c>
      <c r="J146" s="152">
        <f t="shared" si="33"/>
        <v>0.22320000000000001</v>
      </c>
      <c r="K146" s="195">
        <f t="shared" si="34"/>
        <v>89.36</v>
      </c>
      <c r="L146" s="195">
        <f t="shared" si="35"/>
        <v>536.16</v>
      </c>
    </row>
    <row r="147" spans="2:12" x14ac:dyDescent="0.25">
      <c r="B147" s="170" t="s">
        <v>585</v>
      </c>
      <c r="C147" s="170" t="s">
        <v>481</v>
      </c>
      <c r="D147" s="170" t="s">
        <v>229</v>
      </c>
      <c r="E147" s="159" t="s">
        <v>482</v>
      </c>
      <c r="F147" s="170" t="s">
        <v>279</v>
      </c>
      <c r="G147" s="315">
        <v>4</v>
      </c>
      <c r="H147" s="183">
        <v>26.06</v>
      </c>
      <c r="I147" s="188">
        <f t="shared" si="32"/>
        <v>104.24</v>
      </c>
      <c r="J147" s="152">
        <f t="shared" si="33"/>
        <v>0.22320000000000001</v>
      </c>
      <c r="K147" s="195">
        <f t="shared" si="34"/>
        <v>31.87</v>
      </c>
      <c r="L147" s="195">
        <f t="shared" si="35"/>
        <v>127.48</v>
      </c>
    </row>
    <row r="148" spans="2:12" ht="25.5" x14ac:dyDescent="0.25">
      <c r="B148" s="170" t="s">
        <v>586</v>
      </c>
      <c r="C148" s="170" t="s">
        <v>587</v>
      </c>
      <c r="D148" s="170" t="s">
        <v>462</v>
      </c>
      <c r="E148" s="159" t="s">
        <v>588</v>
      </c>
      <c r="F148" s="170" t="s">
        <v>268</v>
      </c>
      <c r="G148" s="315">
        <v>14</v>
      </c>
      <c r="H148" s="183">
        <v>88.03</v>
      </c>
      <c r="I148" s="188">
        <f t="shared" si="32"/>
        <v>1232.42</v>
      </c>
      <c r="J148" s="152">
        <f t="shared" si="33"/>
        <v>0.22320000000000001</v>
      </c>
      <c r="K148" s="195">
        <f t="shared" si="34"/>
        <v>107.67</v>
      </c>
      <c r="L148" s="195">
        <f t="shared" si="35"/>
        <v>1507.38</v>
      </c>
    </row>
    <row r="149" spans="2:12" x14ac:dyDescent="0.25">
      <c r="B149" s="170" t="s">
        <v>589</v>
      </c>
      <c r="C149" s="170" t="s">
        <v>590</v>
      </c>
      <c r="D149" s="170" t="s">
        <v>229</v>
      </c>
      <c r="E149" s="159" t="s">
        <v>591</v>
      </c>
      <c r="F149" s="170" t="s">
        <v>279</v>
      </c>
      <c r="G149" s="315">
        <v>1</v>
      </c>
      <c r="H149" s="183">
        <v>20.59</v>
      </c>
      <c r="I149" s="188">
        <f t="shared" si="32"/>
        <v>20.59</v>
      </c>
      <c r="J149" s="152">
        <f t="shared" si="33"/>
        <v>0.22320000000000001</v>
      </c>
      <c r="K149" s="195">
        <f t="shared" si="34"/>
        <v>25.18</v>
      </c>
      <c r="L149" s="195">
        <f t="shared" si="35"/>
        <v>25.18</v>
      </c>
    </row>
    <row r="150" spans="2:12" x14ac:dyDescent="0.25">
      <c r="B150" s="170" t="s">
        <v>592</v>
      </c>
      <c r="C150" s="170" t="s">
        <v>487</v>
      </c>
      <c r="D150" s="170" t="s">
        <v>229</v>
      </c>
      <c r="E150" s="159" t="s">
        <v>488</v>
      </c>
      <c r="F150" s="170" t="s">
        <v>279</v>
      </c>
      <c r="G150" s="315">
        <v>2</v>
      </c>
      <c r="H150" s="183">
        <v>26.53</v>
      </c>
      <c r="I150" s="188">
        <f t="shared" si="32"/>
        <v>53.06</v>
      </c>
      <c r="J150" s="152">
        <f t="shared" si="33"/>
        <v>0.22320000000000001</v>
      </c>
      <c r="K150" s="195">
        <f t="shared" si="34"/>
        <v>32.450000000000003</v>
      </c>
      <c r="L150" s="195">
        <f t="shared" si="35"/>
        <v>64.900000000000006</v>
      </c>
    </row>
    <row r="151" spans="2:12" x14ac:dyDescent="0.25">
      <c r="B151" s="170" t="s">
        <v>593</v>
      </c>
      <c r="C151" s="170" t="s">
        <v>594</v>
      </c>
      <c r="D151" s="170" t="s">
        <v>229</v>
      </c>
      <c r="E151" s="159" t="s">
        <v>595</v>
      </c>
      <c r="F151" s="170" t="s">
        <v>279</v>
      </c>
      <c r="G151" s="315">
        <v>16</v>
      </c>
      <c r="H151" s="183">
        <v>31.5</v>
      </c>
      <c r="I151" s="188">
        <f t="shared" si="32"/>
        <v>504</v>
      </c>
      <c r="J151" s="152">
        <f t="shared" si="33"/>
        <v>0.22320000000000001</v>
      </c>
      <c r="K151" s="195">
        <f t="shared" si="34"/>
        <v>38.53</v>
      </c>
      <c r="L151" s="195">
        <f t="shared" si="35"/>
        <v>616.48</v>
      </c>
    </row>
    <row r="152" spans="2:12" x14ac:dyDescent="0.25">
      <c r="B152" s="170" t="s">
        <v>596</v>
      </c>
      <c r="C152" s="170" t="s">
        <v>490</v>
      </c>
      <c r="D152" s="170" t="s">
        <v>229</v>
      </c>
      <c r="E152" s="159" t="s">
        <v>491</v>
      </c>
      <c r="F152" s="170" t="s">
        <v>279</v>
      </c>
      <c r="G152" s="315">
        <v>1</v>
      </c>
      <c r="H152" s="183">
        <v>22.74</v>
      </c>
      <c r="I152" s="188">
        <f t="shared" si="32"/>
        <v>22.74</v>
      </c>
      <c r="J152" s="152">
        <f t="shared" si="33"/>
        <v>0.22320000000000001</v>
      </c>
      <c r="K152" s="195">
        <f t="shared" si="34"/>
        <v>27.81</v>
      </c>
      <c r="L152" s="195">
        <f t="shared" si="35"/>
        <v>27.81</v>
      </c>
    </row>
    <row r="153" spans="2:12" x14ac:dyDescent="0.25">
      <c r="B153" s="170" t="s">
        <v>597</v>
      </c>
      <c r="C153" s="170" t="s">
        <v>493</v>
      </c>
      <c r="D153" s="170" t="s">
        <v>229</v>
      </c>
      <c r="E153" s="159" t="s">
        <v>494</v>
      </c>
      <c r="F153" s="170" t="s">
        <v>279</v>
      </c>
      <c r="G153" s="315">
        <v>18</v>
      </c>
      <c r="H153" s="183">
        <v>86.96</v>
      </c>
      <c r="I153" s="188">
        <f t="shared" si="32"/>
        <v>1565.28</v>
      </c>
      <c r="J153" s="152">
        <f t="shared" si="33"/>
        <v>0.22320000000000001</v>
      </c>
      <c r="K153" s="195">
        <f t="shared" si="34"/>
        <v>106.36</v>
      </c>
      <c r="L153" s="195">
        <f t="shared" si="35"/>
        <v>1914.48</v>
      </c>
    </row>
    <row r="154" spans="2:12" ht="38.25" x14ac:dyDescent="0.25">
      <c r="B154" s="170" t="s">
        <v>598</v>
      </c>
      <c r="C154" s="170" t="s">
        <v>496</v>
      </c>
      <c r="D154" s="170" t="s">
        <v>434</v>
      </c>
      <c r="E154" s="159" t="s">
        <v>497</v>
      </c>
      <c r="F154" s="170" t="s">
        <v>428</v>
      </c>
      <c r="G154" s="315">
        <v>1</v>
      </c>
      <c r="H154" s="183">
        <v>69.38</v>
      </c>
      <c r="I154" s="188">
        <f t="shared" si="32"/>
        <v>69.38</v>
      </c>
      <c r="J154" s="152">
        <f t="shared" si="33"/>
        <v>0.22320000000000001</v>
      </c>
      <c r="K154" s="195">
        <f t="shared" si="34"/>
        <v>84.86</v>
      </c>
      <c r="L154" s="195">
        <f t="shared" si="35"/>
        <v>84.86</v>
      </c>
    </row>
    <row r="155" spans="2:12" ht="25.5" x14ac:dyDescent="0.25">
      <c r="B155" s="170" t="s">
        <v>599</v>
      </c>
      <c r="C155" s="170" t="s">
        <v>600</v>
      </c>
      <c r="D155" s="170" t="s">
        <v>238</v>
      </c>
      <c r="E155" s="159" t="s">
        <v>601</v>
      </c>
      <c r="F155" s="170" t="s">
        <v>268</v>
      </c>
      <c r="G155" s="315">
        <v>4</v>
      </c>
      <c r="H155" s="183">
        <v>12.79</v>
      </c>
      <c r="I155" s="188">
        <f t="shared" si="32"/>
        <v>51.16</v>
      </c>
      <c r="J155" s="152">
        <f t="shared" si="33"/>
        <v>0.22320000000000001</v>
      </c>
      <c r="K155" s="195">
        <f t="shared" si="34"/>
        <v>15.64</v>
      </c>
      <c r="L155" s="195">
        <f t="shared" si="35"/>
        <v>62.56</v>
      </c>
    </row>
    <row r="156" spans="2:12" ht="25.5" x14ac:dyDescent="0.25">
      <c r="B156" s="170" t="s">
        <v>602</v>
      </c>
      <c r="C156" s="170" t="s">
        <v>505</v>
      </c>
      <c r="D156" s="170" t="s">
        <v>462</v>
      </c>
      <c r="E156" s="159" t="s">
        <v>506</v>
      </c>
      <c r="F156" s="170" t="s">
        <v>268</v>
      </c>
      <c r="G156" s="315">
        <v>156</v>
      </c>
      <c r="H156" s="183">
        <v>4.1500000000000004</v>
      </c>
      <c r="I156" s="188">
        <f t="shared" si="32"/>
        <v>647.4</v>
      </c>
      <c r="J156" s="152">
        <f t="shared" si="33"/>
        <v>0.22320000000000001</v>
      </c>
      <c r="K156" s="195">
        <f t="shared" si="34"/>
        <v>5.07</v>
      </c>
      <c r="L156" s="195">
        <f t="shared" si="35"/>
        <v>790.92</v>
      </c>
    </row>
    <row r="157" spans="2:12" ht="25.5" x14ac:dyDescent="0.25">
      <c r="B157" s="170" t="s">
        <v>603</v>
      </c>
      <c r="C157" s="170" t="s">
        <v>502</v>
      </c>
      <c r="D157" s="170" t="s">
        <v>238</v>
      </c>
      <c r="E157" s="159" t="s">
        <v>503</v>
      </c>
      <c r="F157" s="170" t="s">
        <v>268</v>
      </c>
      <c r="G157" s="315">
        <v>12</v>
      </c>
      <c r="H157" s="183">
        <v>4.83</v>
      </c>
      <c r="I157" s="188">
        <f t="shared" si="32"/>
        <v>57.96</v>
      </c>
      <c r="J157" s="152">
        <f t="shared" si="33"/>
        <v>0.22320000000000001</v>
      </c>
      <c r="K157" s="195">
        <f t="shared" si="34"/>
        <v>5.9</v>
      </c>
      <c r="L157" s="195">
        <f t="shared" si="35"/>
        <v>70.8</v>
      </c>
    </row>
    <row r="158" spans="2:12" x14ac:dyDescent="0.25">
      <c r="B158" s="170" t="s">
        <v>604</v>
      </c>
      <c r="C158" s="170" t="s">
        <v>508</v>
      </c>
      <c r="D158" s="170" t="s">
        <v>229</v>
      </c>
      <c r="E158" s="159" t="s">
        <v>509</v>
      </c>
      <c r="F158" s="170" t="s">
        <v>279</v>
      </c>
      <c r="G158" s="315">
        <v>15</v>
      </c>
      <c r="H158" s="183">
        <v>8.3699999999999992</v>
      </c>
      <c r="I158" s="188">
        <f t="shared" si="32"/>
        <v>125.55</v>
      </c>
      <c r="J158" s="152">
        <f t="shared" si="33"/>
        <v>0.22320000000000001</v>
      </c>
      <c r="K158" s="195">
        <f t="shared" si="34"/>
        <v>10.23</v>
      </c>
      <c r="L158" s="195">
        <f t="shared" si="35"/>
        <v>153.44999999999999</v>
      </c>
    </row>
    <row r="159" spans="2:12" x14ac:dyDescent="0.25">
      <c r="B159" s="170" t="s">
        <v>605</v>
      </c>
      <c r="C159" s="170" t="s">
        <v>511</v>
      </c>
      <c r="D159" s="170" t="s">
        <v>229</v>
      </c>
      <c r="E159" s="159" t="s">
        <v>512</v>
      </c>
      <c r="F159" s="170" t="s">
        <v>279</v>
      </c>
      <c r="G159" s="315">
        <v>3</v>
      </c>
      <c r="H159" s="183">
        <v>16.68</v>
      </c>
      <c r="I159" s="188">
        <f t="shared" si="32"/>
        <v>50.04</v>
      </c>
      <c r="J159" s="152">
        <f t="shared" si="33"/>
        <v>0.22320000000000001</v>
      </c>
      <c r="K159" s="195">
        <f t="shared" si="34"/>
        <v>20.399999999999999</v>
      </c>
      <c r="L159" s="195">
        <f t="shared" si="35"/>
        <v>61.2</v>
      </c>
    </row>
    <row r="160" spans="2:12" x14ac:dyDescent="0.25">
      <c r="B160" s="170" t="s">
        <v>606</v>
      </c>
      <c r="C160" s="170" t="s">
        <v>517</v>
      </c>
      <c r="D160" s="170" t="s">
        <v>229</v>
      </c>
      <c r="E160" s="159" t="s">
        <v>518</v>
      </c>
      <c r="F160" s="170" t="s">
        <v>279</v>
      </c>
      <c r="G160" s="315">
        <v>1</v>
      </c>
      <c r="H160" s="183">
        <v>13.62</v>
      </c>
      <c r="I160" s="188">
        <f t="shared" si="32"/>
        <v>13.62</v>
      </c>
      <c r="J160" s="152">
        <f t="shared" si="33"/>
        <v>0.22320000000000001</v>
      </c>
      <c r="K160" s="195">
        <f t="shared" si="34"/>
        <v>16.649999999999999</v>
      </c>
      <c r="L160" s="195">
        <f t="shared" si="35"/>
        <v>16.649999999999999</v>
      </c>
    </row>
    <row r="161" spans="2:12" x14ac:dyDescent="0.25">
      <c r="B161" s="170" t="s">
        <v>607</v>
      </c>
      <c r="C161" s="170" t="s">
        <v>520</v>
      </c>
      <c r="D161" s="170" t="s">
        <v>229</v>
      </c>
      <c r="E161" s="159" t="s">
        <v>521</v>
      </c>
      <c r="F161" s="170" t="s">
        <v>279</v>
      </c>
      <c r="G161" s="315">
        <v>33</v>
      </c>
      <c r="H161" s="183">
        <v>15.06</v>
      </c>
      <c r="I161" s="188">
        <f t="shared" si="32"/>
        <v>496.98</v>
      </c>
      <c r="J161" s="152">
        <f t="shared" si="33"/>
        <v>0.22320000000000001</v>
      </c>
      <c r="K161" s="195">
        <f t="shared" si="34"/>
        <v>18.420000000000002</v>
      </c>
      <c r="L161" s="195">
        <f t="shared" si="35"/>
        <v>607.86</v>
      </c>
    </row>
    <row r="162" spans="2:12" x14ac:dyDescent="0.25">
      <c r="B162" s="170" t="s">
        <v>608</v>
      </c>
      <c r="C162" s="170" t="s">
        <v>523</v>
      </c>
      <c r="D162" s="170" t="s">
        <v>229</v>
      </c>
      <c r="E162" s="159" t="s">
        <v>524</v>
      </c>
      <c r="F162" s="170" t="s">
        <v>279</v>
      </c>
      <c r="G162" s="315">
        <v>1</v>
      </c>
      <c r="H162" s="183">
        <v>22.61</v>
      </c>
      <c r="I162" s="188">
        <f t="shared" si="32"/>
        <v>22.61</v>
      </c>
      <c r="J162" s="152">
        <f t="shared" si="33"/>
        <v>0.22320000000000001</v>
      </c>
      <c r="K162" s="195">
        <f t="shared" si="34"/>
        <v>27.65</v>
      </c>
      <c r="L162" s="195">
        <f t="shared" si="35"/>
        <v>27.65</v>
      </c>
    </row>
    <row r="163" spans="2:12" x14ac:dyDescent="0.25">
      <c r="B163" s="170" t="s">
        <v>609</v>
      </c>
      <c r="C163" s="170" t="s">
        <v>529</v>
      </c>
      <c r="D163" s="170" t="s">
        <v>229</v>
      </c>
      <c r="E163" s="159" t="s">
        <v>530</v>
      </c>
      <c r="F163" s="170" t="s">
        <v>279</v>
      </c>
      <c r="G163" s="315">
        <v>14</v>
      </c>
      <c r="H163" s="183">
        <v>14.23</v>
      </c>
      <c r="I163" s="188">
        <f t="shared" si="32"/>
        <v>199.22</v>
      </c>
      <c r="J163" s="152">
        <f t="shared" si="33"/>
        <v>0.22320000000000001</v>
      </c>
      <c r="K163" s="195">
        <f t="shared" si="34"/>
        <v>17.399999999999999</v>
      </c>
      <c r="L163" s="195">
        <f t="shared" si="35"/>
        <v>243.6</v>
      </c>
    </row>
    <row r="164" spans="2:12" x14ac:dyDescent="0.25">
      <c r="B164" s="170" t="s">
        <v>610</v>
      </c>
      <c r="C164" s="170" t="s">
        <v>532</v>
      </c>
      <c r="D164" s="170" t="s">
        <v>229</v>
      </c>
      <c r="E164" s="159" t="s">
        <v>533</v>
      </c>
      <c r="F164" s="170" t="s">
        <v>279</v>
      </c>
      <c r="G164" s="315">
        <v>53</v>
      </c>
      <c r="H164" s="183">
        <v>14.79</v>
      </c>
      <c r="I164" s="188">
        <f t="shared" si="32"/>
        <v>783.87</v>
      </c>
      <c r="J164" s="152">
        <f t="shared" si="33"/>
        <v>0.22320000000000001</v>
      </c>
      <c r="K164" s="195">
        <f t="shared" si="34"/>
        <v>18.09</v>
      </c>
      <c r="L164" s="195">
        <f t="shared" si="35"/>
        <v>958.77</v>
      </c>
    </row>
    <row r="165" spans="2:12" x14ac:dyDescent="0.25">
      <c r="B165" s="170" t="s">
        <v>611</v>
      </c>
      <c r="C165" s="170" t="s">
        <v>535</v>
      </c>
      <c r="D165" s="170" t="s">
        <v>229</v>
      </c>
      <c r="E165" s="159" t="s">
        <v>536</v>
      </c>
      <c r="F165" s="170" t="s">
        <v>279</v>
      </c>
      <c r="G165" s="315">
        <v>3</v>
      </c>
      <c r="H165" s="183">
        <v>14.7</v>
      </c>
      <c r="I165" s="188">
        <f t="shared" si="32"/>
        <v>44.1</v>
      </c>
      <c r="J165" s="152">
        <f t="shared" si="33"/>
        <v>0.22320000000000001</v>
      </c>
      <c r="K165" s="195">
        <f t="shared" si="34"/>
        <v>17.98</v>
      </c>
      <c r="L165" s="195">
        <f t="shared" si="35"/>
        <v>53.94</v>
      </c>
    </row>
    <row r="166" spans="2:12" x14ac:dyDescent="0.25">
      <c r="B166" s="170" t="s">
        <v>612</v>
      </c>
      <c r="C166" s="170" t="s">
        <v>547</v>
      </c>
      <c r="D166" s="170" t="s">
        <v>229</v>
      </c>
      <c r="E166" s="159" t="s">
        <v>548</v>
      </c>
      <c r="F166" s="170" t="s">
        <v>279</v>
      </c>
      <c r="G166" s="315">
        <v>13</v>
      </c>
      <c r="H166" s="183">
        <v>21.25</v>
      </c>
      <c r="I166" s="188">
        <f t="shared" si="32"/>
        <v>276.25</v>
      </c>
      <c r="J166" s="152">
        <f t="shared" si="33"/>
        <v>0.22320000000000001</v>
      </c>
      <c r="K166" s="195">
        <f t="shared" si="34"/>
        <v>25.99</v>
      </c>
      <c r="L166" s="195">
        <f t="shared" si="35"/>
        <v>337.87</v>
      </c>
    </row>
    <row r="167" spans="2:12" x14ac:dyDescent="0.25">
      <c r="B167" s="170" t="s">
        <v>613</v>
      </c>
      <c r="C167" s="170" t="s">
        <v>614</v>
      </c>
      <c r="D167" s="170" t="s">
        <v>229</v>
      </c>
      <c r="E167" s="159" t="s">
        <v>615</v>
      </c>
      <c r="F167" s="170" t="s">
        <v>279</v>
      </c>
      <c r="G167" s="315">
        <v>9</v>
      </c>
      <c r="H167" s="183">
        <v>28.85</v>
      </c>
      <c r="I167" s="188">
        <f t="shared" si="32"/>
        <v>259.64999999999998</v>
      </c>
      <c r="J167" s="152">
        <f t="shared" si="33"/>
        <v>0.22320000000000001</v>
      </c>
      <c r="K167" s="195">
        <f t="shared" si="34"/>
        <v>35.28</v>
      </c>
      <c r="L167" s="195">
        <f t="shared" si="35"/>
        <v>317.52</v>
      </c>
    </row>
    <row r="168" spans="2:12" x14ac:dyDescent="0.25">
      <c r="B168" s="170" t="s">
        <v>616</v>
      </c>
      <c r="C168" s="170" t="s">
        <v>617</v>
      </c>
      <c r="D168" s="170" t="s">
        <v>229</v>
      </c>
      <c r="E168" s="159" t="s">
        <v>618</v>
      </c>
      <c r="F168" s="170" t="s">
        <v>279</v>
      </c>
      <c r="G168" s="315">
        <v>1</v>
      </c>
      <c r="H168" s="183">
        <v>31.74</v>
      </c>
      <c r="I168" s="188">
        <f t="shared" si="32"/>
        <v>31.74</v>
      </c>
      <c r="J168" s="152">
        <f t="shared" si="33"/>
        <v>0.22320000000000001</v>
      </c>
      <c r="K168" s="195">
        <f t="shared" si="34"/>
        <v>38.82</v>
      </c>
      <c r="L168" s="195">
        <f t="shared" si="35"/>
        <v>38.82</v>
      </c>
    </row>
    <row r="169" spans="2:12" x14ac:dyDescent="0.25">
      <c r="B169" s="170" t="s">
        <v>619</v>
      </c>
      <c r="C169" s="170" t="s">
        <v>620</v>
      </c>
      <c r="D169" s="170" t="s">
        <v>229</v>
      </c>
      <c r="E169" s="159" t="s">
        <v>621</v>
      </c>
      <c r="F169" s="170" t="s">
        <v>279</v>
      </c>
      <c r="G169" s="315">
        <v>14</v>
      </c>
      <c r="H169" s="183">
        <v>8.48</v>
      </c>
      <c r="I169" s="188">
        <f t="shared" si="32"/>
        <v>118.72</v>
      </c>
      <c r="J169" s="152">
        <f t="shared" si="33"/>
        <v>0.22320000000000001</v>
      </c>
      <c r="K169" s="195">
        <f t="shared" si="34"/>
        <v>10.37</v>
      </c>
      <c r="L169" s="195">
        <f t="shared" si="35"/>
        <v>145.18</v>
      </c>
    </row>
    <row r="170" spans="2:12" x14ac:dyDescent="0.25">
      <c r="B170" s="170" t="s">
        <v>622</v>
      </c>
      <c r="C170" s="170" t="s">
        <v>623</v>
      </c>
      <c r="D170" s="170" t="s">
        <v>229</v>
      </c>
      <c r="E170" s="159" t="s">
        <v>624</v>
      </c>
      <c r="F170" s="170" t="s">
        <v>279</v>
      </c>
      <c r="G170" s="315">
        <v>3</v>
      </c>
      <c r="H170" s="183">
        <v>20.37</v>
      </c>
      <c r="I170" s="188">
        <f t="shared" si="32"/>
        <v>61.11</v>
      </c>
      <c r="J170" s="152">
        <f t="shared" si="33"/>
        <v>0.22320000000000001</v>
      </c>
      <c r="K170" s="195">
        <f t="shared" si="34"/>
        <v>24.91</v>
      </c>
      <c r="L170" s="195">
        <f t="shared" si="35"/>
        <v>74.73</v>
      </c>
    </row>
    <row r="171" spans="2:12" x14ac:dyDescent="0.25">
      <c r="B171" s="170" t="s">
        <v>625</v>
      </c>
      <c r="C171" s="170" t="s">
        <v>626</v>
      </c>
      <c r="D171" s="170" t="s">
        <v>229</v>
      </c>
      <c r="E171" s="159" t="s">
        <v>627</v>
      </c>
      <c r="F171" s="170" t="s">
        <v>628</v>
      </c>
      <c r="G171" s="315">
        <v>45</v>
      </c>
      <c r="H171" s="183">
        <v>63.21</v>
      </c>
      <c r="I171" s="188">
        <f t="shared" si="32"/>
        <v>2844.45</v>
      </c>
      <c r="J171" s="152">
        <f t="shared" si="33"/>
        <v>0.22320000000000001</v>
      </c>
      <c r="K171" s="195">
        <f t="shared" si="34"/>
        <v>77.31</v>
      </c>
      <c r="L171" s="195">
        <f t="shared" si="35"/>
        <v>3478.95</v>
      </c>
    </row>
    <row r="172" spans="2:12" x14ac:dyDescent="0.25">
      <c r="B172" s="170" t="s">
        <v>629</v>
      </c>
      <c r="C172" s="170" t="s">
        <v>559</v>
      </c>
      <c r="D172" s="170" t="s">
        <v>229</v>
      </c>
      <c r="E172" s="159" t="s">
        <v>560</v>
      </c>
      <c r="F172" s="170" t="s">
        <v>292</v>
      </c>
      <c r="G172" s="315">
        <v>0.7</v>
      </c>
      <c r="H172" s="183">
        <v>37.33</v>
      </c>
      <c r="I172" s="188">
        <f t="shared" si="32"/>
        <v>26.13</v>
      </c>
      <c r="J172" s="152">
        <f t="shared" si="33"/>
        <v>0.22320000000000001</v>
      </c>
      <c r="K172" s="195">
        <f t="shared" si="34"/>
        <v>45.66</v>
      </c>
      <c r="L172" s="195">
        <f t="shared" si="35"/>
        <v>31.96</v>
      </c>
    </row>
    <row r="173" spans="2:12" x14ac:dyDescent="0.25">
      <c r="B173" s="170" t="s">
        <v>630</v>
      </c>
      <c r="C173" s="170" t="s">
        <v>556</v>
      </c>
      <c r="D173" s="170" t="s">
        <v>229</v>
      </c>
      <c r="E173" s="159" t="s">
        <v>557</v>
      </c>
      <c r="F173" s="170" t="s">
        <v>292</v>
      </c>
      <c r="G173" s="315">
        <v>20.399999999999999</v>
      </c>
      <c r="H173" s="183">
        <v>16.579999999999998</v>
      </c>
      <c r="I173" s="188">
        <f t="shared" si="32"/>
        <v>338.23</v>
      </c>
      <c r="J173" s="152">
        <f t="shared" si="33"/>
        <v>0.22320000000000001</v>
      </c>
      <c r="K173" s="195">
        <f t="shared" si="34"/>
        <v>20.28</v>
      </c>
      <c r="L173" s="195">
        <f t="shared" si="35"/>
        <v>413.71</v>
      </c>
    </row>
    <row r="174" spans="2:12" x14ac:dyDescent="0.25">
      <c r="B174" s="170" t="s">
        <v>631</v>
      </c>
      <c r="C174" s="170" t="s">
        <v>550</v>
      </c>
      <c r="D174" s="170" t="s">
        <v>229</v>
      </c>
      <c r="E174" s="159" t="s">
        <v>551</v>
      </c>
      <c r="F174" s="170" t="s">
        <v>292</v>
      </c>
      <c r="G174" s="315">
        <v>130.6</v>
      </c>
      <c r="H174" s="183">
        <v>22.76</v>
      </c>
      <c r="I174" s="188">
        <f t="shared" si="32"/>
        <v>2972.45</v>
      </c>
      <c r="J174" s="152">
        <f t="shared" si="33"/>
        <v>0.22320000000000001</v>
      </c>
      <c r="K174" s="195">
        <f t="shared" si="34"/>
        <v>27.84</v>
      </c>
      <c r="L174" s="195">
        <f t="shared" si="35"/>
        <v>3635.9</v>
      </c>
    </row>
    <row r="175" spans="2:12" x14ac:dyDescent="0.25">
      <c r="B175" s="170" t="s">
        <v>632</v>
      </c>
      <c r="C175" s="170" t="s">
        <v>553</v>
      </c>
      <c r="D175" s="170" t="s">
        <v>229</v>
      </c>
      <c r="E175" s="159" t="s">
        <v>554</v>
      </c>
      <c r="F175" s="170" t="s">
        <v>292</v>
      </c>
      <c r="G175" s="315">
        <v>40</v>
      </c>
      <c r="H175" s="183">
        <v>34.33</v>
      </c>
      <c r="I175" s="188">
        <f t="shared" si="32"/>
        <v>1373.2</v>
      </c>
      <c r="J175" s="152">
        <f t="shared" si="33"/>
        <v>0.22320000000000001</v>
      </c>
      <c r="K175" s="195">
        <f t="shared" si="34"/>
        <v>41.99</v>
      </c>
      <c r="L175" s="195">
        <f t="shared" si="35"/>
        <v>1679.6</v>
      </c>
    </row>
    <row r="176" spans="2:12" x14ac:dyDescent="0.25">
      <c r="B176" s="170" t="s">
        <v>633</v>
      </c>
      <c r="C176" s="170" t="s">
        <v>565</v>
      </c>
      <c r="D176" s="170" t="s">
        <v>229</v>
      </c>
      <c r="E176" s="159" t="s">
        <v>566</v>
      </c>
      <c r="F176" s="170" t="s">
        <v>279</v>
      </c>
      <c r="G176" s="315">
        <v>7</v>
      </c>
      <c r="H176" s="183">
        <v>16.690000000000001</v>
      </c>
      <c r="I176" s="188">
        <f t="shared" si="32"/>
        <v>116.83</v>
      </c>
      <c r="J176" s="152">
        <f t="shared" si="33"/>
        <v>0.22320000000000001</v>
      </c>
      <c r="K176" s="195">
        <f t="shared" si="34"/>
        <v>20.41</v>
      </c>
      <c r="L176" s="195">
        <f t="shared" si="35"/>
        <v>142.87</v>
      </c>
    </row>
    <row r="177" spans="2:12" x14ac:dyDescent="0.25">
      <c r="B177" s="169" t="s">
        <v>634</v>
      </c>
      <c r="C177" s="169" t="s">
        <v>185</v>
      </c>
      <c r="D177" s="169"/>
      <c r="E177" s="155" t="s">
        <v>635</v>
      </c>
      <c r="F177" s="169"/>
      <c r="G177" s="314"/>
      <c r="H177" s="182" t="s">
        <v>121</v>
      </c>
      <c r="I177" s="182">
        <f>SUBTOTAL(9,I178:I193)</f>
        <v>8676.02</v>
      </c>
      <c r="J177" s="114"/>
      <c r="K177" s="194"/>
      <c r="L177" s="182">
        <f>SUBTOTAL(9,L178:L193)</f>
        <v>10610.559999999998</v>
      </c>
    </row>
    <row r="178" spans="2:12" ht="25.5" x14ac:dyDescent="0.25">
      <c r="B178" s="170" t="s">
        <v>636</v>
      </c>
      <c r="C178" s="170" t="s">
        <v>499</v>
      </c>
      <c r="D178" s="170" t="s">
        <v>462</v>
      </c>
      <c r="E178" s="159" t="s">
        <v>500</v>
      </c>
      <c r="F178" s="170" t="s">
        <v>268</v>
      </c>
      <c r="G178" s="315">
        <v>2</v>
      </c>
      <c r="H178" s="183">
        <v>5.34</v>
      </c>
      <c r="I178" s="188">
        <f t="shared" ref="I178:I193" si="36">TRUNC(G178 * H178, 2)</f>
        <v>10.68</v>
      </c>
      <c r="J178" s="152">
        <f t="shared" ref="J178:J193" si="37">+$L$5</f>
        <v>0.22320000000000001</v>
      </c>
      <c r="K178" s="195">
        <f t="shared" ref="K178:K193" si="38">TRUNC(H178 * (1 + J178), 2)</f>
        <v>6.53</v>
      </c>
      <c r="L178" s="195">
        <f t="shared" ref="L178:L193" si="39">TRUNC(G178 * K178, 2)</f>
        <v>13.06</v>
      </c>
    </row>
    <row r="179" spans="2:12" ht="25.5" x14ac:dyDescent="0.25">
      <c r="B179" s="170" t="s">
        <v>637</v>
      </c>
      <c r="C179" s="170" t="s">
        <v>505</v>
      </c>
      <c r="D179" s="170" t="s">
        <v>462</v>
      </c>
      <c r="E179" s="159" t="s">
        <v>506</v>
      </c>
      <c r="F179" s="170" t="s">
        <v>268</v>
      </c>
      <c r="G179" s="315">
        <v>220</v>
      </c>
      <c r="H179" s="183">
        <v>4.1500000000000004</v>
      </c>
      <c r="I179" s="188">
        <f t="shared" si="36"/>
        <v>913</v>
      </c>
      <c r="J179" s="152">
        <f t="shared" si="37"/>
        <v>0.22320000000000001</v>
      </c>
      <c r="K179" s="195">
        <f t="shared" si="38"/>
        <v>5.07</v>
      </c>
      <c r="L179" s="195">
        <f t="shared" si="39"/>
        <v>1115.4000000000001</v>
      </c>
    </row>
    <row r="180" spans="2:12" ht="25.5" x14ac:dyDescent="0.25">
      <c r="B180" s="170" t="s">
        <v>638</v>
      </c>
      <c r="C180" s="170" t="s">
        <v>502</v>
      </c>
      <c r="D180" s="170" t="s">
        <v>238</v>
      </c>
      <c r="E180" s="159" t="s">
        <v>503</v>
      </c>
      <c r="F180" s="170" t="s">
        <v>268</v>
      </c>
      <c r="G180" s="315">
        <v>7</v>
      </c>
      <c r="H180" s="183">
        <v>4.83</v>
      </c>
      <c r="I180" s="188">
        <f t="shared" si="36"/>
        <v>33.81</v>
      </c>
      <c r="J180" s="152">
        <f t="shared" si="37"/>
        <v>0.22320000000000001</v>
      </c>
      <c r="K180" s="195">
        <f t="shared" si="38"/>
        <v>5.9</v>
      </c>
      <c r="L180" s="195">
        <f t="shared" si="39"/>
        <v>41.3</v>
      </c>
    </row>
    <row r="181" spans="2:12" x14ac:dyDescent="0.25">
      <c r="B181" s="170" t="s">
        <v>639</v>
      </c>
      <c r="C181" s="170" t="s">
        <v>520</v>
      </c>
      <c r="D181" s="170" t="s">
        <v>229</v>
      </c>
      <c r="E181" s="159" t="s">
        <v>521</v>
      </c>
      <c r="F181" s="170" t="s">
        <v>279</v>
      </c>
      <c r="G181" s="315">
        <v>43</v>
      </c>
      <c r="H181" s="183">
        <v>15.06</v>
      </c>
      <c r="I181" s="188">
        <f t="shared" si="36"/>
        <v>647.58000000000004</v>
      </c>
      <c r="J181" s="152">
        <f t="shared" si="37"/>
        <v>0.22320000000000001</v>
      </c>
      <c r="K181" s="195">
        <f t="shared" si="38"/>
        <v>18.420000000000002</v>
      </c>
      <c r="L181" s="195">
        <f t="shared" si="39"/>
        <v>792.06</v>
      </c>
    </row>
    <row r="182" spans="2:12" x14ac:dyDescent="0.25">
      <c r="B182" s="170" t="s">
        <v>640</v>
      </c>
      <c r="C182" s="170" t="s">
        <v>523</v>
      </c>
      <c r="D182" s="170" t="s">
        <v>229</v>
      </c>
      <c r="E182" s="159" t="s">
        <v>524</v>
      </c>
      <c r="F182" s="170" t="s">
        <v>279</v>
      </c>
      <c r="G182" s="315">
        <v>2</v>
      </c>
      <c r="H182" s="183">
        <v>22.61</v>
      </c>
      <c r="I182" s="188">
        <f t="shared" si="36"/>
        <v>45.22</v>
      </c>
      <c r="J182" s="152">
        <f t="shared" si="37"/>
        <v>0.22320000000000001</v>
      </c>
      <c r="K182" s="195">
        <f t="shared" si="38"/>
        <v>27.65</v>
      </c>
      <c r="L182" s="195">
        <f t="shared" si="39"/>
        <v>55.3</v>
      </c>
    </row>
    <row r="183" spans="2:12" x14ac:dyDescent="0.25">
      <c r="B183" s="170" t="s">
        <v>641</v>
      </c>
      <c r="C183" s="170" t="s">
        <v>532</v>
      </c>
      <c r="D183" s="170" t="s">
        <v>229</v>
      </c>
      <c r="E183" s="159" t="s">
        <v>533</v>
      </c>
      <c r="F183" s="170" t="s">
        <v>279</v>
      </c>
      <c r="G183" s="315">
        <v>62</v>
      </c>
      <c r="H183" s="183">
        <v>14.79</v>
      </c>
      <c r="I183" s="188">
        <f t="shared" si="36"/>
        <v>916.98</v>
      </c>
      <c r="J183" s="152">
        <f t="shared" si="37"/>
        <v>0.22320000000000001</v>
      </c>
      <c r="K183" s="195">
        <f t="shared" si="38"/>
        <v>18.09</v>
      </c>
      <c r="L183" s="195">
        <f t="shared" si="39"/>
        <v>1121.58</v>
      </c>
    </row>
    <row r="184" spans="2:12" x14ac:dyDescent="0.25">
      <c r="B184" s="170" t="s">
        <v>642</v>
      </c>
      <c r="C184" s="170" t="s">
        <v>643</v>
      </c>
      <c r="D184" s="170" t="s">
        <v>229</v>
      </c>
      <c r="E184" s="159" t="s">
        <v>644</v>
      </c>
      <c r="F184" s="170" t="s">
        <v>279</v>
      </c>
      <c r="G184" s="315">
        <v>4</v>
      </c>
      <c r="H184" s="183">
        <v>24.28</v>
      </c>
      <c r="I184" s="188">
        <f t="shared" si="36"/>
        <v>97.12</v>
      </c>
      <c r="J184" s="152">
        <f t="shared" si="37"/>
        <v>0.22320000000000001</v>
      </c>
      <c r="K184" s="195">
        <f t="shared" si="38"/>
        <v>29.69</v>
      </c>
      <c r="L184" s="195">
        <f t="shared" si="39"/>
        <v>118.76</v>
      </c>
    </row>
    <row r="185" spans="2:12" x14ac:dyDescent="0.25">
      <c r="B185" s="170" t="s">
        <v>645</v>
      </c>
      <c r="C185" s="170" t="s">
        <v>547</v>
      </c>
      <c r="D185" s="170" t="s">
        <v>229</v>
      </c>
      <c r="E185" s="159" t="s">
        <v>548</v>
      </c>
      <c r="F185" s="170" t="s">
        <v>279</v>
      </c>
      <c r="G185" s="315">
        <v>24</v>
      </c>
      <c r="H185" s="183">
        <v>21.25</v>
      </c>
      <c r="I185" s="188">
        <f t="shared" si="36"/>
        <v>510</v>
      </c>
      <c r="J185" s="152">
        <f t="shared" si="37"/>
        <v>0.22320000000000001</v>
      </c>
      <c r="K185" s="195">
        <f t="shared" si="38"/>
        <v>25.99</v>
      </c>
      <c r="L185" s="195">
        <f t="shared" si="39"/>
        <v>623.76</v>
      </c>
    </row>
    <row r="186" spans="2:12" x14ac:dyDescent="0.25">
      <c r="B186" s="170" t="s">
        <v>646</v>
      </c>
      <c r="C186" s="170" t="s">
        <v>614</v>
      </c>
      <c r="D186" s="170" t="s">
        <v>229</v>
      </c>
      <c r="E186" s="159" t="s">
        <v>615</v>
      </c>
      <c r="F186" s="170" t="s">
        <v>279</v>
      </c>
      <c r="G186" s="315">
        <v>1</v>
      </c>
      <c r="H186" s="183">
        <v>28.85</v>
      </c>
      <c r="I186" s="188">
        <f t="shared" si="36"/>
        <v>28.85</v>
      </c>
      <c r="J186" s="152">
        <f t="shared" si="37"/>
        <v>0.22320000000000001</v>
      </c>
      <c r="K186" s="195">
        <f t="shared" si="38"/>
        <v>35.28</v>
      </c>
      <c r="L186" s="195">
        <f t="shared" si="39"/>
        <v>35.28</v>
      </c>
    </row>
    <row r="187" spans="2:12" x14ac:dyDescent="0.25">
      <c r="B187" s="170" t="s">
        <v>647</v>
      </c>
      <c r="C187" s="170" t="s">
        <v>620</v>
      </c>
      <c r="D187" s="170" t="s">
        <v>229</v>
      </c>
      <c r="E187" s="159" t="s">
        <v>621</v>
      </c>
      <c r="F187" s="170" t="s">
        <v>279</v>
      </c>
      <c r="G187" s="315">
        <v>1</v>
      </c>
      <c r="H187" s="183">
        <v>8.48</v>
      </c>
      <c r="I187" s="188">
        <f t="shared" si="36"/>
        <v>8.48</v>
      </c>
      <c r="J187" s="152">
        <f t="shared" si="37"/>
        <v>0.22320000000000001</v>
      </c>
      <c r="K187" s="195">
        <f t="shared" si="38"/>
        <v>10.37</v>
      </c>
      <c r="L187" s="195">
        <f t="shared" si="39"/>
        <v>10.37</v>
      </c>
    </row>
    <row r="188" spans="2:12" x14ac:dyDescent="0.25">
      <c r="B188" s="170" t="s">
        <v>648</v>
      </c>
      <c r="C188" s="170" t="s">
        <v>623</v>
      </c>
      <c r="D188" s="170" t="s">
        <v>229</v>
      </c>
      <c r="E188" s="159" t="s">
        <v>624</v>
      </c>
      <c r="F188" s="170" t="s">
        <v>279</v>
      </c>
      <c r="G188" s="315">
        <v>1</v>
      </c>
      <c r="H188" s="183">
        <v>20.37</v>
      </c>
      <c r="I188" s="188">
        <f t="shared" si="36"/>
        <v>20.37</v>
      </c>
      <c r="J188" s="152">
        <f t="shared" si="37"/>
        <v>0.22320000000000001</v>
      </c>
      <c r="K188" s="195">
        <f t="shared" si="38"/>
        <v>24.91</v>
      </c>
      <c r="L188" s="195">
        <f t="shared" si="39"/>
        <v>24.91</v>
      </c>
    </row>
    <row r="189" spans="2:12" x14ac:dyDescent="0.25">
      <c r="B189" s="170" t="s">
        <v>649</v>
      </c>
      <c r="C189" s="170" t="s">
        <v>650</v>
      </c>
      <c r="D189" s="170" t="s">
        <v>229</v>
      </c>
      <c r="E189" s="159" t="s">
        <v>651</v>
      </c>
      <c r="F189" s="170" t="s">
        <v>279</v>
      </c>
      <c r="G189" s="315">
        <v>8</v>
      </c>
      <c r="H189" s="183">
        <v>11.93</v>
      </c>
      <c r="I189" s="188">
        <f t="shared" si="36"/>
        <v>95.44</v>
      </c>
      <c r="J189" s="152">
        <f t="shared" si="37"/>
        <v>0.22320000000000001</v>
      </c>
      <c r="K189" s="195">
        <f t="shared" si="38"/>
        <v>14.59</v>
      </c>
      <c r="L189" s="195">
        <f t="shared" si="39"/>
        <v>116.72</v>
      </c>
    </row>
    <row r="190" spans="2:12" x14ac:dyDescent="0.25">
      <c r="B190" s="170" t="s">
        <v>652</v>
      </c>
      <c r="C190" s="170" t="s">
        <v>550</v>
      </c>
      <c r="D190" s="170" t="s">
        <v>229</v>
      </c>
      <c r="E190" s="159" t="s">
        <v>551</v>
      </c>
      <c r="F190" s="170" t="s">
        <v>292</v>
      </c>
      <c r="G190" s="315">
        <v>184.2</v>
      </c>
      <c r="H190" s="183">
        <v>22.76</v>
      </c>
      <c r="I190" s="188">
        <f t="shared" si="36"/>
        <v>4192.3900000000003</v>
      </c>
      <c r="J190" s="152">
        <f t="shared" si="37"/>
        <v>0.22320000000000001</v>
      </c>
      <c r="K190" s="195">
        <f t="shared" si="38"/>
        <v>27.84</v>
      </c>
      <c r="L190" s="195">
        <f t="shared" si="39"/>
        <v>5128.12</v>
      </c>
    </row>
    <row r="191" spans="2:12" x14ac:dyDescent="0.25">
      <c r="B191" s="170" t="s">
        <v>653</v>
      </c>
      <c r="C191" s="170" t="s">
        <v>553</v>
      </c>
      <c r="D191" s="170" t="s">
        <v>229</v>
      </c>
      <c r="E191" s="159" t="s">
        <v>554</v>
      </c>
      <c r="F191" s="170" t="s">
        <v>292</v>
      </c>
      <c r="G191" s="315">
        <v>16.899999999999999</v>
      </c>
      <c r="H191" s="183">
        <v>34.33</v>
      </c>
      <c r="I191" s="188">
        <f t="shared" si="36"/>
        <v>580.16999999999996</v>
      </c>
      <c r="J191" s="152">
        <f t="shared" si="37"/>
        <v>0.22320000000000001</v>
      </c>
      <c r="K191" s="195">
        <f t="shared" si="38"/>
        <v>41.99</v>
      </c>
      <c r="L191" s="195">
        <f t="shared" si="39"/>
        <v>709.63</v>
      </c>
    </row>
    <row r="192" spans="2:12" x14ac:dyDescent="0.25">
      <c r="B192" s="170" t="s">
        <v>654</v>
      </c>
      <c r="C192" s="170" t="s">
        <v>562</v>
      </c>
      <c r="D192" s="170" t="s">
        <v>229</v>
      </c>
      <c r="E192" s="159" t="s">
        <v>563</v>
      </c>
      <c r="F192" s="170" t="s">
        <v>279</v>
      </c>
      <c r="G192" s="315">
        <v>2</v>
      </c>
      <c r="H192" s="183">
        <v>29.27</v>
      </c>
      <c r="I192" s="188">
        <f t="shared" si="36"/>
        <v>58.54</v>
      </c>
      <c r="J192" s="152">
        <f t="shared" si="37"/>
        <v>0.22320000000000001</v>
      </c>
      <c r="K192" s="195">
        <f t="shared" si="38"/>
        <v>35.799999999999997</v>
      </c>
      <c r="L192" s="195">
        <f t="shared" si="39"/>
        <v>71.599999999999994</v>
      </c>
    </row>
    <row r="193" spans="2:12" x14ac:dyDescent="0.25">
      <c r="B193" s="170" t="s">
        <v>655</v>
      </c>
      <c r="C193" s="170" t="s">
        <v>565</v>
      </c>
      <c r="D193" s="170" t="s">
        <v>229</v>
      </c>
      <c r="E193" s="159" t="s">
        <v>566</v>
      </c>
      <c r="F193" s="170" t="s">
        <v>279</v>
      </c>
      <c r="G193" s="315">
        <v>31</v>
      </c>
      <c r="H193" s="183">
        <v>16.690000000000001</v>
      </c>
      <c r="I193" s="188">
        <f t="shared" si="36"/>
        <v>517.39</v>
      </c>
      <c r="J193" s="152">
        <f t="shared" si="37"/>
        <v>0.22320000000000001</v>
      </c>
      <c r="K193" s="195">
        <f t="shared" si="38"/>
        <v>20.41</v>
      </c>
      <c r="L193" s="195">
        <f t="shared" si="39"/>
        <v>632.71</v>
      </c>
    </row>
    <row r="194" spans="2:12" x14ac:dyDescent="0.25">
      <c r="B194" s="169" t="s">
        <v>656</v>
      </c>
      <c r="C194" s="169" t="s">
        <v>185</v>
      </c>
      <c r="D194" s="169"/>
      <c r="E194" s="155" t="s">
        <v>657</v>
      </c>
      <c r="F194" s="169"/>
      <c r="G194" s="314"/>
      <c r="H194" s="182" t="s">
        <v>121</v>
      </c>
      <c r="I194" s="182">
        <f>SUBTOTAL(9,I195:I215)</f>
        <v>235495.81999999992</v>
      </c>
      <c r="J194" s="114"/>
      <c r="K194" s="194"/>
      <c r="L194" s="182">
        <f>SUBTOTAL(9,L195:L215)</f>
        <v>278721.05000000005</v>
      </c>
    </row>
    <row r="195" spans="2:12" ht="38.25" x14ac:dyDescent="0.25">
      <c r="B195" s="170" t="s">
        <v>658</v>
      </c>
      <c r="C195" s="170" t="s">
        <v>659</v>
      </c>
      <c r="D195" s="170" t="s">
        <v>660</v>
      </c>
      <c r="E195" s="159" t="s">
        <v>661</v>
      </c>
      <c r="F195" s="170" t="s">
        <v>428</v>
      </c>
      <c r="G195" s="315">
        <v>1</v>
      </c>
      <c r="H195" s="183">
        <v>206055.74</v>
      </c>
      <c r="I195" s="188">
        <f t="shared" ref="I195:I215" si="40">TRUNC(G195 * H195, 2)</f>
        <v>206055.74</v>
      </c>
      <c r="J195" s="197">
        <f>+$L$6</f>
        <v>0.182</v>
      </c>
      <c r="K195" s="195">
        <f t="shared" ref="K195:K215" si="41">TRUNC(H195 * (1 + J195), 2)</f>
        <v>243557.88</v>
      </c>
      <c r="L195" s="195">
        <f t="shared" ref="L195:L215" si="42">TRUNC(G195 * K195, 2)</f>
        <v>243557.88</v>
      </c>
    </row>
    <row r="196" spans="2:12" ht="38.25" x14ac:dyDescent="0.25">
      <c r="B196" s="170" t="s">
        <v>662</v>
      </c>
      <c r="C196" s="170" t="s">
        <v>663</v>
      </c>
      <c r="D196" s="170" t="s">
        <v>294</v>
      </c>
      <c r="E196" s="159" t="s">
        <v>664</v>
      </c>
      <c r="F196" s="170" t="s">
        <v>268</v>
      </c>
      <c r="G196" s="315">
        <v>2</v>
      </c>
      <c r="H196" s="183">
        <v>7731.13</v>
      </c>
      <c r="I196" s="188">
        <f t="shared" si="40"/>
        <v>15462.26</v>
      </c>
      <c r="J196" s="197">
        <f>+$L$6</f>
        <v>0.182</v>
      </c>
      <c r="K196" s="195">
        <f t="shared" si="41"/>
        <v>9138.19</v>
      </c>
      <c r="L196" s="195">
        <f t="shared" si="42"/>
        <v>18276.38</v>
      </c>
    </row>
    <row r="197" spans="2:12" ht="25.5" x14ac:dyDescent="0.25">
      <c r="B197" s="170" t="s">
        <v>665</v>
      </c>
      <c r="C197" s="170" t="s">
        <v>666</v>
      </c>
      <c r="D197" s="170" t="s">
        <v>667</v>
      </c>
      <c r="E197" s="159" t="s">
        <v>668</v>
      </c>
      <c r="F197" s="170" t="s">
        <v>268</v>
      </c>
      <c r="G197" s="315">
        <v>3</v>
      </c>
      <c r="H197" s="183">
        <v>1702.31</v>
      </c>
      <c r="I197" s="188">
        <f t="shared" si="40"/>
        <v>5106.93</v>
      </c>
      <c r="J197" s="197">
        <f>+$L$6</f>
        <v>0.182</v>
      </c>
      <c r="K197" s="195">
        <f t="shared" si="41"/>
        <v>2012.13</v>
      </c>
      <c r="L197" s="195">
        <f t="shared" si="42"/>
        <v>6036.39</v>
      </c>
    </row>
    <row r="198" spans="2:12" ht="25.5" x14ac:dyDescent="0.25">
      <c r="B198" s="170" t="s">
        <v>669</v>
      </c>
      <c r="C198" s="170" t="s">
        <v>670</v>
      </c>
      <c r="D198" s="170" t="s">
        <v>671</v>
      </c>
      <c r="E198" s="159" t="s">
        <v>672</v>
      </c>
      <c r="F198" s="170" t="s">
        <v>268</v>
      </c>
      <c r="G198" s="315">
        <v>2</v>
      </c>
      <c r="H198" s="183">
        <v>1764.59</v>
      </c>
      <c r="I198" s="188">
        <f t="shared" si="40"/>
        <v>3529.18</v>
      </c>
      <c r="J198" s="152">
        <f t="shared" ref="J198:J215" si="43">+$L$5</f>
        <v>0.22320000000000001</v>
      </c>
      <c r="K198" s="195">
        <f t="shared" si="41"/>
        <v>2158.44</v>
      </c>
      <c r="L198" s="195">
        <f t="shared" si="42"/>
        <v>4316.88</v>
      </c>
    </row>
    <row r="199" spans="2:12" ht="25.5" x14ac:dyDescent="0.25">
      <c r="B199" s="170" t="s">
        <v>673</v>
      </c>
      <c r="C199" s="170" t="s">
        <v>674</v>
      </c>
      <c r="D199" s="170" t="s">
        <v>671</v>
      </c>
      <c r="E199" s="159" t="s">
        <v>675</v>
      </c>
      <c r="F199" s="170" t="s">
        <v>268</v>
      </c>
      <c r="G199" s="315">
        <v>1</v>
      </c>
      <c r="H199" s="183">
        <v>845.84</v>
      </c>
      <c r="I199" s="188">
        <f t="shared" si="40"/>
        <v>845.84</v>
      </c>
      <c r="J199" s="152">
        <f t="shared" si="43"/>
        <v>0.22320000000000001</v>
      </c>
      <c r="K199" s="195">
        <f t="shared" si="41"/>
        <v>1034.6300000000001</v>
      </c>
      <c r="L199" s="195">
        <f t="shared" si="42"/>
        <v>1034.6300000000001</v>
      </c>
    </row>
    <row r="200" spans="2:12" x14ac:dyDescent="0.25">
      <c r="B200" s="170" t="s">
        <v>676</v>
      </c>
      <c r="C200" s="170" t="s">
        <v>677</v>
      </c>
      <c r="D200" s="170" t="s">
        <v>229</v>
      </c>
      <c r="E200" s="159" t="s">
        <v>678</v>
      </c>
      <c r="F200" s="170" t="s">
        <v>279</v>
      </c>
      <c r="G200" s="315">
        <v>6</v>
      </c>
      <c r="H200" s="183">
        <v>283.82</v>
      </c>
      <c r="I200" s="188">
        <f t="shared" si="40"/>
        <v>1702.92</v>
      </c>
      <c r="J200" s="152">
        <f t="shared" si="43"/>
        <v>0.22320000000000001</v>
      </c>
      <c r="K200" s="195">
        <f t="shared" si="41"/>
        <v>347.16</v>
      </c>
      <c r="L200" s="195">
        <f t="shared" si="42"/>
        <v>2082.96</v>
      </c>
    </row>
    <row r="201" spans="2:12" ht="25.5" x14ac:dyDescent="0.25">
      <c r="B201" s="170" t="s">
        <v>679</v>
      </c>
      <c r="C201" s="170" t="s">
        <v>680</v>
      </c>
      <c r="D201" s="170" t="s">
        <v>434</v>
      </c>
      <c r="E201" s="159" t="s">
        <v>681</v>
      </c>
      <c r="F201" s="170" t="s">
        <v>428</v>
      </c>
      <c r="G201" s="315">
        <v>5</v>
      </c>
      <c r="H201" s="183">
        <v>146.26</v>
      </c>
      <c r="I201" s="188">
        <f t="shared" si="40"/>
        <v>731.3</v>
      </c>
      <c r="J201" s="152">
        <f t="shared" si="43"/>
        <v>0.22320000000000001</v>
      </c>
      <c r="K201" s="195">
        <f t="shared" si="41"/>
        <v>178.9</v>
      </c>
      <c r="L201" s="195">
        <f t="shared" si="42"/>
        <v>894.5</v>
      </c>
    </row>
    <row r="202" spans="2:12" ht="25.5" x14ac:dyDescent="0.25">
      <c r="B202" s="170" t="s">
        <v>682</v>
      </c>
      <c r="C202" s="170" t="s">
        <v>683</v>
      </c>
      <c r="D202" s="170" t="s">
        <v>434</v>
      </c>
      <c r="E202" s="159" t="s">
        <v>684</v>
      </c>
      <c r="F202" s="170" t="s">
        <v>428</v>
      </c>
      <c r="G202" s="315">
        <v>2</v>
      </c>
      <c r="H202" s="183">
        <v>129.02000000000001</v>
      </c>
      <c r="I202" s="188">
        <f t="shared" si="40"/>
        <v>258.04000000000002</v>
      </c>
      <c r="J202" s="152">
        <f t="shared" si="43"/>
        <v>0.22320000000000001</v>
      </c>
      <c r="K202" s="195">
        <f t="shared" si="41"/>
        <v>157.81</v>
      </c>
      <c r="L202" s="195">
        <f t="shared" si="42"/>
        <v>315.62</v>
      </c>
    </row>
    <row r="203" spans="2:12" ht="38.25" x14ac:dyDescent="0.25">
      <c r="B203" s="170" t="s">
        <v>685</v>
      </c>
      <c r="C203" s="170" t="s">
        <v>686</v>
      </c>
      <c r="D203" s="170" t="s">
        <v>434</v>
      </c>
      <c r="E203" s="159" t="s">
        <v>687</v>
      </c>
      <c r="F203" s="170" t="s">
        <v>292</v>
      </c>
      <c r="G203" s="315">
        <v>2.2000000000000002</v>
      </c>
      <c r="H203" s="183">
        <v>25.77</v>
      </c>
      <c r="I203" s="188">
        <f t="shared" si="40"/>
        <v>56.69</v>
      </c>
      <c r="J203" s="152">
        <f t="shared" si="43"/>
        <v>0.22320000000000001</v>
      </c>
      <c r="K203" s="195">
        <f t="shared" si="41"/>
        <v>31.52</v>
      </c>
      <c r="L203" s="195">
        <f t="shared" si="42"/>
        <v>69.34</v>
      </c>
    </row>
    <row r="204" spans="2:12" ht="25.5" x14ac:dyDescent="0.25">
      <c r="B204" s="170" t="s">
        <v>688</v>
      </c>
      <c r="C204" s="170" t="s">
        <v>505</v>
      </c>
      <c r="D204" s="170" t="s">
        <v>462</v>
      </c>
      <c r="E204" s="159" t="s">
        <v>506</v>
      </c>
      <c r="F204" s="170" t="s">
        <v>268</v>
      </c>
      <c r="G204" s="315">
        <v>1</v>
      </c>
      <c r="H204" s="183">
        <v>4.1500000000000004</v>
      </c>
      <c r="I204" s="188">
        <f t="shared" si="40"/>
        <v>4.1500000000000004</v>
      </c>
      <c r="J204" s="152">
        <f t="shared" si="43"/>
        <v>0.22320000000000001</v>
      </c>
      <c r="K204" s="195">
        <f t="shared" si="41"/>
        <v>5.07</v>
      </c>
      <c r="L204" s="195">
        <f t="shared" si="42"/>
        <v>5.07</v>
      </c>
    </row>
    <row r="205" spans="2:12" x14ac:dyDescent="0.25">
      <c r="B205" s="170" t="s">
        <v>689</v>
      </c>
      <c r="C205" s="170" t="s">
        <v>690</v>
      </c>
      <c r="D205" s="170" t="s">
        <v>229</v>
      </c>
      <c r="E205" s="159" t="s">
        <v>691</v>
      </c>
      <c r="F205" s="170" t="s">
        <v>279</v>
      </c>
      <c r="G205" s="315">
        <v>1</v>
      </c>
      <c r="H205" s="183">
        <v>22.8</v>
      </c>
      <c r="I205" s="188">
        <f t="shared" si="40"/>
        <v>22.8</v>
      </c>
      <c r="J205" s="152">
        <f t="shared" si="43"/>
        <v>0.22320000000000001</v>
      </c>
      <c r="K205" s="195">
        <f t="shared" si="41"/>
        <v>27.88</v>
      </c>
      <c r="L205" s="195">
        <f t="shared" si="42"/>
        <v>27.88</v>
      </c>
    </row>
    <row r="206" spans="2:12" x14ac:dyDescent="0.25">
      <c r="B206" s="170" t="s">
        <v>692</v>
      </c>
      <c r="C206" s="170" t="s">
        <v>693</v>
      </c>
      <c r="D206" s="170" t="s">
        <v>229</v>
      </c>
      <c r="E206" s="159" t="s">
        <v>694</v>
      </c>
      <c r="F206" s="170" t="s">
        <v>279</v>
      </c>
      <c r="G206" s="315">
        <v>14</v>
      </c>
      <c r="H206" s="183">
        <v>11.17</v>
      </c>
      <c r="I206" s="188">
        <f t="shared" si="40"/>
        <v>156.38</v>
      </c>
      <c r="J206" s="152">
        <f t="shared" si="43"/>
        <v>0.22320000000000001</v>
      </c>
      <c r="K206" s="195">
        <f t="shared" si="41"/>
        <v>13.66</v>
      </c>
      <c r="L206" s="195">
        <f t="shared" si="42"/>
        <v>191.24</v>
      </c>
    </row>
    <row r="207" spans="2:12" x14ac:dyDescent="0.25">
      <c r="B207" s="170" t="s">
        <v>695</v>
      </c>
      <c r="C207" s="170" t="s">
        <v>696</v>
      </c>
      <c r="D207" s="170" t="s">
        <v>229</v>
      </c>
      <c r="E207" s="159" t="s">
        <v>697</v>
      </c>
      <c r="F207" s="170" t="s">
        <v>279</v>
      </c>
      <c r="G207" s="315">
        <v>1</v>
      </c>
      <c r="H207" s="183">
        <v>34.869999999999997</v>
      </c>
      <c r="I207" s="188">
        <f t="shared" si="40"/>
        <v>34.869999999999997</v>
      </c>
      <c r="J207" s="152">
        <f t="shared" si="43"/>
        <v>0.22320000000000001</v>
      </c>
      <c r="K207" s="195">
        <f t="shared" si="41"/>
        <v>42.65</v>
      </c>
      <c r="L207" s="195">
        <f t="shared" si="42"/>
        <v>42.65</v>
      </c>
    </row>
    <row r="208" spans="2:12" x14ac:dyDescent="0.25">
      <c r="B208" s="170" t="s">
        <v>698</v>
      </c>
      <c r="C208" s="170" t="s">
        <v>699</v>
      </c>
      <c r="D208" s="170" t="s">
        <v>229</v>
      </c>
      <c r="E208" s="159" t="s">
        <v>700</v>
      </c>
      <c r="F208" s="170" t="s">
        <v>279</v>
      </c>
      <c r="G208" s="315">
        <v>4</v>
      </c>
      <c r="H208" s="183">
        <v>15.02</v>
      </c>
      <c r="I208" s="188">
        <f t="shared" si="40"/>
        <v>60.08</v>
      </c>
      <c r="J208" s="152">
        <f t="shared" si="43"/>
        <v>0.22320000000000001</v>
      </c>
      <c r="K208" s="195">
        <f t="shared" si="41"/>
        <v>18.37</v>
      </c>
      <c r="L208" s="195">
        <f t="shared" si="42"/>
        <v>73.48</v>
      </c>
    </row>
    <row r="209" spans="2:12" x14ac:dyDescent="0.25">
      <c r="B209" s="170" t="s">
        <v>701</v>
      </c>
      <c r="C209" s="170" t="s">
        <v>702</v>
      </c>
      <c r="D209" s="170" t="s">
        <v>229</v>
      </c>
      <c r="E209" s="159" t="s">
        <v>703</v>
      </c>
      <c r="F209" s="170" t="s">
        <v>279</v>
      </c>
      <c r="G209" s="315">
        <v>18</v>
      </c>
      <c r="H209" s="183">
        <v>26.06</v>
      </c>
      <c r="I209" s="188">
        <f t="shared" si="40"/>
        <v>469.08</v>
      </c>
      <c r="J209" s="152">
        <f t="shared" si="43"/>
        <v>0.22320000000000001</v>
      </c>
      <c r="K209" s="195">
        <f t="shared" si="41"/>
        <v>31.87</v>
      </c>
      <c r="L209" s="195">
        <f t="shared" si="42"/>
        <v>573.66</v>
      </c>
    </row>
    <row r="210" spans="2:12" x14ac:dyDescent="0.25">
      <c r="B210" s="170" t="s">
        <v>704</v>
      </c>
      <c r="C210" s="170" t="s">
        <v>705</v>
      </c>
      <c r="D210" s="170" t="s">
        <v>229</v>
      </c>
      <c r="E210" s="159" t="s">
        <v>706</v>
      </c>
      <c r="F210" s="170" t="s">
        <v>279</v>
      </c>
      <c r="G210" s="315">
        <v>2</v>
      </c>
      <c r="H210" s="183">
        <v>9.81</v>
      </c>
      <c r="I210" s="188">
        <f t="shared" si="40"/>
        <v>19.62</v>
      </c>
      <c r="J210" s="152">
        <f t="shared" si="43"/>
        <v>0.22320000000000001</v>
      </c>
      <c r="K210" s="195">
        <f t="shared" si="41"/>
        <v>11.99</v>
      </c>
      <c r="L210" s="195">
        <f t="shared" si="42"/>
        <v>23.98</v>
      </c>
    </row>
    <row r="211" spans="2:12" x14ac:dyDescent="0.25">
      <c r="B211" s="170" t="s">
        <v>707</v>
      </c>
      <c r="C211" s="170" t="s">
        <v>708</v>
      </c>
      <c r="D211" s="170" t="s">
        <v>229</v>
      </c>
      <c r="E211" s="159" t="s">
        <v>709</v>
      </c>
      <c r="F211" s="170" t="s">
        <v>279</v>
      </c>
      <c r="G211" s="315">
        <v>5</v>
      </c>
      <c r="H211" s="183">
        <v>17.510000000000002</v>
      </c>
      <c r="I211" s="188">
        <f t="shared" si="40"/>
        <v>87.55</v>
      </c>
      <c r="J211" s="152">
        <f t="shared" si="43"/>
        <v>0.22320000000000001</v>
      </c>
      <c r="K211" s="195">
        <f t="shared" si="41"/>
        <v>21.41</v>
      </c>
      <c r="L211" s="195">
        <f t="shared" si="42"/>
        <v>107.05</v>
      </c>
    </row>
    <row r="212" spans="2:12" x14ac:dyDescent="0.25">
      <c r="B212" s="170" t="s">
        <v>710</v>
      </c>
      <c r="C212" s="170" t="s">
        <v>711</v>
      </c>
      <c r="D212" s="170" t="s">
        <v>229</v>
      </c>
      <c r="E212" s="159" t="s">
        <v>712</v>
      </c>
      <c r="F212" s="170" t="s">
        <v>292</v>
      </c>
      <c r="G212" s="315">
        <v>14.9</v>
      </c>
      <c r="H212" s="183">
        <v>13.54</v>
      </c>
      <c r="I212" s="188">
        <f t="shared" si="40"/>
        <v>201.74</v>
      </c>
      <c r="J212" s="152">
        <f t="shared" si="43"/>
        <v>0.22320000000000001</v>
      </c>
      <c r="K212" s="195">
        <f t="shared" si="41"/>
        <v>16.559999999999999</v>
      </c>
      <c r="L212" s="195">
        <f t="shared" si="42"/>
        <v>246.74</v>
      </c>
    </row>
    <row r="213" spans="2:12" x14ac:dyDescent="0.25">
      <c r="B213" s="170" t="s">
        <v>713</v>
      </c>
      <c r="C213" s="170" t="s">
        <v>714</v>
      </c>
      <c r="D213" s="170" t="s">
        <v>229</v>
      </c>
      <c r="E213" s="159" t="s">
        <v>715</v>
      </c>
      <c r="F213" s="170" t="s">
        <v>292</v>
      </c>
      <c r="G213" s="315">
        <v>24.2</v>
      </c>
      <c r="H213" s="183">
        <v>23.17</v>
      </c>
      <c r="I213" s="188">
        <f t="shared" si="40"/>
        <v>560.71</v>
      </c>
      <c r="J213" s="152">
        <f t="shared" si="43"/>
        <v>0.22320000000000001</v>
      </c>
      <c r="K213" s="195">
        <f t="shared" si="41"/>
        <v>28.34</v>
      </c>
      <c r="L213" s="195">
        <f t="shared" si="42"/>
        <v>685.82</v>
      </c>
    </row>
    <row r="214" spans="2:12" x14ac:dyDescent="0.25">
      <c r="B214" s="170" t="s">
        <v>716</v>
      </c>
      <c r="C214" s="170" t="s">
        <v>717</v>
      </c>
      <c r="D214" s="170" t="s">
        <v>229</v>
      </c>
      <c r="E214" s="159" t="s">
        <v>718</v>
      </c>
      <c r="F214" s="170" t="s">
        <v>279</v>
      </c>
      <c r="G214" s="315">
        <v>4</v>
      </c>
      <c r="H214" s="183">
        <v>25.44</v>
      </c>
      <c r="I214" s="188">
        <f t="shared" si="40"/>
        <v>101.76</v>
      </c>
      <c r="J214" s="152">
        <f t="shared" si="43"/>
        <v>0.22320000000000001</v>
      </c>
      <c r="K214" s="195">
        <f t="shared" si="41"/>
        <v>31.11</v>
      </c>
      <c r="L214" s="195">
        <f t="shared" si="42"/>
        <v>124.44</v>
      </c>
    </row>
    <row r="215" spans="2:12" x14ac:dyDescent="0.25">
      <c r="B215" s="170" t="s">
        <v>719</v>
      </c>
      <c r="C215" s="170" t="s">
        <v>720</v>
      </c>
      <c r="D215" s="170" t="s">
        <v>229</v>
      </c>
      <c r="E215" s="159" t="s">
        <v>721</v>
      </c>
      <c r="F215" s="170" t="s">
        <v>279</v>
      </c>
      <c r="G215" s="315">
        <v>1</v>
      </c>
      <c r="H215" s="183">
        <v>28.18</v>
      </c>
      <c r="I215" s="188">
        <f t="shared" si="40"/>
        <v>28.18</v>
      </c>
      <c r="J215" s="152">
        <f t="shared" si="43"/>
        <v>0.22320000000000001</v>
      </c>
      <c r="K215" s="195">
        <f t="shared" si="41"/>
        <v>34.46</v>
      </c>
      <c r="L215" s="195">
        <f t="shared" si="42"/>
        <v>34.46</v>
      </c>
    </row>
    <row r="216" spans="2:12" x14ac:dyDescent="0.25">
      <c r="B216" s="169" t="s">
        <v>722</v>
      </c>
      <c r="C216" s="169" t="s">
        <v>185</v>
      </c>
      <c r="D216" s="169"/>
      <c r="E216" s="155" t="s">
        <v>723</v>
      </c>
      <c r="F216" s="169"/>
      <c r="G216" s="314"/>
      <c r="H216" s="182" t="s">
        <v>121</v>
      </c>
      <c r="I216" s="182">
        <f>SUBTOTAL(9,I217:I287)</f>
        <v>107671.41</v>
      </c>
      <c r="J216" s="114"/>
      <c r="K216" s="194"/>
      <c r="L216" s="182">
        <f>SUBTOTAL(9,L217:L287)</f>
        <v>130887.04000000001</v>
      </c>
    </row>
    <row r="217" spans="2:12" x14ac:dyDescent="0.25">
      <c r="B217" s="169" t="s">
        <v>724</v>
      </c>
      <c r="C217" s="169" t="s">
        <v>185</v>
      </c>
      <c r="D217" s="169"/>
      <c r="E217" s="155" t="s">
        <v>725</v>
      </c>
      <c r="F217" s="169"/>
      <c r="G217" s="314"/>
      <c r="H217" s="182" t="s">
        <v>121</v>
      </c>
      <c r="I217" s="182">
        <f>SUBTOTAL(9,I218:I227)</f>
        <v>752.08</v>
      </c>
      <c r="J217" s="114"/>
      <c r="K217" s="194"/>
      <c r="L217" s="182">
        <f>SUBTOTAL(9,L218:L227)</f>
        <v>919.77</v>
      </c>
    </row>
    <row r="218" spans="2:12" x14ac:dyDescent="0.25">
      <c r="B218" s="170" t="s">
        <v>726</v>
      </c>
      <c r="C218" s="170" t="s">
        <v>727</v>
      </c>
      <c r="D218" s="170" t="s">
        <v>229</v>
      </c>
      <c r="E218" s="159" t="s">
        <v>728</v>
      </c>
      <c r="F218" s="170" t="s">
        <v>279</v>
      </c>
      <c r="G218" s="315">
        <v>1</v>
      </c>
      <c r="H218" s="183">
        <v>104.31</v>
      </c>
      <c r="I218" s="188">
        <f t="shared" ref="I218:I227" si="44">TRUNC(G218 * H218, 2)</f>
        <v>104.31</v>
      </c>
      <c r="J218" s="152">
        <f t="shared" ref="J218:J227" si="45">+$L$5</f>
        <v>0.22320000000000001</v>
      </c>
      <c r="K218" s="195">
        <f t="shared" ref="K218:K227" si="46">TRUNC(H218 * (1 + J218), 2)</f>
        <v>127.59</v>
      </c>
      <c r="L218" s="195">
        <f t="shared" ref="L218:L227" si="47">TRUNC(G218 * K218, 2)</f>
        <v>127.59</v>
      </c>
    </row>
    <row r="219" spans="2:12" x14ac:dyDescent="0.25">
      <c r="B219" s="170" t="s">
        <v>729</v>
      </c>
      <c r="C219" s="170" t="s">
        <v>730</v>
      </c>
      <c r="D219" s="170" t="s">
        <v>229</v>
      </c>
      <c r="E219" s="159" t="s">
        <v>731</v>
      </c>
      <c r="F219" s="170" t="s">
        <v>279</v>
      </c>
      <c r="G219" s="315">
        <v>1</v>
      </c>
      <c r="H219" s="183">
        <v>69.95</v>
      </c>
      <c r="I219" s="188">
        <f t="shared" si="44"/>
        <v>69.95</v>
      </c>
      <c r="J219" s="152">
        <f t="shared" si="45"/>
        <v>0.22320000000000001</v>
      </c>
      <c r="K219" s="195">
        <f t="shared" si="46"/>
        <v>85.56</v>
      </c>
      <c r="L219" s="195">
        <f t="shared" si="47"/>
        <v>85.56</v>
      </c>
    </row>
    <row r="220" spans="2:12" ht="25.5" x14ac:dyDescent="0.25">
      <c r="B220" s="170" t="s">
        <v>732</v>
      </c>
      <c r="C220" s="170" t="s">
        <v>733</v>
      </c>
      <c r="D220" s="170" t="s">
        <v>434</v>
      </c>
      <c r="E220" s="159" t="s">
        <v>734</v>
      </c>
      <c r="F220" s="170" t="s">
        <v>428</v>
      </c>
      <c r="G220" s="315">
        <v>1</v>
      </c>
      <c r="H220" s="183">
        <v>19.670000000000002</v>
      </c>
      <c r="I220" s="188">
        <f t="shared" si="44"/>
        <v>19.670000000000002</v>
      </c>
      <c r="J220" s="152">
        <f t="shared" si="45"/>
        <v>0.22320000000000001</v>
      </c>
      <c r="K220" s="195">
        <f t="shared" si="46"/>
        <v>24.06</v>
      </c>
      <c r="L220" s="195">
        <f t="shared" si="47"/>
        <v>24.06</v>
      </c>
    </row>
    <row r="221" spans="2:12" x14ac:dyDescent="0.25">
      <c r="B221" s="170" t="s">
        <v>735</v>
      </c>
      <c r="C221" s="170" t="s">
        <v>736</v>
      </c>
      <c r="D221" s="170" t="s">
        <v>229</v>
      </c>
      <c r="E221" s="159" t="s">
        <v>737</v>
      </c>
      <c r="F221" s="170" t="s">
        <v>279</v>
      </c>
      <c r="G221" s="315">
        <v>1</v>
      </c>
      <c r="H221" s="183">
        <v>11.71</v>
      </c>
      <c r="I221" s="188">
        <f t="shared" si="44"/>
        <v>11.71</v>
      </c>
      <c r="J221" s="152">
        <f t="shared" si="45"/>
        <v>0.22320000000000001</v>
      </c>
      <c r="K221" s="195">
        <f t="shared" si="46"/>
        <v>14.32</v>
      </c>
      <c r="L221" s="195">
        <f t="shared" si="47"/>
        <v>14.32</v>
      </c>
    </row>
    <row r="222" spans="2:12" x14ac:dyDescent="0.25">
      <c r="B222" s="170" t="s">
        <v>738</v>
      </c>
      <c r="C222" s="170" t="s">
        <v>739</v>
      </c>
      <c r="D222" s="170" t="s">
        <v>229</v>
      </c>
      <c r="E222" s="159" t="s">
        <v>740</v>
      </c>
      <c r="F222" s="170" t="s">
        <v>279</v>
      </c>
      <c r="G222" s="315">
        <v>1</v>
      </c>
      <c r="H222" s="183">
        <v>4.74</v>
      </c>
      <c r="I222" s="188">
        <f t="shared" si="44"/>
        <v>4.74</v>
      </c>
      <c r="J222" s="152">
        <f t="shared" si="45"/>
        <v>0.22320000000000001</v>
      </c>
      <c r="K222" s="195">
        <f t="shared" si="46"/>
        <v>5.79</v>
      </c>
      <c r="L222" s="195">
        <f t="shared" si="47"/>
        <v>5.79</v>
      </c>
    </row>
    <row r="223" spans="2:12" x14ac:dyDescent="0.25">
      <c r="B223" s="170" t="s">
        <v>741</v>
      </c>
      <c r="C223" s="170" t="s">
        <v>742</v>
      </c>
      <c r="D223" s="170" t="s">
        <v>229</v>
      </c>
      <c r="E223" s="159" t="s">
        <v>743</v>
      </c>
      <c r="F223" s="170" t="s">
        <v>279</v>
      </c>
      <c r="G223" s="315">
        <v>1</v>
      </c>
      <c r="H223" s="183">
        <v>13.13</v>
      </c>
      <c r="I223" s="188">
        <f t="shared" si="44"/>
        <v>13.13</v>
      </c>
      <c r="J223" s="152">
        <f t="shared" si="45"/>
        <v>0.22320000000000001</v>
      </c>
      <c r="K223" s="195">
        <f t="shared" si="46"/>
        <v>16.059999999999999</v>
      </c>
      <c r="L223" s="195">
        <f t="shared" si="47"/>
        <v>16.059999999999999</v>
      </c>
    </row>
    <row r="224" spans="2:12" x14ac:dyDescent="0.25">
      <c r="B224" s="170" t="s">
        <v>744</v>
      </c>
      <c r="C224" s="170" t="s">
        <v>745</v>
      </c>
      <c r="D224" s="170" t="s">
        <v>229</v>
      </c>
      <c r="E224" s="159" t="s">
        <v>746</v>
      </c>
      <c r="F224" s="170" t="s">
        <v>279</v>
      </c>
      <c r="G224" s="315">
        <v>12</v>
      </c>
      <c r="H224" s="183">
        <v>8.2200000000000006</v>
      </c>
      <c r="I224" s="188">
        <f t="shared" si="44"/>
        <v>98.64</v>
      </c>
      <c r="J224" s="152">
        <f t="shared" si="45"/>
        <v>0.22320000000000001</v>
      </c>
      <c r="K224" s="195">
        <f t="shared" si="46"/>
        <v>10.050000000000001</v>
      </c>
      <c r="L224" s="195">
        <f t="shared" si="47"/>
        <v>120.6</v>
      </c>
    </row>
    <row r="225" spans="2:12" x14ac:dyDescent="0.25">
      <c r="B225" s="170" t="s">
        <v>747</v>
      </c>
      <c r="C225" s="170" t="s">
        <v>748</v>
      </c>
      <c r="D225" s="170" t="s">
        <v>229</v>
      </c>
      <c r="E225" s="159" t="s">
        <v>749</v>
      </c>
      <c r="F225" s="170" t="s">
        <v>279</v>
      </c>
      <c r="G225" s="315">
        <v>1</v>
      </c>
      <c r="H225" s="183">
        <v>61.2</v>
      </c>
      <c r="I225" s="188">
        <f t="shared" si="44"/>
        <v>61.2</v>
      </c>
      <c r="J225" s="152">
        <f t="shared" si="45"/>
        <v>0.22320000000000001</v>
      </c>
      <c r="K225" s="195">
        <f t="shared" si="46"/>
        <v>74.849999999999994</v>
      </c>
      <c r="L225" s="195">
        <f t="shared" si="47"/>
        <v>74.849999999999994</v>
      </c>
    </row>
    <row r="226" spans="2:12" x14ac:dyDescent="0.25">
      <c r="B226" s="170" t="s">
        <v>750</v>
      </c>
      <c r="C226" s="170" t="s">
        <v>751</v>
      </c>
      <c r="D226" s="170" t="s">
        <v>229</v>
      </c>
      <c r="E226" s="159" t="s">
        <v>752</v>
      </c>
      <c r="F226" s="170" t="s">
        <v>628</v>
      </c>
      <c r="G226" s="315">
        <v>40.9</v>
      </c>
      <c r="H226" s="183">
        <v>8.7899999999999991</v>
      </c>
      <c r="I226" s="188">
        <f t="shared" si="44"/>
        <v>359.51</v>
      </c>
      <c r="J226" s="152">
        <f t="shared" si="45"/>
        <v>0.22320000000000001</v>
      </c>
      <c r="K226" s="195">
        <f t="shared" si="46"/>
        <v>10.75</v>
      </c>
      <c r="L226" s="195">
        <f t="shared" si="47"/>
        <v>439.67</v>
      </c>
    </row>
    <row r="227" spans="2:12" x14ac:dyDescent="0.25">
      <c r="B227" s="170" t="s">
        <v>753</v>
      </c>
      <c r="C227" s="170" t="s">
        <v>754</v>
      </c>
      <c r="D227" s="170" t="s">
        <v>229</v>
      </c>
      <c r="E227" s="159" t="s">
        <v>755</v>
      </c>
      <c r="F227" s="170" t="s">
        <v>279</v>
      </c>
      <c r="G227" s="315">
        <v>1</v>
      </c>
      <c r="H227" s="183">
        <v>9.2200000000000006</v>
      </c>
      <c r="I227" s="188">
        <f t="shared" si="44"/>
        <v>9.2200000000000006</v>
      </c>
      <c r="J227" s="152">
        <f t="shared" si="45"/>
        <v>0.22320000000000001</v>
      </c>
      <c r="K227" s="195">
        <f t="shared" si="46"/>
        <v>11.27</v>
      </c>
      <c r="L227" s="195">
        <f t="shared" si="47"/>
        <v>11.27</v>
      </c>
    </row>
    <row r="228" spans="2:12" x14ac:dyDescent="0.25">
      <c r="B228" s="169" t="s">
        <v>756</v>
      </c>
      <c r="C228" s="169" t="s">
        <v>185</v>
      </c>
      <c r="D228" s="169"/>
      <c r="E228" s="155" t="s">
        <v>757</v>
      </c>
      <c r="F228" s="169"/>
      <c r="G228" s="314"/>
      <c r="H228" s="182" t="s">
        <v>121</v>
      </c>
      <c r="I228" s="182">
        <f>SUBTOTAL(9,I229:I274)</f>
        <v>27868.05</v>
      </c>
      <c r="J228" s="114"/>
      <c r="K228" s="194"/>
      <c r="L228" s="182">
        <f>SUBTOTAL(9,L229:L274)</f>
        <v>33272.520000000004</v>
      </c>
    </row>
    <row r="229" spans="2:12" ht="25.5" x14ac:dyDescent="0.25">
      <c r="B229" s="170" t="s">
        <v>758</v>
      </c>
      <c r="C229" s="170" t="s">
        <v>759</v>
      </c>
      <c r="D229" s="170" t="s">
        <v>667</v>
      </c>
      <c r="E229" s="159" t="s">
        <v>760</v>
      </c>
      <c r="F229" s="170" t="s">
        <v>761</v>
      </c>
      <c r="G229" s="315">
        <v>1</v>
      </c>
      <c r="H229" s="183">
        <v>138.80000000000001</v>
      </c>
      <c r="I229" s="188">
        <f t="shared" ref="I229:I274" si="48">TRUNC(G229 * H229, 2)</f>
        <v>138.80000000000001</v>
      </c>
      <c r="J229" s="152">
        <f t="shared" ref="J229:J273" si="49">+$L$5</f>
        <v>0.22320000000000001</v>
      </c>
      <c r="K229" s="195">
        <f t="shared" ref="K229:K274" si="50">TRUNC(H229 * (1 + J229), 2)</f>
        <v>169.78</v>
      </c>
      <c r="L229" s="195">
        <f t="shared" ref="L229:L274" si="51">TRUNC(G229 * K229, 2)</f>
        <v>169.78</v>
      </c>
    </row>
    <row r="230" spans="2:12" ht="25.5" x14ac:dyDescent="0.25">
      <c r="B230" s="170" t="s">
        <v>762</v>
      </c>
      <c r="C230" s="170" t="s">
        <v>763</v>
      </c>
      <c r="D230" s="170" t="s">
        <v>667</v>
      </c>
      <c r="E230" s="159" t="s">
        <v>764</v>
      </c>
      <c r="F230" s="170" t="s">
        <v>761</v>
      </c>
      <c r="G230" s="315">
        <v>1</v>
      </c>
      <c r="H230" s="183">
        <v>243.54</v>
      </c>
      <c r="I230" s="188">
        <f t="shared" si="48"/>
        <v>243.54</v>
      </c>
      <c r="J230" s="152">
        <f t="shared" si="49"/>
        <v>0.22320000000000001</v>
      </c>
      <c r="K230" s="195">
        <f t="shared" si="50"/>
        <v>297.89</v>
      </c>
      <c r="L230" s="195">
        <f t="shared" si="51"/>
        <v>297.89</v>
      </c>
    </row>
    <row r="231" spans="2:12" x14ac:dyDescent="0.25">
      <c r="B231" s="170" t="s">
        <v>765</v>
      </c>
      <c r="C231" s="170" t="s">
        <v>766</v>
      </c>
      <c r="D231" s="170" t="s">
        <v>229</v>
      </c>
      <c r="E231" s="159" t="s">
        <v>767</v>
      </c>
      <c r="F231" s="170" t="s">
        <v>279</v>
      </c>
      <c r="G231" s="315">
        <v>1</v>
      </c>
      <c r="H231" s="183">
        <v>153.65</v>
      </c>
      <c r="I231" s="188">
        <f t="shared" si="48"/>
        <v>153.65</v>
      </c>
      <c r="J231" s="152">
        <f t="shared" si="49"/>
        <v>0.22320000000000001</v>
      </c>
      <c r="K231" s="195">
        <f t="shared" si="50"/>
        <v>187.94</v>
      </c>
      <c r="L231" s="195">
        <f t="shared" si="51"/>
        <v>187.94</v>
      </c>
    </row>
    <row r="232" spans="2:12" x14ac:dyDescent="0.25">
      <c r="B232" s="170" t="s">
        <v>768</v>
      </c>
      <c r="C232" s="170" t="s">
        <v>769</v>
      </c>
      <c r="D232" s="170" t="s">
        <v>229</v>
      </c>
      <c r="E232" s="159" t="s">
        <v>770</v>
      </c>
      <c r="F232" s="170" t="s">
        <v>279</v>
      </c>
      <c r="G232" s="315">
        <v>10</v>
      </c>
      <c r="H232" s="183">
        <v>110.98</v>
      </c>
      <c r="I232" s="188">
        <f t="shared" si="48"/>
        <v>1109.8</v>
      </c>
      <c r="J232" s="152">
        <f t="shared" si="49"/>
        <v>0.22320000000000001</v>
      </c>
      <c r="K232" s="195">
        <f t="shared" si="50"/>
        <v>135.75</v>
      </c>
      <c r="L232" s="195">
        <f t="shared" si="51"/>
        <v>1357.5</v>
      </c>
    </row>
    <row r="233" spans="2:12" x14ac:dyDescent="0.25">
      <c r="B233" s="170" t="s">
        <v>771</v>
      </c>
      <c r="C233" s="170" t="s">
        <v>727</v>
      </c>
      <c r="D233" s="170" t="s">
        <v>229</v>
      </c>
      <c r="E233" s="159" t="s">
        <v>728</v>
      </c>
      <c r="F233" s="170" t="s">
        <v>279</v>
      </c>
      <c r="G233" s="315">
        <v>2</v>
      </c>
      <c r="H233" s="183">
        <v>104.31</v>
      </c>
      <c r="I233" s="188">
        <f t="shared" si="48"/>
        <v>208.62</v>
      </c>
      <c r="J233" s="152">
        <f t="shared" si="49"/>
        <v>0.22320000000000001</v>
      </c>
      <c r="K233" s="195">
        <f t="shared" si="50"/>
        <v>127.59</v>
      </c>
      <c r="L233" s="195">
        <f t="shared" si="51"/>
        <v>255.18</v>
      </c>
    </row>
    <row r="234" spans="2:12" ht="25.5" x14ac:dyDescent="0.25">
      <c r="B234" s="170" t="s">
        <v>772</v>
      </c>
      <c r="C234" s="170" t="s">
        <v>773</v>
      </c>
      <c r="D234" s="170" t="s">
        <v>434</v>
      </c>
      <c r="E234" s="159" t="s">
        <v>774</v>
      </c>
      <c r="F234" s="170" t="s">
        <v>428</v>
      </c>
      <c r="G234" s="315">
        <v>1</v>
      </c>
      <c r="H234" s="183">
        <v>28.59</v>
      </c>
      <c r="I234" s="188">
        <f t="shared" si="48"/>
        <v>28.59</v>
      </c>
      <c r="J234" s="152">
        <f t="shared" si="49"/>
        <v>0.22320000000000001</v>
      </c>
      <c r="K234" s="195">
        <f t="shared" si="50"/>
        <v>34.97</v>
      </c>
      <c r="L234" s="195">
        <f t="shared" si="51"/>
        <v>34.97</v>
      </c>
    </row>
    <row r="235" spans="2:12" ht="25.5" x14ac:dyDescent="0.25">
      <c r="B235" s="170" t="s">
        <v>775</v>
      </c>
      <c r="C235" s="170" t="s">
        <v>776</v>
      </c>
      <c r="D235" s="170" t="s">
        <v>434</v>
      </c>
      <c r="E235" s="159" t="s">
        <v>777</v>
      </c>
      <c r="F235" s="170" t="s">
        <v>428</v>
      </c>
      <c r="G235" s="315">
        <v>1</v>
      </c>
      <c r="H235" s="183">
        <v>73.17</v>
      </c>
      <c r="I235" s="188">
        <f t="shared" si="48"/>
        <v>73.17</v>
      </c>
      <c r="J235" s="152">
        <f t="shared" si="49"/>
        <v>0.22320000000000001</v>
      </c>
      <c r="K235" s="195">
        <f t="shared" si="50"/>
        <v>89.5</v>
      </c>
      <c r="L235" s="195">
        <f t="shared" si="51"/>
        <v>89.5</v>
      </c>
    </row>
    <row r="236" spans="2:12" x14ac:dyDescent="0.25">
      <c r="B236" s="170" t="s">
        <v>778</v>
      </c>
      <c r="C236" s="170" t="s">
        <v>779</v>
      </c>
      <c r="D236" s="170" t="s">
        <v>229</v>
      </c>
      <c r="E236" s="159" t="s">
        <v>780</v>
      </c>
      <c r="F236" s="170" t="s">
        <v>279</v>
      </c>
      <c r="G236" s="315">
        <v>4</v>
      </c>
      <c r="H236" s="183">
        <v>52.54</v>
      </c>
      <c r="I236" s="188">
        <f t="shared" si="48"/>
        <v>210.16</v>
      </c>
      <c r="J236" s="152">
        <f t="shared" si="49"/>
        <v>0.22320000000000001</v>
      </c>
      <c r="K236" s="195">
        <f t="shared" si="50"/>
        <v>64.260000000000005</v>
      </c>
      <c r="L236" s="195">
        <f t="shared" si="51"/>
        <v>257.04000000000002</v>
      </c>
    </row>
    <row r="237" spans="2:12" x14ac:dyDescent="0.25">
      <c r="B237" s="170" t="s">
        <v>781</v>
      </c>
      <c r="C237" s="170" t="s">
        <v>782</v>
      </c>
      <c r="D237" s="170" t="s">
        <v>229</v>
      </c>
      <c r="E237" s="159" t="s">
        <v>783</v>
      </c>
      <c r="F237" s="170" t="s">
        <v>279</v>
      </c>
      <c r="G237" s="315">
        <v>10</v>
      </c>
      <c r="H237" s="183">
        <v>13.57</v>
      </c>
      <c r="I237" s="188">
        <f t="shared" si="48"/>
        <v>135.69999999999999</v>
      </c>
      <c r="J237" s="152">
        <f t="shared" si="49"/>
        <v>0.22320000000000001</v>
      </c>
      <c r="K237" s="195">
        <f t="shared" si="50"/>
        <v>16.59</v>
      </c>
      <c r="L237" s="195">
        <f t="shared" si="51"/>
        <v>165.9</v>
      </c>
    </row>
    <row r="238" spans="2:12" x14ac:dyDescent="0.25">
      <c r="B238" s="170" t="s">
        <v>784</v>
      </c>
      <c r="C238" s="170" t="s">
        <v>785</v>
      </c>
      <c r="D238" s="170" t="s">
        <v>229</v>
      </c>
      <c r="E238" s="159" t="s">
        <v>786</v>
      </c>
      <c r="F238" s="170" t="s">
        <v>279</v>
      </c>
      <c r="G238" s="315">
        <v>2</v>
      </c>
      <c r="H238" s="183">
        <v>8.15</v>
      </c>
      <c r="I238" s="188">
        <f t="shared" si="48"/>
        <v>16.3</v>
      </c>
      <c r="J238" s="152">
        <f t="shared" si="49"/>
        <v>0.22320000000000001</v>
      </c>
      <c r="K238" s="195">
        <f t="shared" si="50"/>
        <v>9.9600000000000009</v>
      </c>
      <c r="L238" s="195">
        <f t="shared" si="51"/>
        <v>19.920000000000002</v>
      </c>
    </row>
    <row r="239" spans="2:12" x14ac:dyDescent="0.25">
      <c r="B239" s="170" t="s">
        <v>787</v>
      </c>
      <c r="C239" s="170" t="s">
        <v>788</v>
      </c>
      <c r="D239" s="170" t="s">
        <v>229</v>
      </c>
      <c r="E239" s="159" t="s">
        <v>789</v>
      </c>
      <c r="F239" s="170" t="s">
        <v>279</v>
      </c>
      <c r="G239" s="315">
        <v>1</v>
      </c>
      <c r="H239" s="183">
        <v>34.93</v>
      </c>
      <c r="I239" s="188">
        <f t="shared" si="48"/>
        <v>34.93</v>
      </c>
      <c r="J239" s="152">
        <f t="shared" si="49"/>
        <v>0.22320000000000001</v>
      </c>
      <c r="K239" s="195">
        <f t="shared" si="50"/>
        <v>42.72</v>
      </c>
      <c r="L239" s="195">
        <f t="shared" si="51"/>
        <v>42.72</v>
      </c>
    </row>
    <row r="240" spans="2:12" x14ac:dyDescent="0.25">
      <c r="B240" s="170" t="s">
        <v>790</v>
      </c>
      <c r="C240" s="170" t="s">
        <v>791</v>
      </c>
      <c r="D240" s="170" t="s">
        <v>229</v>
      </c>
      <c r="E240" s="159" t="s">
        <v>792</v>
      </c>
      <c r="F240" s="170" t="s">
        <v>279</v>
      </c>
      <c r="G240" s="315">
        <v>2</v>
      </c>
      <c r="H240" s="183">
        <v>14.95</v>
      </c>
      <c r="I240" s="188">
        <f t="shared" si="48"/>
        <v>29.9</v>
      </c>
      <c r="J240" s="152">
        <f t="shared" si="49"/>
        <v>0.22320000000000001</v>
      </c>
      <c r="K240" s="195">
        <f t="shared" si="50"/>
        <v>18.28</v>
      </c>
      <c r="L240" s="195">
        <f t="shared" si="51"/>
        <v>36.56</v>
      </c>
    </row>
    <row r="241" spans="2:12" x14ac:dyDescent="0.25">
      <c r="B241" s="170" t="s">
        <v>793</v>
      </c>
      <c r="C241" s="170" t="s">
        <v>794</v>
      </c>
      <c r="D241" s="170" t="s">
        <v>229</v>
      </c>
      <c r="E241" s="159" t="s">
        <v>795</v>
      </c>
      <c r="F241" s="170" t="s">
        <v>279</v>
      </c>
      <c r="G241" s="315">
        <v>1</v>
      </c>
      <c r="H241" s="183">
        <v>22.1</v>
      </c>
      <c r="I241" s="188">
        <f t="shared" si="48"/>
        <v>22.1</v>
      </c>
      <c r="J241" s="152">
        <f t="shared" si="49"/>
        <v>0.22320000000000001</v>
      </c>
      <c r="K241" s="195">
        <f t="shared" si="50"/>
        <v>27.03</v>
      </c>
      <c r="L241" s="195">
        <f t="shared" si="51"/>
        <v>27.03</v>
      </c>
    </row>
    <row r="242" spans="2:12" x14ac:dyDescent="0.25">
      <c r="B242" s="170" t="s">
        <v>796</v>
      </c>
      <c r="C242" s="170" t="s">
        <v>797</v>
      </c>
      <c r="D242" s="170" t="s">
        <v>229</v>
      </c>
      <c r="E242" s="159" t="s">
        <v>798</v>
      </c>
      <c r="F242" s="170" t="s">
        <v>279</v>
      </c>
      <c r="G242" s="315">
        <v>1</v>
      </c>
      <c r="H242" s="183">
        <v>49.24</v>
      </c>
      <c r="I242" s="188">
        <f t="shared" si="48"/>
        <v>49.24</v>
      </c>
      <c r="J242" s="152">
        <f t="shared" si="49"/>
        <v>0.22320000000000001</v>
      </c>
      <c r="K242" s="195">
        <f t="shared" si="50"/>
        <v>60.23</v>
      </c>
      <c r="L242" s="195">
        <f t="shared" si="51"/>
        <v>60.23</v>
      </c>
    </row>
    <row r="243" spans="2:12" x14ac:dyDescent="0.25">
      <c r="B243" s="170" t="s">
        <v>799</v>
      </c>
      <c r="C243" s="170" t="s">
        <v>739</v>
      </c>
      <c r="D243" s="170" t="s">
        <v>229</v>
      </c>
      <c r="E243" s="159" t="s">
        <v>740</v>
      </c>
      <c r="F243" s="170" t="s">
        <v>279</v>
      </c>
      <c r="G243" s="315">
        <v>22</v>
      </c>
      <c r="H243" s="183">
        <v>4.74</v>
      </c>
      <c r="I243" s="188">
        <f t="shared" si="48"/>
        <v>104.28</v>
      </c>
      <c r="J243" s="152">
        <f t="shared" si="49"/>
        <v>0.22320000000000001</v>
      </c>
      <c r="K243" s="195">
        <f t="shared" si="50"/>
        <v>5.79</v>
      </c>
      <c r="L243" s="195">
        <f t="shared" si="51"/>
        <v>127.38</v>
      </c>
    </row>
    <row r="244" spans="2:12" x14ac:dyDescent="0.25">
      <c r="B244" s="170" t="s">
        <v>800</v>
      </c>
      <c r="C244" s="170" t="s">
        <v>801</v>
      </c>
      <c r="D244" s="170" t="s">
        <v>229</v>
      </c>
      <c r="E244" s="159" t="s">
        <v>802</v>
      </c>
      <c r="F244" s="170" t="s">
        <v>279</v>
      </c>
      <c r="G244" s="315">
        <v>4</v>
      </c>
      <c r="H244" s="183">
        <v>6.06</v>
      </c>
      <c r="I244" s="188">
        <f t="shared" si="48"/>
        <v>24.24</v>
      </c>
      <c r="J244" s="152">
        <f t="shared" si="49"/>
        <v>0.22320000000000001</v>
      </c>
      <c r="K244" s="195">
        <f t="shared" si="50"/>
        <v>7.41</v>
      </c>
      <c r="L244" s="195">
        <f t="shared" si="51"/>
        <v>29.64</v>
      </c>
    </row>
    <row r="245" spans="2:12" x14ac:dyDescent="0.25">
      <c r="B245" s="170" t="s">
        <v>803</v>
      </c>
      <c r="C245" s="170" t="s">
        <v>693</v>
      </c>
      <c r="D245" s="170" t="s">
        <v>229</v>
      </c>
      <c r="E245" s="159" t="s">
        <v>694</v>
      </c>
      <c r="F245" s="170" t="s">
        <v>279</v>
      </c>
      <c r="G245" s="315">
        <v>2</v>
      </c>
      <c r="H245" s="183">
        <v>11.17</v>
      </c>
      <c r="I245" s="188">
        <f t="shared" si="48"/>
        <v>22.34</v>
      </c>
      <c r="J245" s="152">
        <f t="shared" si="49"/>
        <v>0.22320000000000001</v>
      </c>
      <c r="K245" s="195">
        <f t="shared" si="50"/>
        <v>13.66</v>
      </c>
      <c r="L245" s="195">
        <f t="shared" si="51"/>
        <v>27.32</v>
      </c>
    </row>
    <row r="246" spans="2:12" x14ac:dyDescent="0.25">
      <c r="B246" s="170" t="s">
        <v>804</v>
      </c>
      <c r="C246" s="170" t="s">
        <v>805</v>
      </c>
      <c r="D246" s="170" t="s">
        <v>229</v>
      </c>
      <c r="E246" s="159" t="s">
        <v>806</v>
      </c>
      <c r="F246" s="170" t="s">
        <v>279</v>
      </c>
      <c r="G246" s="315">
        <v>2</v>
      </c>
      <c r="H246" s="183">
        <v>4.76</v>
      </c>
      <c r="I246" s="188">
        <f t="shared" si="48"/>
        <v>9.52</v>
      </c>
      <c r="J246" s="152">
        <f t="shared" si="49"/>
        <v>0.22320000000000001</v>
      </c>
      <c r="K246" s="195">
        <f t="shared" si="50"/>
        <v>5.82</v>
      </c>
      <c r="L246" s="195">
        <f t="shared" si="51"/>
        <v>11.64</v>
      </c>
    </row>
    <row r="247" spans="2:12" x14ac:dyDescent="0.25">
      <c r="B247" s="170" t="s">
        <v>807</v>
      </c>
      <c r="C247" s="170" t="s">
        <v>808</v>
      </c>
      <c r="D247" s="170" t="s">
        <v>229</v>
      </c>
      <c r="E247" s="159" t="s">
        <v>809</v>
      </c>
      <c r="F247" s="170" t="s">
        <v>279</v>
      </c>
      <c r="G247" s="315">
        <v>1</v>
      </c>
      <c r="H247" s="183">
        <v>10.76</v>
      </c>
      <c r="I247" s="188">
        <f t="shared" si="48"/>
        <v>10.76</v>
      </c>
      <c r="J247" s="152">
        <f t="shared" si="49"/>
        <v>0.22320000000000001</v>
      </c>
      <c r="K247" s="195">
        <f t="shared" si="50"/>
        <v>13.16</v>
      </c>
      <c r="L247" s="195">
        <f t="shared" si="51"/>
        <v>13.16</v>
      </c>
    </row>
    <row r="248" spans="2:12" x14ac:dyDescent="0.25">
      <c r="B248" s="170" t="s">
        <v>810</v>
      </c>
      <c r="C248" s="170" t="s">
        <v>811</v>
      </c>
      <c r="D248" s="170" t="s">
        <v>229</v>
      </c>
      <c r="E248" s="159" t="s">
        <v>812</v>
      </c>
      <c r="F248" s="170" t="s">
        <v>279</v>
      </c>
      <c r="G248" s="315">
        <v>2</v>
      </c>
      <c r="H248" s="183">
        <v>11.76</v>
      </c>
      <c r="I248" s="188">
        <f t="shared" si="48"/>
        <v>23.52</v>
      </c>
      <c r="J248" s="152">
        <f t="shared" si="49"/>
        <v>0.22320000000000001</v>
      </c>
      <c r="K248" s="195">
        <f t="shared" si="50"/>
        <v>14.38</v>
      </c>
      <c r="L248" s="195">
        <f t="shared" si="51"/>
        <v>28.76</v>
      </c>
    </row>
    <row r="249" spans="2:12" x14ac:dyDescent="0.25">
      <c r="B249" s="170" t="s">
        <v>813</v>
      </c>
      <c r="C249" s="170" t="s">
        <v>814</v>
      </c>
      <c r="D249" s="170" t="s">
        <v>229</v>
      </c>
      <c r="E249" s="159" t="s">
        <v>815</v>
      </c>
      <c r="F249" s="170" t="s">
        <v>279</v>
      </c>
      <c r="G249" s="315">
        <v>1</v>
      </c>
      <c r="H249" s="183">
        <v>14.81</v>
      </c>
      <c r="I249" s="188">
        <f t="shared" si="48"/>
        <v>14.81</v>
      </c>
      <c r="J249" s="152">
        <f t="shared" si="49"/>
        <v>0.22320000000000001</v>
      </c>
      <c r="K249" s="195">
        <f t="shared" si="50"/>
        <v>18.11</v>
      </c>
      <c r="L249" s="195">
        <f t="shared" si="51"/>
        <v>18.11</v>
      </c>
    </row>
    <row r="250" spans="2:12" x14ac:dyDescent="0.25">
      <c r="B250" s="170" t="s">
        <v>816</v>
      </c>
      <c r="C250" s="170" t="s">
        <v>817</v>
      </c>
      <c r="D250" s="170" t="s">
        <v>229</v>
      </c>
      <c r="E250" s="159" t="s">
        <v>818</v>
      </c>
      <c r="F250" s="170" t="s">
        <v>279</v>
      </c>
      <c r="G250" s="315">
        <v>10</v>
      </c>
      <c r="H250" s="183">
        <v>9.18</v>
      </c>
      <c r="I250" s="188">
        <f t="shared" si="48"/>
        <v>91.8</v>
      </c>
      <c r="J250" s="152">
        <f t="shared" si="49"/>
        <v>0.22320000000000001</v>
      </c>
      <c r="K250" s="195">
        <f t="shared" si="50"/>
        <v>11.22</v>
      </c>
      <c r="L250" s="195">
        <f t="shared" si="51"/>
        <v>112.2</v>
      </c>
    </row>
    <row r="251" spans="2:12" x14ac:dyDescent="0.25">
      <c r="B251" s="170" t="s">
        <v>819</v>
      </c>
      <c r="C251" s="170" t="s">
        <v>820</v>
      </c>
      <c r="D251" s="170" t="s">
        <v>229</v>
      </c>
      <c r="E251" s="159" t="s">
        <v>821</v>
      </c>
      <c r="F251" s="170" t="s">
        <v>279</v>
      </c>
      <c r="G251" s="315">
        <v>2</v>
      </c>
      <c r="H251" s="183">
        <v>19.61</v>
      </c>
      <c r="I251" s="188">
        <f t="shared" si="48"/>
        <v>39.22</v>
      </c>
      <c r="J251" s="152">
        <f t="shared" si="49"/>
        <v>0.22320000000000001</v>
      </c>
      <c r="K251" s="195">
        <f t="shared" si="50"/>
        <v>23.98</v>
      </c>
      <c r="L251" s="195">
        <f t="shared" si="51"/>
        <v>47.96</v>
      </c>
    </row>
    <row r="252" spans="2:12" x14ac:dyDescent="0.25">
      <c r="B252" s="170" t="s">
        <v>822</v>
      </c>
      <c r="C252" s="170" t="s">
        <v>823</v>
      </c>
      <c r="D252" s="170" t="s">
        <v>229</v>
      </c>
      <c r="E252" s="159" t="s">
        <v>824</v>
      </c>
      <c r="F252" s="170" t="s">
        <v>279</v>
      </c>
      <c r="G252" s="315">
        <v>1</v>
      </c>
      <c r="H252" s="183">
        <v>46.23</v>
      </c>
      <c r="I252" s="188">
        <f t="shared" si="48"/>
        <v>46.23</v>
      </c>
      <c r="J252" s="152">
        <f t="shared" si="49"/>
        <v>0.22320000000000001</v>
      </c>
      <c r="K252" s="195">
        <f t="shared" si="50"/>
        <v>56.54</v>
      </c>
      <c r="L252" s="195">
        <f t="shared" si="51"/>
        <v>56.54</v>
      </c>
    </row>
    <row r="253" spans="2:12" x14ac:dyDescent="0.25">
      <c r="B253" s="170" t="s">
        <v>825</v>
      </c>
      <c r="C253" s="170" t="s">
        <v>745</v>
      </c>
      <c r="D253" s="170" t="s">
        <v>229</v>
      </c>
      <c r="E253" s="159" t="s">
        <v>746</v>
      </c>
      <c r="F253" s="170" t="s">
        <v>279</v>
      </c>
      <c r="G253" s="315">
        <v>80</v>
      </c>
      <c r="H253" s="183">
        <v>8.2200000000000006</v>
      </c>
      <c r="I253" s="188">
        <f t="shared" si="48"/>
        <v>657.6</v>
      </c>
      <c r="J253" s="152">
        <f t="shared" si="49"/>
        <v>0.22320000000000001</v>
      </c>
      <c r="K253" s="195">
        <f t="shared" si="50"/>
        <v>10.050000000000001</v>
      </c>
      <c r="L253" s="195">
        <f t="shared" si="51"/>
        <v>804</v>
      </c>
    </row>
    <row r="254" spans="2:12" x14ac:dyDescent="0.25">
      <c r="B254" s="170" t="s">
        <v>826</v>
      </c>
      <c r="C254" s="170" t="s">
        <v>705</v>
      </c>
      <c r="D254" s="170" t="s">
        <v>229</v>
      </c>
      <c r="E254" s="159" t="s">
        <v>706</v>
      </c>
      <c r="F254" s="170" t="s">
        <v>279</v>
      </c>
      <c r="G254" s="315">
        <v>7</v>
      </c>
      <c r="H254" s="183">
        <v>9.81</v>
      </c>
      <c r="I254" s="188">
        <f t="shared" si="48"/>
        <v>68.67</v>
      </c>
      <c r="J254" s="152">
        <f t="shared" si="49"/>
        <v>0.22320000000000001</v>
      </c>
      <c r="K254" s="195">
        <f t="shared" si="50"/>
        <v>11.99</v>
      </c>
      <c r="L254" s="195">
        <f t="shared" si="51"/>
        <v>83.93</v>
      </c>
    </row>
    <row r="255" spans="2:12" x14ac:dyDescent="0.25">
      <c r="B255" s="170" t="s">
        <v>827</v>
      </c>
      <c r="C255" s="170" t="s">
        <v>828</v>
      </c>
      <c r="D255" s="170" t="s">
        <v>229</v>
      </c>
      <c r="E255" s="159" t="s">
        <v>829</v>
      </c>
      <c r="F255" s="170" t="s">
        <v>279</v>
      </c>
      <c r="G255" s="315">
        <v>4</v>
      </c>
      <c r="H255" s="183">
        <v>11.54</v>
      </c>
      <c r="I255" s="188">
        <f t="shared" si="48"/>
        <v>46.16</v>
      </c>
      <c r="J255" s="152">
        <f t="shared" si="49"/>
        <v>0.22320000000000001</v>
      </c>
      <c r="K255" s="195">
        <f t="shared" si="50"/>
        <v>14.11</v>
      </c>
      <c r="L255" s="195">
        <f t="shared" si="51"/>
        <v>56.44</v>
      </c>
    </row>
    <row r="256" spans="2:12" x14ac:dyDescent="0.25">
      <c r="B256" s="170" t="s">
        <v>830</v>
      </c>
      <c r="C256" s="170" t="s">
        <v>831</v>
      </c>
      <c r="D256" s="170" t="s">
        <v>229</v>
      </c>
      <c r="E256" s="159" t="s">
        <v>832</v>
      </c>
      <c r="F256" s="170" t="s">
        <v>279</v>
      </c>
      <c r="G256" s="315">
        <v>2</v>
      </c>
      <c r="H256" s="183">
        <v>8.0299999999999994</v>
      </c>
      <c r="I256" s="188">
        <f t="shared" si="48"/>
        <v>16.059999999999999</v>
      </c>
      <c r="J256" s="152">
        <f t="shared" si="49"/>
        <v>0.22320000000000001</v>
      </c>
      <c r="K256" s="195">
        <f t="shared" si="50"/>
        <v>9.82</v>
      </c>
      <c r="L256" s="195">
        <f t="shared" si="51"/>
        <v>19.64</v>
      </c>
    </row>
    <row r="257" spans="2:12" x14ac:dyDescent="0.25">
      <c r="B257" s="170" t="s">
        <v>833</v>
      </c>
      <c r="C257" s="170" t="s">
        <v>834</v>
      </c>
      <c r="D257" s="170" t="s">
        <v>229</v>
      </c>
      <c r="E257" s="159" t="s">
        <v>835</v>
      </c>
      <c r="F257" s="170" t="s">
        <v>279</v>
      </c>
      <c r="G257" s="315">
        <v>1</v>
      </c>
      <c r="H257" s="183">
        <v>24.2</v>
      </c>
      <c r="I257" s="188">
        <f t="shared" si="48"/>
        <v>24.2</v>
      </c>
      <c r="J257" s="152">
        <f t="shared" si="49"/>
        <v>0.22320000000000001</v>
      </c>
      <c r="K257" s="195">
        <f t="shared" si="50"/>
        <v>29.6</v>
      </c>
      <c r="L257" s="195">
        <f t="shared" si="51"/>
        <v>29.6</v>
      </c>
    </row>
    <row r="258" spans="2:12" x14ac:dyDescent="0.25">
      <c r="B258" s="170" t="s">
        <v>836</v>
      </c>
      <c r="C258" s="170" t="s">
        <v>837</v>
      </c>
      <c r="D258" s="170" t="s">
        <v>229</v>
      </c>
      <c r="E258" s="159" t="s">
        <v>838</v>
      </c>
      <c r="F258" s="170" t="s">
        <v>279</v>
      </c>
      <c r="G258" s="315">
        <v>3</v>
      </c>
      <c r="H258" s="183">
        <v>11.32</v>
      </c>
      <c r="I258" s="188">
        <f t="shared" si="48"/>
        <v>33.96</v>
      </c>
      <c r="J258" s="152">
        <f t="shared" si="49"/>
        <v>0.22320000000000001</v>
      </c>
      <c r="K258" s="195">
        <f t="shared" si="50"/>
        <v>13.84</v>
      </c>
      <c r="L258" s="195">
        <f t="shared" si="51"/>
        <v>41.52</v>
      </c>
    </row>
    <row r="259" spans="2:12" x14ac:dyDescent="0.25">
      <c r="B259" s="170" t="s">
        <v>839</v>
      </c>
      <c r="C259" s="170" t="s">
        <v>751</v>
      </c>
      <c r="D259" s="170" t="s">
        <v>229</v>
      </c>
      <c r="E259" s="159" t="s">
        <v>752</v>
      </c>
      <c r="F259" s="170" t="s">
        <v>628</v>
      </c>
      <c r="G259" s="315">
        <v>169.2</v>
      </c>
      <c r="H259" s="183">
        <v>8.7899999999999991</v>
      </c>
      <c r="I259" s="188">
        <f t="shared" si="48"/>
        <v>1487.26</v>
      </c>
      <c r="J259" s="152">
        <f t="shared" si="49"/>
        <v>0.22320000000000001</v>
      </c>
      <c r="K259" s="195">
        <f t="shared" si="50"/>
        <v>10.75</v>
      </c>
      <c r="L259" s="195">
        <f t="shared" si="51"/>
        <v>1818.9</v>
      </c>
    </row>
    <row r="260" spans="2:12" x14ac:dyDescent="0.25">
      <c r="B260" s="170" t="s">
        <v>840</v>
      </c>
      <c r="C260" s="170" t="s">
        <v>711</v>
      </c>
      <c r="D260" s="170" t="s">
        <v>229</v>
      </c>
      <c r="E260" s="159" t="s">
        <v>712</v>
      </c>
      <c r="F260" s="170" t="s">
        <v>292</v>
      </c>
      <c r="G260" s="315">
        <v>42.2</v>
      </c>
      <c r="H260" s="183">
        <v>13.54</v>
      </c>
      <c r="I260" s="188">
        <f t="shared" si="48"/>
        <v>571.38</v>
      </c>
      <c r="J260" s="152">
        <f t="shared" si="49"/>
        <v>0.22320000000000001</v>
      </c>
      <c r="K260" s="195">
        <f t="shared" si="50"/>
        <v>16.559999999999999</v>
      </c>
      <c r="L260" s="195">
        <f t="shared" si="51"/>
        <v>698.83</v>
      </c>
    </row>
    <row r="261" spans="2:12" x14ac:dyDescent="0.25">
      <c r="B261" s="170" t="s">
        <v>841</v>
      </c>
      <c r="C261" s="170" t="s">
        <v>842</v>
      </c>
      <c r="D261" s="170" t="s">
        <v>229</v>
      </c>
      <c r="E261" s="159" t="s">
        <v>843</v>
      </c>
      <c r="F261" s="170" t="s">
        <v>292</v>
      </c>
      <c r="G261" s="315">
        <v>2.9</v>
      </c>
      <c r="H261" s="183">
        <v>19.62</v>
      </c>
      <c r="I261" s="188">
        <f t="shared" si="48"/>
        <v>56.89</v>
      </c>
      <c r="J261" s="152">
        <f t="shared" si="49"/>
        <v>0.22320000000000001</v>
      </c>
      <c r="K261" s="195">
        <f t="shared" si="50"/>
        <v>23.99</v>
      </c>
      <c r="L261" s="195">
        <f t="shared" si="51"/>
        <v>69.569999999999993</v>
      </c>
    </row>
    <row r="262" spans="2:12" x14ac:dyDescent="0.25">
      <c r="B262" s="170" t="s">
        <v>844</v>
      </c>
      <c r="C262" s="170" t="s">
        <v>714</v>
      </c>
      <c r="D262" s="170" t="s">
        <v>229</v>
      </c>
      <c r="E262" s="159" t="s">
        <v>715</v>
      </c>
      <c r="F262" s="170" t="s">
        <v>292</v>
      </c>
      <c r="G262" s="315">
        <v>9.6</v>
      </c>
      <c r="H262" s="183">
        <v>23.17</v>
      </c>
      <c r="I262" s="188">
        <f t="shared" si="48"/>
        <v>222.43</v>
      </c>
      <c r="J262" s="152">
        <f t="shared" si="49"/>
        <v>0.22320000000000001</v>
      </c>
      <c r="K262" s="195">
        <f t="shared" si="50"/>
        <v>28.34</v>
      </c>
      <c r="L262" s="195">
        <f t="shared" si="51"/>
        <v>272.06</v>
      </c>
    </row>
    <row r="263" spans="2:12" x14ac:dyDescent="0.25">
      <c r="B263" s="170" t="s">
        <v>845</v>
      </c>
      <c r="C263" s="170" t="s">
        <v>846</v>
      </c>
      <c r="D263" s="170" t="s">
        <v>229</v>
      </c>
      <c r="E263" s="159" t="s">
        <v>847</v>
      </c>
      <c r="F263" s="170" t="s">
        <v>292</v>
      </c>
      <c r="G263" s="315">
        <v>32.1</v>
      </c>
      <c r="H263" s="183">
        <v>41.38</v>
      </c>
      <c r="I263" s="188">
        <f t="shared" si="48"/>
        <v>1328.29</v>
      </c>
      <c r="J263" s="152">
        <f t="shared" si="49"/>
        <v>0.22320000000000001</v>
      </c>
      <c r="K263" s="195">
        <f t="shared" si="50"/>
        <v>50.61</v>
      </c>
      <c r="L263" s="195">
        <f t="shared" si="51"/>
        <v>1624.58</v>
      </c>
    </row>
    <row r="264" spans="2:12" x14ac:dyDescent="0.25">
      <c r="B264" s="170" t="s">
        <v>848</v>
      </c>
      <c r="C264" s="170" t="s">
        <v>754</v>
      </c>
      <c r="D264" s="170" t="s">
        <v>229</v>
      </c>
      <c r="E264" s="159" t="s">
        <v>755</v>
      </c>
      <c r="F264" s="170" t="s">
        <v>279</v>
      </c>
      <c r="G264" s="315">
        <v>12</v>
      </c>
      <c r="H264" s="183">
        <v>9.2200000000000006</v>
      </c>
      <c r="I264" s="188">
        <f t="shared" si="48"/>
        <v>110.64</v>
      </c>
      <c r="J264" s="152">
        <f t="shared" si="49"/>
        <v>0.22320000000000001</v>
      </c>
      <c r="K264" s="195">
        <f t="shared" si="50"/>
        <v>11.27</v>
      </c>
      <c r="L264" s="195">
        <f t="shared" si="51"/>
        <v>135.24</v>
      </c>
    </row>
    <row r="265" spans="2:12" x14ac:dyDescent="0.25">
      <c r="B265" s="170" t="s">
        <v>849</v>
      </c>
      <c r="C265" s="170" t="s">
        <v>850</v>
      </c>
      <c r="D265" s="170" t="s">
        <v>229</v>
      </c>
      <c r="E265" s="159" t="s">
        <v>851</v>
      </c>
      <c r="F265" s="170" t="s">
        <v>279</v>
      </c>
      <c r="G265" s="315">
        <v>2</v>
      </c>
      <c r="H265" s="183">
        <v>12.54</v>
      </c>
      <c r="I265" s="188">
        <f t="shared" si="48"/>
        <v>25.08</v>
      </c>
      <c r="J265" s="152">
        <f t="shared" si="49"/>
        <v>0.22320000000000001</v>
      </c>
      <c r="K265" s="195">
        <f t="shared" si="50"/>
        <v>15.33</v>
      </c>
      <c r="L265" s="195">
        <f t="shared" si="51"/>
        <v>30.66</v>
      </c>
    </row>
    <row r="266" spans="2:12" x14ac:dyDescent="0.25">
      <c r="B266" s="170" t="s">
        <v>852</v>
      </c>
      <c r="C266" s="170" t="s">
        <v>853</v>
      </c>
      <c r="D266" s="170" t="s">
        <v>229</v>
      </c>
      <c r="E266" s="159" t="s">
        <v>854</v>
      </c>
      <c r="F266" s="170" t="s">
        <v>279</v>
      </c>
      <c r="G266" s="315">
        <v>3</v>
      </c>
      <c r="H266" s="183">
        <v>14.83</v>
      </c>
      <c r="I266" s="188">
        <f t="shared" si="48"/>
        <v>44.49</v>
      </c>
      <c r="J266" s="152">
        <f t="shared" si="49"/>
        <v>0.22320000000000001</v>
      </c>
      <c r="K266" s="195">
        <f t="shared" si="50"/>
        <v>18.14</v>
      </c>
      <c r="L266" s="195">
        <f t="shared" si="51"/>
        <v>54.42</v>
      </c>
    </row>
    <row r="267" spans="2:12" x14ac:dyDescent="0.25">
      <c r="B267" s="170" t="s">
        <v>855</v>
      </c>
      <c r="C267" s="170" t="s">
        <v>856</v>
      </c>
      <c r="D267" s="170" t="s">
        <v>229</v>
      </c>
      <c r="E267" s="159" t="s">
        <v>857</v>
      </c>
      <c r="F267" s="170" t="s">
        <v>279</v>
      </c>
      <c r="G267" s="315">
        <v>1</v>
      </c>
      <c r="H267" s="183">
        <v>33</v>
      </c>
      <c r="I267" s="188">
        <f t="shared" si="48"/>
        <v>33</v>
      </c>
      <c r="J267" s="152">
        <f t="shared" si="49"/>
        <v>0.22320000000000001</v>
      </c>
      <c r="K267" s="195">
        <f t="shared" si="50"/>
        <v>40.36</v>
      </c>
      <c r="L267" s="195">
        <f t="shared" si="51"/>
        <v>40.36</v>
      </c>
    </row>
    <row r="268" spans="2:12" x14ac:dyDescent="0.25">
      <c r="B268" s="170" t="s">
        <v>858</v>
      </c>
      <c r="C268" s="170" t="s">
        <v>814</v>
      </c>
      <c r="D268" s="170" t="s">
        <v>229</v>
      </c>
      <c r="E268" s="159" t="s">
        <v>815</v>
      </c>
      <c r="F268" s="170" t="s">
        <v>279</v>
      </c>
      <c r="G268" s="315">
        <v>1</v>
      </c>
      <c r="H268" s="183">
        <v>14.81</v>
      </c>
      <c r="I268" s="188">
        <f t="shared" si="48"/>
        <v>14.81</v>
      </c>
      <c r="J268" s="152">
        <f t="shared" si="49"/>
        <v>0.22320000000000001</v>
      </c>
      <c r="K268" s="195">
        <f t="shared" si="50"/>
        <v>18.11</v>
      </c>
      <c r="L268" s="195">
        <f t="shared" si="51"/>
        <v>18.11</v>
      </c>
    </row>
    <row r="269" spans="2:12" x14ac:dyDescent="0.25">
      <c r="B269" s="170" t="s">
        <v>859</v>
      </c>
      <c r="C269" s="170" t="s">
        <v>860</v>
      </c>
      <c r="D269" s="170" t="s">
        <v>229</v>
      </c>
      <c r="E269" s="159" t="s">
        <v>861</v>
      </c>
      <c r="F269" s="170" t="s">
        <v>279</v>
      </c>
      <c r="G269" s="315">
        <v>3</v>
      </c>
      <c r="H269" s="183">
        <v>21.58</v>
      </c>
      <c r="I269" s="188">
        <f t="shared" si="48"/>
        <v>64.739999999999995</v>
      </c>
      <c r="J269" s="152">
        <f t="shared" si="49"/>
        <v>0.22320000000000001</v>
      </c>
      <c r="K269" s="195">
        <f t="shared" si="50"/>
        <v>26.39</v>
      </c>
      <c r="L269" s="195">
        <f t="shared" si="51"/>
        <v>79.17</v>
      </c>
    </row>
    <row r="270" spans="2:12" x14ac:dyDescent="0.25">
      <c r="B270" s="170" t="s">
        <v>862</v>
      </c>
      <c r="C270" s="170" t="s">
        <v>863</v>
      </c>
      <c r="D270" s="170" t="s">
        <v>229</v>
      </c>
      <c r="E270" s="159" t="s">
        <v>864</v>
      </c>
      <c r="F270" s="170" t="s">
        <v>279</v>
      </c>
      <c r="G270" s="315">
        <v>15</v>
      </c>
      <c r="H270" s="183">
        <v>11.68</v>
      </c>
      <c r="I270" s="188">
        <f t="shared" si="48"/>
        <v>175.2</v>
      </c>
      <c r="J270" s="152">
        <f t="shared" si="49"/>
        <v>0.22320000000000001</v>
      </c>
      <c r="K270" s="195">
        <f t="shared" si="50"/>
        <v>14.28</v>
      </c>
      <c r="L270" s="195">
        <f t="shared" si="51"/>
        <v>214.2</v>
      </c>
    </row>
    <row r="271" spans="2:12" x14ac:dyDescent="0.25">
      <c r="B271" s="170" t="s">
        <v>865</v>
      </c>
      <c r="C271" s="170" t="s">
        <v>866</v>
      </c>
      <c r="D271" s="170" t="s">
        <v>229</v>
      </c>
      <c r="E271" s="159" t="s">
        <v>867</v>
      </c>
      <c r="F271" s="170" t="s">
        <v>279</v>
      </c>
      <c r="G271" s="315">
        <v>12</v>
      </c>
      <c r="H271" s="183">
        <v>11.87</v>
      </c>
      <c r="I271" s="188">
        <f t="shared" si="48"/>
        <v>142.44</v>
      </c>
      <c r="J271" s="152">
        <f t="shared" si="49"/>
        <v>0.22320000000000001</v>
      </c>
      <c r="K271" s="195">
        <f t="shared" si="50"/>
        <v>14.51</v>
      </c>
      <c r="L271" s="195">
        <f t="shared" si="51"/>
        <v>174.12</v>
      </c>
    </row>
    <row r="272" spans="2:12" x14ac:dyDescent="0.25">
      <c r="B272" s="170" t="s">
        <v>868</v>
      </c>
      <c r="C272" s="170" t="s">
        <v>869</v>
      </c>
      <c r="D272" s="170" t="s">
        <v>229</v>
      </c>
      <c r="E272" s="159" t="s">
        <v>870</v>
      </c>
      <c r="F272" s="170" t="s">
        <v>279</v>
      </c>
      <c r="G272" s="315">
        <v>3</v>
      </c>
      <c r="H272" s="183">
        <v>15.9</v>
      </c>
      <c r="I272" s="188">
        <f t="shared" si="48"/>
        <v>47.7</v>
      </c>
      <c r="J272" s="152">
        <f t="shared" si="49"/>
        <v>0.22320000000000001</v>
      </c>
      <c r="K272" s="195">
        <f t="shared" si="50"/>
        <v>19.440000000000001</v>
      </c>
      <c r="L272" s="195">
        <f t="shared" si="51"/>
        <v>58.32</v>
      </c>
    </row>
    <row r="273" spans="2:12" x14ac:dyDescent="0.25">
      <c r="B273" s="170" t="s">
        <v>871</v>
      </c>
      <c r="C273" s="170" t="s">
        <v>872</v>
      </c>
      <c r="D273" s="170" t="s">
        <v>229</v>
      </c>
      <c r="E273" s="159" t="s">
        <v>873</v>
      </c>
      <c r="F273" s="170" t="s">
        <v>279</v>
      </c>
      <c r="G273" s="315">
        <v>6</v>
      </c>
      <c r="H273" s="183">
        <v>17.79</v>
      </c>
      <c r="I273" s="188">
        <f t="shared" si="48"/>
        <v>106.74</v>
      </c>
      <c r="J273" s="152">
        <f t="shared" si="49"/>
        <v>0.22320000000000001</v>
      </c>
      <c r="K273" s="195">
        <f t="shared" si="50"/>
        <v>21.76</v>
      </c>
      <c r="L273" s="195">
        <f t="shared" si="51"/>
        <v>130.56</v>
      </c>
    </row>
    <row r="274" spans="2:12" ht="25.5" x14ac:dyDescent="0.25">
      <c r="B274" s="170" t="s">
        <v>874</v>
      </c>
      <c r="C274" s="170" t="s">
        <v>875</v>
      </c>
      <c r="D274" s="170" t="s">
        <v>238</v>
      </c>
      <c r="E274" s="159" t="s">
        <v>876</v>
      </c>
      <c r="F274" s="170" t="s">
        <v>279</v>
      </c>
      <c r="G274" s="315">
        <v>1</v>
      </c>
      <c r="H274" s="183">
        <v>19749.09</v>
      </c>
      <c r="I274" s="188">
        <f t="shared" si="48"/>
        <v>19749.09</v>
      </c>
      <c r="J274" s="197">
        <f>L6</f>
        <v>0.182</v>
      </c>
      <c r="K274" s="195">
        <f t="shared" si="50"/>
        <v>23343.42</v>
      </c>
      <c r="L274" s="195">
        <f t="shared" si="51"/>
        <v>23343.42</v>
      </c>
    </row>
    <row r="275" spans="2:12" x14ac:dyDescent="0.25">
      <c r="B275" s="169" t="s">
        <v>877</v>
      </c>
      <c r="C275" s="169" t="s">
        <v>185</v>
      </c>
      <c r="D275" s="169"/>
      <c r="E275" s="155" t="s">
        <v>878</v>
      </c>
      <c r="F275" s="169"/>
      <c r="G275" s="314"/>
      <c r="H275" s="182" t="s">
        <v>121</v>
      </c>
      <c r="I275" s="182">
        <f>SUBTOTAL(9,I276:I287)</f>
        <v>79051.28</v>
      </c>
      <c r="J275" s="114"/>
      <c r="K275" s="194"/>
      <c r="L275" s="182">
        <f>SUBTOTAL(9,L276:L287)</f>
        <v>96694.75</v>
      </c>
    </row>
    <row r="276" spans="2:12" ht="25.5" x14ac:dyDescent="0.25">
      <c r="B276" s="170" t="s">
        <v>879</v>
      </c>
      <c r="C276" s="170" t="s">
        <v>880</v>
      </c>
      <c r="D276" s="170" t="s">
        <v>462</v>
      </c>
      <c r="E276" s="159" t="s">
        <v>881</v>
      </c>
      <c r="F276" s="170" t="s">
        <v>292</v>
      </c>
      <c r="G276" s="315">
        <v>15</v>
      </c>
      <c r="H276" s="183">
        <v>198.49</v>
      </c>
      <c r="I276" s="188">
        <f t="shared" ref="I276:I287" si="52">TRUNC(G276 * H276, 2)</f>
        <v>2977.35</v>
      </c>
      <c r="J276" s="152">
        <f t="shared" ref="J276:J287" si="53">+$L$5</f>
        <v>0.22320000000000001</v>
      </c>
      <c r="K276" s="195">
        <f t="shared" ref="K276:K287" si="54">TRUNC(H276 * (1 + J276), 2)</f>
        <v>242.79</v>
      </c>
      <c r="L276" s="195">
        <f t="shared" ref="L276:L287" si="55">TRUNC(G276 * K276, 2)</f>
        <v>3641.85</v>
      </c>
    </row>
    <row r="277" spans="2:12" ht="25.5" x14ac:dyDescent="0.25">
      <c r="B277" s="170" t="s">
        <v>882</v>
      </c>
      <c r="C277" s="170" t="s">
        <v>883</v>
      </c>
      <c r="D277" s="170" t="s">
        <v>462</v>
      </c>
      <c r="E277" s="159" t="s">
        <v>884</v>
      </c>
      <c r="F277" s="170" t="s">
        <v>292</v>
      </c>
      <c r="G277" s="315">
        <v>25</v>
      </c>
      <c r="H277" s="183">
        <v>125.23</v>
      </c>
      <c r="I277" s="188">
        <f t="shared" si="52"/>
        <v>3130.75</v>
      </c>
      <c r="J277" s="152">
        <f t="shared" si="53"/>
        <v>0.22320000000000001</v>
      </c>
      <c r="K277" s="195">
        <f t="shared" si="54"/>
        <v>153.18</v>
      </c>
      <c r="L277" s="195">
        <f t="shared" si="55"/>
        <v>3829.5</v>
      </c>
    </row>
    <row r="278" spans="2:12" ht="25.5" x14ac:dyDescent="0.25">
      <c r="B278" s="170" t="s">
        <v>885</v>
      </c>
      <c r="C278" s="170" t="s">
        <v>886</v>
      </c>
      <c r="D278" s="170" t="s">
        <v>462</v>
      </c>
      <c r="E278" s="159" t="s">
        <v>887</v>
      </c>
      <c r="F278" s="170" t="s">
        <v>292</v>
      </c>
      <c r="G278" s="315">
        <v>10</v>
      </c>
      <c r="H278" s="183">
        <v>157.54</v>
      </c>
      <c r="I278" s="188">
        <f t="shared" si="52"/>
        <v>1575.4</v>
      </c>
      <c r="J278" s="152">
        <f t="shared" si="53"/>
        <v>0.22320000000000001</v>
      </c>
      <c r="K278" s="195">
        <f t="shared" si="54"/>
        <v>192.7</v>
      </c>
      <c r="L278" s="195">
        <f t="shared" si="55"/>
        <v>1927</v>
      </c>
    </row>
    <row r="279" spans="2:12" ht="25.5" x14ac:dyDescent="0.25">
      <c r="B279" s="170" t="s">
        <v>888</v>
      </c>
      <c r="C279" s="170" t="s">
        <v>889</v>
      </c>
      <c r="D279" s="170" t="s">
        <v>890</v>
      </c>
      <c r="E279" s="159" t="s">
        <v>891</v>
      </c>
      <c r="F279" s="170" t="s">
        <v>892</v>
      </c>
      <c r="G279" s="315">
        <v>25</v>
      </c>
      <c r="H279" s="183">
        <v>8.44</v>
      </c>
      <c r="I279" s="188">
        <f t="shared" si="52"/>
        <v>211</v>
      </c>
      <c r="J279" s="152">
        <f t="shared" si="53"/>
        <v>0.22320000000000001</v>
      </c>
      <c r="K279" s="195">
        <f t="shared" si="54"/>
        <v>10.32</v>
      </c>
      <c r="L279" s="195">
        <f t="shared" si="55"/>
        <v>258</v>
      </c>
    </row>
    <row r="280" spans="2:12" x14ac:dyDescent="0.25">
      <c r="B280" s="170" t="s">
        <v>893</v>
      </c>
      <c r="C280" s="170" t="s">
        <v>894</v>
      </c>
      <c r="D280" s="170" t="s">
        <v>462</v>
      </c>
      <c r="E280" s="159" t="s">
        <v>895</v>
      </c>
      <c r="F280" s="170" t="s">
        <v>292</v>
      </c>
      <c r="G280" s="315">
        <v>50</v>
      </c>
      <c r="H280" s="183">
        <v>455.23</v>
      </c>
      <c r="I280" s="188">
        <f t="shared" si="52"/>
        <v>22761.5</v>
      </c>
      <c r="J280" s="152">
        <f t="shared" si="53"/>
        <v>0.22320000000000001</v>
      </c>
      <c r="K280" s="195">
        <f t="shared" si="54"/>
        <v>556.83000000000004</v>
      </c>
      <c r="L280" s="195">
        <f t="shared" si="55"/>
        <v>27841.5</v>
      </c>
    </row>
    <row r="281" spans="2:12" x14ac:dyDescent="0.25">
      <c r="B281" s="170" t="s">
        <v>896</v>
      </c>
      <c r="C281" s="170" t="s">
        <v>897</v>
      </c>
      <c r="D281" s="170" t="s">
        <v>890</v>
      </c>
      <c r="E281" s="159" t="s">
        <v>898</v>
      </c>
      <c r="F281" s="170" t="s">
        <v>899</v>
      </c>
      <c r="G281" s="315">
        <v>8</v>
      </c>
      <c r="H281" s="183">
        <v>837.32</v>
      </c>
      <c r="I281" s="188">
        <f t="shared" si="52"/>
        <v>6698.56</v>
      </c>
      <c r="J281" s="152">
        <f t="shared" si="53"/>
        <v>0.22320000000000001</v>
      </c>
      <c r="K281" s="195">
        <f t="shared" si="54"/>
        <v>1024.2</v>
      </c>
      <c r="L281" s="195">
        <f t="shared" si="55"/>
        <v>8193.6</v>
      </c>
    </row>
    <row r="282" spans="2:12" x14ac:dyDescent="0.25">
      <c r="B282" s="170" t="s">
        <v>900</v>
      </c>
      <c r="C282" s="170" t="s">
        <v>901</v>
      </c>
      <c r="D282" s="170" t="s">
        <v>660</v>
      </c>
      <c r="E282" s="159" t="s">
        <v>902</v>
      </c>
      <c r="F282" s="170" t="s">
        <v>428</v>
      </c>
      <c r="G282" s="315">
        <v>1</v>
      </c>
      <c r="H282" s="183">
        <v>6111.12</v>
      </c>
      <c r="I282" s="188">
        <f t="shared" si="52"/>
        <v>6111.12</v>
      </c>
      <c r="J282" s="152">
        <f t="shared" si="53"/>
        <v>0.22320000000000001</v>
      </c>
      <c r="K282" s="195">
        <f t="shared" si="54"/>
        <v>7475.12</v>
      </c>
      <c r="L282" s="195">
        <f t="shared" si="55"/>
        <v>7475.12</v>
      </c>
    </row>
    <row r="283" spans="2:12" ht="25.5" x14ac:dyDescent="0.25">
      <c r="B283" s="170" t="s">
        <v>903</v>
      </c>
      <c r="C283" s="170" t="s">
        <v>904</v>
      </c>
      <c r="D283" s="170" t="s">
        <v>890</v>
      </c>
      <c r="E283" s="159" t="s">
        <v>905</v>
      </c>
      <c r="F283" s="170" t="s">
        <v>284</v>
      </c>
      <c r="G283" s="315">
        <v>1.34</v>
      </c>
      <c r="H283" s="183">
        <v>1469.74</v>
      </c>
      <c r="I283" s="188">
        <f t="shared" si="52"/>
        <v>1969.45</v>
      </c>
      <c r="J283" s="152">
        <f t="shared" si="53"/>
        <v>0.22320000000000001</v>
      </c>
      <c r="K283" s="195">
        <f t="shared" si="54"/>
        <v>1797.78</v>
      </c>
      <c r="L283" s="195">
        <f t="shared" si="55"/>
        <v>2409.02</v>
      </c>
    </row>
    <row r="284" spans="2:12" x14ac:dyDescent="0.25">
      <c r="B284" s="170" t="s">
        <v>906</v>
      </c>
      <c r="C284" s="170" t="s">
        <v>907</v>
      </c>
      <c r="D284" s="170" t="s">
        <v>229</v>
      </c>
      <c r="E284" s="159" t="s">
        <v>908</v>
      </c>
      <c r="F284" s="170" t="s">
        <v>292</v>
      </c>
      <c r="G284" s="315">
        <v>50</v>
      </c>
      <c r="H284" s="183">
        <v>95.26</v>
      </c>
      <c r="I284" s="188">
        <f t="shared" si="52"/>
        <v>4763</v>
      </c>
      <c r="J284" s="152">
        <f t="shared" si="53"/>
        <v>0.22320000000000001</v>
      </c>
      <c r="K284" s="195">
        <f t="shared" si="54"/>
        <v>116.52</v>
      </c>
      <c r="L284" s="195">
        <f t="shared" si="55"/>
        <v>5826</v>
      </c>
    </row>
    <row r="285" spans="2:12" x14ac:dyDescent="0.25">
      <c r="B285" s="170" t="s">
        <v>909</v>
      </c>
      <c r="C285" s="170" t="s">
        <v>910</v>
      </c>
      <c r="D285" s="170" t="s">
        <v>462</v>
      </c>
      <c r="E285" s="159" t="s">
        <v>911</v>
      </c>
      <c r="F285" s="170" t="s">
        <v>292</v>
      </c>
      <c r="G285" s="315">
        <v>5</v>
      </c>
      <c r="H285" s="183">
        <v>674.51</v>
      </c>
      <c r="I285" s="188">
        <f t="shared" si="52"/>
        <v>3372.55</v>
      </c>
      <c r="J285" s="152">
        <f t="shared" si="53"/>
        <v>0.22320000000000001</v>
      </c>
      <c r="K285" s="195">
        <f t="shared" si="54"/>
        <v>825.06</v>
      </c>
      <c r="L285" s="195">
        <f t="shared" si="55"/>
        <v>4125.3</v>
      </c>
    </row>
    <row r="286" spans="2:12" ht="25.5" x14ac:dyDescent="0.25">
      <c r="B286" s="170" t="s">
        <v>912</v>
      </c>
      <c r="C286" s="170" t="s">
        <v>913</v>
      </c>
      <c r="D286" s="170" t="s">
        <v>238</v>
      </c>
      <c r="E286" s="159" t="s">
        <v>914</v>
      </c>
      <c r="F286" s="170" t="s">
        <v>428</v>
      </c>
      <c r="G286" s="315">
        <v>1</v>
      </c>
      <c r="H286" s="183">
        <v>16345.6</v>
      </c>
      <c r="I286" s="188">
        <f t="shared" si="52"/>
        <v>16345.6</v>
      </c>
      <c r="J286" s="152">
        <f t="shared" si="53"/>
        <v>0.22320000000000001</v>
      </c>
      <c r="K286" s="195">
        <f t="shared" si="54"/>
        <v>19993.93</v>
      </c>
      <c r="L286" s="195">
        <f t="shared" si="55"/>
        <v>19993.93</v>
      </c>
    </row>
    <row r="287" spans="2:12" ht="25.5" x14ac:dyDescent="0.25">
      <c r="B287" s="170" t="s">
        <v>915</v>
      </c>
      <c r="C287" s="170" t="s">
        <v>916</v>
      </c>
      <c r="D287" s="170" t="s">
        <v>890</v>
      </c>
      <c r="E287" s="159" t="s">
        <v>917</v>
      </c>
      <c r="F287" s="170" t="s">
        <v>428</v>
      </c>
      <c r="G287" s="315">
        <v>1</v>
      </c>
      <c r="H287" s="183">
        <v>9135</v>
      </c>
      <c r="I287" s="188">
        <f t="shared" si="52"/>
        <v>9135</v>
      </c>
      <c r="J287" s="152">
        <f t="shared" si="53"/>
        <v>0.22320000000000001</v>
      </c>
      <c r="K287" s="195">
        <f t="shared" si="54"/>
        <v>11173.93</v>
      </c>
      <c r="L287" s="195">
        <f t="shared" si="55"/>
        <v>11173.93</v>
      </c>
    </row>
    <row r="288" spans="2:12" x14ac:dyDescent="0.25">
      <c r="B288" s="169" t="s">
        <v>918</v>
      </c>
      <c r="C288" s="169" t="s">
        <v>185</v>
      </c>
      <c r="D288" s="169"/>
      <c r="E288" s="155" t="s">
        <v>919</v>
      </c>
      <c r="F288" s="169"/>
      <c r="G288" s="314"/>
      <c r="H288" s="182" t="s">
        <v>121</v>
      </c>
      <c r="I288" s="182">
        <f>SUBTOTAL(9,I289:I318)</f>
        <v>42660.79</v>
      </c>
      <c r="J288" s="114"/>
      <c r="K288" s="194"/>
      <c r="L288" s="182">
        <f>SUBTOTAL(9,L289:L318)</f>
        <v>52179.38</v>
      </c>
    </row>
    <row r="289" spans="2:12" ht="25.5" x14ac:dyDescent="0.25">
      <c r="B289" s="170" t="s">
        <v>920</v>
      </c>
      <c r="C289" s="170" t="s">
        <v>921</v>
      </c>
      <c r="D289" s="170" t="s">
        <v>229</v>
      </c>
      <c r="E289" s="159" t="s">
        <v>922</v>
      </c>
      <c r="F289" s="170" t="s">
        <v>279</v>
      </c>
      <c r="G289" s="315">
        <v>3</v>
      </c>
      <c r="H289" s="183">
        <v>678.14</v>
      </c>
      <c r="I289" s="188">
        <f t="shared" ref="I289:I318" si="56">TRUNC(G289 * H289, 2)</f>
        <v>2034.42</v>
      </c>
      <c r="J289" s="152">
        <f t="shared" ref="J289:J318" si="57">+$L$5</f>
        <v>0.22320000000000001</v>
      </c>
      <c r="K289" s="195">
        <f t="shared" ref="K289:K318" si="58">TRUNC(H289 * (1 + J289), 2)</f>
        <v>829.5</v>
      </c>
      <c r="L289" s="195">
        <f t="shared" ref="L289:L318" si="59">TRUNC(G289 * K289, 2)</f>
        <v>2488.5</v>
      </c>
    </row>
    <row r="290" spans="2:12" x14ac:dyDescent="0.25">
      <c r="B290" s="170" t="s">
        <v>923</v>
      </c>
      <c r="C290" s="170" t="s">
        <v>924</v>
      </c>
      <c r="D290" s="170" t="s">
        <v>229</v>
      </c>
      <c r="E290" s="159" t="s">
        <v>925</v>
      </c>
      <c r="F290" s="170" t="s">
        <v>279</v>
      </c>
      <c r="G290" s="315">
        <v>1</v>
      </c>
      <c r="H290" s="183">
        <v>756.15</v>
      </c>
      <c r="I290" s="188">
        <f t="shared" si="56"/>
        <v>756.15</v>
      </c>
      <c r="J290" s="152">
        <f t="shared" si="57"/>
        <v>0.22320000000000001</v>
      </c>
      <c r="K290" s="195">
        <f t="shared" si="58"/>
        <v>924.92</v>
      </c>
      <c r="L290" s="195">
        <f t="shared" si="59"/>
        <v>924.92</v>
      </c>
    </row>
    <row r="291" spans="2:12" ht="25.5" x14ac:dyDescent="0.25">
      <c r="B291" s="170" t="s">
        <v>926</v>
      </c>
      <c r="C291" s="170" t="s">
        <v>927</v>
      </c>
      <c r="D291" s="170" t="s">
        <v>229</v>
      </c>
      <c r="E291" s="159" t="s">
        <v>928</v>
      </c>
      <c r="F291" s="170" t="s">
        <v>240</v>
      </c>
      <c r="G291" s="315">
        <v>7.2</v>
      </c>
      <c r="H291" s="183">
        <v>157.81</v>
      </c>
      <c r="I291" s="188">
        <f t="shared" si="56"/>
        <v>1136.23</v>
      </c>
      <c r="J291" s="152">
        <f t="shared" si="57"/>
        <v>0.22320000000000001</v>
      </c>
      <c r="K291" s="195">
        <f t="shared" si="58"/>
        <v>193.03</v>
      </c>
      <c r="L291" s="195">
        <f t="shared" si="59"/>
        <v>1389.81</v>
      </c>
    </row>
    <row r="292" spans="2:12" x14ac:dyDescent="0.25">
      <c r="B292" s="170" t="s">
        <v>929</v>
      </c>
      <c r="C292" s="170" t="s">
        <v>930</v>
      </c>
      <c r="D292" s="170" t="s">
        <v>229</v>
      </c>
      <c r="E292" s="159" t="s">
        <v>931</v>
      </c>
      <c r="F292" s="170" t="s">
        <v>240</v>
      </c>
      <c r="G292" s="315">
        <v>1.8</v>
      </c>
      <c r="H292" s="183">
        <v>480.83</v>
      </c>
      <c r="I292" s="188">
        <f t="shared" si="56"/>
        <v>865.49</v>
      </c>
      <c r="J292" s="152">
        <f t="shared" si="57"/>
        <v>0.22320000000000001</v>
      </c>
      <c r="K292" s="195">
        <f t="shared" si="58"/>
        <v>588.15</v>
      </c>
      <c r="L292" s="195">
        <f t="shared" si="59"/>
        <v>1058.67</v>
      </c>
    </row>
    <row r="293" spans="2:12" ht="25.5" x14ac:dyDescent="0.25">
      <c r="B293" s="170" t="s">
        <v>932</v>
      </c>
      <c r="C293" s="170" t="s">
        <v>587</v>
      </c>
      <c r="D293" s="170" t="s">
        <v>462</v>
      </c>
      <c r="E293" s="159" t="s">
        <v>588</v>
      </c>
      <c r="F293" s="170" t="s">
        <v>268</v>
      </c>
      <c r="G293" s="315">
        <v>20</v>
      </c>
      <c r="H293" s="183">
        <v>88.03</v>
      </c>
      <c r="I293" s="188">
        <f t="shared" si="56"/>
        <v>1760.6</v>
      </c>
      <c r="J293" s="152">
        <f t="shared" si="57"/>
        <v>0.22320000000000001</v>
      </c>
      <c r="K293" s="195">
        <f t="shared" si="58"/>
        <v>107.67</v>
      </c>
      <c r="L293" s="195">
        <f t="shared" si="59"/>
        <v>2153.4</v>
      </c>
    </row>
    <row r="294" spans="2:12" ht="25.5" x14ac:dyDescent="0.25">
      <c r="B294" s="170" t="s">
        <v>933</v>
      </c>
      <c r="C294" s="170" t="s">
        <v>499</v>
      </c>
      <c r="D294" s="170" t="s">
        <v>462</v>
      </c>
      <c r="E294" s="159" t="s">
        <v>500</v>
      </c>
      <c r="F294" s="170" t="s">
        <v>268</v>
      </c>
      <c r="G294" s="315">
        <v>10</v>
      </c>
      <c r="H294" s="183">
        <v>5.34</v>
      </c>
      <c r="I294" s="188">
        <f t="shared" si="56"/>
        <v>53.4</v>
      </c>
      <c r="J294" s="152">
        <f t="shared" si="57"/>
        <v>0.22320000000000001</v>
      </c>
      <c r="K294" s="195">
        <f t="shared" si="58"/>
        <v>6.53</v>
      </c>
      <c r="L294" s="195">
        <f t="shared" si="59"/>
        <v>65.3</v>
      </c>
    </row>
    <row r="295" spans="2:12" ht="25.5" x14ac:dyDescent="0.25">
      <c r="B295" s="170" t="s">
        <v>934</v>
      </c>
      <c r="C295" s="170" t="s">
        <v>600</v>
      </c>
      <c r="D295" s="170" t="s">
        <v>238</v>
      </c>
      <c r="E295" s="159" t="s">
        <v>601</v>
      </c>
      <c r="F295" s="170" t="s">
        <v>268</v>
      </c>
      <c r="G295" s="315">
        <v>62</v>
      </c>
      <c r="H295" s="183">
        <v>12.79</v>
      </c>
      <c r="I295" s="188">
        <f t="shared" si="56"/>
        <v>792.98</v>
      </c>
      <c r="J295" s="152">
        <f t="shared" si="57"/>
        <v>0.22320000000000001</v>
      </c>
      <c r="K295" s="195">
        <f t="shared" si="58"/>
        <v>15.64</v>
      </c>
      <c r="L295" s="195">
        <f t="shared" si="59"/>
        <v>969.68</v>
      </c>
    </row>
    <row r="296" spans="2:12" ht="25.5" x14ac:dyDescent="0.25">
      <c r="B296" s="170" t="s">
        <v>935</v>
      </c>
      <c r="C296" s="170" t="s">
        <v>505</v>
      </c>
      <c r="D296" s="170" t="s">
        <v>462</v>
      </c>
      <c r="E296" s="159" t="s">
        <v>506</v>
      </c>
      <c r="F296" s="170" t="s">
        <v>268</v>
      </c>
      <c r="G296" s="315">
        <v>2</v>
      </c>
      <c r="H296" s="183">
        <v>4.1500000000000004</v>
      </c>
      <c r="I296" s="188">
        <f t="shared" si="56"/>
        <v>8.3000000000000007</v>
      </c>
      <c r="J296" s="152">
        <f t="shared" si="57"/>
        <v>0.22320000000000001</v>
      </c>
      <c r="K296" s="195">
        <f t="shared" si="58"/>
        <v>5.07</v>
      </c>
      <c r="L296" s="195">
        <f t="shared" si="59"/>
        <v>10.14</v>
      </c>
    </row>
    <row r="297" spans="2:12" ht="38.25" x14ac:dyDescent="0.25">
      <c r="B297" s="170" t="s">
        <v>936</v>
      </c>
      <c r="C297" s="170" t="s">
        <v>937</v>
      </c>
      <c r="D297" s="170" t="s">
        <v>434</v>
      </c>
      <c r="E297" s="159" t="s">
        <v>938</v>
      </c>
      <c r="F297" s="170" t="s">
        <v>428</v>
      </c>
      <c r="G297" s="315">
        <v>18</v>
      </c>
      <c r="H297" s="183">
        <v>99.99</v>
      </c>
      <c r="I297" s="188">
        <f t="shared" si="56"/>
        <v>1799.82</v>
      </c>
      <c r="J297" s="152">
        <f t="shared" si="57"/>
        <v>0.22320000000000001</v>
      </c>
      <c r="K297" s="195">
        <f t="shared" si="58"/>
        <v>122.3</v>
      </c>
      <c r="L297" s="195">
        <f t="shared" si="59"/>
        <v>2201.4</v>
      </c>
    </row>
    <row r="298" spans="2:12" x14ac:dyDescent="0.25">
      <c r="B298" s="170" t="s">
        <v>939</v>
      </c>
      <c r="C298" s="170" t="s">
        <v>517</v>
      </c>
      <c r="D298" s="170" t="s">
        <v>229</v>
      </c>
      <c r="E298" s="159" t="s">
        <v>518</v>
      </c>
      <c r="F298" s="170" t="s">
        <v>279</v>
      </c>
      <c r="G298" s="315">
        <v>10</v>
      </c>
      <c r="H298" s="183">
        <v>13.62</v>
      </c>
      <c r="I298" s="188">
        <f t="shared" si="56"/>
        <v>136.19999999999999</v>
      </c>
      <c r="J298" s="152">
        <f t="shared" si="57"/>
        <v>0.22320000000000001</v>
      </c>
      <c r="K298" s="195">
        <f t="shared" si="58"/>
        <v>16.649999999999999</v>
      </c>
      <c r="L298" s="195">
        <f t="shared" si="59"/>
        <v>166.5</v>
      </c>
    </row>
    <row r="299" spans="2:12" x14ac:dyDescent="0.25">
      <c r="B299" s="170" t="s">
        <v>940</v>
      </c>
      <c r="C299" s="170" t="s">
        <v>526</v>
      </c>
      <c r="D299" s="170" t="s">
        <v>229</v>
      </c>
      <c r="E299" s="159" t="s">
        <v>527</v>
      </c>
      <c r="F299" s="170" t="s">
        <v>279</v>
      </c>
      <c r="G299" s="315">
        <v>2</v>
      </c>
      <c r="H299" s="183">
        <v>28.33</v>
      </c>
      <c r="I299" s="188">
        <f t="shared" si="56"/>
        <v>56.66</v>
      </c>
      <c r="J299" s="152">
        <f t="shared" si="57"/>
        <v>0.22320000000000001</v>
      </c>
      <c r="K299" s="195">
        <f t="shared" si="58"/>
        <v>34.65</v>
      </c>
      <c r="L299" s="195">
        <f t="shared" si="59"/>
        <v>69.3</v>
      </c>
    </row>
    <row r="300" spans="2:12" ht="38.25" x14ac:dyDescent="0.25">
      <c r="B300" s="170" t="s">
        <v>941</v>
      </c>
      <c r="C300" s="170" t="s">
        <v>942</v>
      </c>
      <c r="D300" s="170" t="s">
        <v>434</v>
      </c>
      <c r="E300" s="159" t="s">
        <v>943</v>
      </c>
      <c r="F300" s="170" t="s">
        <v>428</v>
      </c>
      <c r="G300" s="315">
        <v>28</v>
      </c>
      <c r="H300" s="183">
        <v>103.21</v>
      </c>
      <c r="I300" s="188">
        <f t="shared" si="56"/>
        <v>2889.88</v>
      </c>
      <c r="J300" s="152">
        <f t="shared" si="57"/>
        <v>0.22320000000000001</v>
      </c>
      <c r="K300" s="195">
        <f t="shared" si="58"/>
        <v>126.24</v>
      </c>
      <c r="L300" s="195">
        <f t="shared" si="59"/>
        <v>3534.72</v>
      </c>
    </row>
    <row r="301" spans="2:12" x14ac:dyDescent="0.25">
      <c r="B301" s="170" t="s">
        <v>944</v>
      </c>
      <c r="C301" s="170" t="s">
        <v>529</v>
      </c>
      <c r="D301" s="170" t="s">
        <v>229</v>
      </c>
      <c r="E301" s="159" t="s">
        <v>530</v>
      </c>
      <c r="F301" s="170" t="s">
        <v>279</v>
      </c>
      <c r="G301" s="315">
        <v>14</v>
      </c>
      <c r="H301" s="183">
        <v>14.23</v>
      </c>
      <c r="I301" s="188">
        <f t="shared" si="56"/>
        <v>199.22</v>
      </c>
      <c r="J301" s="152">
        <f t="shared" si="57"/>
        <v>0.22320000000000001</v>
      </c>
      <c r="K301" s="195">
        <f t="shared" si="58"/>
        <v>17.399999999999999</v>
      </c>
      <c r="L301" s="195">
        <f t="shared" si="59"/>
        <v>243.6</v>
      </c>
    </row>
    <row r="302" spans="2:12" ht="38.25" x14ac:dyDescent="0.25">
      <c r="B302" s="170" t="s">
        <v>945</v>
      </c>
      <c r="C302" s="170" t="s">
        <v>946</v>
      </c>
      <c r="D302" s="170" t="s">
        <v>434</v>
      </c>
      <c r="E302" s="159" t="s">
        <v>947</v>
      </c>
      <c r="F302" s="170" t="s">
        <v>428</v>
      </c>
      <c r="G302" s="315">
        <v>3</v>
      </c>
      <c r="H302" s="183">
        <v>165.84</v>
      </c>
      <c r="I302" s="188">
        <f t="shared" si="56"/>
        <v>497.52</v>
      </c>
      <c r="J302" s="152">
        <f t="shared" si="57"/>
        <v>0.22320000000000001</v>
      </c>
      <c r="K302" s="195">
        <f t="shared" si="58"/>
        <v>202.85</v>
      </c>
      <c r="L302" s="195">
        <f t="shared" si="59"/>
        <v>608.54999999999995</v>
      </c>
    </row>
    <row r="303" spans="2:12" ht="38.25" x14ac:dyDescent="0.25">
      <c r="B303" s="170" t="s">
        <v>948</v>
      </c>
      <c r="C303" s="170" t="s">
        <v>949</v>
      </c>
      <c r="D303" s="170" t="s">
        <v>434</v>
      </c>
      <c r="E303" s="159" t="s">
        <v>950</v>
      </c>
      <c r="F303" s="170" t="s">
        <v>428</v>
      </c>
      <c r="G303" s="315">
        <v>9</v>
      </c>
      <c r="H303" s="183">
        <v>13.35</v>
      </c>
      <c r="I303" s="188">
        <f t="shared" si="56"/>
        <v>120.15</v>
      </c>
      <c r="J303" s="152">
        <f t="shared" si="57"/>
        <v>0.22320000000000001</v>
      </c>
      <c r="K303" s="195">
        <f t="shared" si="58"/>
        <v>16.32</v>
      </c>
      <c r="L303" s="195">
        <f t="shared" si="59"/>
        <v>146.88</v>
      </c>
    </row>
    <row r="304" spans="2:12" x14ac:dyDescent="0.25">
      <c r="B304" s="170" t="s">
        <v>951</v>
      </c>
      <c r="C304" s="170" t="s">
        <v>547</v>
      </c>
      <c r="D304" s="170" t="s">
        <v>229</v>
      </c>
      <c r="E304" s="159" t="s">
        <v>548</v>
      </c>
      <c r="F304" s="170" t="s">
        <v>279</v>
      </c>
      <c r="G304" s="315">
        <v>1</v>
      </c>
      <c r="H304" s="183">
        <v>21.25</v>
      </c>
      <c r="I304" s="188">
        <f t="shared" si="56"/>
        <v>21.25</v>
      </c>
      <c r="J304" s="152">
        <f t="shared" si="57"/>
        <v>0.22320000000000001</v>
      </c>
      <c r="K304" s="195">
        <f t="shared" si="58"/>
        <v>25.99</v>
      </c>
      <c r="L304" s="195">
        <f t="shared" si="59"/>
        <v>25.99</v>
      </c>
    </row>
    <row r="305" spans="2:12" ht="38.25" x14ac:dyDescent="0.25">
      <c r="B305" s="170" t="s">
        <v>952</v>
      </c>
      <c r="C305" s="170" t="s">
        <v>953</v>
      </c>
      <c r="D305" s="170" t="s">
        <v>434</v>
      </c>
      <c r="E305" s="159" t="s">
        <v>954</v>
      </c>
      <c r="F305" s="170" t="s">
        <v>428</v>
      </c>
      <c r="G305" s="315">
        <v>4</v>
      </c>
      <c r="H305" s="183">
        <v>59.71</v>
      </c>
      <c r="I305" s="188">
        <f t="shared" si="56"/>
        <v>238.84</v>
      </c>
      <c r="J305" s="152">
        <f t="shared" si="57"/>
        <v>0.22320000000000001</v>
      </c>
      <c r="K305" s="195">
        <f t="shared" si="58"/>
        <v>73.03</v>
      </c>
      <c r="L305" s="195">
        <f t="shared" si="59"/>
        <v>292.12</v>
      </c>
    </row>
    <row r="306" spans="2:12" ht="38.25" x14ac:dyDescent="0.25">
      <c r="B306" s="170" t="s">
        <v>955</v>
      </c>
      <c r="C306" s="170" t="s">
        <v>956</v>
      </c>
      <c r="D306" s="170" t="s">
        <v>434</v>
      </c>
      <c r="E306" s="159" t="s">
        <v>957</v>
      </c>
      <c r="F306" s="170" t="s">
        <v>428</v>
      </c>
      <c r="G306" s="315">
        <v>2</v>
      </c>
      <c r="H306" s="183">
        <v>70.95</v>
      </c>
      <c r="I306" s="188">
        <f t="shared" si="56"/>
        <v>141.9</v>
      </c>
      <c r="J306" s="152">
        <f t="shared" si="57"/>
        <v>0.22320000000000001</v>
      </c>
      <c r="K306" s="195">
        <f t="shared" si="58"/>
        <v>86.78</v>
      </c>
      <c r="L306" s="195">
        <f t="shared" si="59"/>
        <v>173.56</v>
      </c>
    </row>
    <row r="307" spans="2:12" x14ac:dyDescent="0.25">
      <c r="B307" s="170" t="s">
        <v>958</v>
      </c>
      <c r="C307" s="170" t="s">
        <v>559</v>
      </c>
      <c r="D307" s="170" t="s">
        <v>229</v>
      </c>
      <c r="E307" s="159" t="s">
        <v>560</v>
      </c>
      <c r="F307" s="170" t="s">
        <v>292</v>
      </c>
      <c r="G307" s="315">
        <v>22.5</v>
      </c>
      <c r="H307" s="183">
        <v>37.33</v>
      </c>
      <c r="I307" s="188">
        <f t="shared" si="56"/>
        <v>839.92</v>
      </c>
      <c r="J307" s="152">
        <f t="shared" si="57"/>
        <v>0.22320000000000001</v>
      </c>
      <c r="K307" s="195">
        <f t="shared" si="58"/>
        <v>45.66</v>
      </c>
      <c r="L307" s="195">
        <f t="shared" si="59"/>
        <v>1027.3499999999999</v>
      </c>
    </row>
    <row r="308" spans="2:12" x14ac:dyDescent="0.25">
      <c r="B308" s="170" t="s">
        <v>959</v>
      </c>
      <c r="C308" s="170" t="s">
        <v>626</v>
      </c>
      <c r="D308" s="170" t="s">
        <v>229</v>
      </c>
      <c r="E308" s="159" t="s">
        <v>627</v>
      </c>
      <c r="F308" s="170" t="s">
        <v>628</v>
      </c>
      <c r="G308" s="315">
        <v>227.4</v>
      </c>
      <c r="H308" s="183">
        <v>63.21</v>
      </c>
      <c r="I308" s="188">
        <f t="shared" si="56"/>
        <v>14373.95</v>
      </c>
      <c r="J308" s="152">
        <f t="shared" si="57"/>
        <v>0.22320000000000001</v>
      </c>
      <c r="K308" s="195">
        <f t="shared" si="58"/>
        <v>77.31</v>
      </c>
      <c r="L308" s="195">
        <f t="shared" si="59"/>
        <v>17580.29</v>
      </c>
    </row>
    <row r="309" spans="2:12" x14ac:dyDescent="0.25">
      <c r="B309" s="170" t="s">
        <v>960</v>
      </c>
      <c r="C309" s="170" t="s">
        <v>556</v>
      </c>
      <c r="D309" s="170" t="s">
        <v>229</v>
      </c>
      <c r="E309" s="159" t="s">
        <v>557</v>
      </c>
      <c r="F309" s="170" t="s">
        <v>292</v>
      </c>
      <c r="G309" s="315">
        <v>72.900000000000006</v>
      </c>
      <c r="H309" s="183">
        <v>16.579999999999998</v>
      </c>
      <c r="I309" s="188">
        <f t="shared" si="56"/>
        <v>1208.68</v>
      </c>
      <c r="J309" s="152">
        <f t="shared" si="57"/>
        <v>0.22320000000000001</v>
      </c>
      <c r="K309" s="195">
        <f t="shared" si="58"/>
        <v>20.28</v>
      </c>
      <c r="L309" s="195">
        <f t="shared" si="59"/>
        <v>1478.41</v>
      </c>
    </row>
    <row r="310" spans="2:12" x14ac:dyDescent="0.25">
      <c r="B310" s="170" t="s">
        <v>961</v>
      </c>
      <c r="C310" s="170" t="s">
        <v>553</v>
      </c>
      <c r="D310" s="170" t="s">
        <v>229</v>
      </c>
      <c r="E310" s="159" t="s">
        <v>554</v>
      </c>
      <c r="F310" s="170" t="s">
        <v>292</v>
      </c>
      <c r="G310" s="315">
        <v>1.3</v>
      </c>
      <c r="H310" s="183">
        <v>34.33</v>
      </c>
      <c r="I310" s="188">
        <f t="shared" si="56"/>
        <v>44.62</v>
      </c>
      <c r="J310" s="152">
        <f t="shared" si="57"/>
        <v>0.22320000000000001</v>
      </c>
      <c r="K310" s="195">
        <f t="shared" si="58"/>
        <v>41.99</v>
      </c>
      <c r="L310" s="195">
        <f t="shared" si="59"/>
        <v>54.58</v>
      </c>
    </row>
    <row r="311" spans="2:12" x14ac:dyDescent="0.25">
      <c r="B311" s="170" t="s">
        <v>962</v>
      </c>
      <c r="C311" s="170" t="s">
        <v>963</v>
      </c>
      <c r="D311" s="170" t="s">
        <v>229</v>
      </c>
      <c r="E311" s="159" t="s">
        <v>964</v>
      </c>
      <c r="F311" s="170" t="s">
        <v>279</v>
      </c>
      <c r="G311" s="315">
        <v>2</v>
      </c>
      <c r="H311" s="183">
        <v>30.67</v>
      </c>
      <c r="I311" s="188">
        <f t="shared" si="56"/>
        <v>61.34</v>
      </c>
      <c r="J311" s="152">
        <f t="shared" si="57"/>
        <v>0.22320000000000001</v>
      </c>
      <c r="K311" s="195">
        <f t="shared" si="58"/>
        <v>37.51</v>
      </c>
      <c r="L311" s="195">
        <f t="shared" si="59"/>
        <v>75.02</v>
      </c>
    </row>
    <row r="312" spans="2:12" ht="25.5" x14ac:dyDescent="0.25">
      <c r="B312" s="170" t="s">
        <v>965</v>
      </c>
      <c r="C312" s="170" t="s">
        <v>966</v>
      </c>
      <c r="D312" s="170" t="s">
        <v>434</v>
      </c>
      <c r="E312" s="159" t="s">
        <v>967</v>
      </c>
      <c r="F312" s="170" t="s">
        <v>428</v>
      </c>
      <c r="G312" s="315">
        <v>1</v>
      </c>
      <c r="H312" s="183">
        <v>152.01</v>
      </c>
      <c r="I312" s="188">
        <f t="shared" si="56"/>
        <v>152.01</v>
      </c>
      <c r="J312" s="152">
        <f t="shared" si="57"/>
        <v>0.22320000000000001</v>
      </c>
      <c r="K312" s="195">
        <f t="shared" si="58"/>
        <v>185.93</v>
      </c>
      <c r="L312" s="195">
        <f t="shared" si="59"/>
        <v>185.93</v>
      </c>
    </row>
    <row r="313" spans="2:12" ht="25.5" x14ac:dyDescent="0.25">
      <c r="B313" s="170" t="s">
        <v>968</v>
      </c>
      <c r="C313" s="170" t="s">
        <v>969</v>
      </c>
      <c r="D313" s="170" t="s">
        <v>434</v>
      </c>
      <c r="E313" s="159" t="s">
        <v>970</v>
      </c>
      <c r="F313" s="170" t="s">
        <v>428</v>
      </c>
      <c r="G313" s="315">
        <v>2</v>
      </c>
      <c r="H313" s="183">
        <v>117.44</v>
      </c>
      <c r="I313" s="188">
        <f t="shared" si="56"/>
        <v>234.88</v>
      </c>
      <c r="J313" s="152">
        <f t="shared" si="57"/>
        <v>0.22320000000000001</v>
      </c>
      <c r="K313" s="195">
        <f t="shared" si="58"/>
        <v>143.65</v>
      </c>
      <c r="L313" s="195">
        <f t="shared" si="59"/>
        <v>287.3</v>
      </c>
    </row>
    <row r="314" spans="2:12" x14ac:dyDescent="0.25">
      <c r="B314" s="170" t="s">
        <v>971</v>
      </c>
      <c r="C314" s="170" t="s">
        <v>972</v>
      </c>
      <c r="D314" s="170" t="s">
        <v>229</v>
      </c>
      <c r="E314" s="159" t="s">
        <v>973</v>
      </c>
      <c r="F314" s="170" t="s">
        <v>628</v>
      </c>
      <c r="G314" s="315">
        <v>30.8</v>
      </c>
      <c r="H314" s="183">
        <v>114.66</v>
      </c>
      <c r="I314" s="188">
        <f t="shared" si="56"/>
        <v>3531.52</v>
      </c>
      <c r="J314" s="152">
        <f t="shared" si="57"/>
        <v>0.22320000000000001</v>
      </c>
      <c r="K314" s="195">
        <f t="shared" si="58"/>
        <v>140.25</v>
      </c>
      <c r="L314" s="195">
        <f t="shared" si="59"/>
        <v>4319.7</v>
      </c>
    </row>
    <row r="315" spans="2:12" x14ac:dyDescent="0.25">
      <c r="B315" s="170" t="s">
        <v>974</v>
      </c>
      <c r="C315" s="170" t="s">
        <v>502</v>
      </c>
      <c r="D315" s="170" t="s">
        <v>238</v>
      </c>
      <c r="E315" s="159" t="s">
        <v>975</v>
      </c>
      <c r="F315" s="170" t="s">
        <v>268</v>
      </c>
      <c r="G315" s="315">
        <v>1</v>
      </c>
      <c r="H315" s="183">
        <v>4.83</v>
      </c>
      <c r="I315" s="188">
        <f t="shared" si="56"/>
        <v>4.83</v>
      </c>
      <c r="J315" s="152">
        <f t="shared" si="57"/>
        <v>0.22320000000000001</v>
      </c>
      <c r="K315" s="195">
        <f t="shared" si="58"/>
        <v>5.9</v>
      </c>
      <c r="L315" s="195">
        <f t="shared" si="59"/>
        <v>5.9</v>
      </c>
    </row>
    <row r="316" spans="2:12" x14ac:dyDescent="0.25">
      <c r="B316" s="170" t="s">
        <v>976</v>
      </c>
      <c r="C316" s="170" t="s">
        <v>643</v>
      </c>
      <c r="D316" s="170" t="s">
        <v>229</v>
      </c>
      <c r="E316" s="159" t="s">
        <v>644</v>
      </c>
      <c r="F316" s="170" t="s">
        <v>279</v>
      </c>
      <c r="G316" s="315">
        <v>1</v>
      </c>
      <c r="H316" s="183">
        <v>24.28</v>
      </c>
      <c r="I316" s="188">
        <f t="shared" si="56"/>
        <v>24.28</v>
      </c>
      <c r="J316" s="152">
        <f t="shared" si="57"/>
        <v>0.22320000000000001</v>
      </c>
      <c r="K316" s="195">
        <f t="shared" si="58"/>
        <v>29.69</v>
      </c>
      <c r="L316" s="195">
        <f t="shared" si="59"/>
        <v>29.69</v>
      </c>
    </row>
    <row r="317" spans="2:12" x14ac:dyDescent="0.25">
      <c r="B317" s="170" t="s">
        <v>977</v>
      </c>
      <c r="C317" s="170" t="s">
        <v>553</v>
      </c>
      <c r="D317" s="170" t="s">
        <v>229</v>
      </c>
      <c r="E317" s="159" t="s">
        <v>554</v>
      </c>
      <c r="F317" s="170" t="s">
        <v>292</v>
      </c>
      <c r="G317" s="315">
        <v>0.9</v>
      </c>
      <c r="H317" s="183">
        <v>34.33</v>
      </c>
      <c r="I317" s="188">
        <f t="shared" si="56"/>
        <v>30.89</v>
      </c>
      <c r="J317" s="152">
        <f t="shared" si="57"/>
        <v>0.22320000000000001</v>
      </c>
      <c r="K317" s="195">
        <f t="shared" si="58"/>
        <v>41.99</v>
      </c>
      <c r="L317" s="195">
        <f t="shared" si="59"/>
        <v>37.79</v>
      </c>
    </row>
    <row r="318" spans="2:12" ht="38.25" x14ac:dyDescent="0.25">
      <c r="B318" s="170" t="s">
        <v>978</v>
      </c>
      <c r="C318" s="170" t="s">
        <v>979</v>
      </c>
      <c r="D318" s="170" t="s">
        <v>238</v>
      </c>
      <c r="E318" s="159" t="s">
        <v>980</v>
      </c>
      <c r="F318" s="170" t="s">
        <v>428</v>
      </c>
      <c r="G318" s="315">
        <v>2</v>
      </c>
      <c r="H318" s="183">
        <v>4322.43</v>
      </c>
      <c r="I318" s="188">
        <f t="shared" si="56"/>
        <v>8644.86</v>
      </c>
      <c r="J318" s="152">
        <f t="shared" si="57"/>
        <v>0.22320000000000001</v>
      </c>
      <c r="K318" s="195">
        <f t="shared" si="58"/>
        <v>5287.19</v>
      </c>
      <c r="L318" s="195">
        <f t="shared" si="59"/>
        <v>10574.38</v>
      </c>
    </row>
    <row r="319" spans="2:12" x14ac:dyDescent="0.25">
      <c r="B319" s="169" t="s">
        <v>110</v>
      </c>
      <c r="C319" s="169" t="s">
        <v>185</v>
      </c>
      <c r="D319" s="169"/>
      <c r="E319" s="155" t="s">
        <v>2039</v>
      </c>
      <c r="F319" s="169"/>
      <c r="G319" s="314"/>
      <c r="H319" s="182" t="s">
        <v>121</v>
      </c>
      <c r="I319" s="182">
        <f>SUBTOTAL(9,I320:I519)</f>
        <v>442192.03999999975</v>
      </c>
      <c r="J319" s="114"/>
      <c r="K319" s="194"/>
      <c r="L319" s="182">
        <f>SUBTOTAL(9,L320:L519)</f>
        <v>533899.78999999969</v>
      </c>
    </row>
    <row r="320" spans="2:12" x14ac:dyDescent="0.25">
      <c r="B320" s="169" t="s">
        <v>981</v>
      </c>
      <c r="C320" s="169" t="s">
        <v>185</v>
      </c>
      <c r="D320" s="169"/>
      <c r="E320" s="155" t="s">
        <v>982</v>
      </c>
      <c r="F320" s="169"/>
      <c r="G320" s="314"/>
      <c r="H320" s="182" t="s">
        <v>121</v>
      </c>
      <c r="I320" s="182">
        <f>SUBTOTAL(9,I321:I455)</f>
        <v>362177.69999999978</v>
      </c>
      <c r="J320" s="114"/>
      <c r="K320" s="194"/>
      <c r="L320" s="182">
        <f>SUBTOTAL(9,L321:L455)</f>
        <v>436055.97999999986</v>
      </c>
    </row>
    <row r="321" spans="2:12" x14ac:dyDescent="0.25">
      <c r="B321" s="169" t="s">
        <v>983</v>
      </c>
      <c r="C321" s="169" t="s">
        <v>185</v>
      </c>
      <c r="D321" s="169"/>
      <c r="E321" s="155" t="s">
        <v>984</v>
      </c>
      <c r="F321" s="169"/>
      <c r="G321" s="314"/>
      <c r="H321" s="182" t="s">
        <v>121</v>
      </c>
      <c r="I321" s="182">
        <f>SUBTOTAL(9,I322:I350)</f>
        <v>43688.32</v>
      </c>
      <c r="J321" s="114"/>
      <c r="K321" s="194"/>
      <c r="L321" s="182">
        <f>SUBTOTAL(9,L322:L350)</f>
        <v>53438.479999999996</v>
      </c>
    </row>
    <row r="322" spans="2:12" x14ac:dyDescent="0.25">
      <c r="B322" s="170" t="s">
        <v>985</v>
      </c>
      <c r="C322" s="170" t="s">
        <v>986</v>
      </c>
      <c r="D322" s="170" t="s">
        <v>229</v>
      </c>
      <c r="E322" s="159" t="s">
        <v>987</v>
      </c>
      <c r="F322" s="170" t="s">
        <v>279</v>
      </c>
      <c r="G322" s="315">
        <v>6</v>
      </c>
      <c r="H322" s="183">
        <v>13.32</v>
      </c>
      <c r="I322" s="188">
        <f t="shared" ref="I322:I385" si="60">TRUNC(G322 * H322, 2)</f>
        <v>79.92</v>
      </c>
      <c r="J322" s="152">
        <f t="shared" ref="J322:J385" si="61">+$L$5</f>
        <v>0.22320000000000001</v>
      </c>
      <c r="K322" s="195">
        <f t="shared" ref="K322:K385" si="62">TRUNC(H322 * (1 + J322), 2)</f>
        <v>16.29</v>
      </c>
      <c r="L322" s="195">
        <f t="shared" ref="L322:L385" si="63">TRUNC(G322 * K322, 2)</f>
        <v>97.74</v>
      </c>
    </row>
    <row r="323" spans="2:12" x14ac:dyDescent="0.25">
      <c r="B323" s="170" t="s">
        <v>988</v>
      </c>
      <c r="C323" s="170" t="s">
        <v>989</v>
      </c>
      <c r="D323" s="170" t="s">
        <v>229</v>
      </c>
      <c r="E323" s="159" t="s">
        <v>990</v>
      </c>
      <c r="F323" s="170" t="s">
        <v>360</v>
      </c>
      <c r="G323" s="315">
        <v>4</v>
      </c>
      <c r="H323" s="183">
        <v>53.98</v>
      </c>
      <c r="I323" s="188">
        <f t="shared" si="60"/>
        <v>215.92</v>
      </c>
      <c r="J323" s="152">
        <f t="shared" si="61"/>
        <v>0.22320000000000001</v>
      </c>
      <c r="K323" s="195">
        <f t="shared" si="62"/>
        <v>66.02</v>
      </c>
      <c r="L323" s="195">
        <f t="shared" si="63"/>
        <v>264.08</v>
      </c>
    </row>
    <row r="324" spans="2:12" x14ac:dyDescent="0.25">
      <c r="B324" s="170" t="s">
        <v>991</v>
      </c>
      <c r="C324" s="170" t="s">
        <v>992</v>
      </c>
      <c r="D324" s="170" t="s">
        <v>229</v>
      </c>
      <c r="E324" s="159" t="s">
        <v>993</v>
      </c>
      <c r="F324" s="170" t="s">
        <v>994</v>
      </c>
      <c r="G324" s="315">
        <v>1</v>
      </c>
      <c r="H324" s="183">
        <v>28.83</v>
      </c>
      <c r="I324" s="188">
        <f t="shared" si="60"/>
        <v>28.83</v>
      </c>
      <c r="J324" s="152">
        <f t="shared" si="61"/>
        <v>0.22320000000000001</v>
      </c>
      <c r="K324" s="195">
        <f t="shared" si="62"/>
        <v>35.26</v>
      </c>
      <c r="L324" s="195">
        <f t="shared" si="63"/>
        <v>35.26</v>
      </c>
    </row>
    <row r="325" spans="2:12" x14ac:dyDescent="0.25">
      <c r="B325" s="170" t="s">
        <v>995</v>
      </c>
      <c r="C325" s="170" t="s">
        <v>996</v>
      </c>
      <c r="D325" s="170" t="s">
        <v>229</v>
      </c>
      <c r="E325" s="159" t="s">
        <v>997</v>
      </c>
      <c r="F325" s="170" t="s">
        <v>279</v>
      </c>
      <c r="G325" s="315">
        <v>1</v>
      </c>
      <c r="H325" s="183">
        <v>65.84</v>
      </c>
      <c r="I325" s="188">
        <f t="shared" si="60"/>
        <v>65.84</v>
      </c>
      <c r="J325" s="152">
        <f t="shared" si="61"/>
        <v>0.22320000000000001</v>
      </c>
      <c r="K325" s="195">
        <f t="shared" si="62"/>
        <v>80.53</v>
      </c>
      <c r="L325" s="195">
        <f t="shared" si="63"/>
        <v>80.53</v>
      </c>
    </row>
    <row r="326" spans="2:12" x14ac:dyDescent="0.25">
      <c r="B326" s="170" t="s">
        <v>998</v>
      </c>
      <c r="C326" s="170" t="s">
        <v>999</v>
      </c>
      <c r="D326" s="170" t="s">
        <v>229</v>
      </c>
      <c r="E326" s="159" t="s">
        <v>1000</v>
      </c>
      <c r="F326" s="170" t="s">
        <v>628</v>
      </c>
      <c r="G326" s="315">
        <v>64</v>
      </c>
      <c r="H326" s="183">
        <v>76.03</v>
      </c>
      <c r="I326" s="188">
        <f t="shared" si="60"/>
        <v>4865.92</v>
      </c>
      <c r="J326" s="152">
        <f t="shared" si="61"/>
        <v>0.22320000000000001</v>
      </c>
      <c r="K326" s="195">
        <f t="shared" si="62"/>
        <v>92.99</v>
      </c>
      <c r="L326" s="195">
        <f t="shared" si="63"/>
        <v>5951.36</v>
      </c>
    </row>
    <row r="327" spans="2:12" x14ac:dyDescent="0.25">
      <c r="B327" s="170" t="s">
        <v>1001</v>
      </c>
      <c r="C327" s="170" t="s">
        <v>1002</v>
      </c>
      <c r="D327" s="170" t="s">
        <v>229</v>
      </c>
      <c r="E327" s="159" t="s">
        <v>1003</v>
      </c>
      <c r="F327" s="170" t="s">
        <v>628</v>
      </c>
      <c r="G327" s="315">
        <v>16</v>
      </c>
      <c r="H327" s="183">
        <v>36.700000000000003</v>
      </c>
      <c r="I327" s="188">
        <f t="shared" si="60"/>
        <v>587.20000000000005</v>
      </c>
      <c r="J327" s="152">
        <f t="shared" si="61"/>
        <v>0.22320000000000001</v>
      </c>
      <c r="K327" s="195">
        <f t="shared" si="62"/>
        <v>44.89</v>
      </c>
      <c r="L327" s="195">
        <f t="shared" si="63"/>
        <v>718.24</v>
      </c>
    </row>
    <row r="328" spans="2:12" x14ac:dyDescent="0.25">
      <c r="B328" s="170" t="s">
        <v>1004</v>
      </c>
      <c r="C328" s="170" t="s">
        <v>1005</v>
      </c>
      <c r="D328" s="170" t="s">
        <v>229</v>
      </c>
      <c r="E328" s="159" t="s">
        <v>1006</v>
      </c>
      <c r="F328" s="170" t="s">
        <v>628</v>
      </c>
      <c r="G328" s="315">
        <v>40</v>
      </c>
      <c r="H328" s="183">
        <v>48.88</v>
      </c>
      <c r="I328" s="188">
        <f t="shared" si="60"/>
        <v>1955.2</v>
      </c>
      <c r="J328" s="152">
        <f t="shared" si="61"/>
        <v>0.22320000000000001</v>
      </c>
      <c r="K328" s="195">
        <f t="shared" si="62"/>
        <v>59.79</v>
      </c>
      <c r="L328" s="195">
        <f t="shared" si="63"/>
        <v>2391.6</v>
      </c>
    </row>
    <row r="329" spans="2:12" ht="25.5" x14ac:dyDescent="0.25">
      <c r="B329" s="170" t="s">
        <v>1007</v>
      </c>
      <c r="C329" s="170" t="s">
        <v>1008</v>
      </c>
      <c r="D329" s="170" t="s">
        <v>294</v>
      </c>
      <c r="E329" s="159" t="s">
        <v>1009</v>
      </c>
      <c r="F329" s="170" t="s">
        <v>268</v>
      </c>
      <c r="G329" s="315">
        <v>5</v>
      </c>
      <c r="H329" s="183">
        <v>27.75</v>
      </c>
      <c r="I329" s="188">
        <f t="shared" si="60"/>
        <v>138.75</v>
      </c>
      <c r="J329" s="152">
        <f t="shared" si="61"/>
        <v>0.22320000000000001</v>
      </c>
      <c r="K329" s="195">
        <f t="shared" si="62"/>
        <v>33.94</v>
      </c>
      <c r="L329" s="195">
        <f t="shared" si="63"/>
        <v>169.7</v>
      </c>
    </row>
    <row r="330" spans="2:12" x14ac:dyDescent="0.25">
      <c r="B330" s="170" t="s">
        <v>1010</v>
      </c>
      <c r="C330" s="170" t="s">
        <v>1011</v>
      </c>
      <c r="D330" s="170" t="s">
        <v>229</v>
      </c>
      <c r="E330" s="159" t="s">
        <v>1012</v>
      </c>
      <c r="F330" s="170" t="s">
        <v>279</v>
      </c>
      <c r="G330" s="315">
        <v>1</v>
      </c>
      <c r="H330" s="183">
        <v>6.77</v>
      </c>
      <c r="I330" s="188">
        <f t="shared" si="60"/>
        <v>6.77</v>
      </c>
      <c r="J330" s="152">
        <f t="shared" si="61"/>
        <v>0.22320000000000001</v>
      </c>
      <c r="K330" s="195">
        <f t="shared" si="62"/>
        <v>8.2799999999999994</v>
      </c>
      <c r="L330" s="195">
        <f t="shared" si="63"/>
        <v>8.2799999999999994</v>
      </c>
    </row>
    <row r="331" spans="2:12" x14ac:dyDescent="0.25">
      <c r="B331" s="170" t="s">
        <v>1013</v>
      </c>
      <c r="C331" s="170" t="s">
        <v>1014</v>
      </c>
      <c r="D331" s="170" t="s">
        <v>238</v>
      </c>
      <c r="E331" s="159" t="s">
        <v>1015</v>
      </c>
      <c r="F331" s="170" t="s">
        <v>279</v>
      </c>
      <c r="G331" s="315">
        <v>1</v>
      </c>
      <c r="H331" s="183">
        <v>64.7</v>
      </c>
      <c r="I331" s="188">
        <f t="shared" si="60"/>
        <v>64.7</v>
      </c>
      <c r="J331" s="152">
        <f t="shared" si="61"/>
        <v>0.22320000000000001</v>
      </c>
      <c r="K331" s="195">
        <f t="shared" si="62"/>
        <v>79.14</v>
      </c>
      <c r="L331" s="195">
        <f t="shared" si="63"/>
        <v>79.14</v>
      </c>
    </row>
    <row r="332" spans="2:12" x14ac:dyDescent="0.25">
      <c r="B332" s="170" t="s">
        <v>1016</v>
      </c>
      <c r="C332" s="170" t="s">
        <v>1017</v>
      </c>
      <c r="D332" s="170" t="s">
        <v>229</v>
      </c>
      <c r="E332" s="159" t="s">
        <v>1018</v>
      </c>
      <c r="F332" s="170" t="s">
        <v>279</v>
      </c>
      <c r="G332" s="315">
        <v>6</v>
      </c>
      <c r="H332" s="183">
        <v>67.31</v>
      </c>
      <c r="I332" s="188">
        <f t="shared" si="60"/>
        <v>403.86</v>
      </c>
      <c r="J332" s="152">
        <f t="shared" si="61"/>
        <v>0.22320000000000001</v>
      </c>
      <c r="K332" s="195">
        <f t="shared" si="62"/>
        <v>82.33</v>
      </c>
      <c r="L332" s="195">
        <f t="shared" si="63"/>
        <v>493.98</v>
      </c>
    </row>
    <row r="333" spans="2:12" x14ac:dyDescent="0.25">
      <c r="B333" s="170" t="s">
        <v>1019</v>
      </c>
      <c r="C333" s="170" t="s">
        <v>1020</v>
      </c>
      <c r="D333" s="170" t="s">
        <v>229</v>
      </c>
      <c r="E333" s="159" t="s">
        <v>1021</v>
      </c>
      <c r="F333" s="170" t="s">
        <v>279</v>
      </c>
      <c r="G333" s="315">
        <v>5</v>
      </c>
      <c r="H333" s="183">
        <v>30.75</v>
      </c>
      <c r="I333" s="188">
        <f t="shared" si="60"/>
        <v>153.75</v>
      </c>
      <c r="J333" s="152">
        <f t="shared" si="61"/>
        <v>0.22320000000000001</v>
      </c>
      <c r="K333" s="195">
        <f t="shared" si="62"/>
        <v>37.61</v>
      </c>
      <c r="L333" s="195">
        <f t="shared" si="63"/>
        <v>188.05</v>
      </c>
    </row>
    <row r="334" spans="2:12" x14ac:dyDescent="0.25">
      <c r="B334" s="170" t="s">
        <v>1022</v>
      </c>
      <c r="C334" s="170" t="s">
        <v>1023</v>
      </c>
      <c r="D334" s="170" t="s">
        <v>238</v>
      </c>
      <c r="E334" s="159" t="s">
        <v>1024</v>
      </c>
      <c r="F334" s="170" t="s">
        <v>279</v>
      </c>
      <c r="G334" s="315">
        <v>1</v>
      </c>
      <c r="H334" s="183">
        <v>403.44</v>
      </c>
      <c r="I334" s="188">
        <f t="shared" si="60"/>
        <v>403.44</v>
      </c>
      <c r="J334" s="152">
        <f t="shared" si="61"/>
        <v>0.22320000000000001</v>
      </c>
      <c r="K334" s="195">
        <f t="shared" si="62"/>
        <v>493.48</v>
      </c>
      <c r="L334" s="195">
        <f t="shared" si="63"/>
        <v>493.48</v>
      </c>
    </row>
    <row r="335" spans="2:12" x14ac:dyDescent="0.25">
      <c r="B335" s="170" t="s">
        <v>1025</v>
      </c>
      <c r="C335" s="170" t="s">
        <v>1026</v>
      </c>
      <c r="D335" s="170" t="s">
        <v>462</v>
      </c>
      <c r="E335" s="159" t="s">
        <v>1027</v>
      </c>
      <c r="F335" s="170" t="s">
        <v>279</v>
      </c>
      <c r="G335" s="315">
        <v>3</v>
      </c>
      <c r="H335" s="183">
        <v>284</v>
      </c>
      <c r="I335" s="188">
        <f t="shared" si="60"/>
        <v>852</v>
      </c>
      <c r="J335" s="152">
        <f t="shared" si="61"/>
        <v>0.22320000000000001</v>
      </c>
      <c r="K335" s="195">
        <f t="shared" si="62"/>
        <v>347.38</v>
      </c>
      <c r="L335" s="195">
        <f t="shared" si="63"/>
        <v>1042.1400000000001</v>
      </c>
    </row>
    <row r="336" spans="2:12" x14ac:dyDescent="0.25">
      <c r="B336" s="170" t="s">
        <v>1028</v>
      </c>
      <c r="C336" s="170" t="s">
        <v>1029</v>
      </c>
      <c r="D336" s="170" t="s">
        <v>229</v>
      </c>
      <c r="E336" s="159" t="s">
        <v>1030</v>
      </c>
      <c r="F336" s="170" t="s">
        <v>279</v>
      </c>
      <c r="G336" s="315">
        <v>1</v>
      </c>
      <c r="H336" s="183">
        <v>419.95</v>
      </c>
      <c r="I336" s="188">
        <f t="shared" si="60"/>
        <v>419.95</v>
      </c>
      <c r="J336" s="152">
        <f t="shared" si="61"/>
        <v>0.22320000000000001</v>
      </c>
      <c r="K336" s="195">
        <f t="shared" si="62"/>
        <v>513.67999999999995</v>
      </c>
      <c r="L336" s="195">
        <f t="shared" si="63"/>
        <v>513.67999999999995</v>
      </c>
    </row>
    <row r="337" spans="2:12" ht="25.5" x14ac:dyDescent="0.25">
      <c r="B337" s="170" t="s">
        <v>1031</v>
      </c>
      <c r="C337" s="170" t="s">
        <v>1032</v>
      </c>
      <c r="D337" s="170" t="s">
        <v>426</v>
      </c>
      <c r="E337" s="159" t="s">
        <v>1033</v>
      </c>
      <c r="F337" s="170" t="s">
        <v>428</v>
      </c>
      <c r="G337" s="315">
        <v>3</v>
      </c>
      <c r="H337" s="183">
        <v>228.238</v>
      </c>
      <c r="I337" s="188">
        <f t="shared" si="60"/>
        <v>684.71</v>
      </c>
      <c r="J337" s="152">
        <f t="shared" si="61"/>
        <v>0.22320000000000001</v>
      </c>
      <c r="K337" s="195">
        <f t="shared" si="62"/>
        <v>279.18</v>
      </c>
      <c r="L337" s="195">
        <f t="shared" si="63"/>
        <v>837.54</v>
      </c>
    </row>
    <row r="338" spans="2:12" x14ac:dyDescent="0.25">
      <c r="B338" s="170" t="s">
        <v>1034</v>
      </c>
      <c r="C338" s="170" t="s">
        <v>1035</v>
      </c>
      <c r="D338" s="170" t="s">
        <v>229</v>
      </c>
      <c r="E338" s="159" t="s">
        <v>1036</v>
      </c>
      <c r="F338" s="170" t="s">
        <v>628</v>
      </c>
      <c r="G338" s="315">
        <v>5</v>
      </c>
      <c r="H338" s="183">
        <v>16.88</v>
      </c>
      <c r="I338" s="188">
        <f t="shared" si="60"/>
        <v>84.4</v>
      </c>
      <c r="J338" s="152">
        <f t="shared" si="61"/>
        <v>0.22320000000000001</v>
      </c>
      <c r="K338" s="195">
        <f t="shared" si="62"/>
        <v>20.64</v>
      </c>
      <c r="L338" s="195">
        <f t="shared" si="63"/>
        <v>103.2</v>
      </c>
    </row>
    <row r="339" spans="2:12" ht="38.25" x14ac:dyDescent="0.25">
      <c r="B339" s="170" t="s">
        <v>1037</v>
      </c>
      <c r="C339" s="170" t="s">
        <v>1038</v>
      </c>
      <c r="D339" s="170" t="s">
        <v>434</v>
      </c>
      <c r="E339" s="159" t="s">
        <v>1039</v>
      </c>
      <c r="F339" s="170" t="s">
        <v>628</v>
      </c>
      <c r="G339" s="315">
        <v>4</v>
      </c>
      <c r="H339" s="183">
        <v>7.8</v>
      </c>
      <c r="I339" s="188">
        <f t="shared" si="60"/>
        <v>31.2</v>
      </c>
      <c r="J339" s="152">
        <f t="shared" si="61"/>
        <v>0.22320000000000001</v>
      </c>
      <c r="K339" s="195">
        <f t="shared" si="62"/>
        <v>9.5399999999999991</v>
      </c>
      <c r="L339" s="195">
        <f t="shared" si="63"/>
        <v>38.159999999999997</v>
      </c>
    </row>
    <row r="340" spans="2:12" x14ac:dyDescent="0.25">
      <c r="B340" s="170" t="s">
        <v>1040</v>
      </c>
      <c r="C340" s="170" t="s">
        <v>1041</v>
      </c>
      <c r="D340" s="170" t="s">
        <v>229</v>
      </c>
      <c r="E340" s="159" t="s">
        <v>1042</v>
      </c>
      <c r="F340" s="170" t="s">
        <v>279</v>
      </c>
      <c r="G340" s="315">
        <v>1</v>
      </c>
      <c r="H340" s="183">
        <v>189.77</v>
      </c>
      <c r="I340" s="188">
        <f t="shared" si="60"/>
        <v>189.77</v>
      </c>
      <c r="J340" s="152">
        <f t="shared" si="61"/>
        <v>0.22320000000000001</v>
      </c>
      <c r="K340" s="195">
        <f t="shared" si="62"/>
        <v>232.12</v>
      </c>
      <c r="L340" s="195">
        <f t="shared" si="63"/>
        <v>232.12</v>
      </c>
    </row>
    <row r="341" spans="2:12" x14ac:dyDescent="0.25">
      <c r="B341" s="170" t="s">
        <v>1043</v>
      </c>
      <c r="C341" s="170" t="s">
        <v>1044</v>
      </c>
      <c r="D341" s="170" t="s">
        <v>229</v>
      </c>
      <c r="E341" s="159" t="s">
        <v>1045</v>
      </c>
      <c r="F341" s="170" t="s">
        <v>279</v>
      </c>
      <c r="G341" s="315">
        <v>2</v>
      </c>
      <c r="H341" s="183">
        <v>41.36</v>
      </c>
      <c r="I341" s="188">
        <f t="shared" si="60"/>
        <v>82.72</v>
      </c>
      <c r="J341" s="152">
        <f t="shared" si="61"/>
        <v>0.22320000000000001</v>
      </c>
      <c r="K341" s="195">
        <f t="shared" si="62"/>
        <v>50.59</v>
      </c>
      <c r="L341" s="195">
        <f t="shared" si="63"/>
        <v>101.18</v>
      </c>
    </row>
    <row r="342" spans="2:12" x14ac:dyDescent="0.25">
      <c r="B342" s="170" t="s">
        <v>1046</v>
      </c>
      <c r="C342" s="170" t="s">
        <v>1047</v>
      </c>
      <c r="D342" s="170" t="s">
        <v>229</v>
      </c>
      <c r="E342" s="159" t="s">
        <v>1048</v>
      </c>
      <c r="F342" s="170" t="s">
        <v>268</v>
      </c>
      <c r="G342" s="315">
        <v>6</v>
      </c>
      <c r="H342" s="183">
        <v>29.34</v>
      </c>
      <c r="I342" s="188">
        <f t="shared" si="60"/>
        <v>176.04</v>
      </c>
      <c r="J342" s="152">
        <f t="shared" si="61"/>
        <v>0.22320000000000001</v>
      </c>
      <c r="K342" s="195">
        <f t="shared" si="62"/>
        <v>35.880000000000003</v>
      </c>
      <c r="L342" s="195">
        <f t="shared" si="63"/>
        <v>215.28</v>
      </c>
    </row>
    <row r="343" spans="2:12" x14ac:dyDescent="0.25">
      <c r="B343" s="170" t="s">
        <v>1049</v>
      </c>
      <c r="C343" s="170" t="s">
        <v>1050</v>
      </c>
      <c r="D343" s="170" t="s">
        <v>462</v>
      </c>
      <c r="E343" s="159" t="s">
        <v>1051</v>
      </c>
      <c r="F343" s="170" t="s">
        <v>268</v>
      </c>
      <c r="G343" s="315">
        <v>6</v>
      </c>
      <c r="H343" s="183">
        <v>14.6</v>
      </c>
      <c r="I343" s="188">
        <f t="shared" si="60"/>
        <v>87.6</v>
      </c>
      <c r="J343" s="152">
        <f t="shared" si="61"/>
        <v>0.22320000000000001</v>
      </c>
      <c r="K343" s="195">
        <f t="shared" si="62"/>
        <v>17.850000000000001</v>
      </c>
      <c r="L343" s="195">
        <f t="shared" si="63"/>
        <v>107.1</v>
      </c>
    </row>
    <row r="344" spans="2:12" x14ac:dyDescent="0.25">
      <c r="B344" s="170" t="s">
        <v>1052</v>
      </c>
      <c r="C344" s="170" t="s">
        <v>1053</v>
      </c>
      <c r="D344" s="170" t="s">
        <v>229</v>
      </c>
      <c r="E344" s="159" t="s">
        <v>1054</v>
      </c>
      <c r="F344" s="170" t="s">
        <v>268</v>
      </c>
      <c r="G344" s="315">
        <v>3</v>
      </c>
      <c r="H344" s="183">
        <v>35.96</v>
      </c>
      <c r="I344" s="188">
        <f t="shared" si="60"/>
        <v>107.88</v>
      </c>
      <c r="J344" s="152">
        <f t="shared" si="61"/>
        <v>0.22320000000000001</v>
      </c>
      <c r="K344" s="195">
        <f t="shared" si="62"/>
        <v>43.98</v>
      </c>
      <c r="L344" s="195">
        <f t="shared" si="63"/>
        <v>131.94</v>
      </c>
    </row>
    <row r="345" spans="2:12" x14ac:dyDescent="0.25">
      <c r="B345" s="170" t="s">
        <v>1055</v>
      </c>
      <c r="C345" s="170" t="s">
        <v>1056</v>
      </c>
      <c r="D345" s="170" t="s">
        <v>229</v>
      </c>
      <c r="E345" s="159" t="s">
        <v>1057</v>
      </c>
      <c r="F345" s="170" t="s">
        <v>279</v>
      </c>
      <c r="G345" s="315">
        <v>5</v>
      </c>
      <c r="H345" s="183">
        <v>134.21</v>
      </c>
      <c r="I345" s="188">
        <f t="shared" si="60"/>
        <v>671.05</v>
      </c>
      <c r="J345" s="152">
        <f t="shared" si="61"/>
        <v>0.22320000000000001</v>
      </c>
      <c r="K345" s="195">
        <f t="shared" si="62"/>
        <v>164.16</v>
      </c>
      <c r="L345" s="195">
        <f t="shared" si="63"/>
        <v>820.8</v>
      </c>
    </row>
    <row r="346" spans="2:12" x14ac:dyDescent="0.25">
      <c r="B346" s="170" t="s">
        <v>1058</v>
      </c>
      <c r="C346" s="170" t="s">
        <v>1059</v>
      </c>
      <c r="D346" s="170" t="s">
        <v>229</v>
      </c>
      <c r="E346" s="159" t="s">
        <v>1060</v>
      </c>
      <c r="F346" s="170" t="s">
        <v>268</v>
      </c>
      <c r="G346" s="315">
        <v>6</v>
      </c>
      <c r="H346" s="183">
        <v>103.28</v>
      </c>
      <c r="I346" s="188">
        <f t="shared" si="60"/>
        <v>619.67999999999995</v>
      </c>
      <c r="J346" s="152">
        <f t="shared" si="61"/>
        <v>0.22320000000000001</v>
      </c>
      <c r="K346" s="195">
        <f t="shared" si="62"/>
        <v>126.33</v>
      </c>
      <c r="L346" s="195">
        <f t="shared" si="63"/>
        <v>757.98</v>
      </c>
    </row>
    <row r="347" spans="2:12" ht="25.5" x14ac:dyDescent="0.25">
      <c r="B347" s="170" t="s">
        <v>1061</v>
      </c>
      <c r="C347" s="170" t="s">
        <v>1062</v>
      </c>
      <c r="D347" s="170" t="s">
        <v>229</v>
      </c>
      <c r="E347" s="159" t="s">
        <v>1063</v>
      </c>
      <c r="F347" s="170" t="s">
        <v>279</v>
      </c>
      <c r="G347" s="315">
        <v>3</v>
      </c>
      <c r="H347" s="183">
        <v>278.27</v>
      </c>
      <c r="I347" s="188">
        <f t="shared" si="60"/>
        <v>834.81</v>
      </c>
      <c r="J347" s="152">
        <f t="shared" si="61"/>
        <v>0.22320000000000001</v>
      </c>
      <c r="K347" s="195">
        <f t="shared" si="62"/>
        <v>340.37</v>
      </c>
      <c r="L347" s="195">
        <f t="shared" si="63"/>
        <v>1021.11</v>
      </c>
    </row>
    <row r="348" spans="2:12" ht="25.5" x14ac:dyDescent="0.25">
      <c r="B348" s="170" t="s">
        <v>1064</v>
      </c>
      <c r="C348" s="170" t="s">
        <v>1065</v>
      </c>
      <c r="D348" s="170" t="s">
        <v>462</v>
      </c>
      <c r="E348" s="159" t="s">
        <v>1066</v>
      </c>
      <c r="F348" s="170" t="s">
        <v>268</v>
      </c>
      <c r="G348" s="315">
        <v>1</v>
      </c>
      <c r="H348" s="183">
        <v>3500.67</v>
      </c>
      <c r="I348" s="188">
        <f t="shared" si="60"/>
        <v>3500.67</v>
      </c>
      <c r="J348" s="152">
        <f t="shared" si="61"/>
        <v>0.22320000000000001</v>
      </c>
      <c r="K348" s="195">
        <f t="shared" si="62"/>
        <v>4282.01</v>
      </c>
      <c r="L348" s="195">
        <f t="shared" si="63"/>
        <v>4282.01</v>
      </c>
    </row>
    <row r="349" spans="2:12" ht="25.5" x14ac:dyDescent="0.25">
      <c r="B349" s="170" t="s">
        <v>1067</v>
      </c>
      <c r="C349" s="170" t="s">
        <v>1068</v>
      </c>
      <c r="D349" s="170" t="s">
        <v>434</v>
      </c>
      <c r="E349" s="159" t="s">
        <v>1069</v>
      </c>
      <c r="F349" s="170" t="s">
        <v>428</v>
      </c>
      <c r="G349" s="315">
        <v>1</v>
      </c>
      <c r="H349" s="183">
        <v>214.98</v>
      </c>
      <c r="I349" s="188">
        <f t="shared" si="60"/>
        <v>214.98</v>
      </c>
      <c r="J349" s="152">
        <f t="shared" si="61"/>
        <v>0.22320000000000001</v>
      </c>
      <c r="K349" s="195">
        <f t="shared" si="62"/>
        <v>262.95999999999998</v>
      </c>
      <c r="L349" s="195">
        <f t="shared" si="63"/>
        <v>262.95999999999998</v>
      </c>
    </row>
    <row r="350" spans="2:12" x14ac:dyDescent="0.25">
      <c r="B350" s="170" t="s">
        <v>1070</v>
      </c>
      <c r="C350" s="170" t="s">
        <v>1071</v>
      </c>
      <c r="D350" s="170" t="s">
        <v>229</v>
      </c>
      <c r="E350" s="159" t="s">
        <v>1072</v>
      </c>
      <c r="F350" s="170" t="s">
        <v>279</v>
      </c>
      <c r="G350" s="315">
        <v>1</v>
      </c>
      <c r="H350" s="183">
        <v>26160.76</v>
      </c>
      <c r="I350" s="188">
        <f t="shared" si="60"/>
        <v>26160.76</v>
      </c>
      <c r="J350" s="152">
        <f t="shared" si="61"/>
        <v>0.22320000000000001</v>
      </c>
      <c r="K350" s="195">
        <f t="shared" si="62"/>
        <v>31999.84</v>
      </c>
      <c r="L350" s="195">
        <f t="shared" si="63"/>
        <v>31999.84</v>
      </c>
    </row>
    <row r="351" spans="2:12" x14ac:dyDescent="0.25">
      <c r="B351" s="169" t="s">
        <v>1073</v>
      </c>
      <c r="C351" s="169" t="s">
        <v>185</v>
      </c>
      <c r="D351" s="169"/>
      <c r="E351" s="155" t="s">
        <v>1074</v>
      </c>
      <c r="F351" s="169"/>
      <c r="G351" s="314"/>
      <c r="H351" s="182" t="s">
        <v>121</v>
      </c>
      <c r="I351" s="182">
        <f>SUBTOTAL(9,I352:I443)</f>
        <v>294023.41000000003</v>
      </c>
      <c r="J351" s="114"/>
      <c r="K351" s="194"/>
      <c r="L351" s="182">
        <f>SUBTOTAL(9,L352:L443)</f>
        <v>352691.87</v>
      </c>
    </row>
    <row r="352" spans="2:12" x14ac:dyDescent="0.25">
      <c r="B352" s="170" t="s">
        <v>1075</v>
      </c>
      <c r="C352" s="170" t="s">
        <v>1076</v>
      </c>
      <c r="D352" s="170" t="s">
        <v>229</v>
      </c>
      <c r="E352" s="159" t="s">
        <v>1077</v>
      </c>
      <c r="F352" s="170" t="s">
        <v>628</v>
      </c>
      <c r="G352" s="315">
        <v>46</v>
      </c>
      <c r="H352" s="183">
        <v>44.19</v>
      </c>
      <c r="I352" s="188">
        <f t="shared" si="60"/>
        <v>2032.74</v>
      </c>
      <c r="J352" s="152">
        <f t="shared" si="61"/>
        <v>0.22320000000000001</v>
      </c>
      <c r="K352" s="195">
        <f t="shared" si="62"/>
        <v>54.05</v>
      </c>
      <c r="L352" s="195">
        <f t="shared" si="63"/>
        <v>2486.3000000000002</v>
      </c>
    </row>
    <row r="353" spans="2:12" x14ac:dyDescent="0.25">
      <c r="B353" s="170" t="s">
        <v>1078</v>
      </c>
      <c r="C353" s="170" t="s">
        <v>1079</v>
      </c>
      <c r="D353" s="170" t="s">
        <v>229</v>
      </c>
      <c r="E353" s="159" t="s">
        <v>1080</v>
      </c>
      <c r="F353" s="170" t="s">
        <v>628</v>
      </c>
      <c r="G353" s="315">
        <v>4</v>
      </c>
      <c r="H353" s="183">
        <v>78.02</v>
      </c>
      <c r="I353" s="188">
        <f t="shared" si="60"/>
        <v>312.08</v>
      </c>
      <c r="J353" s="152">
        <f t="shared" si="61"/>
        <v>0.22320000000000001</v>
      </c>
      <c r="K353" s="195">
        <f t="shared" si="62"/>
        <v>95.43</v>
      </c>
      <c r="L353" s="195">
        <f t="shared" si="63"/>
        <v>381.72</v>
      </c>
    </row>
    <row r="354" spans="2:12" ht="38.25" x14ac:dyDescent="0.25">
      <c r="B354" s="170" t="s">
        <v>1081</v>
      </c>
      <c r="C354" s="170" t="s">
        <v>1038</v>
      </c>
      <c r="D354" s="170" t="s">
        <v>434</v>
      </c>
      <c r="E354" s="159" t="s">
        <v>1039</v>
      </c>
      <c r="F354" s="170" t="s">
        <v>628</v>
      </c>
      <c r="G354" s="315">
        <v>0.1</v>
      </c>
      <c r="H354" s="183">
        <v>7.8</v>
      </c>
      <c r="I354" s="188">
        <f t="shared" si="60"/>
        <v>0.78</v>
      </c>
      <c r="J354" s="152">
        <f t="shared" si="61"/>
        <v>0.22320000000000001</v>
      </c>
      <c r="K354" s="195">
        <f t="shared" si="62"/>
        <v>9.5399999999999991</v>
      </c>
      <c r="L354" s="195">
        <f t="shared" si="63"/>
        <v>0.95</v>
      </c>
    </row>
    <row r="355" spans="2:12" ht="38.25" x14ac:dyDescent="0.25">
      <c r="B355" s="170" t="s">
        <v>1082</v>
      </c>
      <c r="C355" s="170" t="s">
        <v>1083</v>
      </c>
      <c r="D355" s="170" t="s">
        <v>434</v>
      </c>
      <c r="E355" s="159" t="s">
        <v>1084</v>
      </c>
      <c r="F355" s="170" t="s">
        <v>628</v>
      </c>
      <c r="G355" s="315">
        <v>78.599999999999994</v>
      </c>
      <c r="H355" s="183">
        <v>15.91</v>
      </c>
      <c r="I355" s="188">
        <f t="shared" si="60"/>
        <v>1250.52</v>
      </c>
      <c r="J355" s="152">
        <f t="shared" si="61"/>
        <v>0.22320000000000001</v>
      </c>
      <c r="K355" s="195">
        <f t="shared" si="62"/>
        <v>19.46</v>
      </c>
      <c r="L355" s="195">
        <f t="shared" si="63"/>
        <v>1529.55</v>
      </c>
    </row>
    <row r="356" spans="2:12" ht="38.25" x14ac:dyDescent="0.25">
      <c r="B356" s="170" t="s">
        <v>1085</v>
      </c>
      <c r="C356" s="170" t="s">
        <v>1086</v>
      </c>
      <c r="D356" s="170" t="s">
        <v>434</v>
      </c>
      <c r="E356" s="159" t="s">
        <v>1087</v>
      </c>
      <c r="F356" s="170" t="s">
        <v>628</v>
      </c>
      <c r="G356" s="315">
        <v>23.3</v>
      </c>
      <c r="H356" s="183">
        <v>9.19</v>
      </c>
      <c r="I356" s="188">
        <f t="shared" si="60"/>
        <v>214.12</v>
      </c>
      <c r="J356" s="152">
        <f t="shared" si="61"/>
        <v>0.22320000000000001</v>
      </c>
      <c r="K356" s="195">
        <f t="shared" si="62"/>
        <v>11.24</v>
      </c>
      <c r="L356" s="195">
        <f t="shared" si="63"/>
        <v>261.89</v>
      </c>
    </row>
    <row r="357" spans="2:12" ht="38.25" x14ac:dyDescent="0.25">
      <c r="B357" s="170" t="s">
        <v>1088</v>
      </c>
      <c r="C357" s="170" t="s">
        <v>1089</v>
      </c>
      <c r="D357" s="170" t="s">
        <v>434</v>
      </c>
      <c r="E357" s="159" t="s">
        <v>1090</v>
      </c>
      <c r="F357" s="170" t="s">
        <v>628</v>
      </c>
      <c r="G357" s="315">
        <v>27.7</v>
      </c>
      <c r="H357" s="183">
        <v>13.6</v>
      </c>
      <c r="I357" s="188">
        <f t="shared" si="60"/>
        <v>376.72</v>
      </c>
      <c r="J357" s="152">
        <f t="shared" si="61"/>
        <v>0.22320000000000001</v>
      </c>
      <c r="K357" s="195">
        <f t="shared" si="62"/>
        <v>16.63</v>
      </c>
      <c r="L357" s="195">
        <f t="shared" si="63"/>
        <v>460.65</v>
      </c>
    </row>
    <row r="358" spans="2:12" ht="38.25" x14ac:dyDescent="0.25">
      <c r="B358" s="170" t="s">
        <v>1091</v>
      </c>
      <c r="C358" s="170" t="s">
        <v>1092</v>
      </c>
      <c r="D358" s="170" t="s">
        <v>434</v>
      </c>
      <c r="E358" s="159" t="s">
        <v>1093</v>
      </c>
      <c r="F358" s="170" t="s">
        <v>628</v>
      </c>
      <c r="G358" s="315">
        <v>120</v>
      </c>
      <c r="H358" s="183">
        <v>14.58</v>
      </c>
      <c r="I358" s="188">
        <f t="shared" si="60"/>
        <v>1749.6</v>
      </c>
      <c r="J358" s="152">
        <f t="shared" si="61"/>
        <v>0.22320000000000001</v>
      </c>
      <c r="K358" s="195">
        <f t="shared" si="62"/>
        <v>17.829999999999998</v>
      </c>
      <c r="L358" s="195">
        <f t="shared" si="63"/>
        <v>2139.6</v>
      </c>
    </row>
    <row r="359" spans="2:12" ht="38.25" x14ac:dyDescent="0.25">
      <c r="B359" s="170" t="s">
        <v>1094</v>
      </c>
      <c r="C359" s="170" t="s">
        <v>1095</v>
      </c>
      <c r="D359" s="170" t="s">
        <v>434</v>
      </c>
      <c r="E359" s="159" t="s">
        <v>1096</v>
      </c>
      <c r="F359" s="170" t="s">
        <v>628</v>
      </c>
      <c r="G359" s="315">
        <v>209.9</v>
      </c>
      <c r="H359" s="183">
        <v>18.14</v>
      </c>
      <c r="I359" s="188">
        <f t="shared" si="60"/>
        <v>3807.58</v>
      </c>
      <c r="J359" s="152">
        <f t="shared" si="61"/>
        <v>0.22320000000000001</v>
      </c>
      <c r="K359" s="195">
        <f t="shared" si="62"/>
        <v>22.18</v>
      </c>
      <c r="L359" s="195">
        <f t="shared" si="63"/>
        <v>4655.58</v>
      </c>
    </row>
    <row r="360" spans="2:12" x14ac:dyDescent="0.25">
      <c r="B360" s="170" t="s">
        <v>1097</v>
      </c>
      <c r="C360" s="170" t="s">
        <v>1098</v>
      </c>
      <c r="D360" s="170" t="s">
        <v>229</v>
      </c>
      <c r="E360" s="159" t="s">
        <v>1099</v>
      </c>
      <c r="F360" s="170" t="s">
        <v>628</v>
      </c>
      <c r="G360" s="315">
        <v>479.4</v>
      </c>
      <c r="H360" s="183">
        <v>12.35</v>
      </c>
      <c r="I360" s="188">
        <f t="shared" si="60"/>
        <v>5920.59</v>
      </c>
      <c r="J360" s="152">
        <f t="shared" si="61"/>
        <v>0.22320000000000001</v>
      </c>
      <c r="K360" s="195">
        <f t="shared" si="62"/>
        <v>15.1</v>
      </c>
      <c r="L360" s="195">
        <f t="shared" si="63"/>
        <v>7238.94</v>
      </c>
    </row>
    <row r="361" spans="2:12" x14ac:dyDescent="0.25">
      <c r="B361" s="170" t="s">
        <v>1100</v>
      </c>
      <c r="C361" s="170" t="s">
        <v>1101</v>
      </c>
      <c r="D361" s="170" t="s">
        <v>229</v>
      </c>
      <c r="E361" s="159" t="s">
        <v>1102</v>
      </c>
      <c r="F361" s="170" t="s">
        <v>628</v>
      </c>
      <c r="G361" s="315">
        <v>2</v>
      </c>
      <c r="H361" s="183">
        <v>10.92</v>
      </c>
      <c r="I361" s="188">
        <f t="shared" si="60"/>
        <v>21.84</v>
      </c>
      <c r="J361" s="152">
        <f t="shared" si="61"/>
        <v>0.22320000000000001</v>
      </c>
      <c r="K361" s="195">
        <f t="shared" si="62"/>
        <v>13.35</v>
      </c>
      <c r="L361" s="195">
        <f t="shared" si="63"/>
        <v>26.7</v>
      </c>
    </row>
    <row r="362" spans="2:12" x14ac:dyDescent="0.25">
      <c r="B362" s="170" t="s">
        <v>1103</v>
      </c>
      <c r="C362" s="170" t="s">
        <v>1035</v>
      </c>
      <c r="D362" s="170" t="s">
        <v>229</v>
      </c>
      <c r="E362" s="159" t="s">
        <v>1036</v>
      </c>
      <c r="F362" s="170" t="s">
        <v>628</v>
      </c>
      <c r="G362" s="315">
        <v>24.3</v>
      </c>
      <c r="H362" s="183">
        <v>16.88</v>
      </c>
      <c r="I362" s="188">
        <f t="shared" si="60"/>
        <v>410.18</v>
      </c>
      <c r="J362" s="152">
        <f t="shared" si="61"/>
        <v>0.22320000000000001</v>
      </c>
      <c r="K362" s="195">
        <f t="shared" si="62"/>
        <v>20.64</v>
      </c>
      <c r="L362" s="195">
        <f t="shared" si="63"/>
        <v>501.55</v>
      </c>
    </row>
    <row r="363" spans="2:12" x14ac:dyDescent="0.25">
      <c r="B363" s="170" t="s">
        <v>1104</v>
      </c>
      <c r="C363" s="170" t="s">
        <v>1105</v>
      </c>
      <c r="D363" s="170" t="s">
        <v>229</v>
      </c>
      <c r="E363" s="159" t="s">
        <v>1106</v>
      </c>
      <c r="F363" s="170" t="s">
        <v>628</v>
      </c>
      <c r="G363" s="315">
        <v>8.4</v>
      </c>
      <c r="H363" s="183">
        <v>28.94</v>
      </c>
      <c r="I363" s="188">
        <f t="shared" si="60"/>
        <v>243.09</v>
      </c>
      <c r="J363" s="152">
        <f t="shared" si="61"/>
        <v>0.22320000000000001</v>
      </c>
      <c r="K363" s="195">
        <f t="shared" si="62"/>
        <v>35.39</v>
      </c>
      <c r="L363" s="195">
        <f t="shared" si="63"/>
        <v>297.27</v>
      </c>
    </row>
    <row r="364" spans="2:12" x14ac:dyDescent="0.25">
      <c r="B364" s="170" t="s">
        <v>1107</v>
      </c>
      <c r="C364" s="170" t="s">
        <v>1108</v>
      </c>
      <c r="D364" s="170" t="s">
        <v>229</v>
      </c>
      <c r="E364" s="159" t="s">
        <v>1109</v>
      </c>
      <c r="F364" s="170" t="s">
        <v>628</v>
      </c>
      <c r="G364" s="315">
        <v>2.2000000000000002</v>
      </c>
      <c r="H364" s="183">
        <v>37.17</v>
      </c>
      <c r="I364" s="188">
        <f t="shared" si="60"/>
        <v>81.77</v>
      </c>
      <c r="J364" s="152">
        <f t="shared" si="61"/>
        <v>0.22320000000000001</v>
      </c>
      <c r="K364" s="195">
        <f t="shared" si="62"/>
        <v>45.46</v>
      </c>
      <c r="L364" s="195">
        <f t="shared" si="63"/>
        <v>100.01</v>
      </c>
    </row>
    <row r="365" spans="2:12" x14ac:dyDescent="0.25">
      <c r="B365" s="170" t="s">
        <v>1110</v>
      </c>
      <c r="C365" s="170" t="s">
        <v>1111</v>
      </c>
      <c r="D365" s="170" t="s">
        <v>229</v>
      </c>
      <c r="E365" s="159" t="s">
        <v>1112</v>
      </c>
      <c r="F365" s="170" t="s">
        <v>628</v>
      </c>
      <c r="G365" s="315">
        <v>5.8</v>
      </c>
      <c r="H365" s="183">
        <v>65.58</v>
      </c>
      <c r="I365" s="188">
        <f t="shared" si="60"/>
        <v>380.36</v>
      </c>
      <c r="J365" s="152">
        <f t="shared" si="61"/>
        <v>0.22320000000000001</v>
      </c>
      <c r="K365" s="195">
        <f t="shared" si="62"/>
        <v>80.209999999999994</v>
      </c>
      <c r="L365" s="195">
        <f t="shared" si="63"/>
        <v>465.21</v>
      </c>
    </row>
    <row r="366" spans="2:12" ht="25.5" x14ac:dyDescent="0.25">
      <c r="B366" s="170" t="s">
        <v>1113</v>
      </c>
      <c r="C366" s="170" t="s">
        <v>1114</v>
      </c>
      <c r="D366" s="170" t="s">
        <v>462</v>
      </c>
      <c r="E366" s="159" t="s">
        <v>1115</v>
      </c>
      <c r="F366" s="170" t="s">
        <v>292</v>
      </c>
      <c r="G366" s="315">
        <v>70.7</v>
      </c>
      <c r="H366" s="183">
        <v>28.97</v>
      </c>
      <c r="I366" s="188">
        <f t="shared" si="60"/>
        <v>2048.17</v>
      </c>
      <c r="J366" s="152">
        <f t="shared" si="61"/>
        <v>0.22320000000000001</v>
      </c>
      <c r="K366" s="195">
        <f t="shared" si="62"/>
        <v>35.43</v>
      </c>
      <c r="L366" s="195">
        <f t="shared" si="63"/>
        <v>2504.9</v>
      </c>
    </row>
    <row r="367" spans="2:12" ht="25.5" x14ac:dyDescent="0.25">
      <c r="B367" s="170" t="s">
        <v>1116</v>
      </c>
      <c r="C367" s="170" t="s">
        <v>1117</v>
      </c>
      <c r="D367" s="170" t="s">
        <v>294</v>
      </c>
      <c r="E367" s="159" t="s">
        <v>1118</v>
      </c>
      <c r="F367" s="170" t="s">
        <v>292</v>
      </c>
      <c r="G367" s="315">
        <v>63.6</v>
      </c>
      <c r="H367" s="183">
        <v>77.95</v>
      </c>
      <c r="I367" s="188">
        <f t="shared" si="60"/>
        <v>4957.62</v>
      </c>
      <c r="J367" s="152">
        <f t="shared" si="61"/>
        <v>0.22320000000000001</v>
      </c>
      <c r="K367" s="195">
        <f t="shared" si="62"/>
        <v>95.34</v>
      </c>
      <c r="L367" s="195">
        <f t="shared" si="63"/>
        <v>6063.62</v>
      </c>
    </row>
    <row r="368" spans="2:12" ht="25.5" x14ac:dyDescent="0.25">
      <c r="B368" s="170" t="s">
        <v>1119</v>
      </c>
      <c r="C368" s="170" t="s">
        <v>1120</v>
      </c>
      <c r="D368" s="170" t="s">
        <v>294</v>
      </c>
      <c r="E368" s="159" t="s">
        <v>1121</v>
      </c>
      <c r="F368" s="170" t="s">
        <v>292</v>
      </c>
      <c r="G368" s="315">
        <v>10.7</v>
      </c>
      <c r="H368" s="183">
        <v>107.67</v>
      </c>
      <c r="I368" s="188">
        <f t="shared" si="60"/>
        <v>1152.06</v>
      </c>
      <c r="J368" s="152">
        <f t="shared" si="61"/>
        <v>0.22320000000000001</v>
      </c>
      <c r="K368" s="195">
        <f t="shared" si="62"/>
        <v>131.69999999999999</v>
      </c>
      <c r="L368" s="195">
        <f t="shared" si="63"/>
        <v>1409.19</v>
      </c>
    </row>
    <row r="369" spans="2:12" x14ac:dyDescent="0.25">
      <c r="B369" s="170" t="s">
        <v>1122</v>
      </c>
      <c r="C369" s="170" t="s">
        <v>1123</v>
      </c>
      <c r="D369" s="170" t="s">
        <v>229</v>
      </c>
      <c r="E369" s="159" t="s">
        <v>1124</v>
      </c>
      <c r="F369" s="170" t="s">
        <v>292</v>
      </c>
      <c r="G369" s="315">
        <v>5332.5</v>
      </c>
      <c r="H369" s="183">
        <v>5</v>
      </c>
      <c r="I369" s="188">
        <f t="shared" si="60"/>
        <v>26662.5</v>
      </c>
      <c r="J369" s="152">
        <f t="shared" si="61"/>
        <v>0.22320000000000001</v>
      </c>
      <c r="K369" s="195">
        <f t="shared" si="62"/>
        <v>6.11</v>
      </c>
      <c r="L369" s="195">
        <f t="shared" si="63"/>
        <v>32581.57</v>
      </c>
    </row>
    <row r="370" spans="2:12" x14ac:dyDescent="0.25">
      <c r="B370" s="170" t="s">
        <v>1125</v>
      </c>
      <c r="C370" s="170" t="s">
        <v>1126</v>
      </c>
      <c r="D370" s="170" t="s">
        <v>229</v>
      </c>
      <c r="E370" s="159" t="s">
        <v>1127</v>
      </c>
      <c r="F370" s="170" t="s">
        <v>292</v>
      </c>
      <c r="G370" s="315">
        <v>120.9</v>
      </c>
      <c r="H370" s="183">
        <v>6.45</v>
      </c>
      <c r="I370" s="188">
        <f t="shared" si="60"/>
        <v>779.8</v>
      </c>
      <c r="J370" s="152">
        <f t="shared" si="61"/>
        <v>0.22320000000000001</v>
      </c>
      <c r="K370" s="195">
        <f t="shared" si="62"/>
        <v>7.88</v>
      </c>
      <c r="L370" s="195">
        <f t="shared" si="63"/>
        <v>952.69</v>
      </c>
    </row>
    <row r="371" spans="2:12" x14ac:dyDescent="0.25">
      <c r="B371" s="170" t="s">
        <v>1128</v>
      </c>
      <c r="C371" s="170" t="s">
        <v>1129</v>
      </c>
      <c r="D371" s="170" t="s">
        <v>229</v>
      </c>
      <c r="E371" s="159" t="s">
        <v>1130</v>
      </c>
      <c r="F371" s="170" t="s">
        <v>292</v>
      </c>
      <c r="G371" s="315">
        <v>513.4</v>
      </c>
      <c r="H371" s="183">
        <v>7.97</v>
      </c>
      <c r="I371" s="188">
        <f t="shared" si="60"/>
        <v>4091.79</v>
      </c>
      <c r="J371" s="152">
        <f t="shared" si="61"/>
        <v>0.22320000000000001</v>
      </c>
      <c r="K371" s="195">
        <f t="shared" si="62"/>
        <v>9.74</v>
      </c>
      <c r="L371" s="195">
        <f t="shared" si="63"/>
        <v>5000.51</v>
      </c>
    </row>
    <row r="372" spans="2:12" x14ac:dyDescent="0.25">
      <c r="B372" s="170" t="s">
        <v>1131</v>
      </c>
      <c r="C372" s="170" t="s">
        <v>1132</v>
      </c>
      <c r="D372" s="170" t="s">
        <v>229</v>
      </c>
      <c r="E372" s="159" t="s">
        <v>1133</v>
      </c>
      <c r="F372" s="170" t="s">
        <v>628</v>
      </c>
      <c r="G372" s="315">
        <v>125.7</v>
      </c>
      <c r="H372" s="183">
        <v>12.35</v>
      </c>
      <c r="I372" s="188">
        <f t="shared" si="60"/>
        <v>1552.39</v>
      </c>
      <c r="J372" s="152">
        <f t="shared" si="61"/>
        <v>0.22320000000000001</v>
      </c>
      <c r="K372" s="195">
        <f t="shared" si="62"/>
        <v>15.1</v>
      </c>
      <c r="L372" s="195">
        <f t="shared" si="63"/>
        <v>1898.07</v>
      </c>
    </row>
    <row r="373" spans="2:12" x14ac:dyDescent="0.25">
      <c r="B373" s="170" t="s">
        <v>1134</v>
      </c>
      <c r="C373" s="170" t="s">
        <v>1135</v>
      </c>
      <c r="D373" s="170" t="s">
        <v>229</v>
      </c>
      <c r="E373" s="159" t="s">
        <v>1136</v>
      </c>
      <c r="F373" s="170" t="s">
        <v>628</v>
      </c>
      <c r="G373" s="315">
        <v>67</v>
      </c>
      <c r="H373" s="183">
        <v>6.85</v>
      </c>
      <c r="I373" s="188">
        <f t="shared" si="60"/>
        <v>458.95</v>
      </c>
      <c r="J373" s="152">
        <f t="shared" si="61"/>
        <v>0.22320000000000001</v>
      </c>
      <c r="K373" s="195">
        <f t="shared" si="62"/>
        <v>8.3699999999999992</v>
      </c>
      <c r="L373" s="195">
        <f t="shared" si="63"/>
        <v>560.79</v>
      </c>
    </row>
    <row r="374" spans="2:12" x14ac:dyDescent="0.25">
      <c r="B374" s="170" t="s">
        <v>1137</v>
      </c>
      <c r="C374" s="170" t="s">
        <v>1138</v>
      </c>
      <c r="D374" s="170" t="s">
        <v>229</v>
      </c>
      <c r="E374" s="159" t="s">
        <v>1139</v>
      </c>
      <c r="F374" s="170" t="s">
        <v>628</v>
      </c>
      <c r="G374" s="315">
        <v>192.4</v>
      </c>
      <c r="H374" s="183">
        <v>7.88</v>
      </c>
      <c r="I374" s="188">
        <f t="shared" si="60"/>
        <v>1516.11</v>
      </c>
      <c r="J374" s="152">
        <f t="shared" si="61"/>
        <v>0.22320000000000001</v>
      </c>
      <c r="K374" s="195">
        <f t="shared" si="62"/>
        <v>9.6300000000000008</v>
      </c>
      <c r="L374" s="195">
        <f t="shared" si="63"/>
        <v>1852.81</v>
      </c>
    </row>
    <row r="375" spans="2:12" x14ac:dyDescent="0.25">
      <c r="B375" s="170" t="s">
        <v>1140</v>
      </c>
      <c r="C375" s="170" t="s">
        <v>1141</v>
      </c>
      <c r="D375" s="170" t="s">
        <v>229</v>
      </c>
      <c r="E375" s="159" t="s">
        <v>1142</v>
      </c>
      <c r="F375" s="170" t="s">
        <v>628</v>
      </c>
      <c r="G375" s="315">
        <v>0.4</v>
      </c>
      <c r="H375" s="183">
        <v>12.33</v>
      </c>
      <c r="I375" s="188">
        <f t="shared" si="60"/>
        <v>4.93</v>
      </c>
      <c r="J375" s="152">
        <f t="shared" si="61"/>
        <v>0.22320000000000001</v>
      </c>
      <c r="K375" s="195">
        <f t="shared" si="62"/>
        <v>15.08</v>
      </c>
      <c r="L375" s="195">
        <f t="shared" si="63"/>
        <v>6.03</v>
      </c>
    </row>
    <row r="376" spans="2:12" x14ac:dyDescent="0.25">
      <c r="B376" s="170" t="s">
        <v>1143</v>
      </c>
      <c r="C376" s="170" t="s">
        <v>1144</v>
      </c>
      <c r="D376" s="170" t="s">
        <v>229</v>
      </c>
      <c r="E376" s="159" t="s">
        <v>1145</v>
      </c>
      <c r="F376" s="170" t="s">
        <v>628</v>
      </c>
      <c r="G376" s="315">
        <v>14.9</v>
      </c>
      <c r="H376" s="183">
        <v>25.74</v>
      </c>
      <c r="I376" s="188">
        <f t="shared" si="60"/>
        <v>383.52</v>
      </c>
      <c r="J376" s="152">
        <f t="shared" si="61"/>
        <v>0.22320000000000001</v>
      </c>
      <c r="K376" s="195">
        <f t="shared" si="62"/>
        <v>31.48</v>
      </c>
      <c r="L376" s="195">
        <f t="shared" si="63"/>
        <v>469.05</v>
      </c>
    </row>
    <row r="377" spans="2:12" x14ac:dyDescent="0.25">
      <c r="B377" s="170" t="s">
        <v>1146</v>
      </c>
      <c r="C377" s="170" t="s">
        <v>1002</v>
      </c>
      <c r="D377" s="170" t="s">
        <v>229</v>
      </c>
      <c r="E377" s="159" t="s">
        <v>1003</v>
      </c>
      <c r="F377" s="170" t="s">
        <v>628</v>
      </c>
      <c r="G377" s="315">
        <v>41</v>
      </c>
      <c r="H377" s="183">
        <v>36.700000000000003</v>
      </c>
      <c r="I377" s="188">
        <f t="shared" si="60"/>
        <v>1504.7</v>
      </c>
      <c r="J377" s="152">
        <f t="shared" si="61"/>
        <v>0.22320000000000001</v>
      </c>
      <c r="K377" s="195">
        <f t="shared" si="62"/>
        <v>44.89</v>
      </c>
      <c r="L377" s="195">
        <f t="shared" si="63"/>
        <v>1840.49</v>
      </c>
    </row>
    <row r="378" spans="2:12" x14ac:dyDescent="0.25">
      <c r="B378" s="170" t="s">
        <v>1147</v>
      </c>
      <c r="C378" s="170" t="s">
        <v>1148</v>
      </c>
      <c r="D378" s="170" t="s">
        <v>229</v>
      </c>
      <c r="E378" s="159" t="s">
        <v>1149</v>
      </c>
      <c r="F378" s="170" t="s">
        <v>628</v>
      </c>
      <c r="G378" s="315">
        <v>55.7</v>
      </c>
      <c r="H378" s="183">
        <v>55.23</v>
      </c>
      <c r="I378" s="188">
        <f t="shared" si="60"/>
        <v>3076.31</v>
      </c>
      <c r="J378" s="152">
        <f t="shared" si="61"/>
        <v>0.22320000000000001</v>
      </c>
      <c r="K378" s="195">
        <f t="shared" si="62"/>
        <v>67.55</v>
      </c>
      <c r="L378" s="195">
        <f t="shared" si="63"/>
        <v>3762.53</v>
      </c>
    </row>
    <row r="379" spans="2:12" x14ac:dyDescent="0.25">
      <c r="B379" s="170" t="s">
        <v>1150</v>
      </c>
      <c r="C379" s="170" t="s">
        <v>999</v>
      </c>
      <c r="D379" s="170" t="s">
        <v>229</v>
      </c>
      <c r="E379" s="159" t="s">
        <v>1000</v>
      </c>
      <c r="F379" s="170" t="s">
        <v>628</v>
      </c>
      <c r="G379" s="315">
        <v>164.1</v>
      </c>
      <c r="H379" s="183">
        <v>76.03</v>
      </c>
      <c r="I379" s="188">
        <f t="shared" si="60"/>
        <v>12476.52</v>
      </c>
      <c r="J379" s="152">
        <f t="shared" si="61"/>
        <v>0.22320000000000001</v>
      </c>
      <c r="K379" s="195">
        <f t="shared" si="62"/>
        <v>92.99</v>
      </c>
      <c r="L379" s="195">
        <f t="shared" si="63"/>
        <v>15259.65</v>
      </c>
    </row>
    <row r="380" spans="2:12" ht="38.25" x14ac:dyDescent="0.25">
      <c r="B380" s="170" t="s">
        <v>1151</v>
      </c>
      <c r="C380" s="170" t="s">
        <v>1152</v>
      </c>
      <c r="D380" s="170" t="s">
        <v>667</v>
      </c>
      <c r="E380" s="159" t="s">
        <v>1153</v>
      </c>
      <c r="F380" s="170" t="s">
        <v>268</v>
      </c>
      <c r="G380" s="315">
        <v>1</v>
      </c>
      <c r="H380" s="183">
        <v>512.36</v>
      </c>
      <c r="I380" s="188">
        <f t="shared" si="60"/>
        <v>512.36</v>
      </c>
      <c r="J380" s="152">
        <f t="shared" si="61"/>
        <v>0.22320000000000001</v>
      </c>
      <c r="K380" s="195">
        <f t="shared" si="62"/>
        <v>626.71</v>
      </c>
      <c r="L380" s="195">
        <f t="shared" si="63"/>
        <v>626.71</v>
      </c>
    </row>
    <row r="381" spans="2:12" ht="25.5" x14ac:dyDescent="0.25">
      <c r="B381" s="170" t="s">
        <v>1154</v>
      </c>
      <c r="C381" s="170" t="s">
        <v>1155</v>
      </c>
      <c r="D381" s="170" t="s">
        <v>1156</v>
      </c>
      <c r="E381" s="159" t="s">
        <v>1157</v>
      </c>
      <c r="F381" s="170" t="s">
        <v>268</v>
      </c>
      <c r="G381" s="315">
        <v>1</v>
      </c>
      <c r="H381" s="183">
        <v>1309.1928</v>
      </c>
      <c r="I381" s="188">
        <f t="shared" si="60"/>
        <v>1309.19</v>
      </c>
      <c r="J381" s="152">
        <f t="shared" si="61"/>
        <v>0.22320000000000001</v>
      </c>
      <c r="K381" s="195">
        <f t="shared" si="62"/>
        <v>1601.4</v>
      </c>
      <c r="L381" s="195">
        <f t="shared" si="63"/>
        <v>1601.4</v>
      </c>
    </row>
    <row r="382" spans="2:12" x14ac:dyDescent="0.25">
      <c r="B382" s="170" t="s">
        <v>1158</v>
      </c>
      <c r="C382" s="170" t="s">
        <v>1159</v>
      </c>
      <c r="D382" s="170" t="s">
        <v>229</v>
      </c>
      <c r="E382" s="159" t="s">
        <v>1160</v>
      </c>
      <c r="F382" s="170" t="s">
        <v>279</v>
      </c>
      <c r="G382" s="315">
        <v>1</v>
      </c>
      <c r="H382" s="183">
        <v>150.79</v>
      </c>
      <c r="I382" s="188">
        <f t="shared" si="60"/>
        <v>150.79</v>
      </c>
      <c r="J382" s="152">
        <f t="shared" si="61"/>
        <v>0.22320000000000001</v>
      </c>
      <c r="K382" s="195">
        <f t="shared" si="62"/>
        <v>184.44</v>
      </c>
      <c r="L382" s="195">
        <f t="shared" si="63"/>
        <v>184.44</v>
      </c>
    </row>
    <row r="383" spans="2:12" ht="38.25" x14ac:dyDescent="0.25">
      <c r="B383" s="170" t="s">
        <v>1161</v>
      </c>
      <c r="C383" s="170" t="s">
        <v>1162</v>
      </c>
      <c r="D383" s="170" t="s">
        <v>1163</v>
      </c>
      <c r="E383" s="159" t="s">
        <v>1164</v>
      </c>
      <c r="F383" s="170" t="s">
        <v>428</v>
      </c>
      <c r="G383" s="315">
        <v>1</v>
      </c>
      <c r="H383" s="183">
        <v>765.71</v>
      </c>
      <c r="I383" s="188">
        <f t="shared" si="60"/>
        <v>765.71</v>
      </c>
      <c r="J383" s="152">
        <f t="shared" si="61"/>
        <v>0.22320000000000001</v>
      </c>
      <c r="K383" s="195">
        <f t="shared" si="62"/>
        <v>936.61</v>
      </c>
      <c r="L383" s="195">
        <f t="shared" si="63"/>
        <v>936.61</v>
      </c>
    </row>
    <row r="384" spans="2:12" ht="25.5" x14ac:dyDescent="0.25">
      <c r="B384" s="170" t="s">
        <v>1165</v>
      </c>
      <c r="C384" s="170" t="s">
        <v>1166</v>
      </c>
      <c r="D384" s="170" t="s">
        <v>462</v>
      </c>
      <c r="E384" s="159" t="s">
        <v>1167</v>
      </c>
      <c r="F384" s="170" t="s">
        <v>268</v>
      </c>
      <c r="G384" s="315">
        <v>1</v>
      </c>
      <c r="H384" s="183">
        <v>1116.3499999999999</v>
      </c>
      <c r="I384" s="188">
        <f t="shared" si="60"/>
        <v>1116.3499999999999</v>
      </c>
      <c r="J384" s="152">
        <f t="shared" si="61"/>
        <v>0.22320000000000001</v>
      </c>
      <c r="K384" s="195">
        <f t="shared" si="62"/>
        <v>1365.51</v>
      </c>
      <c r="L384" s="195">
        <f t="shared" si="63"/>
        <v>1365.51</v>
      </c>
    </row>
    <row r="385" spans="2:12" ht="25.5" x14ac:dyDescent="0.25">
      <c r="B385" s="170" t="s">
        <v>1168</v>
      </c>
      <c r="C385" s="170" t="s">
        <v>1169</v>
      </c>
      <c r="D385" s="170" t="s">
        <v>462</v>
      </c>
      <c r="E385" s="159" t="s">
        <v>1170</v>
      </c>
      <c r="F385" s="170" t="s">
        <v>268</v>
      </c>
      <c r="G385" s="315">
        <v>2</v>
      </c>
      <c r="H385" s="183">
        <v>3678.7</v>
      </c>
      <c r="I385" s="188">
        <f t="shared" si="60"/>
        <v>7357.4</v>
      </c>
      <c r="J385" s="152">
        <f t="shared" si="61"/>
        <v>0.22320000000000001</v>
      </c>
      <c r="K385" s="195">
        <f t="shared" si="62"/>
        <v>4499.78</v>
      </c>
      <c r="L385" s="195">
        <f t="shared" si="63"/>
        <v>8999.56</v>
      </c>
    </row>
    <row r="386" spans="2:12" x14ac:dyDescent="0.25">
      <c r="B386" s="170" t="s">
        <v>1171</v>
      </c>
      <c r="C386" s="170" t="s">
        <v>1172</v>
      </c>
      <c r="D386" s="170" t="s">
        <v>229</v>
      </c>
      <c r="E386" s="159" t="s">
        <v>1173</v>
      </c>
      <c r="F386" s="170" t="s">
        <v>279</v>
      </c>
      <c r="G386" s="315">
        <v>50</v>
      </c>
      <c r="H386" s="183">
        <v>23.59</v>
      </c>
      <c r="I386" s="188">
        <f t="shared" ref="I386:I449" si="64">TRUNC(G386 * H386, 2)</f>
        <v>1179.5</v>
      </c>
      <c r="J386" s="152">
        <f t="shared" ref="J386:J449" si="65">+$L$5</f>
        <v>0.22320000000000001</v>
      </c>
      <c r="K386" s="195">
        <f t="shared" ref="K386:K449" si="66">TRUNC(H386 * (1 + J386), 2)</f>
        <v>28.85</v>
      </c>
      <c r="L386" s="195">
        <f t="shared" ref="L386:L449" si="67">TRUNC(G386 * K386, 2)</f>
        <v>1442.5</v>
      </c>
    </row>
    <row r="387" spans="2:12" x14ac:dyDescent="0.25">
      <c r="B387" s="170" t="s">
        <v>1174</v>
      </c>
      <c r="C387" s="170" t="s">
        <v>1175</v>
      </c>
      <c r="D387" s="170" t="s">
        <v>229</v>
      </c>
      <c r="E387" s="159" t="s">
        <v>1176</v>
      </c>
      <c r="F387" s="170" t="s">
        <v>279</v>
      </c>
      <c r="G387" s="315">
        <v>22</v>
      </c>
      <c r="H387" s="183">
        <v>91.56</v>
      </c>
      <c r="I387" s="188">
        <f t="shared" si="64"/>
        <v>2014.32</v>
      </c>
      <c r="J387" s="152">
        <f t="shared" si="65"/>
        <v>0.22320000000000001</v>
      </c>
      <c r="K387" s="195">
        <f t="shared" si="66"/>
        <v>111.99</v>
      </c>
      <c r="L387" s="195">
        <f t="shared" si="67"/>
        <v>2463.7800000000002</v>
      </c>
    </row>
    <row r="388" spans="2:12" x14ac:dyDescent="0.25">
      <c r="B388" s="170" t="s">
        <v>1177</v>
      </c>
      <c r="C388" s="170" t="s">
        <v>1178</v>
      </c>
      <c r="D388" s="170" t="s">
        <v>229</v>
      </c>
      <c r="E388" s="159" t="s">
        <v>1179</v>
      </c>
      <c r="F388" s="170" t="s">
        <v>279</v>
      </c>
      <c r="G388" s="315">
        <v>1</v>
      </c>
      <c r="H388" s="183">
        <v>96.6</v>
      </c>
      <c r="I388" s="188">
        <f t="shared" si="64"/>
        <v>96.6</v>
      </c>
      <c r="J388" s="152">
        <f t="shared" si="65"/>
        <v>0.22320000000000001</v>
      </c>
      <c r="K388" s="195">
        <f t="shared" si="66"/>
        <v>118.16</v>
      </c>
      <c r="L388" s="195">
        <f t="shared" si="67"/>
        <v>118.16</v>
      </c>
    </row>
    <row r="389" spans="2:12" x14ac:dyDescent="0.25">
      <c r="B389" s="170" t="s">
        <v>1180</v>
      </c>
      <c r="C389" s="170" t="s">
        <v>1181</v>
      </c>
      <c r="D389" s="170" t="s">
        <v>229</v>
      </c>
      <c r="E389" s="159" t="s">
        <v>1182</v>
      </c>
      <c r="F389" s="170" t="s">
        <v>279</v>
      </c>
      <c r="G389" s="315">
        <v>2</v>
      </c>
      <c r="H389" s="183">
        <v>326.31</v>
      </c>
      <c r="I389" s="188">
        <f t="shared" si="64"/>
        <v>652.62</v>
      </c>
      <c r="J389" s="152">
        <f t="shared" si="65"/>
        <v>0.22320000000000001</v>
      </c>
      <c r="K389" s="195">
        <f t="shared" si="66"/>
        <v>399.14</v>
      </c>
      <c r="L389" s="195">
        <f t="shared" si="67"/>
        <v>798.28</v>
      </c>
    </row>
    <row r="390" spans="2:12" x14ac:dyDescent="0.25">
      <c r="B390" s="170" t="s">
        <v>1183</v>
      </c>
      <c r="C390" s="170" t="s">
        <v>1184</v>
      </c>
      <c r="D390" s="170" t="s">
        <v>229</v>
      </c>
      <c r="E390" s="159" t="s">
        <v>1185</v>
      </c>
      <c r="F390" s="170" t="s">
        <v>279</v>
      </c>
      <c r="G390" s="315">
        <v>1</v>
      </c>
      <c r="H390" s="183">
        <v>334.44</v>
      </c>
      <c r="I390" s="188">
        <f t="shared" si="64"/>
        <v>334.44</v>
      </c>
      <c r="J390" s="152">
        <f t="shared" si="65"/>
        <v>0.22320000000000001</v>
      </c>
      <c r="K390" s="195">
        <f t="shared" si="66"/>
        <v>409.08</v>
      </c>
      <c r="L390" s="195">
        <f t="shared" si="67"/>
        <v>409.08</v>
      </c>
    </row>
    <row r="391" spans="2:12" x14ac:dyDescent="0.25">
      <c r="B391" s="170" t="s">
        <v>1186</v>
      </c>
      <c r="C391" s="170" t="s">
        <v>1029</v>
      </c>
      <c r="D391" s="170" t="s">
        <v>229</v>
      </c>
      <c r="E391" s="159" t="s">
        <v>1030</v>
      </c>
      <c r="F391" s="170" t="s">
        <v>279</v>
      </c>
      <c r="G391" s="315">
        <v>4</v>
      </c>
      <c r="H391" s="183">
        <v>419.95</v>
      </c>
      <c r="I391" s="188">
        <f t="shared" si="64"/>
        <v>1679.8</v>
      </c>
      <c r="J391" s="152">
        <f t="shared" si="65"/>
        <v>0.22320000000000001</v>
      </c>
      <c r="K391" s="195">
        <f t="shared" si="66"/>
        <v>513.67999999999995</v>
      </c>
      <c r="L391" s="195">
        <f t="shared" si="67"/>
        <v>2054.7199999999998</v>
      </c>
    </row>
    <row r="392" spans="2:12" x14ac:dyDescent="0.25">
      <c r="B392" s="170" t="s">
        <v>1187</v>
      </c>
      <c r="C392" s="170" t="s">
        <v>1188</v>
      </c>
      <c r="D392" s="170" t="s">
        <v>229</v>
      </c>
      <c r="E392" s="159" t="s">
        <v>1189</v>
      </c>
      <c r="F392" s="170" t="s">
        <v>279</v>
      </c>
      <c r="G392" s="315">
        <v>18</v>
      </c>
      <c r="H392" s="183">
        <v>198.53</v>
      </c>
      <c r="I392" s="188">
        <f t="shared" si="64"/>
        <v>3573.54</v>
      </c>
      <c r="J392" s="152">
        <f t="shared" si="65"/>
        <v>0.22320000000000001</v>
      </c>
      <c r="K392" s="195">
        <f t="shared" si="66"/>
        <v>242.84</v>
      </c>
      <c r="L392" s="195">
        <f t="shared" si="67"/>
        <v>4371.12</v>
      </c>
    </row>
    <row r="393" spans="2:12" x14ac:dyDescent="0.25">
      <c r="B393" s="170" t="s">
        <v>1190</v>
      </c>
      <c r="C393" s="170" t="s">
        <v>1191</v>
      </c>
      <c r="D393" s="170" t="s">
        <v>229</v>
      </c>
      <c r="E393" s="159" t="s">
        <v>1192</v>
      </c>
      <c r="F393" s="170" t="s">
        <v>279</v>
      </c>
      <c r="G393" s="315">
        <v>1</v>
      </c>
      <c r="H393" s="183">
        <v>43.03</v>
      </c>
      <c r="I393" s="188">
        <f t="shared" si="64"/>
        <v>43.03</v>
      </c>
      <c r="J393" s="152">
        <f t="shared" si="65"/>
        <v>0.22320000000000001</v>
      </c>
      <c r="K393" s="195">
        <f t="shared" si="66"/>
        <v>52.63</v>
      </c>
      <c r="L393" s="195">
        <f t="shared" si="67"/>
        <v>52.63</v>
      </c>
    </row>
    <row r="394" spans="2:12" x14ac:dyDescent="0.25">
      <c r="B394" s="170" t="s">
        <v>1193</v>
      </c>
      <c r="C394" s="170" t="s">
        <v>1194</v>
      </c>
      <c r="D394" s="170" t="s">
        <v>229</v>
      </c>
      <c r="E394" s="159" t="s">
        <v>1195</v>
      </c>
      <c r="F394" s="170" t="s">
        <v>279</v>
      </c>
      <c r="G394" s="315">
        <v>21</v>
      </c>
      <c r="H394" s="183">
        <v>24.82</v>
      </c>
      <c r="I394" s="188">
        <f t="shared" si="64"/>
        <v>521.22</v>
      </c>
      <c r="J394" s="152">
        <f t="shared" si="65"/>
        <v>0.22320000000000001</v>
      </c>
      <c r="K394" s="195">
        <f t="shared" si="66"/>
        <v>30.35</v>
      </c>
      <c r="L394" s="195">
        <f t="shared" si="67"/>
        <v>637.35</v>
      </c>
    </row>
    <row r="395" spans="2:12" x14ac:dyDescent="0.25">
      <c r="B395" s="170" t="s">
        <v>1196</v>
      </c>
      <c r="C395" s="170" t="s">
        <v>1197</v>
      </c>
      <c r="D395" s="170" t="s">
        <v>229</v>
      </c>
      <c r="E395" s="159" t="s">
        <v>1198</v>
      </c>
      <c r="F395" s="170" t="s">
        <v>279</v>
      </c>
      <c r="G395" s="315">
        <v>21</v>
      </c>
      <c r="H395" s="183">
        <v>16.559999999999999</v>
      </c>
      <c r="I395" s="188">
        <f t="shared" si="64"/>
        <v>347.76</v>
      </c>
      <c r="J395" s="152">
        <f t="shared" si="65"/>
        <v>0.22320000000000001</v>
      </c>
      <c r="K395" s="195">
        <f t="shared" si="66"/>
        <v>20.25</v>
      </c>
      <c r="L395" s="195">
        <f t="shared" si="67"/>
        <v>425.25</v>
      </c>
    </row>
    <row r="396" spans="2:12" x14ac:dyDescent="0.25">
      <c r="B396" s="170" t="s">
        <v>1199</v>
      </c>
      <c r="C396" s="170" t="s">
        <v>1200</v>
      </c>
      <c r="D396" s="170" t="s">
        <v>229</v>
      </c>
      <c r="E396" s="159" t="s">
        <v>1201</v>
      </c>
      <c r="F396" s="170" t="s">
        <v>279</v>
      </c>
      <c r="G396" s="315">
        <v>1</v>
      </c>
      <c r="H396" s="183">
        <v>29.35</v>
      </c>
      <c r="I396" s="188">
        <f t="shared" si="64"/>
        <v>29.35</v>
      </c>
      <c r="J396" s="152">
        <f t="shared" si="65"/>
        <v>0.22320000000000001</v>
      </c>
      <c r="K396" s="195">
        <f t="shared" si="66"/>
        <v>35.9</v>
      </c>
      <c r="L396" s="195">
        <f t="shared" si="67"/>
        <v>35.9</v>
      </c>
    </row>
    <row r="397" spans="2:12" x14ac:dyDescent="0.25">
      <c r="B397" s="170" t="s">
        <v>1202</v>
      </c>
      <c r="C397" s="170" t="s">
        <v>1203</v>
      </c>
      <c r="D397" s="170" t="s">
        <v>229</v>
      </c>
      <c r="E397" s="159" t="s">
        <v>1204</v>
      </c>
      <c r="F397" s="170" t="s">
        <v>279</v>
      </c>
      <c r="G397" s="315">
        <v>3</v>
      </c>
      <c r="H397" s="183">
        <v>28.59</v>
      </c>
      <c r="I397" s="188">
        <f t="shared" si="64"/>
        <v>85.77</v>
      </c>
      <c r="J397" s="152">
        <f t="shared" si="65"/>
        <v>0.22320000000000001</v>
      </c>
      <c r="K397" s="195">
        <f t="shared" si="66"/>
        <v>34.97</v>
      </c>
      <c r="L397" s="195">
        <f t="shared" si="67"/>
        <v>104.91</v>
      </c>
    </row>
    <row r="398" spans="2:12" ht="38.25" x14ac:dyDescent="0.25">
      <c r="B398" s="170" t="s">
        <v>1205</v>
      </c>
      <c r="C398" s="170" t="s">
        <v>1206</v>
      </c>
      <c r="D398" s="170" t="s">
        <v>434</v>
      </c>
      <c r="E398" s="159" t="s">
        <v>1207</v>
      </c>
      <c r="F398" s="170" t="s">
        <v>428</v>
      </c>
      <c r="G398" s="315">
        <v>1</v>
      </c>
      <c r="H398" s="183">
        <v>46.49</v>
      </c>
      <c r="I398" s="188">
        <f t="shared" si="64"/>
        <v>46.49</v>
      </c>
      <c r="J398" s="152">
        <f t="shared" si="65"/>
        <v>0.22320000000000001</v>
      </c>
      <c r="K398" s="195">
        <f t="shared" si="66"/>
        <v>56.86</v>
      </c>
      <c r="L398" s="195">
        <f t="shared" si="67"/>
        <v>56.86</v>
      </c>
    </row>
    <row r="399" spans="2:12" x14ac:dyDescent="0.25">
      <c r="B399" s="170" t="s">
        <v>1208</v>
      </c>
      <c r="C399" s="170" t="s">
        <v>1209</v>
      </c>
      <c r="D399" s="170" t="s">
        <v>229</v>
      </c>
      <c r="E399" s="159" t="s">
        <v>1210</v>
      </c>
      <c r="F399" s="170" t="s">
        <v>268</v>
      </c>
      <c r="G399" s="315">
        <v>68</v>
      </c>
      <c r="H399" s="183">
        <v>26.27</v>
      </c>
      <c r="I399" s="188">
        <f t="shared" si="64"/>
        <v>1786.36</v>
      </c>
      <c r="J399" s="152">
        <f t="shared" si="65"/>
        <v>0.22320000000000001</v>
      </c>
      <c r="K399" s="195">
        <f t="shared" si="66"/>
        <v>32.130000000000003</v>
      </c>
      <c r="L399" s="195">
        <f t="shared" si="67"/>
        <v>2184.84</v>
      </c>
    </row>
    <row r="400" spans="2:12" x14ac:dyDescent="0.25">
      <c r="B400" s="170" t="s">
        <v>1211</v>
      </c>
      <c r="C400" s="170" t="s">
        <v>1212</v>
      </c>
      <c r="D400" s="170" t="s">
        <v>229</v>
      </c>
      <c r="E400" s="159" t="s">
        <v>1213</v>
      </c>
      <c r="F400" s="170" t="s">
        <v>279</v>
      </c>
      <c r="G400" s="315">
        <v>26</v>
      </c>
      <c r="H400" s="183">
        <v>23.99</v>
      </c>
      <c r="I400" s="188">
        <f t="shared" si="64"/>
        <v>623.74</v>
      </c>
      <c r="J400" s="152">
        <f t="shared" si="65"/>
        <v>0.22320000000000001</v>
      </c>
      <c r="K400" s="195">
        <f t="shared" si="66"/>
        <v>29.34</v>
      </c>
      <c r="L400" s="195">
        <f t="shared" si="67"/>
        <v>762.84</v>
      </c>
    </row>
    <row r="401" spans="2:12" ht="25.5" x14ac:dyDescent="0.25">
      <c r="B401" s="170" t="s">
        <v>1214</v>
      </c>
      <c r="C401" s="170" t="s">
        <v>1215</v>
      </c>
      <c r="D401" s="170" t="s">
        <v>434</v>
      </c>
      <c r="E401" s="159" t="s">
        <v>1216</v>
      </c>
      <c r="F401" s="170" t="s">
        <v>428</v>
      </c>
      <c r="G401" s="315">
        <v>2</v>
      </c>
      <c r="H401" s="183">
        <v>43.6</v>
      </c>
      <c r="I401" s="188">
        <f t="shared" si="64"/>
        <v>87.2</v>
      </c>
      <c r="J401" s="152">
        <f t="shared" si="65"/>
        <v>0.22320000000000001</v>
      </c>
      <c r="K401" s="195">
        <f t="shared" si="66"/>
        <v>53.33</v>
      </c>
      <c r="L401" s="195">
        <f t="shared" si="67"/>
        <v>106.66</v>
      </c>
    </row>
    <row r="402" spans="2:12" x14ac:dyDescent="0.25">
      <c r="B402" s="170" t="s">
        <v>1217</v>
      </c>
      <c r="C402" s="170" t="s">
        <v>1218</v>
      </c>
      <c r="D402" s="170" t="s">
        <v>229</v>
      </c>
      <c r="E402" s="159" t="s">
        <v>1219</v>
      </c>
      <c r="F402" s="170" t="s">
        <v>279</v>
      </c>
      <c r="G402" s="315">
        <v>2</v>
      </c>
      <c r="H402" s="183">
        <v>8.24</v>
      </c>
      <c r="I402" s="188">
        <f t="shared" si="64"/>
        <v>16.48</v>
      </c>
      <c r="J402" s="152">
        <f t="shared" si="65"/>
        <v>0.22320000000000001</v>
      </c>
      <c r="K402" s="195">
        <f t="shared" si="66"/>
        <v>10.07</v>
      </c>
      <c r="L402" s="195">
        <f t="shared" si="67"/>
        <v>20.14</v>
      </c>
    </row>
    <row r="403" spans="2:12" ht="38.25" x14ac:dyDescent="0.25">
      <c r="B403" s="170" t="s">
        <v>1220</v>
      </c>
      <c r="C403" s="170" t="s">
        <v>1221</v>
      </c>
      <c r="D403" s="170" t="s">
        <v>434</v>
      </c>
      <c r="E403" s="159" t="s">
        <v>1222</v>
      </c>
      <c r="F403" s="170" t="s">
        <v>428</v>
      </c>
      <c r="G403" s="315">
        <v>6</v>
      </c>
      <c r="H403" s="183">
        <v>25.43</v>
      </c>
      <c r="I403" s="188">
        <f t="shared" si="64"/>
        <v>152.58000000000001</v>
      </c>
      <c r="J403" s="152">
        <f t="shared" si="65"/>
        <v>0.22320000000000001</v>
      </c>
      <c r="K403" s="195">
        <f t="shared" si="66"/>
        <v>31.1</v>
      </c>
      <c r="L403" s="195">
        <f t="shared" si="67"/>
        <v>186.6</v>
      </c>
    </row>
    <row r="404" spans="2:12" ht="38.25" x14ac:dyDescent="0.25">
      <c r="B404" s="170" t="s">
        <v>1223</v>
      </c>
      <c r="C404" s="170" t="s">
        <v>1224</v>
      </c>
      <c r="D404" s="170" t="s">
        <v>434</v>
      </c>
      <c r="E404" s="159" t="s">
        <v>1225</v>
      </c>
      <c r="F404" s="170" t="s">
        <v>428</v>
      </c>
      <c r="G404" s="315">
        <v>232</v>
      </c>
      <c r="H404" s="183">
        <v>30.86</v>
      </c>
      <c r="I404" s="188">
        <f t="shared" si="64"/>
        <v>7159.52</v>
      </c>
      <c r="J404" s="152">
        <f t="shared" si="65"/>
        <v>0.22320000000000001</v>
      </c>
      <c r="K404" s="195">
        <f t="shared" si="66"/>
        <v>37.74</v>
      </c>
      <c r="L404" s="195">
        <f t="shared" si="67"/>
        <v>8755.68</v>
      </c>
    </row>
    <row r="405" spans="2:12" ht="38.25" x14ac:dyDescent="0.25">
      <c r="B405" s="170" t="s">
        <v>1226</v>
      </c>
      <c r="C405" s="170" t="s">
        <v>1227</v>
      </c>
      <c r="D405" s="170" t="s">
        <v>434</v>
      </c>
      <c r="E405" s="159" t="s">
        <v>1228</v>
      </c>
      <c r="F405" s="170" t="s">
        <v>428</v>
      </c>
      <c r="G405" s="315">
        <v>2</v>
      </c>
      <c r="H405" s="183">
        <v>29.79</v>
      </c>
      <c r="I405" s="188">
        <f t="shared" si="64"/>
        <v>59.58</v>
      </c>
      <c r="J405" s="152">
        <f t="shared" si="65"/>
        <v>0.22320000000000001</v>
      </c>
      <c r="K405" s="195">
        <f t="shared" si="66"/>
        <v>36.43</v>
      </c>
      <c r="L405" s="195">
        <f t="shared" si="67"/>
        <v>72.86</v>
      </c>
    </row>
    <row r="406" spans="2:12" ht="38.25" x14ac:dyDescent="0.25">
      <c r="B406" s="170" t="s">
        <v>1229</v>
      </c>
      <c r="C406" s="170" t="s">
        <v>1230</v>
      </c>
      <c r="D406" s="170" t="s">
        <v>434</v>
      </c>
      <c r="E406" s="159" t="s">
        <v>1231</v>
      </c>
      <c r="F406" s="170" t="s">
        <v>428</v>
      </c>
      <c r="G406" s="315">
        <v>13</v>
      </c>
      <c r="H406" s="183">
        <v>34.479999999999997</v>
      </c>
      <c r="I406" s="188">
        <f t="shared" si="64"/>
        <v>448.24</v>
      </c>
      <c r="J406" s="152">
        <f t="shared" si="65"/>
        <v>0.22320000000000001</v>
      </c>
      <c r="K406" s="195">
        <f t="shared" si="66"/>
        <v>42.17</v>
      </c>
      <c r="L406" s="195">
        <f t="shared" si="67"/>
        <v>548.21</v>
      </c>
    </row>
    <row r="407" spans="2:12" ht="38.25" x14ac:dyDescent="0.25">
      <c r="B407" s="170" t="s">
        <v>1232</v>
      </c>
      <c r="C407" s="170" t="s">
        <v>1233</v>
      </c>
      <c r="D407" s="170" t="s">
        <v>434</v>
      </c>
      <c r="E407" s="159" t="s">
        <v>1234</v>
      </c>
      <c r="F407" s="170" t="s">
        <v>428</v>
      </c>
      <c r="G407" s="315">
        <v>4</v>
      </c>
      <c r="H407" s="183">
        <v>40.35</v>
      </c>
      <c r="I407" s="188">
        <f t="shared" si="64"/>
        <v>161.4</v>
      </c>
      <c r="J407" s="152">
        <f t="shared" si="65"/>
        <v>0.22320000000000001</v>
      </c>
      <c r="K407" s="195">
        <f t="shared" si="66"/>
        <v>49.35</v>
      </c>
      <c r="L407" s="195">
        <f t="shared" si="67"/>
        <v>197.4</v>
      </c>
    </row>
    <row r="408" spans="2:12" ht="25.5" x14ac:dyDescent="0.25">
      <c r="B408" s="170" t="s">
        <v>1235</v>
      </c>
      <c r="C408" s="170" t="s">
        <v>1236</v>
      </c>
      <c r="D408" s="170" t="s">
        <v>434</v>
      </c>
      <c r="E408" s="159" t="s">
        <v>1237</v>
      </c>
      <c r="F408" s="170" t="s">
        <v>428</v>
      </c>
      <c r="G408" s="315">
        <v>181</v>
      </c>
      <c r="H408" s="183">
        <v>13.24</v>
      </c>
      <c r="I408" s="188">
        <f t="shared" si="64"/>
        <v>2396.44</v>
      </c>
      <c r="J408" s="152">
        <f t="shared" si="65"/>
        <v>0.22320000000000001</v>
      </c>
      <c r="K408" s="195">
        <f t="shared" si="66"/>
        <v>16.190000000000001</v>
      </c>
      <c r="L408" s="195">
        <f t="shared" si="67"/>
        <v>2930.39</v>
      </c>
    </row>
    <row r="409" spans="2:12" ht="25.5" x14ac:dyDescent="0.25">
      <c r="B409" s="170" t="s">
        <v>1238</v>
      </c>
      <c r="C409" s="170" t="s">
        <v>1239</v>
      </c>
      <c r="D409" s="170" t="s">
        <v>434</v>
      </c>
      <c r="E409" s="159" t="s">
        <v>1240</v>
      </c>
      <c r="F409" s="170" t="s">
        <v>428</v>
      </c>
      <c r="G409" s="315">
        <v>6</v>
      </c>
      <c r="H409" s="183">
        <v>15.21</v>
      </c>
      <c r="I409" s="188">
        <f t="shared" si="64"/>
        <v>91.26</v>
      </c>
      <c r="J409" s="152">
        <f t="shared" si="65"/>
        <v>0.22320000000000001</v>
      </c>
      <c r="K409" s="195">
        <f t="shared" si="66"/>
        <v>18.600000000000001</v>
      </c>
      <c r="L409" s="195">
        <f t="shared" si="67"/>
        <v>111.6</v>
      </c>
    </row>
    <row r="410" spans="2:12" ht="25.5" x14ac:dyDescent="0.25">
      <c r="B410" s="170" t="s">
        <v>1241</v>
      </c>
      <c r="C410" s="170" t="s">
        <v>1242</v>
      </c>
      <c r="D410" s="170" t="s">
        <v>434</v>
      </c>
      <c r="E410" s="159" t="s">
        <v>1243</v>
      </c>
      <c r="F410" s="170" t="s">
        <v>428</v>
      </c>
      <c r="G410" s="315">
        <v>20</v>
      </c>
      <c r="H410" s="183">
        <v>11.11</v>
      </c>
      <c r="I410" s="188">
        <f t="shared" si="64"/>
        <v>222.2</v>
      </c>
      <c r="J410" s="152">
        <f t="shared" si="65"/>
        <v>0.22320000000000001</v>
      </c>
      <c r="K410" s="195">
        <f t="shared" si="66"/>
        <v>13.58</v>
      </c>
      <c r="L410" s="195">
        <f t="shared" si="67"/>
        <v>271.60000000000002</v>
      </c>
    </row>
    <row r="411" spans="2:12" ht="25.5" x14ac:dyDescent="0.25">
      <c r="B411" s="170" t="s">
        <v>1244</v>
      </c>
      <c r="C411" s="170" t="s">
        <v>1245</v>
      </c>
      <c r="D411" s="170" t="s">
        <v>434</v>
      </c>
      <c r="E411" s="159" t="s">
        <v>1246</v>
      </c>
      <c r="F411" s="170" t="s">
        <v>428</v>
      </c>
      <c r="G411" s="315">
        <v>79</v>
      </c>
      <c r="H411" s="183">
        <v>12.24</v>
      </c>
      <c r="I411" s="188">
        <f t="shared" si="64"/>
        <v>966.96</v>
      </c>
      <c r="J411" s="152">
        <f t="shared" si="65"/>
        <v>0.22320000000000001</v>
      </c>
      <c r="K411" s="195">
        <f t="shared" si="66"/>
        <v>14.97</v>
      </c>
      <c r="L411" s="195">
        <f t="shared" si="67"/>
        <v>1182.6300000000001</v>
      </c>
    </row>
    <row r="412" spans="2:12" x14ac:dyDescent="0.25">
      <c r="B412" s="170" t="s">
        <v>1247</v>
      </c>
      <c r="C412" s="170" t="s">
        <v>1248</v>
      </c>
      <c r="D412" s="170" t="s">
        <v>229</v>
      </c>
      <c r="E412" s="159" t="s">
        <v>1249</v>
      </c>
      <c r="F412" s="170" t="s">
        <v>279</v>
      </c>
      <c r="G412" s="315">
        <v>1</v>
      </c>
      <c r="H412" s="183">
        <v>66.150000000000006</v>
      </c>
      <c r="I412" s="188">
        <f t="shared" si="64"/>
        <v>66.150000000000006</v>
      </c>
      <c r="J412" s="152">
        <f t="shared" si="65"/>
        <v>0.22320000000000001</v>
      </c>
      <c r="K412" s="195">
        <f t="shared" si="66"/>
        <v>80.91</v>
      </c>
      <c r="L412" s="195">
        <f t="shared" si="67"/>
        <v>80.91</v>
      </c>
    </row>
    <row r="413" spans="2:12" x14ac:dyDescent="0.25">
      <c r="B413" s="170" t="s">
        <v>1250</v>
      </c>
      <c r="C413" s="170" t="s">
        <v>785</v>
      </c>
      <c r="D413" s="170" t="s">
        <v>229</v>
      </c>
      <c r="E413" s="159" t="s">
        <v>786</v>
      </c>
      <c r="F413" s="170" t="s">
        <v>279</v>
      </c>
      <c r="G413" s="315">
        <v>86</v>
      </c>
      <c r="H413" s="183">
        <v>8.15</v>
      </c>
      <c r="I413" s="188">
        <f t="shared" si="64"/>
        <v>700.9</v>
      </c>
      <c r="J413" s="152">
        <f t="shared" si="65"/>
        <v>0.22320000000000001</v>
      </c>
      <c r="K413" s="195">
        <f t="shared" si="66"/>
        <v>9.9600000000000009</v>
      </c>
      <c r="L413" s="195">
        <f t="shared" si="67"/>
        <v>856.56</v>
      </c>
    </row>
    <row r="414" spans="2:12" x14ac:dyDescent="0.25">
      <c r="B414" s="170" t="s">
        <v>1251</v>
      </c>
      <c r="C414" s="170" t="s">
        <v>1252</v>
      </c>
      <c r="D414" s="170" t="s">
        <v>229</v>
      </c>
      <c r="E414" s="159" t="s">
        <v>1253</v>
      </c>
      <c r="F414" s="170" t="s">
        <v>279</v>
      </c>
      <c r="G414" s="315">
        <v>2</v>
      </c>
      <c r="H414" s="183">
        <v>11.96</v>
      </c>
      <c r="I414" s="188">
        <f t="shared" si="64"/>
        <v>23.92</v>
      </c>
      <c r="J414" s="152">
        <f t="shared" si="65"/>
        <v>0.22320000000000001</v>
      </c>
      <c r="K414" s="195">
        <f t="shared" si="66"/>
        <v>14.62</v>
      </c>
      <c r="L414" s="195">
        <f t="shared" si="67"/>
        <v>29.24</v>
      </c>
    </row>
    <row r="415" spans="2:12" x14ac:dyDescent="0.25">
      <c r="B415" s="170" t="s">
        <v>1254</v>
      </c>
      <c r="C415" s="170" t="s">
        <v>1255</v>
      </c>
      <c r="D415" s="170" t="s">
        <v>229</v>
      </c>
      <c r="E415" s="159" t="s">
        <v>1256</v>
      </c>
      <c r="F415" s="170" t="s">
        <v>279</v>
      </c>
      <c r="G415" s="315">
        <v>11</v>
      </c>
      <c r="H415" s="183">
        <v>3.13</v>
      </c>
      <c r="I415" s="188">
        <f t="shared" si="64"/>
        <v>34.43</v>
      </c>
      <c r="J415" s="152">
        <f t="shared" si="65"/>
        <v>0.22320000000000001</v>
      </c>
      <c r="K415" s="195">
        <f t="shared" si="66"/>
        <v>3.82</v>
      </c>
      <c r="L415" s="195">
        <f t="shared" si="67"/>
        <v>42.02</v>
      </c>
    </row>
    <row r="416" spans="2:12" x14ac:dyDescent="0.25">
      <c r="B416" s="170" t="s">
        <v>1257</v>
      </c>
      <c r="C416" s="170" t="s">
        <v>1258</v>
      </c>
      <c r="D416" s="170" t="s">
        <v>229</v>
      </c>
      <c r="E416" s="159" t="s">
        <v>1259</v>
      </c>
      <c r="F416" s="170" t="s">
        <v>279</v>
      </c>
      <c r="G416" s="315">
        <v>1</v>
      </c>
      <c r="H416" s="183">
        <v>4.41</v>
      </c>
      <c r="I416" s="188">
        <f t="shared" si="64"/>
        <v>4.41</v>
      </c>
      <c r="J416" s="152">
        <f t="shared" si="65"/>
        <v>0.22320000000000001</v>
      </c>
      <c r="K416" s="195">
        <f t="shared" si="66"/>
        <v>5.39</v>
      </c>
      <c r="L416" s="195">
        <f t="shared" si="67"/>
        <v>5.39</v>
      </c>
    </row>
    <row r="417" spans="2:12" x14ac:dyDescent="0.25">
      <c r="B417" s="170" t="s">
        <v>1260</v>
      </c>
      <c r="C417" s="170" t="s">
        <v>1261</v>
      </c>
      <c r="D417" s="170" t="s">
        <v>229</v>
      </c>
      <c r="E417" s="159" t="s">
        <v>1262</v>
      </c>
      <c r="F417" s="170" t="s">
        <v>279</v>
      </c>
      <c r="G417" s="315">
        <v>1</v>
      </c>
      <c r="H417" s="183">
        <v>7.19</v>
      </c>
      <c r="I417" s="188">
        <f t="shared" si="64"/>
        <v>7.19</v>
      </c>
      <c r="J417" s="152">
        <f t="shared" si="65"/>
        <v>0.22320000000000001</v>
      </c>
      <c r="K417" s="195">
        <f t="shared" si="66"/>
        <v>8.7899999999999991</v>
      </c>
      <c r="L417" s="195">
        <f t="shared" si="67"/>
        <v>8.7899999999999991</v>
      </c>
    </row>
    <row r="418" spans="2:12" x14ac:dyDescent="0.25">
      <c r="B418" s="170" t="s">
        <v>1263</v>
      </c>
      <c r="C418" s="170" t="s">
        <v>1264</v>
      </c>
      <c r="D418" s="170" t="s">
        <v>229</v>
      </c>
      <c r="E418" s="159" t="s">
        <v>1265</v>
      </c>
      <c r="F418" s="170" t="s">
        <v>279</v>
      </c>
      <c r="G418" s="315">
        <v>2</v>
      </c>
      <c r="H418" s="183">
        <v>33.29</v>
      </c>
      <c r="I418" s="188">
        <f t="shared" si="64"/>
        <v>66.58</v>
      </c>
      <c r="J418" s="152">
        <f t="shared" si="65"/>
        <v>0.22320000000000001</v>
      </c>
      <c r="K418" s="195">
        <f t="shared" si="66"/>
        <v>40.72</v>
      </c>
      <c r="L418" s="195">
        <f t="shared" si="67"/>
        <v>81.44</v>
      </c>
    </row>
    <row r="419" spans="2:12" x14ac:dyDescent="0.25">
      <c r="B419" s="170" t="s">
        <v>1266</v>
      </c>
      <c r="C419" s="170" t="s">
        <v>1267</v>
      </c>
      <c r="D419" s="170" t="s">
        <v>229</v>
      </c>
      <c r="E419" s="159" t="s">
        <v>1268</v>
      </c>
      <c r="F419" s="170" t="s">
        <v>279</v>
      </c>
      <c r="G419" s="315">
        <v>1</v>
      </c>
      <c r="H419" s="183">
        <v>7.19</v>
      </c>
      <c r="I419" s="188">
        <f t="shared" si="64"/>
        <v>7.19</v>
      </c>
      <c r="J419" s="152">
        <f t="shared" si="65"/>
        <v>0.22320000000000001</v>
      </c>
      <c r="K419" s="195">
        <f t="shared" si="66"/>
        <v>8.7899999999999991</v>
      </c>
      <c r="L419" s="195">
        <f t="shared" si="67"/>
        <v>8.7899999999999991</v>
      </c>
    </row>
    <row r="420" spans="2:12" ht="38.25" x14ac:dyDescent="0.25">
      <c r="B420" s="170" t="s">
        <v>1269</v>
      </c>
      <c r="C420" s="170" t="s">
        <v>1270</v>
      </c>
      <c r="D420" s="170" t="s">
        <v>434</v>
      </c>
      <c r="E420" s="159" t="s">
        <v>1271</v>
      </c>
      <c r="F420" s="170" t="s">
        <v>428</v>
      </c>
      <c r="G420" s="315">
        <v>1</v>
      </c>
      <c r="H420" s="183">
        <v>42.03</v>
      </c>
      <c r="I420" s="188">
        <f t="shared" si="64"/>
        <v>42.03</v>
      </c>
      <c r="J420" s="152">
        <f t="shared" si="65"/>
        <v>0.22320000000000001</v>
      </c>
      <c r="K420" s="195">
        <f t="shared" si="66"/>
        <v>51.41</v>
      </c>
      <c r="L420" s="195">
        <f t="shared" si="67"/>
        <v>51.41</v>
      </c>
    </row>
    <row r="421" spans="2:12" ht="25.5" x14ac:dyDescent="0.25">
      <c r="B421" s="170" t="s">
        <v>1272</v>
      </c>
      <c r="C421" s="170" t="s">
        <v>1273</v>
      </c>
      <c r="D421" s="170" t="s">
        <v>667</v>
      </c>
      <c r="E421" s="159" t="s">
        <v>1274</v>
      </c>
      <c r="F421" s="170" t="s">
        <v>268</v>
      </c>
      <c r="G421" s="315">
        <v>3</v>
      </c>
      <c r="H421" s="183">
        <v>67.489999999999995</v>
      </c>
      <c r="I421" s="188">
        <f t="shared" si="64"/>
        <v>202.47</v>
      </c>
      <c r="J421" s="152">
        <f t="shared" si="65"/>
        <v>0.22320000000000001</v>
      </c>
      <c r="K421" s="195">
        <f t="shared" si="66"/>
        <v>82.55</v>
      </c>
      <c r="L421" s="195">
        <f t="shared" si="67"/>
        <v>247.65</v>
      </c>
    </row>
    <row r="422" spans="2:12" x14ac:dyDescent="0.25">
      <c r="B422" s="170" t="s">
        <v>1275</v>
      </c>
      <c r="C422" s="170" t="s">
        <v>1276</v>
      </c>
      <c r="D422" s="170" t="s">
        <v>229</v>
      </c>
      <c r="E422" s="159" t="s">
        <v>1277</v>
      </c>
      <c r="F422" s="170" t="s">
        <v>279</v>
      </c>
      <c r="G422" s="315">
        <v>1</v>
      </c>
      <c r="H422" s="183">
        <v>48.12</v>
      </c>
      <c r="I422" s="188">
        <f t="shared" si="64"/>
        <v>48.12</v>
      </c>
      <c r="J422" s="152">
        <f t="shared" si="65"/>
        <v>0.22320000000000001</v>
      </c>
      <c r="K422" s="195">
        <f t="shared" si="66"/>
        <v>58.86</v>
      </c>
      <c r="L422" s="195">
        <f t="shared" si="67"/>
        <v>58.86</v>
      </c>
    </row>
    <row r="423" spans="2:12" ht="25.5" x14ac:dyDescent="0.25">
      <c r="B423" s="170" t="s">
        <v>1278</v>
      </c>
      <c r="C423" s="170" t="s">
        <v>1279</v>
      </c>
      <c r="D423" s="170" t="s">
        <v>1163</v>
      </c>
      <c r="E423" s="159" t="s">
        <v>1280</v>
      </c>
      <c r="F423" s="170" t="s">
        <v>428</v>
      </c>
      <c r="G423" s="315">
        <v>3</v>
      </c>
      <c r="H423" s="183">
        <v>31.36</v>
      </c>
      <c r="I423" s="188">
        <f t="shared" si="64"/>
        <v>94.08</v>
      </c>
      <c r="J423" s="152">
        <f t="shared" si="65"/>
        <v>0.22320000000000001</v>
      </c>
      <c r="K423" s="195">
        <f t="shared" si="66"/>
        <v>38.35</v>
      </c>
      <c r="L423" s="195">
        <f t="shared" si="67"/>
        <v>115.05</v>
      </c>
    </row>
    <row r="424" spans="2:12" x14ac:dyDescent="0.25">
      <c r="B424" s="170" t="s">
        <v>1281</v>
      </c>
      <c r="C424" s="170" t="s">
        <v>1282</v>
      </c>
      <c r="D424" s="170" t="s">
        <v>229</v>
      </c>
      <c r="E424" s="159" t="s">
        <v>1283</v>
      </c>
      <c r="F424" s="170" t="s">
        <v>279</v>
      </c>
      <c r="G424" s="315">
        <v>355</v>
      </c>
      <c r="H424" s="183">
        <v>0.1</v>
      </c>
      <c r="I424" s="188">
        <f t="shared" si="64"/>
        <v>35.5</v>
      </c>
      <c r="J424" s="152">
        <f t="shared" si="65"/>
        <v>0.22320000000000001</v>
      </c>
      <c r="K424" s="195">
        <f t="shared" si="66"/>
        <v>0.12</v>
      </c>
      <c r="L424" s="195">
        <f t="shared" si="67"/>
        <v>42.6</v>
      </c>
    </row>
    <row r="425" spans="2:12" x14ac:dyDescent="0.25">
      <c r="B425" s="170" t="s">
        <v>1284</v>
      </c>
      <c r="C425" s="170" t="s">
        <v>1285</v>
      </c>
      <c r="D425" s="170" t="s">
        <v>462</v>
      </c>
      <c r="E425" s="159" t="s">
        <v>1286</v>
      </c>
      <c r="F425" s="170" t="s">
        <v>268</v>
      </c>
      <c r="G425" s="315">
        <v>104</v>
      </c>
      <c r="H425" s="183">
        <v>0.43</v>
      </c>
      <c r="I425" s="188">
        <f t="shared" si="64"/>
        <v>44.72</v>
      </c>
      <c r="J425" s="152">
        <f t="shared" si="65"/>
        <v>0.22320000000000001</v>
      </c>
      <c r="K425" s="195">
        <f t="shared" si="66"/>
        <v>0.52</v>
      </c>
      <c r="L425" s="195">
        <f t="shared" si="67"/>
        <v>54.08</v>
      </c>
    </row>
    <row r="426" spans="2:12" x14ac:dyDescent="0.25">
      <c r="B426" s="170" t="s">
        <v>1287</v>
      </c>
      <c r="C426" s="170" t="s">
        <v>1288</v>
      </c>
      <c r="D426" s="170" t="s">
        <v>462</v>
      </c>
      <c r="E426" s="159" t="s">
        <v>1289</v>
      </c>
      <c r="F426" s="170" t="s">
        <v>268</v>
      </c>
      <c r="G426" s="315">
        <v>83</v>
      </c>
      <c r="H426" s="183">
        <v>0.5</v>
      </c>
      <c r="I426" s="188">
        <f t="shared" si="64"/>
        <v>41.5</v>
      </c>
      <c r="J426" s="152">
        <f t="shared" si="65"/>
        <v>0.22320000000000001</v>
      </c>
      <c r="K426" s="195">
        <f t="shared" si="66"/>
        <v>0.61</v>
      </c>
      <c r="L426" s="195">
        <f t="shared" si="67"/>
        <v>50.63</v>
      </c>
    </row>
    <row r="427" spans="2:12" x14ac:dyDescent="0.25">
      <c r="B427" s="170" t="s">
        <v>1290</v>
      </c>
      <c r="C427" s="170" t="s">
        <v>1291</v>
      </c>
      <c r="D427" s="170" t="s">
        <v>229</v>
      </c>
      <c r="E427" s="159" t="s">
        <v>1292</v>
      </c>
      <c r="F427" s="170" t="s">
        <v>279</v>
      </c>
      <c r="G427" s="315">
        <v>1185</v>
      </c>
      <c r="H427" s="183">
        <v>0.74</v>
      </c>
      <c r="I427" s="188">
        <f t="shared" si="64"/>
        <v>876.9</v>
      </c>
      <c r="J427" s="152">
        <f t="shared" si="65"/>
        <v>0.22320000000000001</v>
      </c>
      <c r="K427" s="195">
        <f t="shared" si="66"/>
        <v>0.9</v>
      </c>
      <c r="L427" s="195">
        <f t="shared" si="67"/>
        <v>1066.5</v>
      </c>
    </row>
    <row r="428" spans="2:12" x14ac:dyDescent="0.25">
      <c r="B428" s="170" t="s">
        <v>1293</v>
      </c>
      <c r="C428" s="170" t="s">
        <v>1294</v>
      </c>
      <c r="D428" s="170" t="s">
        <v>229</v>
      </c>
      <c r="E428" s="159" t="s">
        <v>1295</v>
      </c>
      <c r="F428" s="170" t="s">
        <v>279</v>
      </c>
      <c r="G428" s="315">
        <v>78</v>
      </c>
      <c r="H428" s="183">
        <v>0.82</v>
      </c>
      <c r="I428" s="188">
        <f t="shared" si="64"/>
        <v>63.96</v>
      </c>
      <c r="J428" s="152">
        <f t="shared" si="65"/>
        <v>0.22320000000000001</v>
      </c>
      <c r="K428" s="195">
        <f t="shared" si="66"/>
        <v>1</v>
      </c>
      <c r="L428" s="195">
        <f t="shared" si="67"/>
        <v>78</v>
      </c>
    </row>
    <row r="429" spans="2:12" x14ac:dyDescent="0.25">
      <c r="B429" s="170" t="s">
        <v>1296</v>
      </c>
      <c r="C429" s="170" t="s">
        <v>1297</v>
      </c>
      <c r="D429" s="170" t="s">
        <v>229</v>
      </c>
      <c r="E429" s="159" t="s">
        <v>1298</v>
      </c>
      <c r="F429" s="170" t="s">
        <v>279</v>
      </c>
      <c r="G429" s="315">
        <v>57</v>
      </c>
      <c r="H429" s="183">
        <v>0.86</v>
      </c>
      <c r="I429" s="188">
        <f t="shared" si="64"/>
        <v>49.02</v>
      </c>
      <c r="J429" s="152">
        <f t="shared" si="65"/>
        <v>0.22320000000000001</v>
      </c>
      <c r="K429" s="195">
        <f t="shared" si="66"/>
        <v>1.05</v>
      </c>
      <c r="L429" s="195">
        <f t="shared" si="67"/>
        <v>59.85</v>
      </c>
    </row>
    <row r="430" spans="2:12" x14ac:dyDescent="0.25">
      <c r="B430" s="170" t="s">
        <v>1299</v>
      </c>
      <c r="C430" s="170" t="s">
        <v>1300</v>
      </c>
      <c r="D430" s="170" t="s">
        <v>229</v>
      </c>
      <c r="E430" s="159" t="s">
        <v>1301</v>
      </c>
      <c r="F430" s="170" t="s">
        <v>279</v>
      </c>
      <c r="G430" s="315">
        <v>1185</v>
      </c>
      <c r="H430" s="183">
        <v>0.52</v>
      </c>
      <c r="I430" s="188">
        <f t="shared" si="64"/>
        <v>616.20000000000005</v>
      </c>
      <c r="J430" s="152">
        <f t="shared" si="65"/>
        <v>0.22320000000000001</v>
      </c>
      <c r="K430" s="195">
        <f t="shared" si="66"/>
        <v>0.63</v>
      </c>
      <c r="L430" s="195">
        <f t="shared" si="67"/>
        <v>746.55</v>
      </c>
    </row>
    <row r="431" spans="2:12" x14ac:dyDescent="0.25">
      <c r="B431" s="170" t="s">
        <v>1302</v>
      </c>
      <c r="C431" s="170" t="s">
        <v>1303</v>
      </c>
      <c r="D431" s="170" t="s">
        <v>229</v>
      </c>
      <c r="E431" s="159" t="s">
        <v>1304</v>
      </c>
      <c r="F431" s="170" t="s">
        <v>279</v>
      </c>
      <c r="G431" s="315">
        <v>78</v>
      </c>
      <c r="H431" s="183">
        <v>0.6</v>
      </c>
      <c r="I431" s="188">
        <f t="shared" si="64"/>
        <v>46.8</v>
      </c>
      <c r="J431" s="152">
        <f t="shared" si="65"/>
        <v>0.22320000000000001</v>
      </c>
      <c r="K431" s="195">
        <f t="shared" si="66"/>
        <v>0.73</v>
      </c>
      <c r="L431" s="195">
        <f t="shared" si="67"/>
        <v>56.94</v>
      </c>
    </row>
    <row r="432" spans="2:12" x14ac:dyDescent="0.25">
      <c r="B432" s="170" t="s">
        <v>1305</v>
      </c>
      <c r="C432" s="170" t="s">
        <v>1306</v>
      </c>
      <c r="D432" s="170" t="s">
        <v>229</v>
      </c>
      <c r="E432" s="159" t="s">
        <v>1307</v>
      </c>
      <c r="F432" s="170" t="s">
        <v>279</v>
      </c>
      <c r="G432" s="315">
        <v>323</v>
      </c>
      <c r="H432" s="183">
        <v>0.56000000000000005</v>
      </c>
      <c r="I432" s="188">
        <f t="shared" si="64"/>
        <v>180.88</v>
      </c>
      <c r="J432" s="152">
        <f t="shared" si="65"/>
        <v>0.22320000000000001</v>
      </c>
      <c r="K432" s="195">
        <f t="shared" si="66"/>
        <v>0.68</v>
      </c>
      <c r="L432" s="195">
        <f t="shared" si="67"/>
        <v>219.64</v>
      </c>
    </row>
    <row r="433" spans="2:12" x14ac:dyDescent="0.25">
      <c r="B433" s="170" t="s">
        <v>1308</v>
      </c>
      <c r="C433" s="170" t="s">
        <v>1309</v>
      </c>
      <c r="D433" s="170" t="s">
        <v>229</v>
      </c>
      <c r="E433" s="159" t="s">
        <v>1310</v>
      </c>
      <c r="F433" s="170" t="s">
        <v>279</v>
      </c>
      <c r="G433" s="315">
        <v>83</v>
      </c>
      <c r="H433" s="183">
        <v>0.84</v>
      </c>
      <c r="I433" s="188">
        <f t="shared" si="64"/>
        <v>69.72</v>
      </c>
      <c r="J433" s="152">
        <f t="shared" si="65"/>
        <v>0.22320000000000001</v>
      </c>
      <c r="K433" s="195">
        <f t="shared" si="66"/>
        <v>1.02</v>
      </c>
      <c r="L433" s="195">
        <f t="shared" si="67"/>
        <v>84.66</v>
      </c>
    </row>
    <row r="434" spans="2:12" x14ac:dyDescent="0.25">
      <c r="B434" s="170" t="s">
        <v>1311</v>
      </c>
      <c r="C434" s="170" t="s">
        <v>1312</v>
      </c>
      <c r="D434" s="170" t="s">
        <v>229</v>
      </c>
      <c r="E434" s="159" t="s">
        <v>1313</v>
      </c>
      <c r="F434" s="170" t="s">
        <v>279</v>
      </c>
      <c r="G434" s="315">
        <v>32</v>
      </c>
      <c r="H434" s="183">
        <v>0.48</v>
      </c>
      <c r="I434" s="188">
        <f t="shared" si="64"/>
        <v>15.36</v>
      </c>
      <c r="J434" s="152">
        <f t="shared" si="65"/>
        <v>0.22320000000000001</v>
      </c>
      <c r="K434" s="195">
        <f t="shared" si="66"/>
        <v>0.57999999999999996</v>
      </c>
      <c r="L434" s="195">
        <f t="shared" si="67"/>
        <v>18.559999999999999</v>
      </c>
    </row>
    <row r="435" spans="2:12" x14ac:dyDescent="0.25">
      <c r="B435" s="170" t="s">
        <v>1314</v>
      </c>
      <c r="C435" s="170" t="s">
        <v>1315</v>
      </c>
      <c r="D435" s="170" t="s">
        <v>229</v>
      </c>
      <c r="E435" s="159" t="s">
        <v>1316</v>
      </c>
      <c r="F435" s="170" t="s">
        <v>628</v>
      </c>
      <c r="G435" s="315">
        <v>537</v>
      </c>
      <c r="H435" s="183">
        <v>14.7</v>
      </c>
      <c r="I435" s="188">
        <f t="shared" si="64"/>
        <v>7893.9</v>
      </c>
      <c r="J435" s="152">
        <f t="shared" si="65"/>
        <v>0.22320000000000001</v>
      </c>
      <c r="K435" s="195">
        <f t="shared" si="66"/>
        <v>17.98</v>
      </c>
      <c r="L435" s="195">
        <f t="shared" si="67"/>
        <v>9655.26</v>
      </c>
    </row>
    <row r="436" spans="2:12" x14ac:dyDescent="0.25">
      <c r="B436" s="170" t="s">
        <v>1317</v>
      </c>
      <c r="C436" s="170" t="s">
        <v>1318</v>
      </c>
      <c r="D436" s="170" t="s">
        <v>229</v>
      </c>
      <c r="E436" s="159" t="s">
        <v>1319</v>
      </c>
      <c r="F436" s="170" t="s">
        <v>279</v>
      </c>
      <c r="G436" s="315">
        <v>671</v>
      </c>
      <c r="H436" s="183">
        <v>1.48</v>
      </c>
      <c r="I436" s="188">
        <f t="shared" si="64"/>
        <v>993.08</v>
      </c>
      <c r="J436" s="152">
        <f t="shared" si="65"/>
        <v>0.22320000000000001</v>
      </c>
      <c r="K436" s="195">
        <f t="shared" si="66"/>
        <v>1.81</v>
      </c>
      <c r="L436" s="195">
        <f t="shared" si="67"/>
        <v>1214.51</v>
      </c>
    </row>
    <row r="437" spans="2:12" x14ac:dyDescent="0.25">
      <c r="B437" s="170" t="s">
        <v>1320</v>
      </c>
      <c r="C437" s="170" t="s">
        <v>1321</v>
      </c>
      <c r="D437" s="170" t="s">
        <v>229</v>
      </c>
      <c r="E437" s="159" t="s">
        <v>1322</v>
      </c>
      <c r="F437" s="170" t="s">
        <v>279</v>
      </c>
      <c r="G437" s="315">
        <v>53</v>
      </c>
      <c r="H437" s="183">
        <v>1.59</v>
      </c>
      <c r="I437" s="188">
        <f t="shared" si="64"/>
        <v>84.27</v>
      </c>
      <c r="J437" s="152">
        <f t="shared" si="65"/>
        <v>0.22320000000000001</v>
      </c>
      <c r="K437" s="195">
        <f t="shared" si="66"/>
        <v>1.94</v>
      </c>
      <c r="L437" s="195">
        <f t="shared" si="67"/>
        <v>102.82</v>
      </c>
    </row>
    <row r="438" spans="2:12" x14ac:dyDescent="0.25">
      <c r="B438" s="170" t="s">
        <v>1323</v>
      </c>
      <c r="C438" s="170" t="s">
        <v>1324</v>
      </c>
      <c r="D438" s="170" t="s">
        <v>229</v>
      </c>
      <c r="E438" s="159" t="s">
        <v>1325</v>
      </c>
      <c r="F438" s="170" t="s">
        <v>279</v>
      </c>
      <c r="G438" s="315">
        <v>13</v>
      </c>
      <c r="H438" s="183">
        <v>3.05</v>
      </c>
      <c r="I438" s="188">
        <f t="shared" si="64"/>
        <v>39.65</v>
      </c>
      <c r="J438" s="152">
        <f t="shared" si="65"/>
        <v>0.22320000000000001</v>
      </c>
      <c r="K438" s="195">
        <f t="shared" si="66"/>
        <v>3.73</v>
      </c>
      <c r="L438" s="195">
        <f t="shared" si="67"/>
        <v>48.49</v>
      </c>
    </row>
    <row r="439" spans="2:12" x14ac:dyDescent="0.25">
      <c r="B439" s="170" t="s">
        <v>1326</v>
      </c>
      <c r="C439" s="170" t="s">
        <v>1327</v>
      </c>
      <c r="D439" s="170" t="s">
        <v>229</v>
      </c>
      <c r="E439" s="159" t="s">
        <v>1328</v>
      </c>
      <c r="F439" s="170" t="s">
        <v>279</v>
      </c>
      <c r="G439" s="315">
        <v>4</v>
      </c>
      <c r="H439" s="183">
        <v>4.84</v>
      </c>
      <c r="I439" s="188">
        <f t="shared" si="64"/>
        <v>19.36</v>
      </c>
      <c r="J439" s="152">
        <f t="shared" si="65"/>
        <v>0.22320000000000001</v>
      </c>
      <c r="K439" s="195">
        <f t="shared" si="66"/>
        <v>5.92</v>
      </c>
      <c r="L439" s="195">
        <f t="shared" si="67"/>
        <v>23.68</v>
      </c>
    </row>
    <row r="440" spans="2:12" x14ac:dyDescent="0.25">
      <c r="B440" s="170" t="s">
        <v>1329</v>
      </c>
      <c r="C440" s="170" t="s">
        <v>1330</v>
      </c>
      <c r="D440" s="170" t="s">
        <v>229</v>
      </c>
      <c r="E440" s="159" t="s">
        <v>1331</v>
      </c>
      <c r="F440" s="170" t="s">
        <v>279</v>
      </c>
      <c r="G440" s="315">
        <v>4</v>
      </c>
      <c r="H440" s="183">
        <v>11.09</v>
      </c>
      <c r="I440" s="188">
        <f t="shared" si="64"/>
        <v>44.36</v>
      </c>
      <c r="J440" s="152">
        <f t="shared" si="65"/>
        <v>0.22320000000000001</v>
      </c>
      <c r="K440" s="195">
        <f t="shared" si="66"/>
        <v>13.56</v>
      </c>
      <c r="L440" s="195">
        <f t="shared" si="67"/>
        <v>54.24</v>
      </c>
    </row>
    <row r="441" spans="2:12" x14ac:dyDescent="0.25">
      <c r="B441" s="170" t="s">
        <v>1332</v>
      </c>
      <c r="C441" s="170" t="s">
        <v>1333</v>
      </c>
      <c r="D441" s="170" t="s">
        <v>229</v>
      </c>
      <c r="E441" s="159" t="s">
        <v>1334</v>
      </c>
      <c r="F441" s="170" t="s">
        <v>279</v>
      </c>
      <c r="G441" s="315">
        <v>13</v>
      </c>
      <c r="H441" s="183">
        <v>7.55</v>
      </c>
      <c r="I441" s="188">
        <f t="shared" si="64"/>
        <v>98.15</v>
      </c>
      <c r="J441" s="152">
        <f t="shared" si="65"/>
        <v>0.22320000000000001</v>
      </c>
      <c r="K441" s="195">
        <f t="shared" si="66"/>
        <v>9.23</v>
      </c>
      <c r="L441" s="195">
        <f t="shared" si="67"/>
        <v>119.99</v>
      </c>
    </row>
    <row r="442" spans="2:12" x14ac:dyDescent="0.25">
      <c r="B442" s="170" t="s">
        <v>1335</v>
      </c>
      <c r="C442" s="170" t="s">
        <v>1336</v>
      </c>
      <c r="D442" s="170" t="s">
        <v>462</v>
      </c>
      <c r="E442" s="159" t="s">
        <v>1337</v>
      </c>
      <c r="F442" s="170" t="s">
        <v>268</v>
      </c>
      <c r="G442" s="315">
        <v>96</v>
      </c>
      <c r="H442" s="183">
        <v>10.44</v>
      </c>
      <c r="I442" s="188">
        <f t="shared" si="64"/>
        <v>1002.24</v>
      </c>
      <c r="J442" s="152">
        <f t="shared" si="65"/>
        <v>0.22320000000000001</v>
      </c>
      <c r="K442" s="195">
        <f t="shared" si="66"/>
        <v>12.77</v>
      </c>
      <c r="L442" s="195">
        <f t="shared" si="67"/>
        <v>1225.92</v>
      </c>
    </row>
    <row r="443" spans="2:12" ht="25.5" x14ac:dyDescent="0.25">
      <c r="B443" s="170" t="s">
        <v>1338</v>
      </c>
      <c r="C443" s="170" t="s">
        <v>1339</v>
      </c>
      <c r="D443" s="170" t="s">
        <v>238</v>
      </c>
      <c r="E443" s="159" t="s">
        <v>1340</v>
      </c>
      <c r="F443" s="170" t="s">
        <v>428</v>
      </c>
      <c r="G443" s="315">
        <v>1</v>
      </c>
      <c r="H443" s="183">
        <v>167054.82999999999</v>
      </c>
      <c r="I443" s="188">
        <f t="shared" si="64"/>
        <v>167054.82999999999</v>
      </c>
      <c r="J443" s="197">
        <f t="shared" ref="J443" si="68">+$L$6</f>
        <v>0.182</v>
      </c>
      <c r="K443" s="195">
        <f t="shared" si="66"/>
        <v>197458.8</v>
      </c>
      <c r="L443" s="195">
        <f t="shared" si="67"/>
        <v>197458.8</v>
      </c>
    </row>
    <row r="444" spans="2:12" x14ac:dyDescent="0.25">
      <c r="B444" s="169" t="s">
        <v>1341</v>
      </c>
      <c r="C444" s="169" t="s">
        <v>185</v>
      </c>
      <c r="D444" s="169"/>
      <c r="E444" s="155" t="s">
        <v>1342</v>
      </c>
      <c r="F444" s="169"/>
      <c r="G444" s="314"/>
      <c r="H444" s="182" t="s">
        <v>121</v>
      </c>
      <c r="I444" s="182">
        <f>SUBTOTAL(9,I445:I455)</f>
        <v>24465.97</v>
      </c>
      <c r="J444" s="114"/>
      <c r="K444" s="194"/>
      <c r="L444" s="182">
        <f>SUBTOTAL(9,L445:L455)</f>
        <v>29925.62999999999</v>
      </c>
    </row>
    <row r="445" spans="2:12" x14ac:dyDescent="0.25">
      <c r="B445" s="170" t="s">
        <v>1343</v>
      </c>
      <c r="C445" s="170" t="s">
        <v>1344</v>
      </c>
      <c r="D445" s="170" t="s">
        <v>229</v>
      </c>
      <c r="E445" s="159" t="s">
        <v>1345</v>
      </c>
      <c r="F445" s="170" t="s">
        <v>268</v>
      </c>
      <c r="G445" s="315">
        <v>27</v>
      </c>
      <c r="H445" s="183">
        <v>123.96</v>
      </c>
      <c r="I445" s="188">
        <f t="shared" si="64"/>
        <v>3346.92</v>
      </c>
      <c r="J445" s="152">
        <f t="shared" si="65"/>
        <v>0.22320000000000001</v>
      </c>
      <c r="K445" s="195">
        <f t="shared" si="66"/>
        <v>151.62</v>
      </c>
      <c r="L445" s="195">
        <f t="shared" si="67"/>
        <v>4093.74</v>
      </c>
    </row>
    <row r="446" spans="2:12" ht="38.25" x14ac:dyDescent="0.25">
      <c r="B446" s="170" t="s">
        <v>1346</v>
      </c>
      <c r="C446" s="170" t="s">
        <v>1347</v>
      </c>
      <c r="D446" s="170" t="s">
        <v>667</v>
      </c>
      <c r="E446" s="159" t="s">
        <v>1348</v>
      </c>
      <c r="F446" s="170" t="s">
        <v>268</v>
      </c>
      <c r="G446" s="315">
        <v>20</v>
      </c>
      <c r="H446" s="183">
        <v>384.97</v>
      </c>
      <c r="I446" s="188">
        <f t="shared" si="64"/>
        <v>7699.4</v>
      </c>
      <c r="J446" s="152">
        <f t="shared" si="65"/>
        <v>0.22320000000000001</v>
      </c>
      <c r="K446" s="195">
        <f t="shared" si="66"/>
        <v>470.89</v>
      </c>
      <c r="L446" s="195">
        <f t="shared" si="67"/>
        <v>9417.7999999999993</v>
      </c>
    </row>
    <row r="447" spans="2:12" ht="25.5" x14ac:dyDescent="0.25">
      <c r="B447" s="170" t="s">
        <v>1349</v>
      </c>
      <c r="C447" s="170" t="s">
        <v>1350</v>
      </c>
      <c r="D447" s="170" t="s">
        <v>462</v>
      </c>
      <c r="E447" s="159" t="s">
        <v>1351</v>
      </c>
      <c r="F447" s="170" t="s">
        <v>268</v>
      </c>
      <c r="G447" s="315">
        <v>36</v>
      </c>
      <c r="H447" s="183">
        <v>74.61</v>
      </c>
      <c r="I447" s="188">
        <f t="shared" si="64"/>
        <v>2685.96</v>
      </c>
      <c r="J447" s="152">
        <f t="shared" si="65"/>
        <v>0.22320000000000001</v>
      </c>
      <c r="K447" s="195">
        <f t="shared" si="66"/>
        <v>91.26</v>
      </c>
      <c r="L447" s="195">
        <f t="shared" si="67"/>
        <v>3285.36</v>
      </c>
    </row>
    <row r="448" spans="2:12" ht="25.5" x14ac:dyDescent="0.25">
      <c r="B448" s="170" t="s">
        <v>1352</v>
      </c>
      <c r="C448" s="170" t="s">
        <v>1353</v>
      </c>
      <c r="D448" s="170" t="s">
        <v>462</v>
      </c>
      <c r="E448" s="159" t="s">
        <v>1354</v>
      </c>
      <c r="F448" s="170" t="s">
        <v>268</v>
      </c>
      <c r="G448" s="315">
        <v>36</v>
      </c>
      <c r="H448" s="183">
        <v>89.81</v>
      </c>
      <c r="I448" s="188">
        <f t="shared" si="64"/>
        <v>3233.16</v>
      </c>
      <c r="J448" s="152">
        <f t="shared" si="65"/>
        <v>0.22320000000000001</v>
      </c>
      <c r="K448" s="195">
        <f t="shared" si="66"/>
        <v>109.85</v>
      </c>
      <c r="L448" s="195">
        <f t="shared" si="67"/>
        <v>3954.6</v>
      </c>
    </row>
    <row r="449" spans="2:12" ht="25.5" x14ac:dyDescent="0.25">
      <c r="B449" s="170" t="s">
        <v>1355</v>
      </c>
      <c r="C449" s="170" t="s">
        <v>1356</v>
      </c>
      <c r="D449" s="170" t="s">
        <v>462</v>
      </c>
      <c r="E449" s="159" t="s">
        <v>1357</v>
      </c>
      <c r="F449" s="170" t="s">
        <v>268</v>
      </c>
      <c r="G449" s="315">
        <v>3</v>
      </c>
      <c r="H449" s="183">
        <v>138.41</v>
      </c>
      <c r="I449" s="188">
        <f t="shared" si="64"/>
        <v>415.23</v>
      </c>
      <c r="J449" s="152">
        <f t="shared" si="65"/>
        <v>0.22320000000000001</v>
      </c>
      <c r="K449" s="195">
        <f t="shared" si="66"/>
        <v>169.3</v>
      </c>
      <c r="L449" s="195">
        <f t="shared" si="67"/>
        <v>507.9</v>
      </c>
    </row>
    <row r="450" spans="2:12" x14ac:dyDescent="0.25">
      <c r="B450" s="170" t="s">
        <v>1358</v>
      </c>
      <c r="C450" s="170" t="s">
        <v>1359</v>
      </c>
      <c r="D450" s="170" t="s">
        <v>229</v>
      </c>
      <c r="E450" s="159" t="s">
        <v>1360</v>
      </c>
      <c r="F450" s="170" t="s">
        <v>268</v>
      </c>
      <c r="G450" s="315">
        <v>9</v>
      </c>
      <c r="H450" s="183">
        <v>57.75</v>
      </c>
      <c r="I450" s="188">
        <f t="shared" ref="I450:I513" si="69">TRUNC(G450 * H450, 2)</f>
        <v>519.75</v>
      </c>
      <c r="J450" s="152">
        <f t="shared" ref="J450:J513" si="70">+$L$5</f>
        <v>0.22320000000000001</v>
      </c>
      <c r="K450" s="195">
        <f t="shared" ref="K450:K513" si="71">TRUNC(H450 * (1 + J450), 2)</f>
        <v>70.63</v>
      </c>
      <c r="L450" s="195">
        <f t="shared" ref="L450:L513" si="72">TRUNC(G450 * K450, 2)</f>
        <v>635.66999999999996</v>
      </c>
    </row>
    <row r="451" spans="2:12" x14ac:dyDescent="0.25">
      <c r="B451" s="170" t="s">
        <v>1361</v>
      </c>
      <c r="C451" s="170" t="s">
        <v>1362</v>
      </c>
      <c r="D451" s="170" t="s">
        <v>229</v>
      </c>
      <c r="E451" s="159" t="s">
        <v>1363</v>
      </c>
      <c r="F451" s="170" t="s">
        <v>268</v>
      </c>
      <c r="G451" s="315">
        <v>80</v>
      </c>
      <c r="H451" s="183">
        <v>22.01</v>
      </c>
      <c r="I451" s="188">
        <f t="shared" si="69"/>
        <v>1760.8</v>
      </c>
      <c r="J451" s="152">
        <f t="shared" si="70"/>
        <v>0.22320000000000001</v>
      </c>
      <c r="K451" s="195">
        <f t="shared" si="71"/>
        <v>26.92</v>
      </c>
      <c r="L451" s="195">
        <f t="shared" si="72"/>
        <v>2153.6</v>
      </c>
    </row>
    <row r="452" spans="2:12" x14ac:dyDescent="0.25">
      <c r="B452" s="170" t="s">
        <v>1364</v>
      </c>
      <c r="C452" s="170" t="s">
        <v>1365</v>
      </c>
      <c r="D452" s="170" t="s">
        <v>229</v>
      </c>
      <c r="E452" s="159" t="s">
        <v>1366</v>
      </c>
      <c r="F452" s="170" t="s">
        <v>279</v>
      </c>
      <c r="G452" s="315">
        <v>169</v>
      </c>
      <c r="H452" s="183">
        <v>6.41</v>
      </c>
      <c r="I452" s="188">
        <f t="shared" si="69"/>
        <v>1083.29</v>
      </c>
      <c r="J452" s="152">
        <f t="shared" si="70"/>
        <v>0.22320000000000001</v>
      </c>
      <c r="K452" s="195">
        <f t="shared" si="71"/>
        <v>7.84</v>
      </c>
      <c r="L452" s="195">
        <f t="shared" si="72"/>
        <v>1324.96</v>
      </c>
    </row>
    <row r="453" spans="2:12" x14ac:dyDescent="0.25">
      <c r="B453" s="170" t="s">
        <v>1367</v>
      </c>
      <c r="C453" s="170" t="s">
        <v>1368</v>
      </c>
      <c r="D453" s="170" t="s">
        <v>462</v>
      </c>
      <c r="E453" s="159" t="s">
        <v>1369</v>
      </c>
      <c r="F453" s="170" t="s">
        <v>268</v>
      </c>
      <c r="G453" s="315">
        <v>7</v>
      </c>
      <c r="H453" s="183">
        <v>22.33</v>
      </c>
      <c r="I453" s="188">
        <f t="shared" si="69"/>
        <v>156.31</v>
      </c>
      <c r="J453" s="152">
        <f t="shared" si="70"/>
        <v>0.22320000000000001</v>
      </c>
      <c r="K453" s="195">
        <f t="shared" si="71"/>
        <v>27.31</v>
      </c>
      <c r="L453" s="195">
        <f t="shared" si="72"/>
        <v>191.17</v>
      </c>
    </row>
    <row r="454" spans="2:12" ht="25.5" x14ac:dyDescent="0.25">
      <c r="B454" s="170" t="s">
        <v>1370</v>
      </c>
      <c r="C454" s="170" t="s">
        <v>1371</v>
      </c>
      <c r="D454" s="170" t="s">
        <v>462</v>
      </c>
      <c r="E454" s="159" t="s">
        <v>1372</v>
      </c>
      <c r="F454" s="170" t="s">
        <v>268</v>
      </c>
      <c r="G454" s="315">
        <v>15</v>
      </c>
      <c r="H454" s="183">
        <v>125.81</v>
      </c>
      <c r="I454" s="188">
        <f t="shared" si="69"/>
        <v>1887.15</v>
      </c>
      <c r="J454" s="152">
        <f t="shared" si="70"/>
        <v>0.22320000000000001</v>
      </c>
      <c r="K454" s="195">
        <f t="shared" si="71"/>
        <v>153.88999999999999</v>
      </c>
      <c r="L454" s="195">
        <f t="shared" si="72"/>
        <v>2308.35</v>
      </c>
    </row>
    <row r="455" spans="2:12" ht="38.25" x14ac:dyDescent="0.25">
      <c r="B455" s="170" t="s">
        <v>1373</v>
      </c>
      <c r="C455" s="170" t="s">
        <v>1374</v>
      </c>
      <c r="D455" s="170" t="s">
        <v>1163</v>
      </c>
      <c r="E455" s="159" t="s">
        <v>1375</v>
      </c>
      <c r="F455" s="170" t="s">
        <v>1376</v>
      </c>
      <c r="G455" s="315">
        <v>8</v>
      </c>
      <c r="H455" s="183">
        <v>209.75</v>
      </c>
      <c r="I455" s="188">
        <f t="shared" si="69"/>
        <v>1678</v>
      </c>
      <c r="J455" s="152">
        <f t="shared" si="70"/>
        <v>0.22320000000000001</v>
      </c>
      <c r="K455" s="195">
        <f t="shared" si="71"/>
        <v>256.56</v>
      </c>
      <c r="L455" s="195">
        <f t="shared" si="72"/>
        <v>2052.48</v>
      </c>
    </row>
    <row r="456" spans="2:12" x14ac:dyDescent="0.25">
      <c r="B456" s="169" t="s">
        <v>1377</v>
      </c>
      <c r="C456" s="169" t="s">
        <v>185</v>
      </c>
      <c r="D456" s="169"/>
      <c r="E456" s="155" t="s">
        <v>1378</v>
      </c>
      <c r="F456" s="169"/>
      <c r="G456" s="314"/>
      <c r="H456" s="182" t="s">
        <v>121</v>
      </c>
      <c r="I456" s="182">
        <f>SUBTOTAL(9,I457:I500)</f>
        <v>50581.79</v>
      </c>
      <c r="J456" s="114"/>
      <c r="K456" s="194"/>
      <c r="L456" s="182">
        <f>SUBTOTAL(9,L457:L500)</f>
        <v>61849.319999999985</v>
      </c>
    </row>
    <row r="457" spans="2:12" x14ac:dyDescent="0.25">
      <c r="B457" s="170" t="s">
        <v>1379</v>
      </c>
      <c r="C457" s="170" t="s">
        <v>1380</v>
      </c>
      <c r="D457" s="170" t="s">
        <v>229</v>
      </c>
      <c r="E457" s="159" t="s">
        <v>1381</v>
      </c>
      <c r="F457" s="170" t="s">
        <v>279</v>
      </c>
      <c r="G457" s="315">
        <v>68</v>
      </c>
      <c r="H457" s="183">
        <v>3.44</v>
      </c>
      <c r="I457" s="188">
        <f t="shared" si="69"/>
        <v>233.92</v>
      </c>
      <c r="J457" s="152">
        <f t="shared" si="70"/>
        <v>0.22320000000000001</v>
      </c>
      <c r="K457" s="195">
        <f t="shared" si="71"/>
        <v>4.2</v>
      </c>
      <c r="L457" s="195">
        <f t="shared" si="72"/>
        <v>285.60000000000002</v>
      </c>
    </row>
    <row r="458" spans="2:12" x14ac:dyDescent="0.25">
      <c r="B458" s="170" t="s">
        <v>1382</v>
      </c>
      <c r="C458" s="170" t="s">
        <v>1383</v>
      </c>
      <c r="D458" s="170" t="s">
        <v>229</v>
      </c>
      <c r="E458" s="159" t="s">
        <v>1384</v>
      </c>
      <c r="F458" s="170" t="s">
        <v>279</v>
      </c>
      <c r="G458" s="315">
        <v>1</v>
      </c>
      <c r="H458" s="183">
        <v>811.9</v>
      </c>
      <c r="I458" s="188">
        <f t="shared" si="69"/>
        <v>811.9</v>
      </c>
      <c r="J458" s="152">
        <f t="shared" si="70"/>
        <v>0.22320000000000001</v>
      </c>
      <c r="K458" s="195">
        <f t="shared" si="71"/>
        <v>993.11</v>
      </c>
      <c r="L458" s="195">
        <f t="shared" si="72"/>
        <v>993.11</v>
      </c>
    </row>
    <row r="459" spans="2:12" ht="25.5" x14ac:dyDescent="0.25">
      <c r="B459" s="170" t="s">
        <v>1385</v>
      </c>
      <c r="C459" s="170" t="s">
        <v>1386</v>
      </c>
      <c r="D459" s="170" t="s">
        <v>434</v>
      </c>
      <c r="E459" s="159" t="s">
        <v>1387</v>
      </c>
      <c r="F459" s="170" t="s">
        <v>428</v>
      </c>
      <c r="G459" s="315">
        <v>1</v>
      </c>
      <c r="H459" s="183">
        <v>3812.58</v>
      </c>
      <c r="I459" s="188">
        <f t="shared" si="69"/>
        <v>3812.58</v>
      </c>
      <c r="J459" s="152">
        <f t="shared" si="70"/>
        <v>0.22320000000000001</v>
      </c>
      <c r="K459" s="195">
        <f t="shared" si="71"/>
        <v>4663.54</v>
      </c>
      <c r="L459" s="195">
        <f t="shared" si="72"/>
        <v>4663.54</v>
      </c>
    </row>
    <row r="460" spans="2:12" ht="25.5" x14ac:dyDescent="0.25">
      <c r="B460" s="170" t="s">
        <v>1388</v>
      </c>
      <c r="C460" s="170" t="s">
        <v>1389</v>
      </c>
      <c r="D460" s="170" t="s">
        <v>667</v>
      </c>
      <c r="E460" s="159" t="s">
        <v>1390</v>
      </c>
      <c r="F460" s="170" t="s">
        <v>268</v>
      </c>
      <c r="G460" s="315">
        <v>144</v>
      </c>
      <c r="H460" s="183">
        <v>2.2000000000000002</v>
      </c>
      <c r="I460" s="188">
        <f t="shared" si="69"/>
        <v>316.8</v>
      </c>
      <c r="J460" s="152">
        <f t="shared" si="70"/>
        <v>0.22320000000000001</v>
      </c>
      <c r="K460" s="195">
        <f t="shared" si="71"/>
        <v>2.69</v>
      </c>
      <c r="L460" s="195">
        <f t="shared" si="72"/>
        <v>387.36</v>
      </c>
    </row>
    <row r="461" spans="2:12" ht="25.5" x14ac:dyDescent="0.25">
      <c r="B461" s="170" t="s">
        <v>1391</v>
      </c>
      <c r="C461" s="170" t="s">
        <v>1392</v>
      </c>
      <c r="D461" s="170" t="s">
        <v>1163</v>
      </c>
      <c r="E461" s="159" t="s">
        <v>1393</v>
      </c>
      <c r="F461" s="170" t="s">
        <v>428</v>
      </c>
      <c r="G461" s="315">
        <v>1</v>
      </c>
      <c r="H461" s="183">
        <v>549.11</v>
      </c>
      <c r="I461" s="188">
        <f t="shared" si="69"/>
        <v>549.11</v>
      </c>
      <c r="J461" s="152">
        <f t="shared" si="70"/>
        <v>0.22320000000000001</v>
      </c>
      <c r="K461" s="195">
        <f t="shared" si="71"/>
        <v>671.67</v>
      </c>
      <c r="L461" s="195">
        <f t="shared" si="72"/>
        <v>671.67</v>
      </c>
    </row>
    <row r="462" spans="2:12" ht="25.5" x14ac:dyDescent="0.25">
      <c r="B462" s="170" t="s">
        <v>1394</v>
      </c>
      <c r="C462" s="170" t="s">
        <v>1395</v>
      </c>
      <c r="D462" s="170" t="s">
        <v>462</v>
      </c>
      <c r="E462" s="159" t="s">
        <v>1396</v>
      </c>
      <c r="F462" s="170" t="s">
        <v>268</v>
      </c>
      <c r="G462" s="315">
        <v>2</v>
      </c>
      <c r="H462" s="183">
        <v>3703.69</v>
      </c>
      <c r="I462" s="188">
        <f t="shared" si="69"/>
        <v>7407.38</v>
      </c>
      <c r="J462" s="152">
        <f t="shared" si="70"/>
        <v>0.22320000000000001</v>
      </c>
      <c r="K462" s="195">
        <f t="shared" si="71"/>
        <v>4530.3500000000004</v>
      </c>
      <c r="L462" s="195">
        <f t="shared" si="72"/>
        <v>9060.7000000000007</v>
      </c>
    </row>
    <row r="463" spans="2:12" x14ac:dyDescent="0.25">
      <c r="B463" s="170" t="s">
        <v>1397</v>
      </c>
      <c r="C463" s="170" t="s">
        <v>1398</v>
      </c>
      <c r="D463" s="170" t="s">
        <v>229</v>
      </c>
      <c r="E463" s="159" t="s">
        <v>1399</v>
      </c>
      <c r="F463" s="170" t="s">
        <v>279</v>
      </c>
      <c r="G463" s="315">
        <v>1</v>
      </c>
      <c r="H463" s="183">
        <v>34.71</v>
      </c>
      <c r="I463" s="188">
        <f t="shared" si="69"/>
        <v>34.71</v>
      </c>
      <c r="J463" s="152">
        <f t="shared" si="70"/>
        <v>0.22320000000000001</v>
      </c>
      <c r="K463" s="195">
        <f t="shared" si="71"/>
        <v>42.45</v>
      </c>
      <c r="L463" s="195">
        <f t="shared" si="72"/>
        <v>42.45</v>
      </c>
    </row>
    <row r="464" spans="2:12" ht="25.5" x14ac:dyDescent="0.25">
      <c r="B464" s="170" t="s">
        <v>1400</v>
      </c>
      <c r="C464" s="170" t="s">
        <v>1236</v>
      </c>
      <c r="D464" s="170" t="s">
        <v>434</v>
      </c>
      <c r="E464" s="159" t="s">
        <v>1237</v>
      </c>
      <c r="F464" s="170" t="s">
        <v>428</v>
      </c>
      <c r="G464" s="315">
        <v>23</v>
      </c>
      <c r="H464" s="183">
        <v>13.24</v>
      </c>
      <c r="I464" s="188">
        <f t="shared" si="69"/>
        <v>304.52</v>
      </c>
      <c r="J464" s="152">
        <f t="shared" si="70"/>
        <v>0.22320000000000001</v>
      </c>
      <c r="K464" s="195">
        <f t="shared" si="71"/>
        <v>16.190000000000001</v>
      </c>
      <c r="L464" s="195">
        <f t="shared" si="72"/>
        <v>372.37</v>
      </c>
    </row>
    <row r="465" spans="2:12" ht="25.5" x14ac:dyDescent="0.25">
      <c r="B465" s="170" t="s">
        <v>1401</v>
      </c>
      <c r="C465" s="170" t="s">
        <v>1239</v>
      </c>
      <c r="D465" s="170" t="s">
        <v>434</v>
      </c>
      <c r="E465" s="159" t="s">
        <v>1240</v>
      </c>
      <c r="F465" s="170" t="s">
        <v>428</v>
      </c>
      <c r="G465" s="315">
        <v>4</v>
      </c>
      <c r="H465" s="183">
        <v>15.21</v>
      </c>
      <c r="I465" s="188">
        <f t="shared" si="69"/>
        <v>60.84</v>
      </c>
      <c r="J465" s="152">
        <f t="shared" si="70"/>
        <v>0.22320000000000001</v>
      </c>
      <c r="K465" s="195">
        <f t="shared" si="71"/>
        <v>18.600000000000001</v>
      </c>
      <c r="L465" s="195">
        <f t="shared" si="72"/>
        <v>74.400000000000006</v>
      </c>
    </row>
    <row r="466" spans="2:12" ht="25.5" x14ac:dyDescent="0.25">
      <c r="B466" s="170" t="s">
        <v>1402</v>
      </c>
      <c r="C466" s="170" t="s">
        <v>1245</v>
      </c>
      <c r="D466" s="170" t="s">
        <v>434</v>
      </c>
      <c r="E466" s="159" t="s">
        <v>1246</v>
      </c>
      <c r="F466" s="170" t="s">
        <v>428</v>
      </c>
      <c r="G466" s="315">
        <v>7</v>
      </c>
      <c r="H466" s="183">
        <v>12.24</v>
      </c>
      <c r="I466" s="188">
        <f t="shared" si="69"/>
        <v>85.68</v>
      </c>
      <c r="J466" s="152">
        <f t="shared" si="70"/>
        <v>0.22320000000000001</v>
      </c>
      <c r="K466" s="195">
        <f t="shared" si="71"/>
        <v>14.97</v>
      </c>
      <c r="L466" s="195">
        <f t="shared" si="72"/>
        <v>104.79</v>
      </c>
    </row>
    <row r="467" spans="2:12" ht="38.25" x14ac:dyDescent="0.25">
      <c r="B467" s="170" t="s">
        <v>1403</v>
      </c>
      <c r="C467" s="170" t="s">
        <v>1233</v>
      </c>
      <c r="D467" s="170" t="s">
        <v>434</v>
      </c>
      <c r="E467" s="159" t="s">
        <v>1234</v>
      </c>
      <c r="F467" s="170" t="s">
        <v>428</v>
      </c>
      <c r="G467" s="315">
        <v>2</v>
      </c>
      <c r="H467" s="183">
        <v>40.35</v>
      </c>
      <c r="I467" s="188">
        <f t="shared" si="69"/>
        <v>80.7</v>
      </c>
      <c r="J467" s="152">
        <f t="shared" si="70"/>
        <v>0.22320000000000001</v>
      </c>
      <c r="K467" s="195">
        <f t="shared" si="71"/>
        <v>49.35</v>
      </c>
      <c r="L467" s="195">
        <f t="shared" si="72"/>
        <v>98.7</v>
      </c>
    </row>
    <row r="468" spans="2:12" x14ac:dyDescent="0.25">
      <c r="B468" s="170" t="s">
        <v>1404</v>
      </c>
      <c r="C468" s="170" t="s">
        <v>1258</v>
      </c>
      <c r="D468" s="170" t="s">
        <v>229</v>
      </c>
      <c r="E468" s="159" t="s">
        <v>1259</v>
      </c>
      <c r="F468" s="170" t="s">
        <v>279</v>
      </c>
      <c r="G468" s="315">
        <v>18</v>
      </c>
      <c r="H468" s="183">
        <v>4.41</v>
      </c>
      <c r="I468" s="188">
        <f t="shared" si="69"/>
        <v>79.38</v>
      </c>
      <c r="J468" s="152">
        <f t="shared" si="70"/>
        <v>0.22320000000000001</v>
      </c>
      <c r="K468" s="195">
        <f t="shared" si="71"/>
        <v>5.39</v>
      </c>
      <c r="L468" s="195">
        <f t="shared" si="72"/>
        <v>97.02</v>
      </c>
    </row>
    <row r="469" spans="2:12" x14ac:dyDescent="0.25">
      <c r="B469" s="170" t="s">
        <v>1405</v>
      </c>
      <c r="C469" s="170" t="s">
        <v>1261</v>
      </c>
      <c r="D469" s="170" t="s">
        <v>229</v>
      </c>
      <c r="E469" s="159" t="s">
        <v>1262</v>
      </c>
      <c r="F469" s="170" t="s">
        <v>279</v>
      </c>
      <c r="G469" s="315">
        <v>3</v>
      </c>
      <c r="H469" s="183">
        <v>7.19</v>
      </c>
      <c r="I469" s="188">
        <f t="shared" si="69"/>
        <v>21.57</v>
      </c>
      <c r="J469" s="152">
        <f t="shared" si="70"/>
        <v>0.22320000000000001</v>
      </c>
      <c r="K469" s="195">
        <f t="shared" si="71"/>
        <v>8.7899999999999991</v>
      </c>
      <c r="L469" s="195">
        <f t="shared" si="72"/>
        <v>26.37</v>
      </c>
    </row>
    <row r="470" spans="2:12" x14ac:dyDescent="0.25">
      <c r="B470" s="170" t="s">
        <v>1406</v>
      </c>
      <c r="C470" s="170" t="s">
        <v>1282</v>
      </c>
      <c r="D470" s="170" t="s">
        <v>229</v>
      </c>
      <c r="E470" s="159" t="s">
        <v>1283</v>
      </c>
      <c r="F470" s="170" t="s">
        <v>279</v>
      </c>
      <c r="G470" s="315">
        <v>241</v>
      </c>
      <c r="H470" s="183">
        <v>0.1</v>
      </c>
      <c r="I470" s="188">
        <f t="shared" si="69"/>
        <v>24.1</v>
      </c>
      <c r="J470" s="152">
        <f t="shared" si="70"/>
        <v>0.22320000000000001</v>
      </c>
      <c r="K470" s="195">
        <f t="shared" si="71"/>
        <v>0.12</v>
      </c>
      <c r="L470" s="195">
        <f t="shared" si="72"/>
        <v>28.92</v>
      </c>
    </row>
    <row r="471" spans="2:12" x14ac:dyDescent="0.25">
      <c r="B471" s="170" t="s">
        <v>1407</v>
      </c>
      <c r="C471" s="170" t="s">
        <v>1288</v>
      </c>
      <c r="D471" s="170" t="s">
        <v>462</v>
      </c>
      <c r="E471" s="159" t="s">
        <v>1289</v>
      </c>
      <c r="F471" s="170" t="s">
        <v>268</v>
      </c>
      <c r="G471" s="315">
        <v>40</v>
      </c>
      <c r="H471" s="183">
        <v>0.5</v>
      </c>
      <c r="I471" s="188">
        <f t="shared" si="69"/>
        <v>20</v>
      </c>
      <c r="J471" s="152">
        <f t="shared" si="70"/>
        <v>0.22320000000000001</v>
      </c>
      <c r="K471" s="195">
        <f t="shared" si="71"/>
        <v>0.61</v>
      </c>
      <c r="L471" s="195">
        <f t="shared" si="72"/>
        <v>24.4</v>
      </c>
    </row>
    <row r="472" spans="2:12" x14ac:dyDescent="0.25">
      <c r="B472" s="170" t="s">
        <v>1408</v>
      </c>
      <c r="C472" s="170" t="s">
        <v>1291</v>
      </c>
      <c r="D472" s="170" t="s">
        <v>229</v>
      </c>
      <c r="E472" s="159" t="s">
        <v>1292</v>
      </c>
      <c r="F472" s="170" t="s">
        <v>279</v>
      </c>
      <c r="G472" s="315">
        <v>8</v>
      </c>
      <c r="H472" s="183">
        <v>0.74</v>
      </c>
      <c r="I472" s="188">
        <f t="shared" si="69"/>
        <v>5.92</v>
      </c>
      <c r="J472" s="152">
        <f t="shared" si="70"/>
        <v>0.22320000000000001</v>
      </c>
      <c r="K472" s="195">
        <f t="shared" si="71"/>
        <v>0.9</v>
      </c>
      <c r="L472" s="195">
        <f t="shared" si="72"/>
        <v>7.2</v>
      </c>
    </row>
    <row r="473" spans="2:12" x14ac:dyDescent="0.25">
      <c r="B473" s="170" t="s">
        <v>1409</v>
      </c>
      <c r="C473" s="170" t="s">
        <v>1294</v>
      </c>
      <c r="D473" s="170" t="s">
        <v>229</v>
      </c>
      <c r="E473" s="159" t="s">
        <v>1295</v>
      </c>
      <c r="F473" s="170" t="s">
        <v>279</v>
      </c>
      <c r="G473" s="315">
        <v>176</v>
      </c>
      <c r="H473" s="183">
        <v>0.82</v>
      </c>
      <c r="I473" s="188">
        <f t="shared" si="69"/>
        <v>144.32</v>
      </c>
      <c r="J473" s="152">
        <f t="shared" si="70"/>
        <v>0.22320000000000001</v>
      </c>
      <c r="K473" s="195">
        <f t="shared" si="71"/>
        <v>1</v>
      </c>
      <c r="L473" s="195">
        <f t="shared" si="72"/>
        <v>176</v>
      </c>
    </row>
    <row r="474" spans="2:12" x14ac:dyDescent="0.25">
      <c r="B474" s="170" t="s">
        <v>1410</v>
      </c>
      <c r="C474" s="170" t="s">
        <v>1300</v>
      </c>
      <c r="D474" s="170" t="s">
        <v>229</v>
      </c>
      <c r="E474" s="159" t="s">
        <v>1301</v>
      </c>
      <c r="F474" s="170" t="s">
        <v>279</v>
      </c>
      <c r="G474" s="315">
        <v>8</v>
      </c>
      <c r="H474" s="183">
        <v>0.52</v>
      </c>
      <c r="I474" s="188">
        <f t="shared" si="69"/>
        <v>4.16</v>
      </c>
      <c r="J474" s="152">
        <f t="shared" si="70"/>
        <v>0.22320000000000001</v>
      </c>
      <c r="K474" s="195">
        <f t="shared" si="71"/>
        <v>0.63</v>
      </c>
      <c r="L474" s="195">
        <f t="shared" si="72"/>
        <v>5.04</v>
      </c>
    </row>
    <row r="475" spans="2:12" x14ac:dyDescent="0.25">
      <c r="B475" s="170" t="s">
        <v>1411</v>
      </c>
      <c r="C475" s="170" t="s">
        <v>1303</v>
      </c>
      <c r="D475" s="170" t="s">
        <v>229</v>
      </c>
      <c r="E475" s="159" t="s">
        <v>1304</v>
      </c>
      <c r="F475" s="170" t="s">
        <v>279</v>
      </c>
      <c r="G475" s="315">
        <v>176</v>
      </c>
      <c r="H475" s="183">
        <v>0.6</v>
      </c>
      <c r="I475" s="188">
        <f t="shared" si="69"/>
        <v>105.6</v>
      </c>
      <c r="J475" s="152">
        <f t="shared" si="70"/>
        <v>0.22320000000000001</v>
      </c>
      <c r="K475" s="195">
        <f t="shared" si="71"/>
        <v>0.73</v>
      </c>
      <c r="L475" s="195">
        <f t="shared" si="72"/>
        <v>128.47999999999999</v>
      </c>
    </row>
    <row r="476" spans="2:12" x14ac:dyDescent="0.25">
      <c r="B476" s="170" t="s">
        <v>1412</v>
      </c>
      <c r="C476" s="170" t="s">
        <v>1312</v>
      </c>
      <c r="D476" s="170" t="s">
        <v>229</v>
      </c>
      <c r="E476" s="159" t="s">
        <v>1313</v>
      </c>
      <c r="F476" s="170" t="s">
        <v>279</v>
      </c>
      <c r="G476" s="315">
        <v>112</v>
      </c>
      <c r="H476" s="183">
        <v>0.48</v>
      </c>
      <c r="I476" s="188">
        <f t="shared" si="69"/>
        <v>53.76</v>
      </c>
      <c r="J476" s="152">
        <f t="shared" si="70"/>
        <v>0.22320000000000001</v>
      </c>
      <c r="K476" s="195">
        <f t="shared" si="71"/>
        <v>0.57999999999999996</v>
      </c>
      <c r="L476" s="195">
        <f t="shared" si="72"/>
        <v>64.959999999999994</v>
      </c>
    </row>
    <row r="477" spans="2:12" x14ac:dyDescent="0.25">
      <c r="B477" s="170" t="s">
        <v>1413</v>
      </c>
      <c r="C477" s="170" t="s">
        <v>1414</v>
      </c>
      <c r="D477" s="170" t="s">
        <v>229</v>
      </c>
      <c r="E477" s="159" t="s">
        <v>1415</v>
      </c>
      <c r="F477" s="170" t="s">
        <v>279</v>
      </c>
      <c r="G477" s="315">
        <v>185</v>
      </c>
      <c r="H477" s="183">
        <v>0.42</v>
      </c>
      <c r="I477" s="188">
        <f t="shared" si="69"/>
        <v>77.7</v>
      </c>
      <c r="J477" s="152">
        <f t="shared" si="70"/>
        <v>0.22320000000000001</v>
      </c>
      <c r="K477" s="195">
        <f t="shared" si="71"/>
        <v>0.51</v>
      </c>
      <c r="L477" s="195">
        <f t="shared" si="72"/>
        <v>94.35</v>
      </c>
    </row>
    <row r="478" spans="2:12" ht="25.5" x14ac:dyDescent="0.25">
      <c r="B478" s="170" t="s">
        <v>1416</v>
      </c>
      <c r="C478" s="170" t="s">
        <v>1417</v>
      </c>
      <c r="D478" s="170" t="s">
        <v>462</v>
      </c>
      <c r="E478" s="159" t="s">
        <v>1418</v>
      </c>
      <c r="F478" s="170" t="s">
        <v>268</v>
      </c>
      <c r="G478" s="315">
        <v>40</v>
      </c>
      <c r="H478" s="183">
        <v>2.17</v>
      </c>
      <c r="I478" s="188">
        <f t="shared" si="69"/>
        <v>86.8</v>
      </c>
      <c r="J478" s="152">
        <f t="shared" si="70"/>
        <v>0.22320000000000001</v>
      </c>
      <c r="K478" s="195">
        <f t="shared" si="71"/>
        <v>2.65</v>
      </c>
      <c r="L478" s="195">
        <f t="shared" si="72"/>
        <v>106</v>
      </c>
    </row>
    <row r="479" spans="2:12" x14ac:dyDescent="0.25">
      <c r="B479" s="170" t="s">
        <v>1419</v>
      </c>
      <c r="C479" s="170" t="s">
        <v>1315</v>
      </c>
      <c r="D479" s="170" t="s">
        <v>229</v>
      </c>
      <c r="E479" s="159" t="s">
        <v>1316</v>
      </c>
      <c r="F479" s="170" t="s">
        <v>628</v>
      </c>
      <c r="G479" s="315">
        <v>120</v>
      </c>
      <c r="H479" s="183">
        <v>14.7</v>
      </c>
      <c r="I479" s="188">
        <f t="shared" si="69"/>
        <v>1764</v>
      </c>
      <c r="J479" s="152">
        <f t="shared" si="70"/>
        <v>0.22320000000000001</v>
      </c>
      <c r="K479" s="195">
        <f t="shared" si="71"/>
        <v>17.98</v>
      </c>
      <c r="L479" s="195">
        <f t="shared" si="72"/>
        <v>2157.6</v>
      </c>
    </row>
    <row r="480" spans="2:12" ht="25.5" x14ac:dyDescent="0.25">
      <c r="B480" s="170" t="s">
        <v>1420</v>
      </c>
      <c r="C480" s="170" t="s">
        <v>1421</v>
      </c>
      <c r="D480" s="170" t="s">
        <v>1163</v>
      </c>
      <c r="E480" s="159" t="s">
        <v>1422</v>
      </c>
      <c r="F480" s="170" t="s">
        <v>428</v>
      </c>
      <c r="G480" s="315">
        <v>5</v>
      </c>
      <c r="H480" s="183">
        <v>465.72</v>
      </c>
      <c r="I480" s="188">
        <f t="shared" si="69"/>
        <v>2328.6</v>
      </c>
      <c r="J480" s="152">
        <f t="shared" si="70"/>
        <v>0.22320000000000001</v>
      </c>
      <c r="K480" s="195">
        <f t="shared" si="71"/>
        <v>569.66</v>
      </c>
      <c r="L480" s="195">
        <f t="shared" si="72"/>
        <v>2848.3</v>
      </c>
    </row>
    <row r="481" spans="2:12" ht="25.5" x14ac:dyDescent="0.25">
      <c r="B481" s="170" t="s">
        <v>1423</v>
      </c>
      <c r="C481" s="170" t="s">
        <v>1424</v>
      </c>
      <c r="D481" s="170" t="s">
        <v>462</v>
      </c>
      <c r="E481" s="159" t="s">
        <v>1425</v>
      </c>
      <c r="F481" s="170" t="s">
        <v>268</v>
      </c>
      <c r="G481" s="315">
        <v>7</v>
      </c>
      <c r="H481" s="183">
        <v>1134.5999999999999</v>
      </c>
      <c r="I481" s="188">
        <f t="shared" si="69"/>
        <v>7942.2</v>
      </c>
      <c r="J481" s="152">
        <f t="shared" si="70"/>
        <v>0.22320000000000001</v>
      </c>
      <c r="K481" s="195">
        <f t="shared" si="71"/>
        <v>1387.84</v>
      </c>
      <c r="L481" s="195">
        <f t="shared" si="72"/>
        <v>9714.8799999999992</v>
      </c>
    </row>
    <row r="482" spans="2:12" x14ac:dyDescent="0.25">
      <c r="B482" s="170" t="s">
        <v>1426</v>
      </c>
      <c r="C482" s="170" t="s">
        <v>1427</v>
      </c>
      <c r="D482" s="170" t="s">
        <v>229</v>
      </c>
      <c r="E482" s="159" t="s">
        <v>1428</v>
      </c>
      <c r="F482" s="170" t="s">
        <v>628</v>
      </c>
      <c r="G482" s="315">
        <v>1634.7</v>
      </c>
      <c r="H482" s="183">
        <v>5.59</v>
      </c>
      <c r="I482" s="188">
        <f t="shared" si="69"/>
        <v>9137.9699999999993</v>
      </c>
      <c r="J482" s="152">
        <f t="shared" si="70"/>
        <v>0.22320000000000001</v>
      </c>
      <c r="K482" s="195">
        <f t="shared" si="71"/>
        <v>6.83</v>
      </c>
      <c r="L482" s="195">
        <f t="shared" si="72"/>
        <v>11165</v>
      </c>
    </row>
    <row r="483" spans="2:12" x14ac:dyDescent="0.25">
      <c r="B483" s="170" t="s">
        <v>1429</v>
      </c>
      <c r="C483" s="170" t="s">
        <v>1430</v>
      </c>
      <c r="D483" s="170" t="s">
        <v>229</v>
      </c>
      <c r="E483" s="159" t="s">
        <v>1431</v>
      </c>
      <c r="F483" s="170" t="s">
        <v>279</v>
      </c>
      <c r="G483" s="315">
        <v>4</v>
      </c>
      <c r="H483" s="183">
        <v>10.8</v>
      </c>
      <c r="I483" s="188">
        <f t="shared" si="69"/>
        <v>43.2</v>
      </c>
      <c r="J483" s="152">
        <f t="shared" si="70"/>
        <v>0.22320000000000001</v>
      </c>
      <c r="K483" s="195">
        <f t="shared" si="71"/>
        <v>13.21</v>
      </c>
      <c r="L483" s="195">
        <f t="shared" si="72"/>
        <v>52.84</v>
      </c>
    </row>
    <row r="484" spans="2:12" x14ac:dyDescent="0.25">
      <c r="B484" s="170" t="s">
        <v>1432</v>
      </c>
      <c r="C484" s="170" t="s">
        <v>1433</v>
      </c>
      <c r="D484" s="170" t="s">
        <v>229</v>
      </c>
      <c r="E484" s="159" t="s">
        <v>1434</v>
      </c>
      <c r="F484" s="170" t="s">
        <v>279</v>
      </c>
      <c r="G484" s="315">
        <v>7</v>
      </c>
      <c r="H484" s="183">
        <v>38.07</v>
      </c>
      <c r="I484" s="188">
        <f t="shared" si="69"/>
        <v>266.49</v>
      </c>
      <c r="J484" s="152">
        <f t="shared" si="70"/>
        <v>0.22320000000000001</v>
      </c>
      <c r="K484" s="195">
        <f t="shared" si="71"/>
        <v>46.56</v>
      </c>
      <c r="L484" s="195">
        <f t="shared" si="72"/>
        <v>325.92</v>
      </c>
    </row>
    <row r="485" spans="2:12" ht="25.5" x14ac:dyDescent="0.25">
      <c r="B485" s="170" t="s">
        <v>1435</v>
      </c>
      <c r="C485" s="170" t="s">
        <v>1436</v>
      </c>
      <c r="D485" s="170" t="s">
        <v>238</v>
      </c>
      <c r="E485" s="159" t="s">
        <v>1437</v>
      </c>
      <c r="F485" s="170" t="s">
        <v>428</v>
      </c>
      <c r="G485" s="315">
        <v>11</v>
      </c>
      <c r="H485" s="183">
        <v>67.28</v>
      </c>
      <c r="I485" s="188">
        <f t="shared" si="69"/>
        <v>740.08</v>
      </c>
      <c r="J485" s="152">
        <f t="shared" si="70"/>
        <v>0.22320000000000001</v>
      </c>
      <c r="K485" s="195">
        <f t="shared" si="71"/>
        <v>82.29</v>
      </c>
      <c r="L485" s="195">
        <f t="shared" si="72"/>
        <v>905.19</v>
      </c>
    </row>
    <row r="486" spans="2:12" ht="38.25" x14ac:dyDescent="0.25">
      <c r="B486" s="170" t="s">
        <v>1438</v>
      </c>
      <c r="C486" s="170" t="s">
        <v>1089</v>
      </c>
      <c r="D486" s="170" t="s">
        <v>434</v>
      </c>
      <c r="E486" s="159" t="s">
        <v>1439</v>
      </c>
      <c r="F486" s="170" t="s">
        <v>628</v>
      </c>
      <c r="G486" s="315">
        <v>19.3</v>
      </c>
      <c r="H486" s="183">
        <v>13.6</v>
      </c>
      <c r="I486" s="188">
        <f t="shared" si="69"/>
        <v>262.48</v>
      </c>
      <c r="J486" s="152">
        <f t="shared" si="70"/>
        <v>0.22320000000000001</v>
      </c>
      <c r="K486" s="195">
        <f t="shared" si="71"/>
        <v>16.63</v>
      </c>
      <c r="L486" s="195">
        <f t="shared" si="72"/>
        <v>320.95</v>
      </c>
    </row>
    <row r="487" spans="2:12" ht="38.25" x14ac:dyDescent="0.25">
      <c r="B487" s="170" t="s">
        <v>1440</v>
      </c>
      <c r="C487" s="170" t="s">
        <v>1441</v>
      </c>
      <c r="D487" s="170" t="s">
        <v>434</v>
      </c>
      <c r="E487" s="159" t="s">
        <v>1442</v>
      </c>
      <c r="F487" s="170" t="s">
        <v>628</v>
      </c>
      <c r="G487" s="315">
        <v>7.3</v>
      </c>
      <c r="H487" s="183">
        <v>11.79</v>
      </c>
      <c r="I487" s="188">
        <f t="shared" si="69"/>
        <v>86.06</v>
      </c>
      <c r="J487" s="152">
        <f t="shared" si="70"/>
        <v>0.22320000000000001</v>
      </c>
      <c r="K487" s="195">
        <f t="shared" si="71"/>
        <v>14.42</v>
      </c>
      <c r="L487" s="195">
        <f t="shared" si="72"/>
        <v>105.26</v>
      </c>
    </row>
    <row r="488" spans="2:12" ht="38.25" x14ac:dyDescent="0.25">
      <c r="B488" s="170" t="s">
        <v>1443</v>
      </c>
      <c r="C488" s="170" t="s">
        <v>1083</v>
      </c>
      <c r="D488" s="170" t="s">
        <v>434</v>
      </c>
      <c r="E488" s="159" t="s">
        <v>1084</v>
      </c>
      <c r="F488" s="170" t="s">
        <v>628</v>
      </c>
      <c r="G488" s="315">
        <v>17.2</v>
      </c>
      <c r="H488" s="183">
        <v>15.91</v>
      </c>
      <c r="I488" s="188">
        <f t="shared" si="69"/>
        <v>273.64999999999998</v>
      </c>
      <c r="J488" s="152">
        <f t="shared" si="70"/>
        <v>0.22320000000000001</v>
      </c>
      <c r="K488" s="195">
        <f t="shared" si="71"/>
        <v>19.46</v>
      </c>
      <c r="L488" s="195">
        <f t="shared" si="72"/>
        <v>334.71</v>
      </c>
    </row>
    <row r="489" spans="2:12" x14ac:dyDescent="0.25">
      <c r="B489" s="170" t="s">
        <v>1444</v>
      </c>
      <c r="C489" s="170" t="s">
        <v>1035</v>
      </c>
      <c r="D489" s="170" t="s">
        <v>229</v>
      </c>
      <c r="E489" s="159" t="s">
        <v>1036</v>
      </c>
      <c r="F489" s="170" t="s">
        <v>628</v>
      </c>
      <c r="G489" s="315">
        <v>409.8</v>
      </c>
      <c r="H489" s="183">
        <v>16.88</v>
      </c>
      <c r="I489" s="188">
        <f t="shared" si="69"/>
        <v>6917.42</v>
      </c>
      <c r="J489" s="152">
        <f t="shared" si="70"/>
        <v>0.22320000000000001</v>
      </c>
      <c r="K489" s="195">
        <f t="shared" si="71"/>
        <v>20.64</v>
      </c>
      <c r="L489" s="195">
        <f t="shared" si="72"/>
        <v>8458.27</v>
      </c>
    </row>
    <row r="490" spans="2:12" x14ac:dyDescent="0.25">
      <c r="B490" s="170" t="s">
        <v>1445</v>
      </c>
      <c r="C490" s="170" t="s">
        <v>1105</v>
      </c>
      <c r="D490" s="170" t="s">
        <v>229</v>
      </c>
      <c r="E490" s="159" t="s">
        <v>1106</v>
      </c>
      <c r="F490" s="170" t="s">
        <v>628</v>
      </c>
      <c r="G490" s="315">
        <v>39</v>
      </c>
      <c r="H490" s="183">
        <v>28.94</v>
      </c>
      <c r="I490" s="188">
        <f t="shared" si="69"/>
        <v>1128.6600000000001</v>
      </c>
      <c r="J490" s="152">
        <f t="shared" si="70"/>
        <v>0.22320000000000001</v>
      </c>
      <c r="K490" s="195">
        <f t="shared" si="71"/>
        <v>35.39</v>
      </c>
      <c r="L490" s="195">
        <f t="shared" si="72"/>
        <v>1380.21</v>
      </c>
    </row>
    <row r="491" spans="2:12" x14ac:dyDescent="0.25">
      <c r="B491" s="170" t="s">
        <v>1446</v>
      </c>
      <c r="C491" s="170" t="s">
        <v>1098</v>
      </c>
      <c r="D491" s="170" t="s">
        <v>229</v>
      </c>
      <c r="E491" s="159" t="s">
        <v>1099</v>
      </c>
      <c r="F491" s="170" t="s">
        <v>628</v>
      </c>
      <c r="G491" s="315">
        <v>4.5</v>
      </c>
      <c r="H491" s="183">
        <v>12.35</v>
      </c>
      <c r="I491" s="188">
        <f t="shared" si="69"/>
        <v>55.57</v>
      </c>
      <c r="J491" s="152">
        <f t="shared" si="70"/>
        <v>0.22320000000000001</v>
      </c>
      <c r="K491" s="195">
        <f t="shared" si="71"/>
        <v>15.1</v>
      </c>
      <c r="L491" s="195">
        <f t="shared" si="72"/>
        <v>67.95</v>
      </c>
    </row>
    <row r="492" spans="2:12" ht="25.5" x14ac:dyDescent="0.25">
      <c r="B492" s="170" t="s">
        <v>1447</v>
      </c>
      <c r="C492" s="170" t="s">
        <v>1117</v>
      </c>
      <c r="D492" s="170" t="s">
        <v>294</v>
      </c>
      <c r="E492" s="159" t="s">
        <v>1118</v>
      </c>
      <c r="F492" s="170" t="s">
        <v>292</v>
      </c>
      <c r="G492" s="315">
        <v>44.7</v>
      </c>
      <c r="H492" s="183">
        <v>77.95</v>
      </c>
      <c r="I492" s="188">
        <f t="shared" si="69"/>
        <v>3484.36</v>
      </c>
      <c r="J492" s="152">
        <f t="shared" si="70"/>
        <v>0.22320000000000001</v>
      </c>
      <c r="K492" s="195">
        <f t="shared" si="71"/>
        <v>95.34</v>
      </c>
      <c r="L492" s="195">
        <f t="shared" si="72"/>
        <v>4261.6899999999996</v>
      </c>
    </row>
    <row r="493" spans="2:12" x14ac:dyDescent="0.25">
      <c r="B493" s="170" t="s">
        <v>1448</v>
      </c>
      <c r="C493" s="170" t="s">
        <v>1321</v>
      </c>
      <c r="D493" s="170" t="s">
        <v>229</v>
      </c>
      <c r="E493" s="159" t="s">
        <v>1322</v>
      </c>
      <c r="F493" s="170" t="s">
        <v>279</v>
      </c>
      <c r="G493" s="315">
        <v>163</v>
      </c>
      <c r="H493" s="183">
        <v>1.59</v>
      </c>
      <c r="I493" s="188">
        <f t="shared" si="69"/>
        <v>259.17</v>
      </c>
      <c r="J493" s="152">
        <f t="shared" si="70"/>
        <v>0.22320000000000001</v>
      </c>
      <c r="K493" s="195">
        <f t="shared" si="71"/>
        <v>1.94</v>
      </c>
      <c r="L493" s="195">
        <f t="shared" si="72"/>
        <v>316.22000000000003</v>
      </c>
    </row>
    <row r="494" spans="2:12" x14ac:dyDescent="0.25">
      <c r="B494" s="170" t="s">
        <v>1449</v>
      </c>
      <c r="C494" s="170" t="s">
        <v>1324</v>
      </c>
      <c r="D494" s="170" t="s">
        <v>229</v>
      </c>
      <c r="E494" s="159" t="s">
        <v>1325</v>
      </c>
      <c r="F494" s="170" t="s">
        <v>279</v>
      </c>
      <c r="G494" s="315">
        <v>13</v>
      </c>
      <c r="H494" s="183">
        <v>3.05</v>
      </c>
      <c r="I494" s="188">
        <f t="shared" si="69"/>
        <v>39.65</v>
      </c>
      <c r="J494" s="152">
        <f t="shared" si="70"/>
        <v>0.22320000000000001</v>
      </c>
      <c r="K494" s="195">
        <f t="shared" si="71"/>
        <v>3.73</v>
      </c>
      <c r="L494" s="195">
        <f t="shared" si="72"/>
        <v>48.49</v>
      </c>
    </row>
    <row r="495" spans="2:12" x14ac:dyDescent="0.25">
      <c r="B495" s="170" t="s">
        <v>1450</v>
      </c>
      <c r="C495" s="170" t="s">
        <v>1318</v>
      </c>
      <c r="D495" s="170" t="s">
        <v>229</v>
      </c>
      <c r="E495" s="159" t="s">
        <v>1319</v>
      </c>
      <c r="F495" s="170" t="s">
        <v>279</v>
      </c>
      <c r="G495" s="315">
        <v>4</v>
      </c>
      <c r="H495" s="183">
        <v>1.48</v>
      </c>
      <c r="I495" s="188">
        <f t="shared" si="69"/>
        <v>5.92</v>
      </c>
      <c r="J495" s="152">
        <f t="shared" si="70"/>
        <v>0.22320000000000001</v>
      </c>
      <c r="K495" s="195">
        <f t="shared" si="71"/>
        <v>1.81</v>
      </c>
      <c r="L495" s="195">
        <f t="shared" si="72"/>
        <v>7.24</v>
      </c>
    </row>
    <row r="496" spans="2:12" ht="38.25" x14ac:dyDescent="0.25">
      <c r="B496" s="170" t="s">
        <v>1451</v>
      </c>
      <c r="C496" s="170" t="s">
        <v>1452</v>
      </c>
      <c r="D496" s="170" t="s">
        <v>434</v>
      </c>
      <c r="E496" s="159" t="s">
        <v>1453</v>
      </c>
      <c r="F496" s="170" t="s">
        <v>428</v>
      </c>
      <c r="G496" s="315">
        <v>4</v>
      </c>
      <c r="H496" s="183">
        <v>15.65</v>
      </c>
      <c r="I496" s="188">
        <f t="shared" si="69"/>
        <v>62.6</v>
      </c>
      <c r="J496" s="152">
        <f t="shared" si="70"/>
        <v>0.22320000000000001</v>
      </c>
      <c r="K496" s="195">
        <f t="shared" si="71"/>
        <v>19.14</v>
      </c>
      <c r="L496" s="195">
        <f t="shared" si="72"/>
        <v>76.56</v>
      </c>
    </row>
    <row r="497" spans="2:12" x14ac:dyDescent="0.25">
      <c r="B497" s="170" t="s">
        <v>1454</v>
      </c>
      <c r="C497" s="170" t="s">
        <v>1455</v>
      </c>
      <c r="D497" s="170" t="s">
        <v>229</v>
      </c>
      <c r="E497" s="159" t="s">
        <v>1456</v>
      </c>
      <c r="F497" s="170" t="s">
        <v>268</v>
      </c>
      <c r="G497" s="315">
        <v>1</v>
      </c>
      <c r="H497" s="183">
        <v>763.57</v>
      </c>
      <c r="I497" s="188">
        <f t="shared" si="69"/>
        <v>763.57</v>
      </c>
      <c r="J497" s="152">
        <f t="shared" si="70"/>
        <v>0.22320000000000001</v>
      </c>
      <c r="K497" s="195">
        <f t="shared" si="71"/>
        <v>933.99</v>
      </c>
      <c r="L497" s="195">
        <f t="shared" si="72"/>
        <v>933.99</v>
      </c>
    </row>
    <row r="498" spans="2:12" x14ac:dyDescent="0.25">
      <c r="B498" s="170" t="s">
        <v>1457</v>
      </c>
      <c r="C498" s="170" t="s">
        <v>1458</v>
      </c>
      <c r="D498" s="170" t="s">
        <v>229</v>
      </c>
      <c r="E498" s="159" t="s">
        <v>1459</v>
      </c>
      <c r="F498" s="170" t="s">
        <v>279</v>
      </c>
      <c r="G498" s="315">
        <v>1</v>
      </c>
      <c r="H498" s="183">
        <v>73.69</v>
      </c>
      <c r="I498" s="188">
        <f t="shared" si="69"/>
        <v>73.69</v>
      </c>
      <c r="J498" s="152">
        <f t="shared" si="70"/>
        <v>0.22320000000000001</v>
      </c>
      <c r="K498" s="195">
        <f t="shared" si="71"/>
        <v>90.13</v>
      </c>
      <c r="L498" s="195">
        <f t="shared" si="72"/>
        <v>90.13</v>
      </c>
    </row>
    <row r="499" spans="2:12" ht="25.5" x14ac:dyDescent="0.25">
      <c r="B499" s="170" t="s">
        <v>1460</v>
      </c>
      <c r="C499" s="170" t="s">
        <v>1461</v>
      </c>
      <c r="D499" s="170" t="s">
        <v>462</v>
      </c>
      <c r="E499" s="159" t="s">
        <v>1462</v>
      </c>
      <c r="F499" s="170" t="s">
        <v>428</v>
      </c>
      <c r="G499" s="315">
        <v>1</v>
      </c>
      <c r="H499" s="183">
        <v>350.41</v>
      </c>
      <c r="I499" s="188">
        <f t="shared" si="69"/>
        <v>350.41</v>
      </c>
      <c r="J499" s="152">
        <f t="shared" si="70"/>
        <v>0.22320000000000001</v>
      </c>
      <c r="K499" s="195">
        <f t="shared" si="71"/>
        <v>428.62</v>
      </c>
      <c r="L499" s="195">
        <f t="shared" si="72"/>
        <v>428.62</v>
      </c>
    </row>
    <row r="500" spans="2:12" ht="25.5" x14ac:dyDescent="0.25">
      <c r="B500" s="170" t="s">
        <v>1463</v>
      </c>
      <c r="C500" s="170" t="s">
        <v>1464</v>
      </c>
      <c r="D500" s="170" t="s">
        <v>1465</v>
      </c>
      <c r="E500" s="159" t="s">
        <v>1466</v>
      </c>
      <c r="F500" s="170" t="s">
        <v>1467</v>
      </c>
      <c r="G500" s="315">
        <v>1</v>
      </c>
      <c r="H500" s="183">
        <v>274.58999999999997</v>
      </c>
      <c r="I500" s="188">
        <f t="shared" si="69"/>
        <v>274.58999999999997</v>
      </c>
      <c r="J500" s="152">
        <f t="shared" si="70"/>
        <v>0.22320000000000001</v>
      </c>
      <c r="K500" s="195">
        <f t="shared" si="71"/>
        <v>335.87</v>
      </c>
      <c r="L500" s="195">
        <f t="shared" si="72"/>
        <v>335.87</v>
      </c>
    </row>
    <row r="501" spans="2:12" x14ac:dyDescent="0.25">
      <c r="B501" s="169" t="s">
        <v>1468</v>
      </c>
      <c r="C501" s="169" t="s">
        <v>185</v>
      </c>
      <c r="D501" s="169"/>
      <c r="E501" s="155" t="s">
        <v>1469</v>
      </c>
      <c r="F501" s="169"/>
      <c r="G501" s="314"/>
      <c r="H501" s="182" t="s">
        <v>121</v>
      </c>
      <c r="I501" s="182">
        <f>SUBTOTAL(9,I502:I519)</f>
        <v>29432.550000000003</v>
      </c>
      <c r="J501" s="114"/>
      <c r="K501" s="194"/>
      <c r="L501" s="182">
        <f>SUBTOTAL(9,L502:L519)</f>
        <v>35994.490000000005</v>
      </c>
    </row>
    <row r="502" spans="2:12" x14ac:dyDescent="0.25">
      <c r="B502" s="170" t="s">
        <v>1470</v>
      </c>
      <c r="C502" s="170" t="s">
        <v>1035</v>
      </c>
      <c r="D502" s="170" t="s">
        <v>229</v>
      </c>
      <c r="E502" s="159" t="s">
        <v>1036</v>
      </c>
      <c r="F502" s="170" t="s">
        <v>628</v>
      </c>
      <c r="G502" s="315">
        <v>5</v>
      </c>
      <c r="H502" s="183">
        <v>16.88</v>
      </c>
      <c r="I502" s="188">
        <f t="shared" si="69"/>
        <v>84.4</v>
      </c>
      <c r="J502" s="152">
        <f t="shared" si="70"/>
        <v>0.22320000000000001</v>
      </c>
      <c r="K502" s="195">
        <f t="shared" si="71"/>
        <v>20.64</v>
      </c>
      <c r="L502" s="195">
        <f t="shared" si="72"/>
        <v>103.2</v>
      </c>
    </row>
    <row r="503" spans="2:12" x14ac:dyDescent="0.25">
      <c r="B503" s="170" t="s">
        <v>1471</v>
      </c>
      <c r="C503" s="170" t="s">
        <v>1472</v>
      </c>
      <c r="D503" s="170" t="s">
        <v>229</v>
      </c>
      <c r="E503" s="159" t="s">
        <v>1473</v>
      </c>
      <c r="F503" s="170" t="s">
        <v>628</v>
      </c>
      <c r="G503" s="315">
        <v>79.099999999999994</v>
      </c>
      <c r="H503" s="183">
        <v>41.74</v>
      </c>
      <c r="I503" s="188">
        <f t="shared" si="69"/>
        <v>3301.63</v>
      </c>
      <c r="J503" s="152">
        <f t="shared" si="70"/>
        <v>0.22320000000000001</v>
      </c>
      <c r="K503" s="195">
        <f t="shared" si="71"/>
        <v>51.05</v>
      </c>
      <c r="L503" s="195">
        <f t="shared" si="72"/>
        <v>4038.05</v>
      </c>
    </row>
    <row r="504" spans="2:12" x14ac:dyDescent="0.25">
      <c r="B504" s="170" t="s">
        <v>1474</v>
      </c>
      <c r="C504" s="170" t="s">
        <v>1005</v>
      </c>
      <c r="D504" s="170" t="s">
        <v>229</v>
      </c>
      <c r="E504" s="159" t="s">
        <v>1006</v>
      </c>
      <c r="F504" s="170" t="s">
        <v>628</v>
      </c>
      <c r="G504" s="315">
        <v>230.1</v>
      </c>
      <c r="H504" s="183">
        <v>48.88</v>
      </c>
      <c r="I504" s="188">
        <f t="shared" si="69"/>
        <v>11247.28</v>
      </c>
      <c r="J504" s="152">
        <f t="shared" si="70"/>
        <v>0.22320000000000001</v>
      </c>
      <c r="K504" s="195">
        <f t="shared" si="71"/>
        <v>59.79</v>
      </c>
      <c r="L504" s="195">
        <f t="shared" si="72"/>
        <v>13757.67</v>
      </c>
    </row>
    <row r="505" spans="2:12" ht="25.5" x14ac:dyDescent="0.25">
      <c r="B505" s="170" t="s">
        <v>1475</v>
      </c>
      <c r="C505" s="170" t="s">
        <v>1476</v>
      </c>
      <c r="D505" s="170" t="s">
        <v>294</v>
      </c>
      <c r="E505" s="159" t="s">
        <v>1477</v>
      </c>
      <c r="F505" s="170" t="s">
        <v>292</v>
      </c>
      <c r="G505" s="315">
        <v>244</v>
      </c>
      <c r="H505" s="183">
        <v>28.46</v>
      </c>
      <c r="I505" s="188">
        <f t="shared" si="69"/>
        <v>6944.24</v>
      </c>
      <c r="J505" s="152">
        <f t="shared" si="70"/>
        <v>0.22320000000000001</v>
      </c>
      <c r="K505" s="195">
        <f t="shared" si="71"/>
        <v>34.81</v>
      </c>
      <c r="L505" s="195">
        <f t="shared" si="72"/>
        <v>8493.64</v>
      </c>
    </row>
    <row r="506" spans="2:12" x14ac:dyDescent="0.25">
      <c r="B506" s="170" t="s">
        <v>1478</v>
      </c>
      <c r="C506" s="170" t="s">
        <v>1321</v>
      </c>
      <c r="D506" s="170" t="s">
        <v>229</v>
      </c>
      <c r="E506" s="159" t="s">
        <v>1322</v>
      </c>
      <c r="F506" s="170" t="s">
        <v>279</v>
      </c>
      <c r="G506" s="315">
        <v>8</v>
      </c>
      <c r="H506" s="183">
        <v>1.59</v>
      </c>
      <c r="I506" s="188">
        <f t="shared" si="69"/>
        <v>12.72</v>
      </c>
      <c r="J506" s="152">
        <f t="shared" si="70"/>
        <v>0.22320000000000001</v>
      </c>
      <c r="K506" s="195">
        <f t="shared" si="71"/>
        <v>1.94</v>
      </c>
      <c r="L506" s="195">
        <f t="shared" si="72"/>
        <v>15.52</v>
      </c>
    </row>
    <row r="507" spans="2:12" x14ac:dyDescent="0.25">
      <c r="B507" s="170" t="s">
        <v>1479</v>
      </c>
      <c r="C507" s="170" t="s">
        <v>1480</v>
      </c>
      <c r="D507" s="170" t="s">
        <v>229</v>
      </c>
      <c r="E507" s="159" t="s">
        <v>1481</v>
      </c>
      <c r="F507" s="170" t="s">
        <v>279</v>
      </c>
      <c r="G507" s="315">
        <v>1</v>
      </c>
      <c r="H507" s="183">
        <v>185.18</v>
      </c>
      <c r="I507" s="188">
        <f t="shared" si="69"/>
        <v>185.18</v>
      </c>
      <c r="J507" s="152">
        <f t="shared" si="70"/>
        <v>0.22320000000000001</v>
      </c>
      <c r="K507" s="195">
        <f t="shared" si="71"/>
        <v>226.51</v>
      </c>
      <c r="L507" s="195">
        <f t="shared" si="72"/>
        <v>226.51</v>
      </c>
    </row>
    <row r="508" spans="2:12" x14ac:dyDescent="0.25">
      <c r="B508" s="170" t="s">
        <v>1482</v>
      </c>
      <c r="C508" s="170" t="s">
        <v>1483</v>
      </c>
      <c r="D508" s="170" t="s">
        <v>229</v>
      </c>
      <c r="E508" s="159" t="s">
        <v>1484</v>
      </c>
      <c r="F508" s="170" t="s">
        <v>279</v>
      </c>
      <c r="G508" s="315">
        <v>1</v>
      </c>
      <c r="H508" s="183">
        <v>133.18</v>
      </c>
      <c r="I508" s="188">
        <f t="shared" si="69"/>
        <v>133.18</v>
      </c>
      <c r="J508" s="152">
        <f t="shared" si="70"/>
        <v>0.22320000000000001</v>
      </c>
      <c r="K508" s="195">
        <f t="shared" si="71"/>
        <v>162.9</v>
      </c>
      <c r="L508" s="195">
        <f t="shared" si="72"/>
        <v>162.9</v>
      </c>
    </row>
    <row r="509" spans="2:12" ht="25.5" x14ac:dyDescent="0.25">
      <c r="B509" s="170" t="s">
        <v>1485</v>
      </c>
      <c r="C509" s="170" t="s">
        <v>1486</v>
      </c>
      <c r="D509" s="170" t="s">
        <v>434</v>
      </c>
      <c r="E509" s="159" t="s">
        <v>1487</v>
      </c>
      <c r="F509" s="170" t="s">
        <v>428</v>
      </c>
      <c r="G509" s="315">
        <v>1</v>
      </c>
      <c r="H509" s="183">
        <v>183.03</v>
      </c>
      <c r="I509" s="188">
        <f t="shared" si="69"/>
        <v>183.03</v>
      </c>
      <c r="J509" s="152">
        <f t="shared" si="70"/>
        <v>0.22320000000000001</v>
      </c>
      <c r="K509" s="195">
        <f t="shared" si="71"/>
        <v>223.88</v>
      </c>
      <c r="L509" s="195">
        <f t="shared" si="72"/>
        <v>223.88</v>
      </c>
    </row>
    <row r="510" spans="2:12" ht="25.5" x14ac:dyDescent="0.25">
      <c r="B510" s="170" t="s">
        <v>1488</v>
      </c>
      <c r="C510" s="170" t="s">
        <v>1489</v>
      </c>
      <c r="D510" s="170" t="s">
        <v>294</v>
      </c>
      <c r="E510" s="159" t="s">
        <v>1490</v>
      </c>
      <c r="F510" s="170" t="s">
        <v>268</v>
      </c>
      <c r="G510" s="315">
        <v>26</v>
      </c>
      <c r="H510" s="183">
        <v>14.23</v>
      </c>
      <c r="I510" s="188">
        <f t="shared" si="69"/>
        <v>369.98</v>
      </c>
      <c r="J510" s="152">
        <f t="shared" si="70"/>
        <v>0.22320000000000001</v>
      </c>
      <c r="K510" s="195">
        <f t="shared" si="71"/>
        <v>17.399999999999999</v>
      </c>
      <c r="L510" s="195">
        <f t="shared" si="72"/>
        <v>452.4</v>
      </c>
    </row>
    <row r="511" spans="2:12" x14ac:dyDescent="0.25">
      <c r="B511" s="170" t="s">
        <v>1491</v>
      </c>
      <c r="C511" s="170" t="s">
        <v>1056</v>
      </c>
      <c r="D511" s="170" t="s">
        <v>229</v>
      </c>
      <c r="E511" s="159" t="s">
        <v>1057</v>
      </c>
      <c r="F511" s="170" t="s">
        <v>279</v>
      </c>
      <c r="G511" s="315">
        <v>9</v>
      </c>
      <c r="H511" s="183">
        <v>134.21</v>
      </c>
      <c r="I511" s="188">
        <f t="shared" si="69"/>
        <v>1207.8900000000001</v>
      </c>
      <c r="J511" s="152">
        <f t="shared" si="70"/>
        <v>0.22320000000000001</v>
      </c>
      <c r="K511" s="195">
        <f t="shared" si="71"/>
        <v>164.16</v>
      </c>
      <c r="L511" s="195">
        <f t="shared" si="72"/>
        <v>1477.44</v>
      </c>
    </row>
    <row r="512" spans="2:12" ht="25.5" x14ac:dyDescent="0.25">
      <c r="B512" s="170" t="s">
        <v>1492</v>
      </c>
      <c r="C512" s="170" t="s">
        <v>1008</v>
      </c>
      <c r="D512" s="170" t="s">
        <v>294</v>
      </c>
      <c r="E512" s="159" t="s">
        <v>1009</v>
      </c>
      <c r="F512" s="170" t="s">
        <v>268</v>
      </c>
      <c r="G512" s="315">
        <v>3</v>
      </c>
      <c r="H512" s="183">
        <v>27.75</v>
      </c>
      <c r="I512" s="188">
        <f t="shared" si="69"/>
        <v>83.25</v>
      </c>
      <c r="J512" s="152">
        <f t="shared" si="70"/>
        <v>0.22320000000000001</v>
      </c>
      <c r="K512" s="195">
        <f t="shared" si="71"/>
        <v>33.94</v>
      </c>
      <c r="L512" s="195">
        <f t="shared" si="72"/>
        <v>101.82</v>
      </c>
    </row>
    <row r="513" spans="2:12" ht="25.5" x14ac:dyDescent="0.25">
      <c r="B513" s="170" t="s">
        <v>1493</v>
      </c>
      <c r="C513" s="170" t="s">
        <v>1494</v>
      </c>
      <c r="D513" s="170" t="s">
        <v>294</v>
      </c>
      <c r="E513" s="159" t="s">
        <v>1495</v>
      </c>
      <c r="F513" s="170" t="s">
        <v>268</v>
      </c>
      <c r="G513" s="315">
        <v>98</v>
      </c>
      <c r="H513" s="183">
        <v>17.21</v>
      </c>
      <c r="I513" s="188">
        <f t="shared" si="69"/>
        <v>1686.58</v>
      </c>
      <c r="J513" s="152">
        <f t="shared" si="70"/>
        <v>0.22320000000000001</v>
      </c>
      <c r="K513" s="195">
        <f t="shared" si="71"/>
        <v>21.05</v>
      </c>
      <c r="L513" s="195">
        <f t="shared" si="72"/>
        <v>2062.9</v>
      </c>
    </row>
    <row r="514" spans="2:12" ht="38.25" x14ac:dyDescent="0.25">
      <c r="B514" s="170" t="s">
        <v>1496</v>
      </c>
      <c r="C514" s="170" t="s">
        <v>1497</v>
      </c>
      <c r="D514" s="170" t="s">
        <v>434</v>
      </c>
      <c r="E514" s="159" t="s">
        <v>1498</v>
      </c>
      <c r="F514" s="170" t="s">
        <v>428</v>
      </c>
      <c r="G514" s="315">
        <v>1</v>
      </c>
      <c r="H514" s="183">
        <v>484.29</v>
      </c>
      <c r="I514" s="188">
        <f t="shared" ref="I514:I577" si="73">TRUNC(G514 * H514, 2)</f>
        <v>484.29</v>
      </c>
      <c r="J514" s="152">
        <f t="shared" ref="J514:J577" si="74">+$L$5</f>
        <v>0.22320000000000001</v>
      </c>
      <c r="K514" s="195">
        <f t="shared" ref="K514:K577" si="75">TRUNC(H514 * (1 + J514), 2)</f>
        <v>592.38</v>
      </c>
      <c r="L514" s="195">
        <f t="shared" ref="L514:L577" si="76">TRUNC(G514 * K514, 2)</f>
        <v>592.38</v>
      </c>
    </row>
    <row r="515" spans="2:12" x14ac:dyDescent="0.25">
      <c r="B515" s="170" t="s">
        <v>1499</v>
      </c>
      <c r="C515" s="170" t="s">
        <v>1500</v>
      </c>
      <c r="D515" s="170" t="s">
        <v>229</v>
      </c>
      <c r="E515" s="159" t="s">
        <v>1501</v>
      </c>
      <c r="F515" s="170" t="s">
        <v>268</v>
      </c>
      <c r="G515" s="315">
        <v>36</v>
      </c>
      <c r="H515" s="183">
        <v>29.74</v>
      </c>
      <c r="I515" s="188">
        <f t="shared" si="73"/>
        <v>1070.6400000000001</v>
      </c>
      <c r="J515" s="152">
        <f t="shared" si="74"/>
        <v>0.22320000000000001</v>
      </c>
      <c r="K515" s="195">
        <f t="shared" si="75"/>
        <v>36.369999999999997</v>
      </c>
      <c r="L515" s="195">
        <f t="shared" si="76"/>
        <v>1309.32</v>
      </c>
    </row>
    <row r="516" spans="2:12" ht="25.5" x14ac:dyDescent="0.25">
      <c r="B516" s="170" t="s">
        <v>1502</v>
      </c>
      <c r="C516" s="170" t="s">
        <v>1503</v>
      </c>
      <c r="D516" s="170" t="s">
        <v>462</v>
      </c>
      <c r="E516" s="159" t="s">
        <v>1504</v>
      </c>
      <c r="F516" s="170" t="s">
        <v>268</v>
      </c>
      <c r="G516" s="315">
        <v>508</v>
      </c>
      <c r="H516" s="183">
        <v>0.85</v>
      </c>
      <c r="I516" s="188">
        <f t="shared" si="73"/>
        <v>431.8</v>
      </c>
      <c r="J516" s="152">
        <f t="shared" si="74"/>
        <v>0.22320000000000001</v>
      </c>
      <c r="K516" s="195">
        <f t="shared" si="75"/>
        <v>1.03</v>
      </c>
      <c r="L516" s="195">
        <f t="shared" si="76"/>
        <v>523.24</v>
      </c>
    </row>
    <row r="517" spans="2:12" ht="25.5" x14ac:dyDescent="0.25">
      <c r="B517" s="170" t="s">
        <v>1505</v>
      </c>
      <c r="C517" s="170" t="s">
        <v>1506</v>
      </c>
      <c r="D517" s="170" t="s">
        <v>462</v>
      </c>
      <c r="E517" s="159" t="s">
        <v>1507</v>
      </c>
      <c r="F517" s="170" t="s">
        <v>268</v>
      </c>
      <c r="G517" s="315">
        <v>204</v>
      </c>
      <c r="H517" s="183">
        <v>0.64</v>
      </c>
      <c r="I517" s="188">
        <f t="shared" si="73"/>
        <v>130.56</v>
      </c>
      <c r="J517" s="152">
        <f t="shared" si="74"/>
        <v>0.22320000000000001</v>
      </c>
      <c r="K517" s="195">
        <f t="shared" si="75"/>
        <v>0.78</v>
      </c>
      <c r="L517" s="195">
        <f t="shared" si="76"/>
        <v>159.12</v>
      </c>
    </row>
    <row r="518" spans="2:12" x14ac:dyDescent="0.25">
      <c r="B518" s="170" t="s">
        <v>1508</v>
      </c>
      <c r="C518" s="170" t="s">
        <v>1509</v>
      </c>
      <c r="D518" s="170" t="s">
        <v>229</v>
      </c>
      <c r="E518" s="159" t="s">
        <v>1510</v>
      </c>
      <c r="F518" s="170" t="s">
        <v>279</v>
      </c>
      <c r="G518" s="315">
        <v>10</v>
      </c>
      <c r="H518" s="183">
        <v>30.3</v>
      </c>
      <c r="I518" s="188">
        <f t="shared" si="73"/>
        <v>303</v>
      </c>
      <c r="J518" s="152">
        <f t="shared" si="74"/>
        <v>0.22320000000000001</v>
      </c>
      <c r="K518" s="195">
        <f t="shared" si="75"/>
        <v>37.06</v>
      </c>
      <c r="L518" s="195">
        <f t="shared" si="76"/>
        <v>370.6</v>
      </c>
    </row>
    <row r="519" spans="2:12" x14ac:dyDescent="0.25">
      <c r="B519" s="170" t="s">
        <v>1511</v>
      </c>
      <c r="C519" s="170" t="s">
        <v>1512</v>
      </c>
      <c r="D519" s="170" t="s">
        <v>462</v>
      </c>
      <c r="E519" s="159" t="s">
        <v>1513</v>
      </c>
      <c r="F519" s="170" t="s">
        <v>268</v>
      </c>
      <c r="G519" s="315">
        <v>30</v>
      </c>
      <c r="H519" s="183">
        <v>52.43</v>
      </c>
      <c r="I519" s="188">
        <f t="shared" si="73"/>
        <v>1572.9</v>
      </c>
      <c r="J519" s="152">
        <f t="shared" si="74"/>
        <v>0.22320000000000001</v>
      </c>
      <c r="K519" s="195">
        <f t="shared" si="75"/>
        <v>64.13</v>
      </c>
      <c r="L519" s="195">
        <f t="shared" si="76"/>
        <v>1923.9</v>
      </c>
    </row>
    <row r="520" spans="2:12" x14ac:dyDescent="0.25">
      <c r="B520" s="169" t="s">
        <v>111</v>
      </c>
      <c r="C520" s="169" t="s">
        <v>185</v>
      </c>
      <c r="D520" s="169"/>
      <c r="E520" s="155" t="s">
        <v>2040</v>
      </c>
      <c r="F520" s="169"/>
      <c r="G520" s="314"/>
      <c r="H520" s="182" t="s">
        <v>121</v>
      </c>
      <c r="I520" s="182">
        <f>SUBTOTAL(9,I521:I582)</f>
        <v>264059.81</v>
      </c>
      <c r="J520" s="114"/>
      <c r="K520" s="194"/>
      <c r="L520" s="182">
        <f>SUBTOTAL(9,L521:L582)</f>
        <v>318237.68999999994</v>
      </c>
    </row>
    <row r="521" spans="2:12" x14ac:dyDescent="0.25">
      <c r="B521" s="169" t="s">
        <v>1514</v>
      </c>
      <c r="C521" s="169" t="s">
        <v>185</v>
      </c>
      <c r="D521" s="169"/>
      <c r="E521" s="155" t="s">
        <v>1515</v>
      </c>
      <c r="F521" s="169"/>
      <c r="G521" s="314"/>
      <c r="H521" s="182" t="s">
        <v>121</v>
      </c>
      <c r="I521" s="182">
        <f>SUBTOTAL(9,I522:I559)</f>
        <v>256683.59000000005</v>
      </c>
      <c r="J521" s="114"/>
      <c r="K521" s="194"/>
      <c r="L521" s="182">
        <f>SUBTOTAL(9,L522:L559)</f>
        <v>309215.52</v>
      </c>
    </row>
    <row r="522" spans="2:12" x14ac:dyDescent="0.25">
      <c r="B522" s="169" t="s">
        <v>1516</v>
      </c>
      <c r="C522" s="169" t="s">
        <v>185</v>
      </c>
      <c r="D522" s="169"/>
      <c r="E522" s="155" t="s">
        <v>1517</v>
      </c>
      <c r="F522" s="169"/>
      <c r="G522" s="314"/>
      <c r="H522" s="182" t="s">
        <v>121</v>
      </c>
      <c r="I522" s="182">
        <f>SUBTOTAL(9,I523:I532)</f>
        <v>115280.97</v>
      </c>
      <c r="J522" s="114"/>
      <c r="K522" s="194"/>
      <c r="L522" s="182">
        <f>SUBTOTAL(9,L523:L532)</f>
        <v>136262.04</v>
      </c>
    </row>
    <row r="523" spans="2:12" ht="25.5" x14ac:dyDescent="0.25">
      <c r="B523" s="170" t="s">
        <v>1518</v>
      </c>
      <c r="C523" s="170" t="s">
        <v>1519</v>
      </c>
      <c r="D523" s="170" t="s">
        <v>434</v>
      </c>
      <c r="E523" s="159" t="s">
        <v>1520</v>
      </c>
      <c r="F523" s="170" t="s">
        <v>428</v>
      </c>
      <c r="G523" s="315">
        <v>2</v>
      </c>
      <c r="H523" s="183">
        <v>2586.54</v>
      </c>
      <c r="I523" s="188">
        <f t="shared" si="73"/>
        <v>5173.08</v>
      </c>
      <c r="J523" s="197">
        <f t="shared" ref="J523:J532" si="77">+$L$6</f>
        <v>0.182</v>
      </c>
      <c r="K523" s="195">
        <f t="shared" si="75"/>
        <v>3057.29</v>
      </c>
      <c r="L523" s="195">
        <f t="shared" si="76"/>
        <v>6114.58</v>
      </c>
    </row>
    <row r="524" spans="2:12" ht="25.5" x14ac:dyDescent="0.25">
      <c r="B524" s="170" t="s">
        <v>1521</v>
      </c>
      <c r="C524" s="170" t="s">
        <v>1522</v>
      </c>
      <c r="D524" s="170" t="s">
        <v>434</v>
      </c>
      <c r="E524" s="159" t="s">
        <v>1523</v>
      </c>
      <c r="F524" s="170" t="s">
        <v>428</v>
      </c>
      <c r="G524" s="315">
        <v>1</v>
      </c>
      <c r="H524" s="183">
        <v>2876.37</v>
      </c>
      <c r="I524" s="188">
        <f t="shared" si="73"/>
        <v>2876.37</v>
      </c>
      <c r="J524" s="197">
        <f t="shared" si="77"/>
        <v>0.182</v>
      </c>
      <c r="K524" s="195">
        <f t="shared" si="75"/>
        <v>3399.86</v>
      </c>
      <c r="L524" s="195">
        <f t="shared" si="76"/>
        <v>3399.86</v>
      </c>
    </row>
    <row r="525" spans="2:12" ht="25.5" x14ac:dyDescent="0.25">
      <c r="B525" s="170" t="s">
        <v>1524</v>
      </c>
      <c r="C525" s="170" t="s">
        <v>1525</v>
      </c>
      <c r="D525" s="170" t="s">
        <v>434</v>
      </c>
      <c r="E525" s="159" t="s">
        <v>1526</v>
      </c>
      <c r="F525" s="170" t="s">
        <v>428</v>
      </c>
      <c r="G525" s="315">
        <v>2</v>
      </c>
      <c r="H525" s="183">
        <v>4197.5200000000004</v>
      </c>
      <c r="I525" s="188">
        <f t="shared" si="73"/>
        <v>8395.0400000000009</v>
      </c>
      <c r="J525" s="197">
        <f t="shared" si="77"/>
        <v>0.182</v>
      </c>
      <c r="K525" s="195">
        <f t="shared" si="75"/>
        <v>4961.46</v>
      </c>
      <c r="L525" s="195">
        <f t="shared" si="76"/>
        <v>9922.92</v>
      </c>
    </row>
    <row r="526" spans="2:12" ht="25.5" x14ac:dyDescent="0.25">
      <c r="B526" s="170" t="s">
        <v>1527</v>
      </c>
      <c r="C526" s="170" t="s">
        <v>1528</v>
      </c>
      <c r="D526" s="170" t="s">
        <v>238</v>
      </c>
      <c r="E526" s="159" t="s">
        <v>1529</v>
      </c>
      <c r="F526" s="170" t="s">
        <v>268</v>
      </c>
      <c r="G526" s="315">
        <v>1</v>
      </c>
      <c r="H526" s="183">
        <v>16489.86</v>
      </c>
      <c r="I526" s="188">
        <f t="shared" si="73"/>
        <v>16489.86</v>
      </c>
      <c r="J526" s="197">
        <f t="shared" si="77"/>
        <v>0.182</v>
      </c>
      <c r="K526" s="195">
        <f t="shared" si="75"/>
        <v>19491.009999999998</v>
      </c>
      <c r="L526" s="195">
        <f t="shared" si="76"/>
        <v>19491.009999999998</v>
      </c>
    </row>
    <row r="527" spans="2:12" ht="25.5" x14ac:dyDescent="0.25">
      <c r="B527" s="170" t="s">
        <v>1530</v>
      </c>
      <c r="C527" s="170" t="s">
        <v>1531</v>
      </c>
      <c r="D527" s="170" t="s">
        <v>294</v>
      </c>
      <c r="E527" s="159" t="s">
        <v>1532</v>
      </c>
      <c r="F527" s="170" t="s">
        <v>1533</v>
      </c>
      <c r="G527" s="315">
        <v>1</v>
      </c>
      <c r="H527" s="183">
        <v>1039.33</v>
      </c>
      <c r="I527" s="188">
        <f t="shared" si="73"/>
        <v>1039.33</v>
      </c>
      <c r="J527" s="197">
        <f t="shared" si="77"/>
        <v>0.182</v>
      </c>
      <c r="K527" s="195">
        <f t="shared" si="75"/>
        <v>1228.48</v>
      </c>
      <c r="L527" s="195">
        <f t="shared" si="76"/>
        <v>1228.48</v>
      </c>
    </row>
    <row r="528" spans="2:12" ht="25.5" x14ac:dyDescent="0.25">
      <c r="B528" s="170" t="s">
        <v>1534</v>
      </c>
      <c r="C528" s="170" t="s">
        <v>1535</v>
      </c>
      <c r="D528" s="170" t="s">
        <v>462</v>
      </c>
      <c r="E528" s="159" t="s">
        <v>1536</v>
      </c>
      <c r="F528" s="170" t="s">
        <v>268</v>
      </c>
      <c r="G528" s="315">
        <v>1</v>
      </c>
      <c r="H528" s="183">
        <v>272.32</v>
      </c>
      <c r="I528" s="188">
        <f t="shared" si="73"/>
        <v>272.32</v>
      </c>
      <c r="J528" s="197">
        <f t="shared" si="77"/>
        <v>0.182</v>
      </c>
      <c r="K528" s="195">
        <f t="shared" si="75"/>
        <v>321.88</v>
      </c>
      <c r="L528" s="195">
        <f t="shared" si="76"/>
        <v>321.88</v>
      </c>
    </row>
    <row r="529" spans="2:12" ht="25.5" x14ac:dyDescent="0.25">
      <c r="B529" s="170" t="s">
        <v>1537</v>
      </c>
      <c r="C529" s="170" t="s">
        <v>1538</v>
      </c>
      <c r="D529" s="170" t="s">
        <v>238</v>
      </c>
      <c r="E529" s="159" t="s">
        <v>1539</v>
      </c>
      <c r="F529" s="170" t="s">
        <v>268</v>
      </c>
      <c r="G529" s="315">
        <v>1</v>
      </c>
      <c r="H529" s="183">
        <v>1041.79</v>
      </c>
      <c r="I529" s="188">
        <f t="shared" si="73"/>
        <v>1041.79</v>
      </c>
      <c r="J529" s="197">
        <f t="shared" si="77"/>
        <v>0.182</v>
      </c>
      <c r="K529" s="195">
        <f t="shared" si="75"/>
        <v>1231.3900000000001</v>
      </c>
      <c r="L529" s="195">
        <f t="shared" si="76"/>
        <v>1231.3900000000001</v>
      </c>
    </row>
    <row r="530" spans="2:12" ht="25.5" x14ac:dyDescent="0.25">
      <c r="B530" s="170" t="s">
        <v>1540</v>
      </c>
      <c r="C530" s="170" t="s">
        <v>1541</v>
      </c>
      <c r="D530" s="170" t="s">
        <v>294</v>
      </c>
      <c r="E530" s="159" t="s">
        <v>1542</v>
      </c>
      <c r="F530" s="170" t="s">
        <v>268</v>
      </c>
      <c r="G530" s="315">
        <v>1</v>
      </c>
      <c r="H530" s="183">
        <v>60955.72</v>
      </c>
      <c r="I530" s="188">
        <f t="shared" si="73"/>
        <v>60955.72</v>
      </c>
      <c r="J530" s="197">
        <f t="shared" si="77"/>
        <v>0.182</v>
      </c>
      <c r="K530" s="195">
        <f t="shared" si="75"/>
        <v>72049.66</v>
      </c>
      <c r="L530" s="195">
        <f t="shared" si="76"/>
        <v>72049.66</v>
      </c>
    </row>
    <row r="531" spans="2:12" ht="25.5" x14ac:dyDescent="0.25">
      <c r="B531" s="170" t="s">
        <v>1543</v>
      </c>
      <c r="C531" s="170" t="s">
        <v>1544</v>
      </c>
      <c r="D531" s="170" t="s">
        <v>294</v>
      </c>
      <c r="E531" s="159" t="s">
        <v>1545</v>
      </c>
      <c r="F531" s="170" t="s">
        <v>268</v>
      </c>
      <c r="G531" s="315">
        <v>2</v>
      </c>
      <c r="H531" s="183">
        <v>4143.74</v>
      </c>
      <c r="I531" s="188">
        <f t="shared" si="73"/>
        <v>8287.48</v>
      </c>
      <c r="J531" s="197">
        <f t="shared" si="77"/>
        <v>0.182</v>
      </c>
      <c r="K531" s="195">
        <f t="shared" si="75"/>
        <v>4897.8999999999996</v>
      </c>
      <c r="L531" s="195">
        <f t="shared" si="76"/>
        <v>9795.7999999999993</v>
      </c>
    </row>
    <row r="532" spans="2:12" ht="25.5" x14ac:dyDescent="0.25">
      <c r="B532" s="170" t="s">
        <v>1546</v>
      </c>
      <c r="C532" s="170" t="s">
        <v>1547</v>
      </c>
      <c r="D532" s="170" t="s">
        <v>294</v>
      </c>
      <c r="E532" s="159" t="s">
        <v>1548</v>
      </c>
      <c r="F532" s="170" t="s">
        <v>268</v>
      </c>
      <c r="G532" s="315">
        <v>2</v>
      </c>
      <c r="H532" s="183">
        <v>5374.99</v>
      </c>
      <c r="I532" s="188">
        <f t="shared" si="73"/>
        <v>10749.98</v>
      </c>
      <c r="J532" s="197">
        <f t="shared" si="77"/>
        <v>0.182</v>
      </c>
      <c r="K532" s="195">
        <f t="shared" si="75"/>
        <v>6353.23</v>
      </c>
      <c r="L532" s="195">
        <f t="shared" si="76"/>
        <v>12706.46</v>
      </c>
    </row>
    <row r="533" spans="2:12" x14ac:dyDescent="0.25">
      <c r="B533" s="169" t="s">
        <v>1549</v>
      </c>
      <c r="C533" s="169" t="s">
        <v>185</v>
      </c>
      <c r="D533" s="169"/>
      <c r="E533" s="155" t="s">
        <v>1550</v>
      </c>
      <c r="F533" s="169"/>
      <c r="G533" s="314"/>
      <c r="H533" s="182" t="s">
        <v>121</v>
      </c>
      <c r="I533" s="182">
        <f>SUBTOTAL(9,I534:I559)</f>
        <v>141402.62</v>
      </c>
      <c r="J533" s="114"/>
      <c r="K533" s="194"/>
      <c r="L533" s="182">
        <f>SUBTOTAL(9,L534:L559)</f>
        <v>172953.48</v>
      </c>
    </row>
    <row r="534" spans="2:12" ht="25.5" x14ac:dyDescent="0.25">
      <c r="B534" s="170" t="s">
        <v>1551</v>
      </c>
      <c r="C534" s="170" t="s">
        <v>1552</v>
      </c>
      <c r="D534" s="170" t="s">
        <v>294</v>
      </c>
      <c r="E534" s="159" t="s">
        <v>1553</v>
      </c>
      <c r="F534" s="170" t="s">
        <v>240</v>
      </c>
      <c r="G534" s="315">
        <v>1.35</v>
      </c>
      <c r="H534" s="183">
        <v>4504.9799999999996</v>
      </c>
      <c r="I534" s="188">
        <f t="shared" si="73"/>
        <v>6081.72</v>
      </c>
      <c r="J534" s="152">
        <f t="shared" si="74"/>
        <v>0.22320000000000001</v>
      </c>
      <c r="K534" s="195">
        <f t="shared" si="75"/>
        <v>5510.49</v>
      </c>
      <c r="L534" s="195">
        <f t="shared" si="76"/>
        <v>7439.16</v>
      </c>
    </row>
    <row r="535" spans="2:12" ht="25.5" x14ac:dyDescent="0.25">
      <c r="B535" s="170" t="s">
        <v>1554</v>
      </c>
      <c r="C535" s="170" t="s">
        <v>1555</v>
      </c>
      <c r="D535" s="170" t="s">
        <v>660</v>
      </c>
      <c r="E535" s="159" t="s">
        <v>1556</v>
      </c>
      <c r="F535" s="170" t="s">
        <v>428</v>
      </c>
      <c r="G535" s="315">
        <v>12</v>
      </c>
      <c r="H535" s="183">
        <v>175.36</v>
      </c>
      <c r="I535" s="188">
        <f t="shared" si="73"/>
        <v>2104.3200000000002</v>
      </c>
      <c r="J535" s="152">
        <f t="shared" si="74"/>
        <v>0.22320000000000001</v>
      </c>
      <c r="K535" s="195">
        <f t="shared" si="75"/>
        <v>214.5</v>
      </c>
      <c r="L535" s="195">
        <f t="shared" si="76"/>
        <v>2574</v>
      </c>
    </row>
    <row r="536" spans="2:12" ht="25.5" x14ac:dyDescent="0.25">
      <c r="B536" s="170" t="s">
        <v>1557</v>
      </c>
      <c r="C536" s="170" t="s">
        <v>1558</v>
      </c>
      <c r="D536" s="170" t="s">
        <v>294</v>
      </c>
      <c r="E536" s="159" t="s">
        <v>1559</v>
      </c>
      <c r="F536" s="170" t="s">
        <v>240</v>
      </c>
      <c r="G536" s="315">
        <v>0.03</v>
      </c>
      <c r="H536" s="183">
        <v>2699.87</v>
      </c>
      <c r="I536" s="188">
        <f t="shared" si="73"/>
        <v>80.989999999999995</v>
      </c>
      <c r="J536" s="152">
        <f t="shared" si="74"/>
        <v>0.22320000000000001</v>
      </c>
      <c r="K536" s="195">
        <f t="shared" si="75"/>
        <v>3302.48</v>
      </c>
      <c r="L536" s="195">
        <f t="shared" si="76"/>
        <v>99.07</v>
      </c>
    </row>
    <row r="537" spans="2:12" ht="25.5" x14ac:dyDescent="0.25">
      <c r="B537" s="170" t="s">
        <v>1560</v>
      </c>
      <c r="C537" s="170" t="s">
        <v>1561</v>
      </c>
      <c r="D537" s="170" t="s">
        <v>294</v>
      </c>
      <c r="E537" s="159" t="s">
        <v>1562</v>
      </c>
      <c r="F537" s="170" t="s">
        <v>240</v>
      </c>
      <c r="G537" s="315">
        <v>0.23</v>
      </c>
      <c r="H537" s="183">
        <v>1968.08</v>
      </c>
      <c r="I537" s="188">
        <f t="shared" si="73"/>
        <v>452.65</v>
      </c>
      <c r="J537" s="152">
        <f t="shared" si="74"/>
        <v>0.22320000000000001</v>
      </c>
      <c r="K537" s="195">
        <f t="shared" si="75"/>
        <v>2407.35</v>
      </c>
      <c r="L537" s="195">
        <f t="shared" si="76"/>
        <v>553.69000000000005</v>
      </c>
    </row>
    <row r="538" spans="2:12" ht="25.5" x14ac:dyDescent="0.25">
      <c r="B538" s="170" t="s">
        <v>1563</v>
      </c>
      <c r="C538" s="170" t="s">
        <v>1564</v>
      </c>
      <c r="D538" s="170" t="s">
        <v>238</v>
      </c>
      <c r="E538" s="159" t="s">
        <v>1565</v>
      </c>
      <c r="F538" s="170" t="s">
        <v>428</v>
      </c>
      <c r="G538" s="315">
        <v>6</v>
      </c>
      <c r="H538" s="183">
        <v>132.22999999999999</v>
      </c>
      <c r="I538" s="188">
        <f t="shared" si="73"/>
        <v>793.38</v>
      </c>
      <c r="J538" s="152">
        <f t="shared" si="74"/>
        <v>0.22320000000000001</v>
      </c>
      <c r="K538" s="195">
        <f t="shared" si="75"/>
        <v>161.74</v>
      </c>
      <c r="L538" s="195">
        <f t="shared" si="76"/>
        <v>970.44</v>
      </c>
    </row>
    <row r="539" spans="2:12" ht="38.25" x14ac:dyDescent="0.25">
      <c r="B539" s="170" t="s">
        <v>1566</v>
      </c>
      <c r="C539" s="170" t="s">
        <v>4211</v>
      </c>
      <c r="D539" s="170" t="s">
        <v>1568</v>
      </c>
      <c r="E539" s="159" t="s">
        <v>4835</v>
      </c>
      <c r="F539" s="170" t="s">
        <v>428</v>
      </c>
      <c r="G539" s="315">
        <v>3</v>
      </c>
      <c r="H539" s="183">
        <v>621.67999999999995</v>
      </c>
      <c r="I539" s="188">
        <f t="shared" si="73"/>
        <v>1865.04</v>
      </c>
      <c r="J539" s="152">
        <f t="shared" si="74"/>
        <v>0.22320000000000001</v>
      </c>
      <c r="K539" s="195">
        <f t="shared" si="75"/>
        <v>760.43</v>
      </c>
      <c r="L539" s="195">
        <f t="shared" si="76"/>
        <v>2281.29</v>
      </c>
    </row>
    <row r="540" spans="2:12" ht="38.25" x14ac:dyDescent="0.25">
      <c r="B540" s="170" t="s">
        <v>1569</v>
      </c>
      <c r="C540" s="170" t="s">
        <v>4212</v>
      </c>
      <c r="D540" s="170" t="s">
        <v>1568</v>
      </c>
      <c r="E540" s="159" t="s">
        <v>4836</v>
      </c>
      <c r="F540" s="170" t="s">
        <v>428</v>
      </c>
      <c r="G540" s="315">
        <v>1</v>
      </c>
      <c r="H540" s="183">
        <v>278.73</v>
      </c>
      <c r="I540" s="188">
        <f t="shared" si="73"/>
        <v>278.73</v>
      </c>
      <c r="J540" s="152">
        <f t="shared" si="74"/>
        <v>0.22320000000000001</v>
      </c>
      <c r="K540" s="195">
        <f t="shared" si="75"/>
        <v>340.94</v>
      </c>
      <c r="L540" s="195">
        <f t="shared" si="76"/>
        <v>340.94</v>
      </c>
    </row>
    <row r="541" spans="2:12" ht="25.5" x14ac:dyDescent="0.25">
      <c r="B541" s="170" t="s">
        <v>1571</v>
      </c>
      <c r="C541" s="170" t="s">
        <v>1572</v>
      </c>
      <c r="D541" s="170" t="s">
        <v>294</v>
      </c>
      <c r="E541" s="159" t="s">
        <v>1573</v>
      </c>
      <c r="F541" s="170" t="s">
        <v>240</v>
      </c>
      <c r="G541" s="315">
        <v>0.13</v>
      </c>
      <c r="H541" s="183">
        <v>6425.66</v>
      </c>
      <c r="I541" s="188">
        <f t="shared" si="73"/>
        <v>835.33</v>
      </c>
      <c r="J541" s="152">
        <f t="shared" si="74"/>
        <v>0.22320000000000001</v>
      </c>
      <c r="K541" s="195">
        <f t="shared" si="75"/>
        <v>7859.86</v>
      </c>
      <c r="L541" s="195">
        <f t="shared" si="76"/>
        <v>1021.78</v>
      </c>
    </row>
    <row r="542" spans="2:12" ht="25.5" x14ac:dyDescent="0.25">
      <c r="B542" s="170" t="s">
        <v>1574</v>
      </c>
      <c r="C542" s="170" t="s">
        <v>1575</v>
      </c>
      <c r="D542" s="170" t="s">
        <v>294</v>
      </c>
      <c r="E542" s="159" t="s">
        <v>1576</v>
      </c>
      <c r="F542" s="170" t="s">
        <v>268</v>
      </c>
      <c r="G542" s="315">
        <v>1</v>
      </c>
      <c r="H542" s="183">
        <v>160.76</v>
      </c>
      <c r="I542" s="188">
        <f t="shared" si="73"/>
        <v>160.76</v>
      </c>
      <c r="J542" s="152">
        <f t="shared" si="74"/>
        <v>0.22320000000000001</v>
      </c>
      <c r="K542" s="195">
        <f t="shared" si="75"/>
        <v>196.64</v>
      </c>
      <c r="L542" s="195">
        <f t="shared" si="76"/>
        <v>196.64</v>
      </c>
    </row>
    <row r="543" spans="2:12" ht="25.5" x14ac:dyDescent="0.25">
      <c r="B543" s="170" t="s">
        <v>1577</v>
      </c>
      <c r="C543" s="170" t="s">
        <v>1578</v>
      </c>
      <c r="D543" s="170" t="s">
        <v>294</v>
      </c>
      <c r="E543" s="159" t="s">
        <v>1579</v>
      </c>
      <c r="F543" s="170" t="s">
        <v>240</v>
      </c>
      <c r="G543" s="315">
        <v>0.16</v>
      </c>
      <c r="H543" s="183">
        <v>2117.0500000000002</v>
      </c>
      <c r="I543" s="188">
        <f t="shared" si="73"/>
        <v>338.72</v>
      </c>
      <c r="J543" s="152">
        <f t="shared" si="74"/>
        <v>0.22320000000000001</v>
      </c>
      <c r="K543" s="195">
        <f t="shared" si="75"/>
        <v>2589.5700000000002</v>
      </c>
      <c r="L543" s="195">
        <f t="shared" si="76"/>
        <v>414.33</v>
      </c>
    </row>
    <row r="544" spans="2:12" ht="38.25" x14ac:dyDescent="0.25">
      <c r="B544" s="170" t="s">
        <v>1580</v>
      </c>
      <c r="C544" s="170" t="s">
        <v>1581</v>
      </c>
      <c r="D544" s="170" t="s">
        <v>238</v>
      </c>
      <c r="E544" s="159" t="s">
        <v>1582</v>
      </c>
      <c r="F544" s="170" t="s">
        <v>628</v>
      </c>
      <c r="G544" s="315">
        <v>20</v>
      </c>
      <c r="H544" s="183">
        <v>166.02</v>
      </c>
      <c r="I544" s="188">
        <f t="shared" si="73"/>
        <v>3320.4</v>
      </c>
      <c r="J544" s="152">
        <f t="shared" si="74"/>
        <v>0.22320000000000001</v>
      </c>
      <c r="K544" s="195">
        <f t="shared" si="75"/>
        <v>203.07</v>
      </c>
      <c r="L544" s="195">
        <f t="shared" si="76"/>
        <v>4061.4</v>
      </c>
    </row>
    <row r="545" spans="2:12" ht="25.5" x14ac:dyDescent="0.25">
      <c r="B545" s="170" t="s">
        <v>1583</v>
      </c>
      <c r="C545" s="170" t="s">
        <v>1584</v>
      </c>
      <c r="D545" s="170" t="s">
        <v>462</v>
      </c>
      <c r="E545" s="159" t="s">
        <v>1585</v>
      </c>
      <c r="F545" s="170" t="s">
        <v>292</v>
      </c>
      <c r="G545" s="315">
        <v>20</v>
      </c>
      <c r="H545" s="183">
        <v>42.86</v>
      </c>
      <c r="I545" s="188">
        <f t="shared" si="73"/>
        <v>857.2</v>
      </c>
      <c r="J545" s="152">
        <f t="shared" si="74"/>
        <v>0.22320000000000001</v>
      </c>
      <c r="K545" s="195">
        <f t="shared" si="75"/>
        <v>52.42</v>
      </c>
      <c r="L545" s="195">
        <f t="shared" si="76"/>
        <v>1048.4000000000001</v>
      </c>
    </row>
    <row r="546" spans="2:12" ht="38.25" x14ac:dyDescent="0.25">
      <c r="B546" s="170" t="s">
        <v>1586</v>
      </c>
      <c r="C546" s="170" t="s">
        <v>1587</v>
      </c>
      <c r="D546" s="170" t="s">
        <v>434</v>
      </c>
      <c r="E546" s="159" t="s">
        <v>1588</v>
      </c>
      <c r="F546" s="170" t="s">
        <v>628</v>
      </c>
      <c r="G546" s="315">
        <v>15</v>
      </c>
      <c r="H546" s="183">
        <v>47.73</v>
      </c>
      <c r="I546" s="188">
        <f t="shared" si="73"/>
        <v>715.95</v>
      </c>
      <c r="J546" s="152">
        <f t="shared" si="74"/>
        <v>0.22320000000000001</v>
      </c>
      <c r="K546" s="195">
        <f t="shared" si="75"/>
        <v>58.38</v>
      </c>
      <c r="L546" s="195">
        <f t="shared" si="76"/>
        <v>875.7</v>
      </c>
    </row>
    <row r="547" spans="2:12" ht="38.25" x14ac:dyDescent="0.25">
      <c r="B547" s="170" t="s">
        <v>1589</v>
      </c>
      <c r="C547" s="170" t="s">
        <v>1590</v>
      </c>
      <c r="D547" s="170" t="s">
        <v>434</v>
      </c>
      <c r="E547" s="159" t="s">
        <v>1591</v>
      </c>
      <c r="F547" s="170" t="s">
        <v>628</v>
      </c>
      <c r="G547" s="315">
        <v>50</v>
      </c>
      <c r="H547" s="183">
        <v>30.52</v>
      </c>
      <c r="I547" s="188">
        <f t="shared" si="73"/>
        <v>1526</v>
      </c>
      <c r="J547" s="152">
        <f t="shared" si="74"/>
        <v>0.22320000000000001</v>
      </c>
      <c r="K547" s="195">
        <f t="shared" si="75"/>
        <v>37.33</v>
      </c>
      <c r="L547" s="195">
        <f t="shared" si="76"/>
        <v>1866.5</v>
      </c>
    </row>
    <row r="548" spans="2:12" ht="38.25" x14ac:dyDescent="0.25">
      <c r="B548" s="170" t="s">
        <v>1592</v>
      </c>
      <c r="C548" s="170" t="s">
        <v>1593</v>
      </c>
      <c r="D548" s="170" t="s">
        <v>434</v>
      </c>
      <c r="E548" s="159" t="s">
        <v>1594</v>
      </c>
      <c r="F548" s="170" t="s">
        <v>628</v>
      </c>
      <c r="G548" s="315">
        <v>35</v>
      </c>
      <c r="H548" s="183">
        <v>60.44</v>
      </c>
      <c r="I548" s="188">
        <f t="shared" si="73"/>
        <v>2115.4</v>
      </c>
      <c r="J548" s="152">
        <f t="shared" si="74"/>
        <v>0.22320000000000001</v>
      </c>
      <c r="K548" s="195">
        <f t="shared" si="75"/>
        <v>73.930000000000007</v>
      </c>
      <c r="L548" s="195">
        <f t="shared" si="76"/>
        <v>2587.5500000000002</v>
      </c>
    </row>
    <row r="549" spans="2:12" ht="25.5" x14ac:dyDescent="0.25">
      <c r="B549" s="170" t="s">
        <v>1595</v>
      </c>
      <c r="C549" s="170" t="s">
        <v>1596</v>
      </c>
      <c r="D549" s="170" t="s">
        <v>238</v>
      </c>
      <c r="E549" s="159" t="s">
        <v>1597</v>
      </c>
      <c r="F549" s="170" t="s">
        <v>268</v>
      </c>
      <c r="G549" s="315">
        <v>6</v>
      </c>
      <c r="H549" s="183">
        <v>55.39</v>
      </c>
      <c r="I549" s="188">
        <f t="shared" si="73"/>
        <v>332.34</v>
      </c>
      <c r="J549" s="152">
        <f t="shared" si="74"/>
        <v>0.22320000000000001</v>
      </c>
      <c r="K549" s="195">
        <f t="shared" si="75"/>
        <v>67.75</v>
      </c>
      <c r="L549" s="195">
        <f t="shared" si="76"/>
        <v>406.5</v>
      </c>
    </row>
    <row r="550" spans="2:12" ht="25.5" x14ac:dyDescent="0.25">
      <c r="B550" s="170" t="s">
        <v>1598</v>
      </c>
      <c r="C550" s="170" t="s">
        <v>1599</v>
      </c>
      <c r="D550" s="170" t="s">
        <v>462</v>
      </c>
      <c r="E550" s="159" t="s">
        <v>1600</v>
      </c>
      <c r="F550" s="170" t="s">
        <v>268</v>
      </c>
      <c r="G550" s="315">
        <v>6</v>
      </c>
      <c r="H550" s="183">
        <v>12.52</v>
      </c>
      <c r="I550" s="188">
        <f t="shared" si="73"/>
        <v>75.12</v>
      </c>
      <c r="J550" s="152">
        <f t="shared" si="74"/>
        <v>0.22320000000000001</v>
      </c>
      <c r="K550" s="195">
        <f t="shared" si="75"/>
        <v>15.31</v>
      </c>
      <c r="L550" s="195">
        <f t="shared" si="76"/>
        <v>91.86</v>
      </c>
    </row>
    <row r="551" spans="2:12" ht="51" x14ac:dyDescent="0.25">
      <c r="B551" s="170" t="s">
        <v>1601</v>
      </c>
      <c r="C551" s="170" t="s">
        <v>1602</v>
      </c>
      <c r="D551" s="170" t="s">
        <v>238</v>
      </c>
      <c r="E551" s="159" t="s">
        <v>1603</v>
      </c>
      <c r="F551" s="170" t="s">
        <v>1604</v>
      </c>
      <c r="G551" s="315">
        <v>685</v>
      </c>
      <c r="H551" s="183">
        <v>34.17</v>
      </c>
      <c r="I551" s="188">
        <f t="shared" si="73"/>
        <v>23406.45</v>
      </c>
      <c r="J551" s="152">
        <f t="shared" si="74"/>
        <v>0.22320000000000001</v>
      </c>
      <c r="K551" s="195">
        <f t="shared" si="75"/>
        <v>41.79</v>
      </c>
      <c r="L551" s="195">
        <f t="shared" si="76"/>
        <v>28626.15</v>
      </c>
    </row>
    <row r="552" spans="2:12" ht="25.5" x14ac:dyDescent="0.25">
      <c r="B552" s="170" t="s">
        <v>1605</v>
      </c>
      <c r="C552" s="170" t="s">
        <v>1606</v>
      </c>
      <c r="D552" s="170" t="s">
        <v>462</v>
      </c>
      <c r="E552" s="159" t="s">
        <v>1607</v>
      </c>
      <c r="F552" s="170" t="s">
        <v>892</v>
      </c>
      <c r="G552" s="315">
        <v>223.1</v>
      </c>
      <c r="H552" s="183">
        <v>72.66</v>
      </c>
      <c r="I552" s="188">
        <f t="shared" si="73"/>
        <v>16210.44</v>
      </c>
      <c r="J552" s="152">
        <f t="shared" si="74"/>
        <v>0.22320000000000001</v>
      </c>
      <c r="K552" s="195">
        <f t="shared" si="75"/>
        <v>88.87</v>
      </c>
      <c r="L552" s="195">
        <f t="shared" si="76"/>
        <v>19826.89</v>
      </c>
    </row>
    <row r="553" spans="2:12" ht="38.25" x14ac:dyDescent="0.25">
      <c r="B553" s="170" t="s">
        <v>1608</v>
      </c>
      <c r="C553" s="170" t="s">
        <v>1609</v>
      </c>
      <c r="D553" s="170" t="s">
        <v>238</v>
      </c>
      <c r="E553" s="159" t="s">
        <v>1610</v>
      </c>
      <c r="F553" s="170" t="s">
        <v>360</v>
      </c>
      <c r="G553" s="315">
        <v>242</v>
      </c>
      <c r="H553" s="183">
        <v>32.479999999999997</v>
      </c>
      <c r="I553" s="188">
        <f t="shared" si="73"/>
        <v>7860.16</v>
      </c>
      <c r="J553" s="152">
        <f t="shared" si="74"/>
        <v>0.22320000000000001</v>
      </c>
      <c r="K553" s="195">
        <f t="shared" si="75"/>
        <v>39.72</v>
      </c>
      <c r="L553" s="195">
        <f t="shared" si="76"/>
        <v>9612.24</v>
      </c>
    </row>
    <row r="554" spans="2:12" ht="25.5" x14ac:dyDescent="0.25">
      <c r="B554" s="170" t="s">
        <v>1611</v>
      </c>
      <c r="C554" s="170" t="s">
        <v>1612</v>
      </c>
      <c r="D554" s="170" t="s">
        <v>434</v>
      </c>
      <c r="E554" s="159" t="s">
        <v>1613</v>
      </c>
      <c r="F554" s="170" t="s">
        <v>628</v>
      </c>
      <c r="G554" s="315">
        <v>6</v>
      </c>
      <c r="H554" s="183">
        <v>57.94</v>
      </c>
      <c r="I554" s="188">
        <f t="shared" si="73"/>
        <v>347.64</v>
      </c>
      <c r="J554" s="152">
        <f t="shared" si="74"/>
        <v>0.22320000000000001</v>
      </c>
      <c r="K554" s="195">
        <f t="shared" si="75"/>
        <v>70.87</v>
      </c>
      <c r="L554" s="195">
        <f t="shared" si="76"/>
        <v>425.22</v>
      </c>
    </row>
    <row r="555" spans="2:12" ht="25.5" x14ac:dyDescent="0.25">
      <c r="B555" s="170" t="s">
        <v>1614</v>
      </c>
      <c r="C555" s="170" t="s">
        <v>1615</v>
      </c>
      <c r="D555" s="170" t="s">
        <v>434</v>
      </c>
      <c r="E555" s="159" t="s">
        <v>1616</v>
      </c>
      <c r="F555" s="170" t="s">
        <v>628</v>
      </c>
      <c r="G555" s="315">
        <v>6</v>
      </c>
      <c r="H555" s="183">
        <v>64.819999999999993</v>
      </c>
      <c r="I555" s="188">
        <f t="shared" si="73"/>
        <v>388.92</v>
      </c>
      <c r="J555" s="152">
        <f t="shared" si="74"/>
        <v>0.22320000000000001</v>
      </c>
      <c r="K555" s="195">
        <f t="shared" si="75"/>
        <v>79.28</v>
      </c>
      <c r="L555" s="195">
        <f t="shared" si="76"/>
        <v>475.68</v>
      </c>
    </row>
    <row r="556" spans="2:12" x14ac:dyDescent="0.25">
      <c r="B556" s="170" t="s">
        <v>1617</v>
      </c>
      <c r="C556" s="170" t="s">
        <v>1618</v>
      </c>
      <c r="D556" s="170" t="s">
        <v>462</v>
      </c>
      <c r="E556" s="159" t="s">
        <v>1619</v>
      </c>
      <c r="F556" s="170" t="s">
        <v>240</v>
      </c>
      <c r="G556" s="315">
        <v>176</v>
      </c>
      <c r="H556" s="183">
        <v>23.54</v>
      </c>
      <c r="I556" s="188">
        <f t="shared" si="73"/>
        <v>4143.04</v>
      </c>
      <c r="J556" s="152">
        <f t="shared" si="74"/>
        <v>0.22320000000000001</v>
      </c>
      <c r="K556" s="195">
        <f t="shared" si="75"/>
        <v>28.79</v>
      </c>
      <c r="L556" s="195">
        <f t="shared" si="76"/>
        <v>5067.04</v>
      </c>
    </row>
    <row r="557" spans="2:12" ht="25.5" x14ac:dyDescent="0.25">
      <c r="B557" s="170" t="s">
        <v>1620</v>
      </c>
      <c r="C557" s="170" t="s">
        <v>1621</v>
      </c>
      <c r="D557" s="170" t="s">
        <v>294</v>
      </c>
      <c r="E557" s="159" t="s">
        <v>1622</v>
      </c>
      <c r="F557" s="170" t="s">
        <v>240</v>
      </c>
      <c r="G557" s="315">
        <v>23.2</v>
      </c>
      <c r="H557" s="183">
        <v>109</v>
      </c>
      <c r="I557" s="188">
        <f t="shared" si="73"/>
        <v>2528.8000000000002</v>
      </c>
      <c r="J557" s="152">
        <f t="shared" si="74"/>
        <v>0.22320000000000001</v>
      </c>
      <c r="K557" s="195">
        <f t="shared" si="75"/>
        <v>133.32</v>
      </c>
      <c r="L557" s="195">
        <f t="shared" si="76"/>
        <v>3093.02</v>
      </c>
    </row>
    <row r="558" spans="2:12" ht="25.5" x14ac:dyDescent="0.25">
      <c r="B558" s="170" t="s">
        <v>1623</v>
      </c>
      <c r="C558" s="170" t="s">
        <v>1624</v>
      </c>
      <c r="D558" s="170" t="s">
        <v>462</v>
      </c>
      <c r="E558" s="159" t="s">
        <v>1625</v>
      </c>
      <c r="F558" s="170" t="s">
        <v>268</v>
      </c>
      <c r="G558" s="315">
        <v>29</v>
      </c>
      <c r="H558" s="183">
        <v>15.2</v>
      </c>
      <c r="I558" s="188">
        <f t="shared" si="73"/>
        <v>440.8</v>
      </c>
      <c r="J558" s="152">
        <f t="shared" si="74"/>
        <v>0.22320000000000001</v>
      </c>
      <c r="K558" s="195">
        <f t="shared" si="75"/>
        <v>18.59</v>
      </c>
      <c r="L558" s="195">
        <f t="shared" si="76"/>
        <v>539.11</v>
      </c>
    </row>
    <row r="559" spans="2:12" ht="38.25" x14ac:dyDescent="0.25">
      <c r="B559" s="170" t="s">
        <v>1626</v>
      </c>
      <c r="C559" s="170" t="s">
        <v>1627</v>
      </c>
      <c r="D559" s="170" t="s">
        <v>238</v>
      </c>
      <c r="E559" s="159" t="s">
        <v>1628</v>
      </c>
      <c r="F559" s="170" t="s">
        <v>428</v>
      </c>
      <c r="G559" s="315">
        <v>1</v>
      </c>
      <c r="H559" s="183">
        <v>64142.32</v>
      </c>
      <c r="I559" s="188">
        <f t="shared" si="73"/>
        <v>64142.32</v>
      </c>
      <c r="J559" s="152">
        <f t="shared" si="74"/>
        <v>0.22320000000000001</v>
      </c>
      <c r="K559" s="195">
        <f t="shared" si="75"/>
        <v>78458.880000000005</v>
      </c>
      <c r="L559" s="195">
        <f t="shared" si="76"/>
        <v>78458.880000000005</v>
      </c>
    </row>
    <row r="560" spans="2:12" x14ac:dyDescent="0.25">
      <c r="B560" s="169" t="s">
        <v>1629</v>
      </c>
      <c r="C560" s="169" t="s">
        <v>185</v>
      </c>
      <c r="D560" s="169"/>
      <c r="E560" s="155" t="s">
        <v>1630</v>
      </c>
      <c r="F560" s="169"/>
      <c r="G560" s="314"/>
      <c r="H560" s="182" t="s">
        <v>121</v>
      </c>
      <c r="I560" s="182">
        <f>SUBTOTAL(9,I561:I582)</f>
        <v>7376.22</v>
      </c>
      <c r="J560" s="114"/>
      <c r="K560" s="194"/>
      <c r="L560" s="182">
        <f>SUBTOTAL(9,L561:L582)</f>
        <v>9022.17</v>
      </c>
    </row>
    <row r="561" spans="2:12" ht="25.5" x14ac:dyDescent="0.25">
      <c r="B561" s="170" t="s">
        <v>1631</v>
      </c>
      <c r="C561" s="170" t="s">
        <v>1632</v>
      </c>
      <c r="D561" s="170" t="s">
        <v>462</v>
      </c>
      <c r="E561" s="159" t="s">
        <v>1633</v>
      </c>
      <c r="F561" s="170" t="s">
        <v>292</v>
      </c>
      <c r="G561" s="315">
        <v>0.4</v>
      </c>
      <c r="H561" s="183">
        <v>25.6</v>
      </c>
      <c r="I561" s="188">
        <f t="shared" si="73"/>
        <v>10.24</v>
      </c>
      <c r="J561" s="152">
        <f t="shared" si="74"/>
        <v>0.22320000000000001</v>
      </c>
      <c r="K561" s="195">
        <f t="shared" si="75"/>
        <v>31.31</v>
      </c>
      <c r="L561" s="195">
        <f t="shared" si="76"/>
        <v>12.52</v>
      </c>
    </row>
    <row r="562" spans="2:12" ht="38.25" x14ac:dyDescent="0.25">
      <c r="B562" s="170" t="s">
        <v>1634</v>
      </c>
      <c r="C562" s="170" t="s">
        <v>1635</v>
      </c>
      <c r="D562" s="170" t="s">
        <v>434</v>
      </c>
      <c r="E562" s="159" t="s">
        <v>1636</v>
      </c>
      <c r="F562" s="170" t="s">
        <v>628</v>
      </c>
      <c r="G562" s="315">
        <v>9.5</v>
      </c>
      <c r="H562" s="183">
        <v>40.61</v>
      </c>
      <c r="I562" s="188">
        <f t="shared" si="73"/>
        <v>385.79</v>
      </c>
      <c r="J562" s="152">
        <f t="shared" si="74"/>
        <v>0.22320000000000001</v>
      </c>
      <c r="K562" s="195">
        <f t="shared" si="75"/>
        <v>49.67</v>
      </c>
      <c r="L562" s="195">
        <f t="shared" si="76"/>
        <v>471.86</v>
      </c>
    </row>
    <row r="563" spans="2:12" ht="38.25" x14ac:dyDescent="0.25">
      <c r="B563" s="170" t="s">
        <v>1637</v>
      </c>
      <c r="C563" s="170" t="s">
        <v>1638</v>
      </c>
      <c r="D563" s="170" t="s">
        <v>434</v>
      </c>
      <c r="E563" s="159" t="s">
        <v>1639</v>
      </c>
      <c r="F563" s="170" t="s">
        <v>628</v>
      </c>
      <c r="G563" s="315">
        <v>5.4</v>
      </c>
      <c r="H563" s="183">
        <v>69.819999999999993</v>
      </c>
      <c r="I563" s="188">
        <f t="shared" si="73"/>
        <v>377.02</v>
      </c>
      <c r="J563" s="152">
        <f t="shared" si="74"/>
        <v>0.22320000000000001</v>
      </c>
      <c r="K563" s="195">
        <f t="shared" si="75"/>
        <v>85.4</v>
      </c>
      <c r="L563" s="195">
        <f t="shared" si="76"/>
        <v>461.16</v>
      </c>
    </row>
    <row r="564" spans="2:12" ht="38.25" x14ac:dyDescent="0.25">
      <c r="B564" s="170" t="s">
        <v>1640</v>
      </c>
      <c r="C564" s="170" t="s">
        <v>1641</v>
      </c>
      <c r="D564" s="170" t="s">
        <v>434</v>
      </c>
      <c r="E564" s="159" t="s">
        <v>1642</v>
      </c>
      <c r="F564" s="170" t="s">
        <v>628</v>
      </c>
      <c r="G564" s="315">
        <v>28.7</v>
      </c>
      <c r="H564" s="183">
        <v>85.27</v>
      </c>
      <c r="I564" s="188">
        <f t="shared" si="73"/>
        <v>2447.2399999999998</v>
      </c>
      <c r="J564" s="152">
        <f t="shared" si="74"/>
        <v>0.22320000000000001</v>
      </c>
      <c r="K564" s="195">
        <f t="shared" si="75"/>
        <v>104.3</v>
      </c>
      <c r="L564" s="195">
        <f t="shared" si="76"/>
        <v>2993.41</v>
      </c>
    </row>
    <row r="565" spans="2:12" x14ac:dyDescent="0.25">
      <c r="B565" s="170" t="s">
        <v>1643</v>
      </c>
      <c r="C565" s="170" t="s">
        <v>1644</v>
      </c>
      <c r="D565" s="170" t="s">
        <v>229</v>
      </c>
      <c r="E565" s="159" t="s">
        <v>1645</v>
      </c>
      <c r="F565" s="170" t="s">
        <v>279</v>
      </c>
      <c r="G565" s="315">
        <v>1</v>
      </c>
      <c r="H565" s="183">
        <v>474.01</v>
      </c>
      <c r="I565" s="188">
        <f t="shared" si="73"/>
        <v>474.01</v>
      </c>
      <c r="J565" s="152">
        <f t="shared" si="74"/>
        <v>0.22320000000000001</v>
      </c>
      <c r="K565" s="195">
        <f t="shared" si="75"/>
        <v>579.79999999999995</v>
      </c>
      <c r="L565" s="195">
        <f t="shared" si="76"/>
        <v>579.79999999999995</v>
      </c>
    </row>
    <row r="566" spans="2:12" x14ac:dyDescent="0.25">
      <c r="B566" s="170" t="s">
        <v>1646</v>
      </c>
      <c r="C566" s="170" t="s">
        <v>1647</v>
      </c>
      <c r="D566" s="170" t="s">
        <v>229</v>
      </c>
      <c r="E566" s="159" t="s">
        <v>1648</v>
      </c>
      <c r="F566" s="170" t="s">
        <v>240</v>
      </c>
      <c r="G566" s="315">
        <v>0.36</v>
      </c>
      <c r="H566" s="183">
        <v>80.41</v>
      </c>
      <c r="I566" s="188">
        <f t="shared" si="73"/>
        <v>28.94</v>
      </c>
      <c r="J566" s="152">
        <f t="shared" si="74"/>
        <v>0.22320000000000001</v>
      </c>
      <c r="K566" s="195">
        <f t="shared" si="75"/>
        <v>98.35</v>
      </c>
      <c r="L566" s="195">
        <f t="shared" si="76"/>
        <v>35.4</v>
      </c>
    </row>
    <row r="567" spans="2:12" ht="38.25" x14ac:dyDescent="0.25">
      <c r="B567" s="170" t="s">
        <v>1649</v>
      </c>
      <c r="C567" s="170" t="s">
        <v>1650</v>
      </c>
      <c r="D567" s="170" t="s">
        <v>434</v>
      </c>
      <c r="E567" s="159" t="s">
        <v>1651</v>
      </c>
      <c r="F567" s="170" t="s">
        <v>428</v>
      </c>
      <c r="G567" s="315">
        <v>1</v>
      </c>
      <c r="H567" s="183">
        <v>660.2</v>
      </c>
      <c r="I567" s="188">
        <f t="shared" si="73"/>
        <v>660.2</v>
      </c>
      <c r="J567" s="152">
        <f t="shared" si="74"/>
        <v>0.22320000000000001</v>
      </c>
      <c r="K567" s="195">
        <f t="shared" si="75"/>
        <v>807.55</v>
      </c>
      <c r="L567" s="195">
        <f t="shared" si="76"/>
        <v>807.55</v>
      </c>
    </row>
    <row r="568" spans="2:12" ht="25.5" x14ac:dyDescent="0.25">
      <c r="B568" s="170" t="s">
        <v>1652</v>
      </c>
      <c r="C568" s="170" t="s">
        <v>1653</v>
      </c>
      <c r="D568" s="170" t="s">
        <v>434</v>
      </c>
      <c r="E568" s="159" t="s">
        <v>1654</v>
      </c>
      <c r="F568" s="170" t="s">
        <v>428</v>
      </c>
      <c r="G568" s="315">
        <v>2</v>
      </c>
      <c r="H568" s="183">
        <v>39.01</v>
      </c>
      <c r="I568" s="188">
        <f t="shared" si="73"/>
        <v>78.02</v>
      </c>
      <c r="J568" s="152">
        <f t="shared" si="74"/>
        <v>0.22320000000000001</v>
      </c>
      <c r="K568" s="195">
        <f t="shared" si="75"/>
        <v>47.71</v>
      </c>
      <c r="L568" s="195">
        <f t="shared" si="76"/>
        <v>95.42</v>
      </c>
    </row>
    <row r="569" spans="2:12" ht="25.5" x14ac:dyDescent="0.25">
      <c r="B569" s="170" t="s">
        <v>1655</v>
      </c>
      <c r="C569" s="170" t="s">
        <v>1656</v>
      </c>
      <c r="D569" s="170" t="s">
        <v>229</v>
      </c>
      <c r="E569" s="159" t="s">
        <v>1657</v>
      </c>
      <c r="F569" s="170" t="s">
        <v>268</v>
      </c>
      <c r="G569" s="315">
        <v>1</v>
      </c>
      <c r="H569" s="183">
        <v>326.64</v>
      </c>
      <c r="I569" s="188">
        <f t="shared" si="73"/>
        <v>326.64</v>
      </c>
      <c r="J569" s="152">
        <f t="shared" si="74"/>
        <v>0.22320000000000001</v>
      </c>
      <c r="K569" s="195">
        <f t="shared" si="75"/>
        <v>399.54</v>
      </c>
      <c r="L569" s="195">
        <f t="shared" si="76"/>
        <v>399.54</v>
      </c>
    </row>
    <row r="570" spans="2:12" x14ac:dyDescent="0.25">
      <c r="B570" s="170" t="s">
        <v>1658</v>
      </c>
      <c r="C570" s="170" t="s">
        <v>1659</v>
      </c>
      <c r="D570" s="170" t="s">
        <v>229</v>
      </c>
      <c r="E570" s="159" t="s">
        <v>1660</v>
      </c>
      <c r="F570" s="170" t="s">
        <v>279</v>
      </c>
      <c r="G570" s="315">
        <v>2</v>
      </c>
      <c r="H570" s="183">
        <v>198.18</v>
      </c>
      <c r="I570" s="188">
        <f t="shared" si="73"/>
        <v>396.36</v>
      </c>
      <c r="J570" s="152">
        <f t="shared" si="74"/>
        <v>0.22320000000000001</v>
      </c>
      <c r="K570" s="195">
        <f t="shared" si="75"/>
        <v>242.41</v>
      </c>
      <c r="L570" s="195">
        <f t="shared" si="76"/>
        <v>484.82</v>
      </c>
    </row>
    <row r="571" spans="2:12" ht="25.5" x14ac:dyDescent="0.25">
      <c r="B571" s="170" t="s">
        <v>1661</v>
      </c>
      <c r="C571" s="170" t="s">
        <v>1662</v>
      </c>
      <c r="D571" s="170" t="s">
        <v>434</v>
      </c>
      <c r="E571" s="159" t="s">
        <v>1663</v>
      </c>
      <c r="F571" s="170" t="s">
        <v>428</v>
      </c>
      <c r="G571" s="315">
        <v>4</v>
      </c>
      <c r="H571" s="183">
        <v>53.12</v>
      </c>
      <c r="I571" s="188">
        <f t="shared" si="73"/>
        <v>212.48</v>
      </c>
      <c r="J571" s="152">
        <f t="shared" si="74"/>
        <v>0.22320000000000001</v>
      </c>
      <c r="K571" s="195">
        <f t="shared" si="75"/>
        <v>64.97</v>
      </c>
      <c r="L571" s="195">
        <f t="shared" si="76"/>
        <v>259.88</v>
      </c>
    </row>
    <row r="572" spans="2:12" ht="38.25" x14ac:dyDescent="0.25">
      <c r="B572" s="170" t="s">
        <v>1664</v>
      </c>
      <c r="C572" s="170" t="s">
        <v>1665</v>
      </c>
      <c r="D572" s="170" t="s">
        <v>434</v>
      </c>
      <c r="E572" s="159" t="s">
        <v>1666</v>
      </c>
      <c r="F572" s="170" t="s">
        <v>428</v>
      </c>
      <c r="G572" s="315">
        <v>1</v>
      </c>
      <c r="H572" s="183">
        <v>19.96</v>
      </c>
      <c r="I572" s="188">
        <f t="shared" si="73"/>
        <v>19.96</v>
      </c>
      <c r="J572" s="152">
        <f t="shared" si="74"/>
        <v>0.22320000000000001</v>
      </c>
      <c r="K572" s="195">
        <f t="shared" si="75"/>
        <v>24.41</v>
      </c>
      <c r="L572" s="195">
        <f t="shared" si="76"/>
        <v>24.41</v>
      </c>
    </row>
    <row r="573" spans="2:12" ht="38.25" x14ac:dyDescent="0.25">
      <c r="B573" s="170" t="s">
        <v>1667</v>
      </c>
      <c r="C573" s="170" t="s">
        <v>1668</v>
      </c>
      <c r="D573" s="170" t="s">
        <v>434</v>
      </c>
      <c r="E573" s="159" t="s">
        <v>1669</v>
      </c>
      <c r="F573" s="170" t="s">
        <v>428</v>
      </c>
      <c r="G573" s="315">
        <v>3</v>
      </c>
      <c r="H573" s="183">
        <v>22.85</v>
      </c>
      <c r="I573" s="188">
        <f t="shared" si="73"/>
        <v>68.55</v>
      </c>
      <c r="J573" s="152">
        <f t="shared" si="74"/>
        <v>0.22320000000000001</v>
      </c>
      <c r="K573" s="195">
        <f t="shared" si="75"/>
        <v>27.95</v>
      </c>
      <c r="L573" s="195">
        <f t="shared" si="76"/>
        <v>83.85</v>
      </c>
    </row>
    <row r="574" spans="2:12" x14ac:dyDescent="0.25">
      <c r="B574" s="170" t="s">
        <v>1670</v>
      </c>
      <c r="C574" s="170" t="s">
        <v>1671</v>
      </c>
      <c r="D574" s="170" t="s">
        <v>660</v>
      </c>
      <c r="E574" s="159" t="s">
        <v>1672</v>
      </c>
      <c r="F574" s="170" t="s">
        <v>428</v>
      </c>
      <c r="G574" s="315">
        <v>10</v>
      </c>
      <c r="H574" s="183">
        <v>23.82</v>
      </c>
      <c r="I574" s="188">
        <f t="shared" si="73"/>
        <v>238.2</v>
      </c>
      <c r="J574" s="152">
        <f t="shared" si="74"/>
        <v>0.22320000000000001</v>
      </c>
      <c r="K574" s="195">
        <f t="shared" si="75"/>
        <v>29.13</v>
      </c>
      <c r="L574" s="195">
        <f t="shared" si="76"/>
        <v>291.3</v>
      </c>
    </row>
    <row r="575" spans="2:12" x14ac:dyDescent="0.25">
      <c r="B575" s="170" t="s">
        <v>1673</v>
      </c>
      <c r="C575" s="170" t="s">
        <v>1674</v>
      </c>
      <c r="D575" s="170" t="s">
        <v>660</v>
      </c>
      <c r="E575" s="159" t="s">
        <v>1675</v>
      </c>
      <c r="F575" s="170" t="s">
        <v>428</v>
      </c>
      <c r="G575" s="315">
        <v>12</v>
      </c>
      <c r="H575" s="183">
        <v>27.66</v>
      </c>
      <c r="I575" s="188">
        <f t="shared" si="73"/>
        <v>331.92</v>
      </c>
      <c r="J575" s="152">
        <f t="shared" si="74"/>
        <v>0.22320000000000001</v>
      </c>
      <c r="K575" s="195">
        <f t="shared" si="75"/>
        <v>33.83</v>
      </c>
      <c r="L575" s="195">
        <f t="shared" si="76"/>
        <v>405.96</v>
      </c>
    </row>
    <row r="576" spans="2:12" x14ac:dyDescent="0.25">
      <c r="B576" s="170" t="s">
        <v>1676</v>
      </c>
      <c r="C576" s="170" t="s">
        <v>1677</v>
      </c>
      <c r="D576" s="170" t="s">
        <v>660</v>
      </c>
      <c r="E576" s="159" t="s">
        <v>1678</v>
      </c>
      <c r="F576" s="170" t="s">
        <v>428</v>
      </c>
      <c r="G576" s="315">
        <v>8</v>
      </c>
      <c r="H576" s="183">
        <v>55.38</v>
      </c>
      <c r="I576" s="188">
        <f t="shared" si="73"/>
        <v>443.04</v>
      </c>
      <c r="J576" s="152">
        <f t="shared" si="74"/>
        <v>0.22320000000000001</v>
      </c>
      <c r="K576" s="195">
        <f t="shared" si="75"/>
        <v>67.739999999999995</v>
      </c>
      <c r="L576" s="195">
        <f t="shared" si="76"/>
        <v>541.91999999999996</v>
      </c>
    </row>
    <row r="577" spans="2:12" ht="38.25" x14ac:dyDescent="0.25">
      <c r="B577" s="170" t="s">
        <v>2012</v>
      </c>
      <c r="C577" s="170" t="s">
        <v>2013</v>
      </c>
      <c r="D577" s="170" t="s">
        <v>434</v>
      </c>
      <c r="E577" s="159" t="s">
        <v>2014</v>
      </c>
      <c r="F577" s="170" t="s">
        <v>428</v>
      </c>
      <c r="G577" s="315">
        <v>2</v>
      </c>
      <c r="H577" s="183">
        <v>16.18</v>
      </c>
      <c r="I577" s="188">
        <f t="shared" si="73"/>
        <v>32.36</v>
      </c>
      <c r="J577" s="152">
        <f t="shared" si="74"/>
        <v>0.22320000000000001</v>
      </c>
      <c r="K577" s="195">
        <f t="shared" si="75"/>
        <v>19.79</v>
      </c>
      <c r="L577" s="195">
        <f t="shared" si="76"/>
        <v>39.58</v>
      </c>
    </row>
    <row r="578" spans="2:12" x14ac:dyDescent="0.25">
      <c r="B578" s="170" t="s">
        <v>2015</v>
      </c>
      <c r="C578" s="170" t="s">
        <v>2016</v>
      </c>
      <c r="D578" s="170" t="s">
        <v>229</v>
      </c>
      <c r="E578" s="159" t="s">
        <v>2017</v>
      </c>
      <c r="F578" s="170" t="s">
        <v>279</v>
      </c>
      <c r="G578" s="315">
        <v>7</v>
      </c>
      <c r="H578" s="183">
        <v>9.7100000000000009</v>
      </c>
      <c r="I578" s="188">
        <f t="shared" ref="I578:I582" si="78">TRUNC(G578 * H578, 2)</f>
        <v>67.97</v>
      </c>
      <c r="J578" s="152">
        <f t="shared" ref="J578:J582" si="79">+$L$5</f>
        <v>0.22320000000000001</v>
      </c>
      <c r="K578" s="195">
        <f t="shared" ref="K578:K582" si="80">TRUNC(H578 * (1 + J578), 2)</f>
        <v>11.87</v>
      </c>
      <c r="L578" s="195">
        <f t="shared" ref="L578:L582" si="81">TRUNC(G578 * K578, 2)</f>
        <v>83.09</v>
      </c>
    </row>
    <row r="579" spans="2:12" ht="25.5" x14ac:dyDescent="0.25">
      <c r="B579" s="170" t="s">
        <v>2018</v>
      </c>
      <c r="C579" s="170" t="s">
        <v>2019</v>
      </c>
      <c r="D579" s="170" t="s">
        <v>462</v>
      </c>
      <c r="E579" s="159" t="s">
        <v>2020</v>
      </c>
      <c r="F579" s="170" t="s">
        <v>268</v>
      </c>
      <c r="G579" s="315">
        <v>2</v>
      </c>
      <c r="H579" s="183">
        <v>33.520000000000003</v>
      </c>
      <c r="I579" s="188">
        <f t="shared" si="78"/>
        <v>67.040000000000006</v>
      </c>
      <c r="J579" s="152">
        <f t="shared" si="79"/>
        <v>0.22320000000000001</v>
      </c>
      <c r="K579" s="195">
        <f t="shared" si="80"/>
        <v>41</v>
      </c>
      <c r="L579" s="195">
        <f t="shared" si="81"/>
        <v>82</v>
      </c>
    </row>
    <row r="580" spans="2:12" x14ac:dyDescent="0.25">
      <c r="B580" s="170" t="s">
        <v>2021</v>
      </c>
      <c r="C580" s="170" t="s">
        <v>2022</v>
      </c>
      <c r="D580" s="170" t="s">
        <v>660</v>
      </c>
      <c r="E580" s="159" t="s">
        <v>2023</v>
      </c>
      <c r="F580" s="170" t="s">
        <v>428</v>
      </c>
      <c r="G580" s="315">
        <v>25</v>
      </c>
      <c r="H580" s="183">
        <v>14.34</v>
      </c>
      <c r="I580" s="188">
        <f t="shared" si="78"/>
        <v>358.5</v>
      </c>
      <c r="J580" s="152">
        <f t="shared" si="79"/>
        <v>0.22320000000000001</v>
      </c>
      <c r="K580" s="195">
        <f t="shared" si="80"/>
        <v>17.54</v>
      </c>
      <c r="L580" s="195">
        <f t="shared" si="81"/>
        <v>438.5</v>
      </c>
    </row>
    <row r="581" spans="2:12" x14ac:dyDescent="0.25">
      <c r="B581" s="170" t="s">
        <v>2024</v>
      </c>
      <c r="C581" s="170" t="s">
        <v>2025</v>
      </c>
      <c r="D581" s="170" t="s">
        <v>660</v>
      </c>
      <c r="E581" s="159" t="s">
        <v>2026</v>
      </c>
      <c r="F581" s="170" t="s">
        <v>428</v>
      </c>
      <c r="G581" s="315">
        <v>5</v>
      </c>
      <c r="H581" s="183">
        <v>35.880000000000003</v>
      </c>
      <c r="I581" s="188">
        <f t="shared" si="78"/>
        <v>179.4</v>
      </c>
      <c r="J581" s="152">
        <f t="shared" si="79"/>
        <v>0.22320000000000001</v>
      </c>
      <c r="K581" s="195">
        <f t="shared" si="80"/>
        <v>43.88</v>
      </c>
      <c r="L581" s="195">
        <f t="shared" si="81"/>
        <v>219.4</v>
      </c>
    </row>
    <row r="582" spans="2:12" x14ac:dyDescent="0.25">
      <c r="B582" s="170" t="s">
        <v>2027</v>
      </c>
      <c r="C582" s="170" t="s">
        <v>2028</v>
      </c>
      <c r="D582" s="170" t="s">
        <v>229</v>
      </c>
      <c r="E582" s="159" t="s">
        <v>2029</v>
      </c>
      <c r="F582" s="170" t="s">
        <v>268</v>
      </c>
      <c r="G582" s="315">
        <v>2</v>
      </c>
      <c r="H582" s="183">
        <v>86.17</v>
      </c>
      <c r="I582" s="188">
        <f t="shared" si="78"/>
        <v>172.34</v>
      </c>
      <c r="J582" s="152">
        <f t="shared" si="79"/>
        <v>0.22320000000000001</v>
      </c>
      <c r="K582" s="195">
        <f t="shared" si="80"/>
        <v>105.4</v>
      </c>
      <c r="L582" s="195">
        <f t="shared" si="81"/>
        <v>210.8</v>
      </c>
    </row>
    <row r="583" spans="2:12" x14ac:dyDescent="0.25">
      <c r="B583" s="169" t="s">
        <v>112</v>
      </c>
      <c r="C583" s="169" t="s">
        <v>185</v>
      </c>
      <c r="D583" s="169"/>
      <c r="E583" s="155" t="s">
        <v>2030</v>
      </c>
      <c r="F583" s="169"/>
      <c r="G583" s="314"/>
      <c r="H583" s="182" t="s">
        <v>121</v>
      </c>
      <c r="I583" s="182">
        <f>SUBTOTAL(9,I584:I588)</f>
        <v>10121.15</v>
      </c>
      <c r="J583" s="114"/>
      <c r="K583" s="194"/>
      <c r="L583" s="182">
        <f>SUBTOTAL(9,L584:L588)</f>
        <v>12379.84</v>
      </c>
    </row>
    <row r="584" spans="2:12" ht="25.5" x14ac:dyDescent="0.25">
      <c r="B584" s="170" t="s">
        <v>1679</v>
      </c>
      <c r="C584" s="170" t="s">
        <v>1680</v>
      </c>
      <c r="D584" s="170" t="s">
        <v>434</v>
      </c>
      <c r="E584" s="159" t="s">
        <v>1681</v>
      </c>
      <c r="F584" s="170" t="s">
        <v>428</v>
      </c>
      <c r="G584" s="315">
        <v>14</v>
      </c>
      <c r="H584" s="183">
        <v>206.08</v>
      </c>
      <c r="I584" s="188">
        <f t="shared" ref="I584:I588" si="82">TRUNC(G584 * H584, 2)</f>
        <v>2885.12</v>
      </c>
      <c r="J584" s="152">
        <f t="shared" ref="J584:J640" si="83">+$L$5</f>
        <v>0.22320000000000001</v>
      </c>
      <c r="K584" s="195">
        <f t="shared" ref="K584:K588" si="84">TRUNC(H584 * (1 + J584), 2)</f>
        <v>252.07</v>
      </c>
      <c r="L584" s="195">
        <f t="shared" ref="L584:L588" si="85">TRUNC(G584 * K584, 2)</f>
        <v>3528.98</v>
      </c>
    </row>
    <row r="585" spans="2:12" ht="25.5" x14ac:dyDescent="0.25">
      <c r="B585" s="170" t="s">
        <v>1682</v>
      </c>
      <c r="C585" s="170" t="s">
        <v>1683</v>
      </c>
      <c r="D585" s="170" t="s">
        <v>1156</v>
      </c>
      <c r="E585" s="159" t="s">
        <v>1684</v>
      </c>
      <c r="F585" s="170" t="s">
        <v>428</v>
      </c>
      <c r="G585" s="315">
        <v>10</v>
      </c>
      <c r="H585" s="183">
        <v>673.35500000000002</v>
      </c>
      <c r="I585" s="188">
        <f t="shared" si="82"/>
        <v>6733.55</v>
      </c>
      <c r="J585" s="152">
        <f t="shared" si="83"/>
        <v>0.22320000000000001</v>
      </c>
      <c r="K585" s="195">
        <f t="shared" si="84"/>
        <v>823.64</v>
      </c>
      <c r="L585" s="195">
        <f t="shared" si="85"/>
        <v>8236.4</v>
      </c>
    </row>
    <row r="586" spans="2:12" x14ac:dyDescent="0.25">
      <c r="B586" s="170" t="s">
        <v>1685</v>
      </c>
      <c r="C586" s="170" t="s">
        <v>1686</v>
      </c>
      <c r="D586" s="170" t="s">
        <v>229</v>
      </c>
      <c r="E586" s="159" t="s">
        <v>1687</v>
      </c>
      <c r="F586" s="170" t="s">
        <v>268</v>
      </c>
      <c r="G586" s="315">
        <v>1</v>
      </c>
      <c r="H586" s="183">
        <v>51.58</v>
      </c>
      <c r="I586" s="188">
        <f t="shared" si="82"/>
        <v>51.58</v>
      </c>
      <c r="J586" s="152">
        <f t="shared" si="83"/>
        <v>0.22320000000000001</v>
      </c>
      <c r="K586" s="195">
        <f t="shared" si="84"/>
        <v>63.09</v>
      </c>
      <c r="L586" s="195">
        <f t="shared" si="85"/>
        <v>63.09</v>
      </c>
    </row>
    <row r="587" spans="2:12" ht="25.5" x14ac:dyDescent="0.25">
      <c r="B587" s="170" t="s">
        <v>1688</v>
      </c>
      <c r="C587" s="170" t="s">
        <v>1689</v>
      </c>
      <c r="D587" s="170" t="s">
        <v>462</v>
      </c>
      <c r="E587" s="159" t="s">
        <v>1690</v>
      </c>
      <c r="F587" s="170" t="s">
        <v>268</v>
      </c>
      <c r="G587" s="315">
        <v>15</v>
      </c>
      <c r="H587" s="183">
        <v>16.11</v>
      </c>
      <c r="I587" s="188">
        <f t="shared" si="82"/>
        <v>241.65</v>
      </c>
      <c r="J587" s="152">
        <f t="shared" si="83"/>
        <v>0.22320000000000001</v>
      </c>
      <c r="K587" s="195">
        <f t="shared" si="84"/>
        <v>19.7</v>
      </c>
      <c r="L587" s="195">
        <f t="shared" si="85"/>
        <v>295.5</v>
      </c>
    </row>
    <row r="588" spans="2:12" ht="25.5" x14ac:dyDescent="0.25">
      <c r="B588" s="170" t="s">
        <v>1691</v>
      </c>
      <c r="C588" s="170" t="s">
        <v>1692</v>
      </c>
      <c r="D588" s="170" t="s">
        <v>462</v>
      </c>
      <c r="E588" s="159" t="s">
        <v>1693</v>
      </c>
      <c r="F588" s="170" t="s">
        <v>268</v>
      </c>
      <c r="G588" s="315">
        <v>9</v>
      </c>
      <c r="H588" s="183">
        <v>23.25</v>
      </c>
      <c r="I588" s="188">
        <f t="shared" si="82"/>
        <v>209.25</v>
      </c>
      <c r="J588" s="152">
        <f t="shared" si="83"/>
        <v>0.22320000000000001</v>
      </c>
      <c r="K588" s="195">
        <f t="shared" si="84"/>
        <v>28.43</v>
      </c>
      <c r="L588" s="195">
        <f t="shared" si="85"/>
        <v>255.87</v>
      </c>
    </row>
    <row r="589" spans="2:12" x14ac:dyDescent="0.25">
      <c r="B589" s="169" t="s">
        <v>113</v>
      </c>
      <c r="C589" s="169" t="s">
        <v>185</v>
      </c>
      <c r="D589" s="169"/>
      <c r="E589" s="155" t="s">
        <v>1694</v>
      </c>
      <c r="F589" s="169"/>
      <c r="G589" s="314"/>
      <c r="H589" s="182" t="s">
        <v>121</v>
      </c>
      <c r="I589" s="182">
        <f>SUBTOTAL(9,I590:I599)</f>
        <v>221385.67</v>
      </c>
      <c r="J589" s="114"/>
      <c r="K589" s="194"/>
      <c r="L589" s="182">
        <f>SUBTOTAL(9,L590:L599)</f>
        <v>270787.20000000001</v>
      </c>
    </row>
    <row r="590" spans="2:12" x14ac:dyDescent="0.25">
      <c r="B590" s="169" t="s">
        <v>1695</v>
      </c>
      <c r="C590" s="169" t="s">
        <v>185</v>
      </c>
      <c r="D590" s="169"/>
      <c r="E590" s="155" t="s">
        <v>1696</v>
      </c>
      <c r="F590" s="169"/>
      <c r="G590" s="314"/>
      <c r="H590" s="182" t="s">
        <v>121</v>
      </c>
      <c r="I590" s="182">
        <f>SUBTOTAL(9,I591:I592)</f>
        <v>144448.67000000001</v>
      </c>
      <c r="J590" s="114"/>
      <c r="K590" s="194"/>
      <c r="L590" s="182">
        <f>SUBTOTAL(9,L591:L592)</f>
        <v>176681.94999999998</v>
      </c>
    </row>
    <row r="591" spans="2:12" ht="38.25" x14ac:dyDescent="0.25">
      <c r="B591" s="170" t="s">
        <v>1697</v>
      </c>
      <c r="C591" s="170" t="s">
        <v>1698</v>
      </c>
      <c r="D591" s="170" t="s">
        <v>434</v>
      </c>
      <c r="E591" s="159" t="s">
        <v>1699</v>
      </c>
      <c r="F591" s="170" t="s">
        <v>240</v>
      </c>
      <c r="G591" s="315">
        <v>1337.31</v>
      </c>
      <c r="H591" s="183">
        <v>106.07</v>
      </c>
      <c r="I591" s="188">
        <f t="shared" ref="I591:I654" si="86">TRUNC(G591 * H591, 2)</f>
        <v>141848.47</v>
      </c>
      <c r="J591" s="152">
        <f t="shared" si="83"/>
        <v>0.22320000000000001</v>
      </c>
      <c r="K591" s="195">
        <f t="shared" ref="K591:K654" si="87">TRUNC(H591 * (1 + J591), 2)</f>
        <v>129.74</v>
      </c>
      <c r="L591" s="195">
        <f t="shared" ref="L591:L654" si="88">TRUNC(G591 * K591, 2)</f>
        <v>173502.59</v>
      </c>
    </row>
    <row r="592" spans="2:12" ht="25.5" x14ac:dyDescent="0.25">
      <c r="B592" s="170" t="s">
        <v>1700</v>
      </c>
      <c r="C592" s="170" t="s">
        <v>1701</v>
      </c>
      <c r="D592" s="170" t="s">
        <v>434</v>
      </c>
      <c r="E592" s="159" t="s">
        <v>1702</v>
      </c>
      <c r="F592" s="170" t="s">
        <v>628</v>
      </c>
      <c r="G592" s="315">
        <v>242.33</v>
      </c>
      <c r="H592" s="183">
        <v>10.73</v>
      </c>
      <c r="I592" s="188">
        <f t="shared" si="86"/>
        <v>2600.1999999999998</v>
      </c>
      <c r="J592" s="152">
        <f t="shared" si="83"/>
        <v>0.22320000000000001</v>
      </c>
      <c r="K592" s="195">
        <f t="shared" si="87"/>
        <v>13.12</v>
      </c>
      <c r="L592" s="195">
        <f t="shared" si="88"/>
        <v>3179.36</v>
      </c>
    </row>
    <row r="593" spans="2:12" x14ac:dyDescent="0.25">
      <c r="B593" s="169" t="s">
        <v>1703</v>
      </c>
      <c r="C593" s="169" t="s">
        <v>185</v>
      </c>
      <c r="D593" s="169"/>
      <c r="E593" s="155" t="s">
        <v>1704</v>
      </c>
      <c r="F593" s="169"/>
      <c r="G593" s="314"/>
      <c r="H593" s="182" t="s">
        <v>121</v>
      </c>
      <c r="I593" s="182">
        <f>SUBTOTAL(9,I594:I599)</f>
        <v>76937</v>
      </c>
      <c r="J593" s="114"/>
      <c r="K593" s="194"/>
      <c r="L593" s="182">
        <f>SUBTOTAL(9,L594:L599)</f>
        <v>94105.25</v>
      </c>
    </row>
    <row r="594" spans="2:12" ht="25.5" x14ac:dyDescent="0.25">
      <c r="B594" s="170" t="s">
        <v>1705</v>
      </c>
      <c r="C594" s="170" t="s">
        <v>1706</v>
      </c>
      <c r="D594" s="170" t="s">
        <v>660</v>
      </c>
      <c r="E594" s="159" t="s">
        <v>1707</v>
      </c>
      <c r="F594" s="170" t="s">
        <v>240</v>
      </c>
      <c r="G594" s="315">
        <v>18.25</v>
      </c>
      <c r="H594" s="183">
        <v>272.64</v>
      </c>
      <c r="I594" s="188">
        <f t="shared" si="86"/>
        <v>4975.68</v>
      </c>
      <c r="J594" s="152">
        <f t="shared" si="83"/>
        <v>0.22320000000000001</v>
      </c>
      <c r="K594" s="195">
        <f t="shared" si="87"/>
        <v>333.49</v>
      </c>
      <c r="L594" s="195">
        <f t="shared" si="88"/>
        <v>6086.19</v>
      </c>
    </row>
    <row r="595" spans="2:12" ht="25.5" x14ac:dyDescent="0.25">
      <c r="B595" s="170" t="s">
        <v>1708</v>
      </c>
      <c r="C595" s="170" t="s">
        <v>1709</v>
      </c>
      <c r="D595" s="170" t="s">
        <v>238</v>
      </c>
      <c r="E595" s="159" t="s">
        <v>1710</v>
      </c>
      <c r="F595" s="170" t="s">
        <v>1376</v>
      </c>
      <c r="G595" s="315">
        <v>2</v>
      </c>
      <c r="H595" s="183">
        <v>1958.42</v>
      </c>
      <c r="I595" s="188">
        <f t="shared" si="86"/>
        <v>3916.84</v>
      </c>
      <c r="J595" s="152">
        <f t="shared" si="83"/>
        <v>0.22320000000000001</v>
      </c>
      <c r="K595" s="195">
        <f t="shared" si="87"/>
        <v>2395.5300000000002</v>
      </c>
      <c r="L595" s="195">
        <f t="shared" si="88"/>
        <v>4791.0600000000004</v>
      </c>
    </row>
    <row r="596" spans="2:12" x14ac:dyDescent="0.25">
      <c r="B596" s="170" t="s">
        <v>1711</v>
      </c>
      <c r="C596" s="170" t="s">
        <v>1712</v>
      </c>
      <c r="D596" s="170" t="s">
        <v>229</v>
      </c>
      <c r="E596" s="159" t="s">
        <v>1713</v>
      </c>
      <c r="F596" s="170" t="s">
        <v>240</v>
      </c>
      <c r="G596" s="315">
        <v>611.87</v>
      </c>
      <c r="H596" s="183">
        <v>63.69</v>
      </c>
      <c r="I596" s="188">
        <f t="shared" si="86"/>
        <v>38970</v>
      </c>
      <c r="J596" s="152">
        <f t="shared" si="83"/>
        <v>0.22320000000000001</v>
      </c>
      <c r="K596" s="195">
        <f t="shared" si="87"/>
        <v>77.900000000000006</v>
      </c>
      <c r="L596" s="195">
        <f t="shared" si="88"/>
        <v>47664.67</v>
      </c>
    </row>
    <row r="597" spans="2:12" ht="25.5" x14ac:dyDescent="0.25">
      <c r="B597" s="170" t="s">
        <v>1714</v>
      </c>
      <c r="C597" s="170" t="s">
        <v>1715</v>
      </c>
      <c r="D597" s="170" t="s">
        <v>890</v>
      </c>
      <c r="E597" s="159" t="s">
        <v>1716</v>
      </c>
      <c r="F597" s="170" t="s">
        <v>240</v>
      </c>
      <c r="G597" s="315">
        <v>35.72</v>
      </c>
      <c r="H597" s="183">
        <v>543.13</v>
      </c>
      <c r="I597" s="188">
        <f t="shared" si="86"/>
        <v>19400.599999999999</v>
      </c>
      <c r="J597" s="152">
        <f t="shared" si="83"/>
        <v>0.22320000000000001</v>
      </c>
      <c r="K597" s="195">
        <f t="shared" si="87"/>
        <v>664.35</v>
      </c>
      <c r="L597" s="195">
        <f t="shared" si="88"/>
        <v>23730.58</v>
      </c>
    </row>
    <row r="598" spans="2:12" ht="25.5" x14ac:dyDescent="0.25">
      <c r="B598" s="170" t="s">
        <v>1717</v>
      </c>
      <c r="C598" s="170" t="s">
        <v>1718</v>
      </c>
      <c r="D598" s="170" t="s">
        <v>238</v>
      </c>
      <c r="E598" s="159" t="s">
        <v>1719</v>
      </c>
      <c r="F598" s="170" t="s">
        <v>1720</v>
      </c>
      <c r="G598" s="315">
        <v>7.24</v>
      </c>
      <c r="H598" s="183">
        <v>104.71</v>
      </c>
      <c r="I598" s="188">
        <f t="shared" si="86"/>
        <v>758.1</v>
      </c>
      <c r="J598" s="152">
        <f t="shared" si="83"/>
        <v>0.22320000000000001</v>
      </c>
      <c r="K598" s="195">
        <f t="shared" si="87"/>
        <v>128.08000000000001</v>
      </c>
      <c r="L598" s="195">
        <f t="shared" si="88"/>
        <v>927.29</v>
      </c>
    </row>
    <row r="599" spans="2:12" ht="38.25" x14ac:dyDescent="0.25">
      <c r="B599" s="170" t="s">
        <v>1721</v>
      </c>
      <c r="C599" s="170" t="s">
        <v>1722</v>
      </c>
      <c r="D599" s="170" t="s">
        <v>238</v>
      </c>
      <c r="E599" s="276" t="s">
        <v>4203</v>
      </c>
      <c r="F599" s="170" t="s">
        <v>240</v>
      </c>
      <c r="G599" s="315">
        <v>37.4</v>
      </c>
      <c r="H599" s="183">
        <v>238.39</v>
      </c>
      <c r="I599" s="188">
        <f t="shared" si="86"/>
        <v>8915.7800000000007</v>
      </c>
      <c r="J599" s="152">
        <f t="shared" si="83"/>
        <v>0.22320000000000001</v>
      </c>
      <c r="K599" s="195">
        <f t="shared" si="87"/>
        <v>291.58999999999997</v>
      </c>
      <c r="L599" s="195">
        <f t="shared" si="88"/>
        <v>10905.46</v>
      </c>
    </row>
    <row r="600" spans="2:12" x14ac:dyDescent="0.25">
      <c r="B600" s="169" t="s">
        <v>114</v>
      </c>
      <c r="C600" s="169" t="s">
        <v>185</v>
      </c>
      <c r="D600" s="169"/>
      <c r="E600" s="155" t="s">
        <v>22</v>
      </c>
      <c r="F600" s="169"/>
      <c r="G600" s="314"/>
      <c r="H600" s="182" t="s">
        <v>121</v>
      </c>
      <c r="I600" s="182">
        <f>SUBTOTAL(9,I601:I606)</f>
        <v>43641.61</v>
      </c>
      <c r="J600" s="114"/>
      <c r="K600" s="194"/>
      <c r="L600" s="182">
        <f>SUBTOTAL(9,L601:L606)</f>
        <v>53376.81</v>
      </c>
    </row>
    <row r="601" spans="2:12" x14ac:dyDescent="0.25">
      <c r="B601" s="170" t="s">
        <v>1724</v>
      </c>
      <c r="C601" s="170" t="s">
        <v>1725</v>
      </c>
      <c r="D601" s="170" t="s">
        <v>229</v>
      </c>
      <c r="E601" s="159" t="s">
        <v>1726</v>
      </c>
      <c r="F601" s="170" t="s">
        <v>240</v>
      </c>
      <c r="G601" s="315">
        <v>353.15</v>
      </c>
      <c r="H601" s="183">
        <v>37.46</v>
      </c>
      <c r="I601" s="188">
        <f t="shared" si="86"/>
        <v>13228.99</v>
      </c>
      <c r="J601" s="152">
        <f t="shared" si="83"/>
        <v>0.22320000000000001</v>
      </c>
      <c r="K601" s="195">
        <f t="shared" si="87"/>
        <v>45.82</v>
      </c>
      <c r="L601" s="195">
        <f t="shared" si="88"/>
        <v>16181.33</v>
      </c>
    </row>
    <row r="602" spans="2:12" x14ac:dyDescent="0.25">
      <c r="B602" s="170" t="s">
        <v>1727</v>
      </c>
      <c r="C602" s="170" t="s">
        <v>2031</v>
      </c>
      <c r="D602" s="170" t="s">
        <v>229</v>
      </c>
      <c r="E602" s="159" t="s">
        <v>2032</v>
      </c>
      <c r="F602" s="170" t="s">
        <v>240</v>
      </c>
      <c r="G602" s="315">
        <v>14.41</v>
      </c>
      <c r="H602" s="183">
        <v>23.14</v>
      </c>
      <c r="I602" s="188">
        <f t="shared" si="86"/>
        <v>333.44</v>
      </c>
      <c r="J602" s="152">
        <f t="shared" si="83"/>
        <v>0.22320000000000001</v>
      </c>
      <c r="K602" s="195">
        <f t="shared" si="87"/>
        <v>28.3</v>
      </c>
      <c r="L602" s="195">
        <f t="shared" si="88"/>
        <v>407.8</v>
      </c>
    </row>
    <row r="603" spans="2:12" x14ac:dyDescent="0.25">
      <c r="B603" s="170" t="s">
        <v>1730</v>
      </c>
      <c r="C603" s="170" t="s">
        <v>1728</v>
      </c>
      <c r="D603" s="170" t="s">
        <v>229</v>
      </c>
      <c r="E603" s="159" t="s">
        <v>1729</v>
      </c>
      <c r="F603" s="170" t="s">
        <v>240</v>
      </c>
      <c r="G603" s="315">
        <v>16.34</v>
      </c>
      <c r="H603" s="183">
        <v>89.08</v>
      </c>
      <c r="I603" s="188">
        <f t="shared" si="86"/>
        <v>1455.56</v>
      </c>
      <c r="J603" s="152">
        <f t="shared" si="83"/>
        <v>0.22320000000000001</v>
      </c>
      <c r="K603" s="195">
        <f t="shared" si="87"/>
        <v>108.96</v>
      </c>
      <c r="L603" s="195">
        <f t="shared" si="88"/>
        <v>1780.4</v>
      </c>
    </row>
    <row r="604" spans="2:12" x14ac:dyDescent="0.25">
      <c r="B604" s="170" t="s">
        <v>1733</v>
      </c>
      <c r="C604" s="170" t="s">
        <v>1731</v>
      </c>
      <c r="D604" s="170" t="s">
        <v>229</v>
      </c>
      <c r="E604" s="159" t="s">
        <v>1732</v>
      </c>
      <c r="F604" s="170" t="s">
        <v>240</v>
      </c>
      <c r="G604" s="315">
        <v>14.41</v>
      </c>
      <c r="H604" s="183">
        <v>21.6</v>
      </c>
      <c r="I604" s="188">
        <f t="shared" si="86"/>
        <v>311.25</v>
      </c>
      <c r="J604" s="152">
        <f t="shared" si="83"/>
        <v>0.22320000000000001</v>
      </c>
      <c r="K604" s="195">
        <f t="shared" si="87"/>
        <v>26.42</v>
      </c>
      <c r="L604" s="195">
        <f t="shared" si="88"/>
        <v>380.71</v>
      </c>
    </row>
    <row r="605" spans="2:12" x14ac:dyDescent="0.25">
      <c r="B605" s="170" t="s">
        <v>1736</v>
      </c>
      <c r="C605" s="170" t="s">
        <v>1734</v>
      </c>
      <c r="D605" s="170" t="s">
        <v>229</v>
      </c>
      <c r="E605" s="159" t="s">
        <v>1735</v>
      </c>
      <c r="F605" s="170" t="s">
        <v>240</v>
      </c>
      <c r="G605" s="315">
        <v>177.53</v>
      </c>
      <c r="H605" s="183">
        <v>17.84</v>
      </c>
      <c r="I605" s="188">
        <f t="shared" si="86"/>
        <v>3167.13</v>
      </c>
      <c r="J605" s="152">
        <f t="shared" si="83"/>
        <v>0.22320000000000001</v>
      </c>
      <c r="K605" s="195">
        <f t="shared" si="87"/>
        <v>21.82</v>
      </c>
      <c r="L605" s="195">
        <f t="shared" si="88"/>
        <v>3873.7</v>
      </c>
    </row>
    <row r="606" spans="2:12" x14ac:dyDescent="0.25">
      <c r="B606" s="170" t="s">
        <v>2033</v>
      </c>
      <c r="C606" s="170" t="s">
        <v>1737</v>
      </c>
      <c r="D606" s="170" t="s">
        <v>229</v>
      </c>
      <c r="E606" s="159" t="s">
        <v>1738</v>
      </c>
      <c r="F606" s="170" t="s">
        <v>240</v>
      </c>
      <c r="G606" s="315">
        <v>685.53</v>
      </c>
      <c r="H606" s="183">
        <v>36.68</v>
      </c>
      <c r="I606" s="188">
        <f t="shared" si="86"/>
        <v>25145.24</v>
      </c>
      <c r="J606" s="152">
        <f t="shared" si="83"/>
        <v>0.22320000000000001</v>
      </c>
      <c r="K606" s="195">
        <f t="shared" si="87"/>
        <v>44.86</v>
      </c>
      <c r="L606" s="195">
        <f t="shared" si="88"/>
        <v>30752.87</v>
      </c>
    </row>
    <row r="607" spans="2:12" x14ac:dyDescent="0.25">
      <c r="B607" s="169" t="s">
        <v>115</v>
      </c>
      <c r="C607" s="169" t="s">
        <v>185</v>
      </c>
      <c r="D607" s="169"/>
      <c r="E607" s="155" t="s">
        <v>188</v>
      </c>
      <c r="F607" s="169"/>
      <c r="G607" s="314"/>
      <c r="H607" s="182" t="s">
        <v>121</v>
      </c>
      <c r="I607" s="182">
        <f>SUBTOTAL(9,I608:I610)</f>
        <v>146480.40000000002</v>
      </c>
      <c r="J607" s="114"/>
      <c r="K607" s="194"/>
      <c r="L607" s="182">
        <f>SUBTOTAL(9,L608:L610)</f>
        <v>179173.34</v>
      </c>
    </row>
    <row r="608" spans="2:12" ht="25.5" x14ac:dyDescent="0.25">
      <c r="B608" s="170" t="s">
        <v>1739</v>
      </c>
      <c r="C608" s="170" t="s">
        <v>1740</v>
      </c>
      <c r="D608" s="170" t="s">
        <v>229</v>
      </c>
      <c r="E608" s="159" t="s">
        <v>1741</v>
      </c>
      <c r="F608" s="170" t="s">
        <v>240</v>
      </c>
      <c r="G608" s="315">
        <v>627.79</v>
      </c>
      <c r="H608" s="183">
        <v>226.62</v>
      </c>
      <c r="I608" s="188">
        <f t="shared" si="86"/>
        <v>142269.76000000001</v>
      </c>
      <c r="J608" s="152">
        <f t="shared" si="83"/>
        <v>0.22320000000000001</v>
      </c>
      <c r="K608" s="195">
        <f t="shared" si="87"/>
        <v>277.2</v>
      </c>
      <c r="L608" s="195">
        <f t="shared" si="88"/>
        <v>174023.38</v>
      </c>
    </row>
    <row r="609" spans="2:12" x14ac:dyDescent="0.25">
      <c r="B609" s="170" t="s">
        <v>1742</v>
      </c>
      <c r="C609" s="170" t="s">
        <v>1743</v>
      </c>
      <c r="D609" s="170" t="s">
        <v>229</v>
      </c>
      <c r="E609" s="159" t="s">
        <v>1744</v>
      </c>
      <c r="F609" s="170" t="s">
        <v>292</v>
      </c>
      <c r="G609" s="315">
        <v>76.290000000000006</v>
      </c>
      <c r="H609" s="183">
        <v>39.54</v>
      </c>
      <c r="I609" s="188">
        <f t="shared" si="86"/>
        <v>3016.5</v>
      </c>
      <c r="J609" s="152">
        <f t="shared" si="83"/>
        <v>0.22320000000000001</v>
      </c>
      <c r="K609" s="195">
        <f t="shared" si="87"/>
        <v>48.36</v>
      </c>
      <c r="L609" s="195">
        <f t="shared" si="88"/>
        <v>3689.38</v>
      </c>
    </row>
    <row r="610" spans="2:12" x14ac:dyDescent="0.25">
      <c r="B610" s="170" t="s">
        <v>1745</v>
      </c>
      <c r="C610" s="170" t="s">
        <v>1746</v>
      </c>
      <c r="D610" s="170" t="s">
        <v>229</v>
      </c>
      <c r="E610" s="159" t="s">
        <v>1747</v>
      </c>
      <c r="F610" s="170" t="s">
        <v>240</v>
      </c>
      <c r="G610" s="315">
        <v>11.29</v>
      </c>
      <c r="H610" s="183">
        <v>105.77</v>
      </c>
      <c r="I610" s="188">
        <f t="shared" si="86"/>
        <v>1194.1400000000001</v>
      </c>
      <c r="J610" s="152">
        <f t="shared" si="83"/>
        <v>0.22320000000000001</v>
      </c>
      <c r="K610" s="195">
        <f t="shared" si="87"/>
        <v>129.37</v>
      </c>
      <c r="L610" s="195">
        <f t="shared" si="88"/>
        <v>1460.58</v>
      </c>
    </row>
    <row r="611" spans="2:12" x14ac:dyDescent="0.25">
      <c r="B611" s="169" t="s">
        <v>116</v>
      </c>
      <c r="C611" s="169" t="s">
        <v>185</v>
      </c>
      <c r="D611" s="169"/>
      <c r="E611" s="155" t="s">
        <v>21</v>
      </c>
      <c r="F611" s="169"/>
      <c r="G611" s="314"/>
      <c r="H611" s="182" t="s">
        <v>121</v>
      </c>
      <c r="I611" s="182">
        <f>SUBTOTAL(9,I612:I626)</f>
        <v>77501.39</v>
      </c>
      <c r="J611" s="114"/>
      <c r="K611" s="194"/>
      <c r="L611" s="182">
        <f>SUBTOTAL(9,L612:L626)</f>
        <v>94798.939999999988</v>
      </c>
    </row>
    <row r="612" spans="2:12" x14ac:dyDescent="0.25">
      <c r="B612" s="169" t="s">
        <v>1748</v>
      </c>
      <c r="C612" s="169" t="s">
        <v>185</v>
      </c>
      <c r="D612" s="169"/>
      <c r="E612" s="155" t="s">
        <v>1749</v>
      </c>
      <c r="F612" s="169"/>
      <c r="G612" s="314"/>
      <c r="H612" s="182" t="s">
        <v>121</v>
      </c>
      <c r="I612" s="182">
        <f>SUBTOTAL(9,I613:I616)</f>
        <v>14052.97</v>
      </c>
      <c r="J612" s="114"/>
      <c r="K612" s="194"/>
      <c r="L612" s="182">
        <f>SUBTOTAL(9,L613:L616)</f>
        <v>17189.48</v>
      </c>
    </row>
    <row r="613" spans="2:12" ht="25.5" x14ac:dyDescent="0.25">
      <c r="B613" s="170" t="s">
        <v>1750</v>
      </c>
      <c r="C613" s="170" t="s">
        <v>1751</v>
      </c>
      <c r="D613" s="170" t="s">
        <v>294</v>
      </c>
      <c r="E613" s="159" t="s">
        <v>1752</v>
      </c>
      <c r="F613" s="170" t="s">
        <v>240</v>
      </c>
      <c r="G613" s="315">
        <v>12.18</v>
      </c>
      <c r="H613" s="183">
        <v>547.25</v>
      </c>
      <c r="I613" s="188">
        <f t="shared" si="86"/>
        <v>6665.5</v>
      </c>
      <c r="J613" s="152">
        <f t="shared" si="83"/>
        <v>0.22320000000000001</v>
      </c>
      <c r="K613" s="195">
        <f t="shared" si="87"/>
        <v>669.39</v>
      </c>
      <c r="L613" s="195">
        <f t="shared" si="88"/>
        <v>8153.17</v>
      </c>
    </row>
    <row r="614" spans="2:12" x14ac:dyDescent="0.25">
      <c r="B614" s="170" t="s">
        <v>1753</v>
      </c>
      <c r="C614" s="170" t="s">
        <v>1754</v>
      </c>
      <c r="D614" s="170" t="s">
        <v>229</v>
      </c>
      <c r="E614" s="159" t="s">
        <v>1755</v>
      </c>
      <c r="F614" s="170" t="s">
        <v>279</v>
      </c>
      <c r="G614" s="315">
        <v>2</v>
      </c>
      <c r="H614" s="183">
        <v>717.04</v>
      </c>
      <c r="I614" s="188">
        <f t="shared" si="86"/>
        <v>1434.08</v>
      </c>
      <c r="J614" s="152">
        <f t="shared" si="83"/>
        <v>0.22320000000000001</v>
      </c>
      <c r="K614" s="195">
        <f t="shared" si="87"/>
        <v>877.08</v>
      </c>
      <c r="L614" s="195">
        <f t="shared" si="88"/>
        <v>1754.16</v>
      </c>
    </row>
    <row r="615" spans="2:12" x14ac:dyDescent="0.25">
      <c r="B615" s="170" t="s">
        <v>1756</v>
      </c>
      <c r="C615" s="170" t="s">
        <v>1757</v>
      </c>
      <c r="D615" s="170" t="s">
        <v>229</v>
      </c>
      <c r="E615" s="159" t="s">
        <v>1758</v>
      </c>
      <c r="F615" s="170" t="s">
        <v>279</v>
      </c>
      <c r="G615" s="315">
        <v>7</v>
      </c>
      <c r="H615" s="183">
        <v>741.6</v>
      </c>
      <c r="I615" s="188">
        <f t="shared" si="86"/>
        <v>5191.2</v>
      </c>
      <c r="J615" s="152">
        <f t="shared" si="83"/>
        <v>0.22320000000000001</v>
      </c>
      <c r="K615" s="195">
        <f t="shared" si="87"/>
        <v>907.12</v>
      </c>
      <c r="L615" s="195">
        <f t="shared" si="88"/>
        <v>6349.84</v>
      </c>
    </row>
    <row r="616" spans="2:12" x14ac:dyDescent="0.25">
      <c r="B616" s="170" t="s">
        <v>1759</v>
      </c>
      <c r="C616" s="170" t="s">
        <v>1760</v>
      </c>
      <c r="D616" s="170" t="s">
        <v>229</v>
      </c>
      <c r="E616" s="159" t="s">
        <v>1761</v>
      </c>
      <c r="F616" s="170" t="s">
        <v>268</v>
      </c>
      <c r="G616" s="315">
        <v>1</v>
      </c>
      <c r="H616" s="183">
        <v>762.19</v>
      </c>
      <c r="I616" s="188">
        <f t="shared" si="86"/>
        <v>762.19</v>
      </c>
      <c r="J616" s="152">
        <f t="shared" si="83"/>
        <v>0.22320000000000001</v>
      </c>
      <c r="K616" s="195">
        <f t="shared" si="87"/>
        <v>932.31</v>
      </c>
      <c r="L616" s="195">
        <f t="shared" si="88"/>
        <v>932.31</v>
      </c>
    </row>
    <row r="617" spans="2:12" x14ac:dyDescent="0.25">
      <c r="B617" s="169" t="s">
        <v>1762</v>
      </c>
      <c r="C617" s="169" t="s">
        <v>185</v>
      </c>
      <c r="D617" s="169"/>
      <c r="E617" s="155" t="s">
        <v>1763</v>
      </c>
      <c r="F617" s="169"/>
      <c r="G617" s="314"/>
      <c r="H617" s="182" t="s">
        <v>121</v>
      </c>
      <c r="I617" s="182">
        <f>SUBTOTAL(9,I618:I624)</f>
        <v>61667.489999999991</v>
      </c>
      <c r="J617" s="114"/>
      <c r="K617" s="194"/>
      <c r="L617" s="182">
        <f>SUBTOTAL(9,L618:L624)</f>
        <v>75431.08</v>
      </c>
    </row>
    <row r="618" spans="2:12" ht="25.5" x14ac:dyDescent="0.25">
      <c r="B618" s="170" t="s">
        <v>1764</v>
      </c>
      <c r="C618" s="170" t="s">
        <v>1765</v>
      </c>
      <c r="D618" s="170" t="s">
        <v>462</v>
      </c>
      <c r="E618" s="159" t="s">
        <v>1766</v>
      </c>
      <c r="F618" s="170" t="s">
        <v>240</v>
      </c>
      <c r="G618" s="315">
        <v>12.66</v>
      </c>
      <c r="H618" s="183">
        <v>798</v>
      </c>
      <c r="I618" s="188">
        <f t="shared" si="86"/>
        <v>10102.68</v>
      </c>
      <c r="J618" s="152">
        <f t="shared" si="83"/>
        <v>0.22320000000000001</v>
      </c>
      <c r="K618" s="195">
        <f t="shared" si="87"/>
        <v>976.11</v>
      </c>
      <c r="L618" s="195">
        <f t="shared" si="88"/>
        <v>12357.55</v>
      </c>
    </row>
    <row r="619" spans="2:12" ht="25.5" x14ac:dyDescent="0.25">
      <c r="B619" s="170" t="s">
        <v>1767</v>
      </c>
      <c r="C619" s="170" t="s">
        <v>1768</v>
      </c>
      <c r="D619" s="170" t="s">
        <v>229</v>
      </c>
      <c r="E619" s="159" t="s">
        <v>1769</v>
      </c>
      <c r="F619" s="170" t="s">
        <v>240</v>
      </c>
      <c r="G619" s="315">
        <v>32.130000000000003</v>
      </c>
      <c r="H619" s="183">
        <v>754.65</v>
      </c>
      <c r="I619" s="188">
        <f t="shared" si="86"/>
        <v>24246.9</v>
      </c>
      <c r="J619" s="152">
        <f t="shared" si="83"/>
        <v>0.22320000000000001</v>
      </c>
      <c r="K619" s="195">
        <f t="shared" si="87"/>
        <v>923.08</v>
      </c>
      <c r="L619" s="195">
        <f t="shared" si="88"/>
        <v>29658.560000000001</v>
      </c>
    </row>
    <row r="620" spans="2:12" x14ac:dyDescent="0.25">
      <c r="B620" s="170" t="s">
        <v>1770</v>
      </c>
      <c r="C620" s="170" t="s">
        <v>1771</v>
      </c>
      <c r="D620" s="170" t="s">
        <v>890</v>
      </c>
      <c r="E620" s="159" t="s">
        <v>1772</v>
      </c>
      <c r="F620" s="170" t="s">
        <v>240</v>
      </c>
      <c r="G620" s="315">
        <v>2.86</v>
      </c>
      <c r="H620" s="183">
        <v>783.62</v>
      </c>
      <c r="I620" s="188">
        <f t="shared" si="86"/>
        <v>2241.15</v>
      </c>
      <c r="J620" s="152">
        <f t="shared" si="83"/>
        <v>0.22320000000000001</v>
      </c>
      <c r="K620" s="195">
        <f t="shared" si="87"/>
        <v>958.52</v>
      </c>
      <c r="L620" s="195">
        <f t="shared" si="88"/>
        <v>2741.36</v>
      </c>
    </row>
    <row r="621" spans="2:12" x14ac:dyDescent="0.25">
      <c r="B621" s="170" t="s">
        <v>1773</v>
      </c>
      <c r="C621" s="170" t="s">
        <v>1774</v>
      </c>
      <c r="D621" s="170" t="s">
        <v>229</v>
      </c>
      <c r="E621" s="159" t="s">
        <v>1775</v>
      </c>
      <c r="F621" s="170" t="s">
        <v>240</v>
      </c>
      <c r="G621" s="315">
        <v>15.68</v>
      </c>
      <c r="H621" s="183">
        <v>350.71</v>
      </c>
      <c r="I621" s="188">
        <f t="shared" si="86"/>
        <v>5499.13</v>
      </c>
      <c r="J621" s="152">
        <f t="shared" si="83"/>
        <v>0.22320000000000001</v>
      </c>
      <c r="K621" s="195">
        <f t="shared" si="87"/>
        <v>428.98</v>
      </c>
      <c r="L621" s="195">
        <f t="shared" si="88"/>
        <v>6726.4</v>
      </c>
    </row>
    <row r="622" spans="2:12" ht="38.25" x14ac:dyDescent="0.25">
      <c r="B622" s="170" t="s">
        <v>1776</v>
      </c>
      <c r="C622" s="170" t="s">
        <v>1777</v>
      </c>
      <c r="D622" s="170" t="s">
        <v>229</v>
      </c>
      <c r="E622" s="159" t="s">
        <v>1778</v>
      </c>
      <c r="F622" s="170" t="s">
        <v>240</v>
      </c>
      <c r="G622" s="315">
        <v>18.649999999999999</v>
      </c>
      <c r="H622" s="183">
        <v>682.38</v>
      </c>
      <c r="I622" s="188">
        <f t="shared" si="86"/>
        <v>12726.38</v>
      </c>
      <c r="J622" s="152">
        <f t="shared" si="83"/>
        <v>0.22320000000000001</v>
      </c>
      <c r="K622" s="195">
        <f t="shared" si="87"/>
        <v>834.68</v>
      </c>
      <c r="L622" s="195">
        <f t="shared" si="88"/>
        <v>15566.78</v>
      </c>
    </row>
    <row r="623" spans="2:12" ht="25.5" x14ac:dyDescent="0.25">
      <c r="B623" s="170" t="s">
        <v>1779</v>
      </c>
      <c r="C623" s="170" t="s">
        <v>1780</v>
      </c>
      <c r="D623" s="170" t="s">
        <v>229</v>
      </c>
      <c r="E623" s="159" t="s">
        <v>1781</v>
      </c>
      <c r="F623" s="170" t="s">
        <v>240</v>
      </c>
      <c r="G623" s="315">
        <v>3.87</v>
      </c>
      <c r="H623" s="183">
        <v>872.91</v>
      </c>
      <c r="I623" s="188">
        <f t="shared" si="86"/>
        <v>3378.16</v>
      </c>
      <c r="J623" s="152">
        <f t="shared" si="83"/>
        <v>0.22320000000000001</v>
      </c>
      <c r="K623" s="195">
        <f t="shared" si="87"/>
        <v>1067.74</v>
      </c>
      <c r="L623" s="195">
        <f t="shared" si="88"/>
        <v>4132.1499999999996</v>
      </c>
    </row>
    <row r="624" spans="2:12" ht="38.25" x14ac:dyDescent="0.25">
      <c r="B624" s="170" t="s">
        <v>1782</v>
      </c>
      <c r="C624" s="170" t="s">
        <v>1783</v>
      </c>
      <c r="D624" s="170" t="s">
        <v>462</v>
      </c>
      <c r="E624" s="159" t="s">
        <v>1784</v>
      </c>
      <c r="F624" s="170" t="s">
        <v>240</v>
      </c>
      <c r="G624" s="315">
        <v>8.8000000000000007</v>
      </c>
      <c r="H624" s="183">
        <v>394.67</v>
      </c>
      <c r="I624" s="188">
        <f t="shared" si="86"/>
        <v>3473.09</v>
      </c>
      <c r="J624" s="152">
        <f t="shared" si="83"/>
        <v>0.22320000000000001</v>
      </c>
      <c r="K624" s="195">
        <f t="shared" si="87"/>
        <v>482.76</v>
      </c>
      <c r="L624" s="195">
        <f t="shared" si="88"/>
        <v>4248.28</v>
      </c>
    </row>
    <row r="625" spans="2:12" x14ac:dyDescent="0.25">
      <c r="B625" s="169" t="s">
        <v>1785</v>
      </c>
      <c r="C625" s="169" t="s">
        <v>185</v>
      </c>
      <c r="D625" s="169"/>
      <c r="E625" s="155" t="s">
        <v>1786</v>
      </c>
      <c r="F625" s="169"/>
      <c r="G625" s="314"/>
      <c r="H625" s="182" t="s">
        <v>121</v>
      </c>
      <c r="I625" s="182">
        <f>SUBTOTAL(9,I626)</f>
        <v>1780.93</v>
      </c>
      <c r="J625" s="114"/>
      <c r="K625" s="194"/>
      <c r="L625" s="182">
        <f>SUBTOTAL(9,L626)</f>
        <v>2178.38</v>
      </c>
    </row>
    <row r="626" spans="2:12" ht="25.5" x14ac:dyDescent="0.25">
      <c r="B626" s="170" t="s">
        <v>1787</v>
      </c>
      <c r="C626" s="170" t="s">
        <v>1788</v>
      </c>
      <c r="D626" s="170" t="s">
        <v>462</v>
      </c>
      <c r="E626" s="159" t="s">
        <v>1789</v>
      </c>
      <c r="F626" s="170" t="s">
        <v>268</v>
      </c>
      <c r="G626" s="315">
        <v>10.08</v>
      </c>
      <c r="H626" s="183">
        <v>176.68</v>
      </c>
      <c r="I626" s="188">
        <f t="shared" si="86"/>
        <v>1780.93</v>
      </c>
      <c r="J626" s="152">
        <f t="shared" si="83"/>
        <v>0.22320000000000001</v>
      </c>
      <c r="K626" s="195">
        <f t="shared" si="87"/>
        <v>216.11</v>
      </c>
      <c r="L626" s="195">
        <f t="shared" si="88"/>
        <v>2178.38</v>
      </c>
    </row>
    <row r="627" spans="2:12" x14ac:dyDescent="0.25">
      <c r="B627" s="169" t="s">
        <v>117</v>
      </c>
      <c r="C627" s="169" t="s">
        <v>185</v>
      </c>
      <c r="D627" s="169"/>
      <c r="E627" s="155" t="s">
        <v>207</v>
      </c>
      <c r="F627" s="169"/>
      <c r="G627" s="314"/>
      <c r="H627" s="182" t="s">
        <v>121</v>
      </c>
      <c r="I627" s="182">
        <f>SUBTOTAL(9,I628:I629)</f>
        <v>4142.1100000000006</v>
      </c>
      <c r="J627" s="114"/>
      <c r="K627" s="194"/>
      <c r="L627" s="182">
        <f>SUBTOTAL(9,L628:L629)</f>
        <v>5066.63</v>
      </c>
    </row>
    <row r="628" spans="2:12" x14ac:dyDescent="0.25">
      <c r="B628" s="170" t="s">
        <v>1790</v>
      </c>
      <c r="C628" s="170" t="s">
        <v>1791</v>
      </c>
      <c r="D628" s="170" t="s">
        <v>229</v>
      </c>
      <c r="E628" s="159" t="s">
        <v>1792</v>
      </c>
      <c r="F628" s="170" t="s">
        <v>240</v>
      </c>
      <c r="G628" s="315">
        <v>3.87</v>
      </c>
      <c r="H628" s="183">
        <v>184.95</v>
      </c>
      <c r="I628" s="188">
        <f t="shared" si="86"/>
        <v>715.75</v>
      </c>
      <c r="J628" s="152">
        <f t="shared" si="83"/>
        <v>0.22320000000000001</v>
      </c>
      <c r="K628" s="195">
        <f t="shared" si="87"/>
        <v>226.23</v>
      </c>
      <c r="L628" s="195">
        <f t="shared" si="88"/>
        <v>875.51</v>
      </c>
    </row>
    <row r="629" spans="2:12" x14ac:dyDescent="0.25">
      <c r="B629" s="170" t="s">
        <v>1793</v>
      </c>
      <c r="C629" s="170" t="s">
        <v>1794</v>
      </c>
      <c r="D629" s="170" t="s">
        <v>462</v>
      </c>
      <c r="E629" s="159" t="s">
        <v>1795</v>
      </c>
      <c r="F629" s="170" t="s">
        <v>240</v>
      </c>
      <c r="G629" s="315">
        <v>6</v>
      </c>
      <c r="H629" s="183">
        <v>571.05999999999995</v>
      </c>
      <c r="I629" s="188">
        <f t="shared" si="86"/>
        <v>3426.36</v>
      </c>
      <c r="J629" s="152">
        <f t="shared" si="83"/>
        <v>0.22320000000000001</v>
      </c>
      <c r="K629" s="195">
        <f t="shared" si="87"/>
        <v>698.52</v>
      </c>
      <c r="L629" s="195">
        <f t="shared" si="88"/>
        <v>4191.12</v>
      </c>
    </row>
    <row r="630" spans="2:12" x14ac:dyDescent="0.25">
      <c r="B630" s="169" t="s">
        <v>118</v>
      </c>
      <c r="C630" s="169" t="s">
        <v>185</v>
      </c>
      <c r="D630" s="169"/>
      <c r="E630" s="155" t="s">
        <v>190</v>
      </c>
      <c r="F630" s="169"/>
      <c r="G630" s="314"/>
      <c r="H630" s="182" t="s">
        <v>121</v>
      </c>
      <c r="I630" s="182">
        <f>SUBTOTAL(9,I631:I632)</f>
        <v>16483.07</v>
      </c>
      <c r="J630" s="114"/>
      <c r="K630" s="194"/>
      <c r="L630" s="182">
        <f>SUBTOTAL(9,L631:L632)</f>
        <v>20161.96</v>
      </c>
    </row>
    <row r="631" spans="2:12" x14ac:dyDescent="0.25">
      <c r="B631" s="170" t="s">
        <v>1796</v>
      </c>
      <c r="C631" s="170" t="s">
        <v>1797</v>
      </c>
      <c r="D631" s="170" t="s">
        <v>229</v>
      </c>
      <c r="E631" s="159" t="s">
        <v>1798</v>
      </c>
      <c r="F631" s="170" t="s">
        <v>240</v>
      </c>
      <c r="G631" s="315">
        <v>13.21</v>
      </c>
      <c r="H631" s="183">
        <v>479.21</v>
      </c>
      <c r="I631" s="188">
        <f t="shared" si="86"/>
        <v>6330.36</v>
      </c>
      <c r="J631" s="152">
        <f t="shared" si="83"/>
        <v>0.22320000000000001</v>
      </c>
      <c r="K631" s="195">
        <f t="shared" si="87"/>
        <v>586.16</v>
      </c>
      <c r="L631" s="195">
        <f t="shared" si="88"/>
        <v>7743.17</v>
      </c>
    </row>
    <row r="632" spans="2:12" ht="25.5" x14ac:dyDescent="0.25">
      <c r="B632" s="170" t="s">
        <v>1799</v>
      </c>
      <c r="C632" s="170" t="s">
        <v>1800</v>
      </c>
      <c r="D632" s="170" t="s">
        <v>1156</v>
      </c>
      <c r="E632" s="159" t="s">
        <v>1801</v>
      </c>
      <c r="F632" s="170" t="s">
        <v>240</v>
      </c>
      <c r="G632" s="315">
        <v>6.91</v>
      </c>
      <c r="H632" s="183">
        <v>1469.2792999999999</v>
      </c>
      <c r="I632" s="188">
        <f t="shared" si="86"/>
        <v>10152.709999999999</v>
      </c>
      <c r="J632" s="152">
        <f t="shared" si="83"/>
        <v>0.22320000000000001</v>
      </c>
      <c r="K632" s="195">
        <f t="shared" si="87"/>
        <v>1797.22</v>
      </c>
      <c r="L632" s="195">
        <f t="shared" si="88"/>
        <v>12418.79</v>
      </c>
    </row>
    <row r="633" spans="2:12" x14ac:dyDescent="0.25">
      <c r="B633" s="169" t="s">
        <v>119</v>
      </c>
      <c r="C633" s="169" t="s">
        <v>185</v>
      </c>
      <c r="D633" s="169"/>
      <c r="E633" s="155" t="s">
        <v>208</v>
      </c>
      <c r="F633" s="169"/>
      <c r="G633" s="314"/>
      <c r="H633" s="182" t="s">
        <v>121</v>
      </c>
      <c r="I633" s="182">
        <f>SUBTOTAL(9,I634:I640)</f>
        <v>169828.08000000002</v>
      </c>
      <c r="J633" s="114"/>
      <c r="K633" s="194"/>
      <c r="L633" s="182">
        <f>SUBTOTAL(9,L634:L640)</f>
        <v>207714.38</v>
      </c>
    </row>
    <row r="634" spans="2:12" x14ac:dyDescent="0.25">
      <c r="B634" s="169" t="s">
        <v>1802</v>
      </c>
      <c r="C634" s="169" t="s">
        <v>185</v>
      </c>
      <c r="D634" s="169"/>
      <c r="E634" s="155" t="s">
        <v>1803</v>
      </c>
      <c r="F634" s="169"/>
      <c r="G634" s="314"/>
      <c r="H634" s="182" t="s">
        <v>121</v>
      </c>
      <c r="I634" s="182">
        <f>SUBTOTAL(9,I635:I636)</f>
        <v>38684.86</v>
      </c>
      <c r="J634" s="114"/>
      <c r="K634" s="194"/>
      <c r="L634" s="182">
        <f>SUBTOTAL(9,L635:L636)</f>
        <v>47303.83</v>
      </c>
    </row>
    <row r="635" spans="2:12" x14ac:dyDescent="0.25">
      <c r="B635" s="170" t="s">
        <v>1804</v>
      </c>
      <c r="C635" s="170" t="s">
        <v>1805</v>
      </c>
      <c r="D635" s="170" t="s">
        <v>229</v>
      </c>
      <c r="E635" s="159" t="s">
        <v>1806</v>
      </c>
      <c r="F635" s="170" t="s">
        <v>240</v>
      </c>
      <c r="G635" s="315">
        <v>1256.4100000000001</v>
      </c>
      <c r="H635" s="183">
        <v>6.15</v>
      </c>
      <c r="I635" s="188">
        <f t="shared" si="86"/>
        <v>7726.92</v>
      </c>
      <c r="J635" s="152">
        <f t="shared" si="83"/>
        <v>0.22320000000000001</v>
      </c>
      <c r="K635" s="195">
        <f t="shared" si="87"/>
        <v>7.52</v>
      </c>
      <c r="L635" s="195">
        <f t="shared" si="88"/>
        <v>9448.2000000000007</v>
      </c>
    </row>
    <row r="636" spans="2:12" x14ac:dyDescent="0.25">
      <c r="B636" s="170" t="s">
        <v>1807</v>
      </c>
      <c r="C636" s="170" t="s">
        <v>1808</v>
      </c>
      <c r="D636" s="170" t="s">
        <v>229</v>
      </c>
      <c r="E636" s="159" t="s">
        <v>1809</v>
      </c>
      <c r="F636" s="170" t="s">
        <v>240</v>
      </c>
      <c r="G636" s="315">
        <v>1256.4100000000001</v>
      </c>
      <c r="H636" s="183">
        <v>24.64</v>
      </c>
      <c r="I636" s="188">
        <f t="shared" si="86"/>
        <v>30957.94</v>
      </c>
      <c r="J636" s="152">
        <f t="shared" si="83"/>
        <v>0.22320000000000001</v>
      </c>
      <c r="K636" s="195">
        <f t="shared" si="87"/>
        <v>30.13</v>
      </c>
      <c r="L636" s="195">
        <f t="shared" si="88"/>
        <v>37855.629999999997</v>
      </c>
    </row>
    <row r="637" spans="2:12" x14ac:dyDescent="0.25">
      <c r="B637" s="169" t="s">
        <v>1810</v>
      </c>
      <c r="C637" s="169" t="s">
        <v>185</v>
      </c>
      <c r="D637" s="169"/>
      <c r="E637" s="155" t="s">
        <v>1811</v>
      </c>
      <c r="F637" s="169"/>
      <c r="G637" s="314"/>
      <c r="H637" s="182" t="s">
        <v>121</v>
      </c>
      <c r="I637" s="182">
        <f>SUBTOTAL(9,I638)</f>
        <v>127965.35</v>
      </c>
      <c r="J637" s="114"/>
      <c r="K637" s="194"/>
      <c r="L637" s="182">
        <f>SUBTOTAL(9,L638)</f>
        <v>156523.54999999999</v>
      </c>
    </row>
    <row r="638" spans="2:12" ht="25.5" x14ac:dyDescent="0.25">
      <c r="B638" s="170" t="s">
        <v>1812</v>
      </c>
      <c r="C638" s="170" t="s">
        <v>1813</v>
      </c>
      <c r="D638" s="170" t="s">
        <v>238</v>
      </c>
      <c r="E638" s="159" t="s">
        <v>1814</v>
      </c>
      <c r="F638" s="170" t="s">
        <v>240</v>
      </c>
      <c r="G638" s="315">
        <v>1256.4100000000001</v>
      </c>
      <c r="H638" s="183">
        <v>101.85</v>
      </c>
      <c r="I638" s="188">
        <f t="shared" si="86"/>
        <v>127965.35</v>
      </c>
      <c r="J638" s="152">
        <f t="shared" si="83"/>
        <v>0.22320000000000001</v>
      </c>
      <c r="K638" s="195">
        <f t="shared" si="87"/>
        <v>124.58</v>
      </c>
      <c r="L638" s="195">
        <f t="shared" si="88"/>
        <v>156523.54999999999</v>
      </c>
    </row>
    <row r="639" spans="2:12" x14ac:dyDescent="0.25">
      <c r="B639" s="169" t="s">
        <v>1815</v>
      </c>
      <c r="C639" s="169" t="s">
        <v>185</v>
      </c>
      <c r="D639" s="169"/>
      <c r="E639" s="155" t="s">
        <v>1816</v>
      </c>
      <c r="F639" s="169"/>
      <c r="G639" s="314"/>
      <c r="H639" s="182" t="s">
        <v>121</v>
      </c>
      <c r="I639" s="182">
        <f>SUBTOTAL(9,I640)</f>
        <v>3177.87</v>
      </c>
      <c r="J639" s="114"/>
      <c r="K639" s="194"/>
      <c r="L639" s="182">
        <f>SUBTOTAL(9,L640)</f>
        <v>3887</v>
      </c>
    </row>
    <row r="640" spans="2:12" ht="25.5" x14ac:dyDescent="0.25">
      <c r="B640" s="170" t="s">
        <v>1817</v>
      </c>
      <c r="C640" s="170" t="s">
        <v>1818</v>
      </c>
      <c r="D640" s="170" t="s">
        <v>434</v>
      </c>
      <c r="E640" s="159" t="s">
        <v>1819</v>
      </c>
      <c r="F640" s="170" t="s">
        <v>628</v>
      </c>
      <c r="G640" s="315">
        <v>19.72</v>
      </c>
      <c r="H640" s="183">
        <v>161.15</v>
      </c>
      <c r="I640" s="188">
        <f t="shared" si="86"/>
        <v>3177.87</v>
      </c>
      <c r="J640" s="152">
        <f t="shared" si="83"/>
        <v>0.22320000000000001</v>
      </c>
      <c r="K640" s="195">
        <f t="shared" si="87"/>
        <v>197.11</v>
      </c>
      <c r="L640" s="195">
        <f t="shared" si="88"/>
        <v>3887</v>
      </c>
    </row>
    <row r="641" spans="2:12" x14ac:dyDescent="0.25">
      <c r="B641" s="169" t="s">
        <v>191</v>
      </c>
      <c r="C641" s="169" t="s">
        <v>185</v>
      </c>
      <c r="D641" s="169"/>
      <c r="E641" s="155" t="s">
        <v>1820</v>
      </c>
      <c r="F641" s="169"/>
      <c r="G641" s="314"/>
      <c r="H641" s="182" t="s">
        <v>121</v>
      </c>
      <c r="I641" s="182">
        <f>SUBTOTAL(9,I642:I663)</f>
        <v>333619.56</v>
      </c>
      <c r="J641" s="114"/>
      <c r="K641" s="194"/>
      <c r="L641" s="182">
        <f>SUBTOTAL(9,L642:L663)</f>
        <v>408064.41000000003</v>
      </c>
    </row>
    <row r="642" spans="2:12" x14ac:dyDescent="0.25">
      <c r="B642" s="169" t="s">
        <v>1821</v>
      </c>
      <c r="C642" s="169" t="s">
        <v>185</v>
      </c>
      <c r="D642" s="169"/>
      <c r="E642" s="155" t="s">
        <v>1822</v>
      </c>
      <c r="F642" s="169"/>
      <c r="G642" s="314"/>
      <c r="H642" s="182" t="s">
        <v>121</v>
      </c>
      <c r="I642" s="182">
        <f>SUBTOTAL(9,I643:I654)</f>
        <v>229983.47999999998</v>
      </c>
      <c r="J642" s="114"/>
      <c r="K642" s="194"/>
      <c r="L642" s="182">
        <f>SUBTOTAL(9,L643:L654)</f>
        <v>281299.72000000003</v>
      </c>
    </row>
    <row r="643" spans="2:12" x14ac:dyDescent="0.25">
      <c r="B643" s="170" t="s">
        <v>1823</v>
      </c>
      <c r="C643" s="170" t="s">
        <v>1824</v>
      </c>
      <c r="D643" s="170" t="s">
        <v>229</v>
      </c>
      <c r="E643" s="159" t="s">
        <v>1825</v>
      </c>
      <c r="F643" s="170" t="s">
        <v>284</v>
      </c>
      <c r="G643" s="315">
        <v>740.15</v>
      </c>
      <c r="H643" s="183">
        <v>7.13</v>
      </c>
      <c r="I643" s="188">
        <f t="shared" si="86"/>
        <v>5277.26</v>
      </c>
      <c r="J643" s="152">
        <f t="shared" ref="J643:J706" si="89">+$L$5</f>
        <v>0.22320000000000001</v>
      </c>
      <c r="K643" s="195">
        <f t="shared" si="87"/>
        <v>8.7200000000000006</v>
      </c>
      <c r="L643" s="195">
        <f t="shared" si="88"/>
        <v>6454.1</v>
      </c>
    </row>
    <row r="644" spans="2:12" x14ac:dyDescent="0.25">
      <c r="B644" s="170" t="s">
        <v>1826</v>
      </c>
      <c r="C644" s="170" t="s">
        <v>1827</v>
      </c>
      <c r="D644" s="170" t="s">
        <v>229</v>
      </c>
      <c r="E644" s="159" t="s">
        <v>1828</v>
      </c>
      <c r="F644" s="170" t="s">
        <v>240</v>
      </c>
      <c r="G644" s="315">
        <v>251.79</v>
      </c>
      <c r="H644" s="183">
        <v>39.07</v>
      </c>
      <c r="I644" s="188">
        <f t="shared" si="86"/>
        <v>9837.43</v>
      </c>
      <c r="J644" s="152">
        <f t="shared" si="89"/>
        <v>0.22320000000000001</v>
      </c>
      <c r="K644" s="195">
        <f t="shared" si="87"/>
        <v>47.79</v>
      </c>
      <c r="L644" s="195">
        <f t="shared" si="88"/>
        <v>12033.04</v>
      </c>
    </row>
    <row r="645" spans="2:12" ht="38.25" x14ac:dyDescent="0.25">
      <c r="B645" s="170" t="s">
        <v>1829</v>
      </c>
      <c r="C645" s="170" t="s">
        <v>1830</v>
      </c>
      <c r="D645" s="170" t="s">
        <v>434</v>
      </c>
      <c r="E645" s="159" t="s">
        <v>1831</v>
      </c>
      <c r="F645" s="170" t="s">
        <v>240</v>
      </c>
      <c r="G645" s="315">
        <v>91.47</v>
      </c>
      <c r="H645" s="183">
        <v>52.97</v>
      </c>
      <c r="I645" s="188">
        <f t="shared" si="86"/>
        <v>4845.16</v>
      </c>
      <c r="J645" s="152">
        <f t="shared" si="89"/>
        <v>0.22320000000000001</v>
      </c>
      <c r="K645" s="195">
        <f t="shared" si="87"/>
        <v>64.790000000000006</v>
      </c>
      <c r="L645" s="195">
        <f t="shared" si="88"/>
        <v>5926.34</v>
      </c>
    </row>
    <row r="646" spans="2:12" ht="38.25" x14ac:dyDescent="0.25">
      <c r="B646" s="170" t="s">
        <v>1832</v>
      </c>
      <c r="C646" s="170" t="s">
        <v>1833</v>
      </c>
      <c r="D646" s="170" t="s">
        <v>434</v>
      </c>
      <c r="E646" s="159" t="s">
        <v>1834</v>
      </c>
      <c r="F646" s="170" t="s">
        <v>240</v>
      </c>
      <c r="G646" s="315">
        <v>145.76</v>
      </c>
      <c r="H646" s="183">
        <v>44.89</v>
      </c>
      <c r="I646" s="188">
        <f t="shared" si="86"/>
        <v>6543.16</v>
      </c>
      <c r="J646" s="152">
        <f t="shared" si="89"/>
        <v>0.22320000000000001</v>
      </c>
      <c r="K646" s="195">
        <f t="shared" si="87"/>
        <v>54.9</v>
      </c>
      <c r="L646" s="195">
        <f t="shared" si="88"/>
        <v>8002.22</v>
      </c>
    </row>
    <row r="647" spans="2:12" ht="25.5" x14ac:dyDescent="0.25">
      <c r="B647" s="170" t="s">
        <v>1835</v>
      </c>
      <c r="C647" s="170" t="s">
        <v>1836</v>
      </c>
      <c r="D647" s="170" t="s">
        <v>238</v>
      </c>
      <c r="E647" s="159" t="s">
        <v>1837</v>
      </c>
      <c r="F647" s="170" t="s">
        <v>240</v>
      </c>
      <c r="G647" s="315">
        <v>233.51</v>
      </c>
      <c r="H647" s="183">
        <v>202.24</v>
      </c>
      <c r="I647" s="188">
        <f t="shared" si="86"/>
        <v>47225.06</v>
      </c>
      <c r="J647" s="152">
        <f t="shared" si="89"/>
        <v>0.22320000000000001</v>
      </c>
      <c r="K647" s="195">
        <f t="shared" si="87"/>
        <v>247.37</v>
      </c>
      <c r="L647" s="195">
        <f t="shared" si="88"/>
        <v>57763.360000000001</v>
      </c>
    </row>
    <row r="648" spans="2:12" ht="25.5" x14ac:dyDescent="0.25">
      <c r="B648" s="170" t="s">
        <v>1838</v>
      </c>
      <c r="C648" s="170" t="s">
        <v>1839</v>
      </c>
      <c r="D648" s="170" t="s">
        <v>238</v>
      </c>
      <c r="E648" s="159" t="s">
        <v>1840</v>
      </c>
      <c r="F648" s="170" t="s">
        <v>240</v>
      </c>
      <c r="G648" s="315">
        <v>227.99</v>
      </c>
      <c r="H648" s="183">
        <v>180.84</v>
      </c>
      <c r="I648" s="188">
        <f t="shared" si="86"/>
        <v>41229.71</v>
      </c>
      <c r="J648" s="152">
        <f t="shared" si="89"/>
        <v>0.22320000000000001</v>
      </c>
      <c r="K648" s="195">
        <f t="shared" si="87"/>
        <v>221.2</v>
      </c>
      <c r="L648" s="195">
        <f t="shared" si="88"/>
        <v>50431.38</v>
      </c>
    </row>
    <row r="649" spans="2:12" ht="25.5" x14ac:dyDescent="0.25">
      <c r="B649" s="170" t="s">
        <v>1841</v>
      </c>
      <c r="C649" s="170" t="s">
        <v>1842</v>
      </c>
      <c r="D649" s="170" t="s">
        <v>434</v>
      </c>
      <c r="E649" s="159" t="s">
        <v>1843</v>
      </c>
      <c r="F649" s="170" t="s">
        <v>240</v>
      </c>
      <c r="G649" s="315">
        <v>487.73</v>
      </c>
      <c r="H649" s="183">
        <v>187.57</v>
      </c>
      <c r="I649" s="188">
        <f t="shared" si="86"/>
        <v>91483.51</v>
      </c>
      <c r="J649" s="152">
        <f t="shared" si="89"/>
        <v>0.22320000000000001</v>
      </c>
      <c r="K649" s="195">
        <f t="shared" si="87"/>
        <v>229.43</v>
      </c>
      <c r="L649" s="195">
        <f t="shared" si="88"/>
        <v>111899.89</v>
      </c>
    </row>
    <row r="650" spans="2:12" ht="25.5" x14ac:dyDescent="0.25">
      <c r="B650" s="170" t="s">
        <v>1844</v>
      </c>
      <c r="C650" s="170" t="s">
        <v>1845</v>
      </c>
      <c r="D650" s="170" t="s">
        <v>434</v>
      </c>
      <c r="E650" s="159" t="s">
        <v>1846</v>
      </c>
      <c r="F650" s="170" t="s">
        <v>1604</v>
      </c>
      <c r="G650" s="315">
        <v>270.95999999999998</v>
      </c>
      <c r="H650" s="183">
        <v>12.89</v>
      </c>
      <c r="I650" s="188">
        <f t="shared" si="86"/>
        <v>3492.67</v>
      </c>
      <c r="J650" s="152">
        <f t="shared" si="89"/>
        <v>0.22320000000000001</v>
      </c>
      <c r="K650" s="195">
        <f t="shared" si="87"/>
        <v>15.76</v>
      </c>
      <c r="L650" s="195">
        <f t="shared" si="88"/>
        <v>4270.32</v>
      </c>
    </row>
    <row r="651" spans="2:12" ht="25.5" x14ac:dyDescent="0.25">
      <c r="B651" s="170" t="s">
        <v>1847</v>
      </c>
      <c r="C651" s="170" t="s">
        <v>1848</v>
      </c>
      <c r="D651" s="170" t="s">
        <v>434</v>
      </c>
      <c r="E651" s="159" t="s">
        <v>1849</v>
      </c>
      <c r="F651" s="170" t="s">
        <v>240</v>
      </c>
      <c r="G651" s="315">
        <v>487.73</v>
      </c>
      <c r="H651" s="183">
        <v>2.19</v>
      </c>
      <c r="I651" s="188">
        <f t="shared" si="86"/>
        <v>1068.1199999999999</v>
      </c>
      <c r="J651" s="152">
        <f t="shared" si="89"/>
        <v>0.22320000000000001</v>
      </c>
      <c r="K651" s="195">
        <f t="shared" si="87"/>
        <v>2.67</v>
      </c>
      <c r="L651" s="195">
        <f t="shared" si="88"/>
        <v>1302.23</v>
      </c>
    </row>
    <row r="652" spans="2:12" x14ac:dyDescent="0.25">
      <c r="B652" s="170" t="s">
        <v>1850</v>
      </c>
      <c r="C652" s="170" t="s">
        <v>1851</v>
      </c>
      <c r="D652" s="170" t="s">
        <v>229</v>
      </c>
      <c r="E652" s="159" t="s">
        <v>1852</v>
      </c>
      <c r="F652" s="170" t="s">
        <v>284</v>
      </c>
      <c r="G652" s="315">
        <v>48.77</v>
      </c>
      <c r="H652" s="183">
        <v>222.45</v>
      </c>
      <c r="I652" s="188">
        <f t="shared" si="86"/>
        <v>10848.88</v>
      </c>
      <c r="J652" s="152">
        <f t="shared" si="89"/>
        <v>0.22320000000000001</v>
      </c>
      <c r="K652" s="195">
        <f t="shared" si="87"/>
        <v>272.10000000000002</v>
      </c>
      <c r="L652" s="195">
        <f t="shared" si="88"/>
        <v>13270.31</v>
      </c>
    </row>
    <row r="653" spans="2:12" x14ac:dyDescent="0.25">
      <c r="B653" s="170" t="s">
        <v>1853</v>
      </c>
      <c r="C653" s="170" t="s">
        <v>1854</v>
      </c>
      <c r="D653" s="170" t="s">
        <v>238</v>
      </c>
      <c r="E653" s="159" t="s">
        <v>1855</v>
      </c>
      <c r="F653" s="170" t="s">
        <v>240</v>
      </c>
      <c r="G653" s="315">
        <v>12.01</v>
      </c>
      <c r="H653" s="183">
        <v>62.07</v>
      </c>
      <c r="I653" s="188">
        <f t="shared" si="86"/>
        <v>745.46</v>
      </c>
      <c r="J653" s="152">
        <f t="shared" si="89"/>
        <v>0.22320000000000001</v>
      </c>
      <c r="K653" s="195">
        <f t="shared" si="87"/>
        <v>75.92</v>
      </c>
      <c r="L653" s="195">
        <f t="shared" si="88"/>
        <v>911.79</v>
      </c>
    </row>
    <row r="654" spans="2:12" x14ac:dyDescent="0.25">
      <c r="B654" s="170" t="s">
        <v>1856</v>
      </c>
      <c r="C654" s="170" t="s">
        <v>1857</v>
      </c>
      <c r="D654" s="170" t="s">
        <v>238</v>
      </c>
      <c r="E654" s="159" t="s">
        <v>1858</v>
      </c>
      <c r="F654" s="170" t="s">
        <v>240</v>
      </c>
      <c r="G654" s="315">
        <v>141.19</v>
      </c>
      <c r="H654" s="183">
        <v>52.32</v>
      </c>
      <c r="I654" s="188">
        <f t="shared" si="86"/>
        <v>7387.06</v>
      </c>
      <c r="J654" s="152">
        <f t="shared" si="89"/>
        <v>0.22320000000000001</v>
      </c>
      <c r="K654" s="195">
        <f t="shared" si="87"/>
        <v>63.99</v>
      </c>
      <c r="L654" s="195">
        <f t="shared" si="88"/>
        <v>9034.74</v>
      </c>
    </row>
    <row r="655" spans="2:12" x14ac:dyDescent="0.25">
      <c r="B655" s="169" t="s">
        <v>1864</v>
      </c>
      <c r="C655" s="169" t="s">
        <v>185</v>
      </c>
      <c r="D655" s="169"/>
      <c r="E655" s="155" t="s">
        <v>1865</v>
      </c>
      <c r="F655" s="169"/>
      <c r="G655" s="314"/>
      <c r="H655" s="182" t="s">
        <v>121</v>
      </c>
      <c r="I655" s="182">
        <f>SUBTOTAL(9,I656:I660)</f>
        <v>98517.43</v>
      </c>
      <c r="J655" s="114"/>
      <c r="K655" s="194"/>
      <c r="L655" s="182">
        <f>SUBTOTAL(9,L656:L660)</f>
        <v>120503.77</v>
      </c>
    </row>
    <row r="656" spans="2:12" x14ac:dyDescent="0.25">
      <c r="B656" s="170" t="s">
        <v>1866</v>
      </c>
      <c r="C656" s="170" t="s">
        <v>1824</v>
      </c>
      <c r="D656" s="170" t="s">
        <v>229</v>
      </c>
      <c r="E656" s="159" t="s">
        <v>1825</v>
      </c>
      <c r="F656" s="170" t="s">
        <v>284</v>
      </c>
      <c r="G656" s="315">
        <v>157.88</v>
      </c>
      <c r="H656" s="183">
        <v>7.13</v>
      </c>
      <c r="I656" s="188">
        <f t="shared" ref="I656:I711" si="90">TRUNC(G656 * H656, 2)</f>
        <v>1125.68</v>
      </c>
      <c r="J656" s="152">
        <f t="shared" si="89"/>
        <v>0.22320000000000001</v>
      </c>
      <c r="K656" s="195">
        <f t="shared" ref="K656:K711" si="91">TRUNC(H656 * (1 + J656), 2)</f>
        <v>8.7200000000000006</v>
      </c>
      <c r="L656" s="195">
        <f t="shared" ref="L656:L711" si="92">TRUNC(G656 * K656, 2)</f>
        <v>1376.71</v>
      </c>
    </row>
    <row r="657" spans="2:12" x14ac:dyDescent="0.25">
      <c r="B657" s="170" t="s">
        <v>1867</v>
      </c>
      <c r="C657" s="170" t="s">
        <v>1851</v>
      </c>
      <c r="D657" s="170" t="s">
        <v>229</v>
      </c>
      <c r="E657" s="159" t="s">
        <v>1852</v>
      </c>
      <c r="F657" s="170" t="s">
        <v>284</v>
      </c>
      <c r="G657" s="315">
        <v>78.94</v>
      </c>
      <c r="H657" s="183">
        <v>222.45</v>
      </c>
      <c r="I657" s="188">
        <f t="shared" si="90"/>
        <v>17560.2</v>
      </c>
      <c r="J657" s="152">
        <f t="shared" si="89"/>
        <v>0.22320000000000001</v>
      </c>
      <c r="K657" s="195">
        <f t="shared" si="91"/>
        <v>272.10000000000002</v>
      </c>
      <c r="L657" s="195">
        <f t="shared" si="92"/>
        <v>21479.57</v>
      </c>
    </row>
    <row r="658" spans="2:12" x14ac:dyDescent="0.25">
      <c r="B658" s="170" t="s">
        <v>1868</v>
      </c>
      <c r="C658" s="170" t="s">
        <v>1869</v>
      </c>
      <c r="D658" s="170" t="s">
        <v>229</v>
      </c>
      <c r="E658" s="159" t="s">
        <v>1870</v>
      </c>
      <c r="F658" s="170" t="s">
        <v>240</v>
      </c>
      <c r="G658" s="315">
        <v>595.66</v>
      </c>
      <c r="H658" s="183">
        <v>110.09</v>
      </c>
      <c r="I658" s="188">
        <f t="shared" si="90"/>
        <v>65576.2</v>
      </c>
      <c r="J658" s="152">
        <f t="shared" si="89"/>
        <v>0.22320000000000001</v>
      </c>
      <c r="K658" s="195">
        <f t="shared" si="91"/>
        <v>134.66</v>
      </c>
      <c r="L658" s="195">
        <f t="shared" si="92"/>
        <v>80211.570000000007</v>
      </c>
    </row>
    <row r="659" spans="2:12" x14ac:dyDescent="0.25">
      <c r="B659" s="170" t="s">
        <v>1871</v>
      </c>
      <c r="C659" s="170" t="s">
        <v>1872</v>
      </c>
      <c r="D659" s="170" t="s">
        <v>229</v>
      </c>
      <c r="E659" s="159" t="s">
        <v>1873</v>
      </c>
      <c r="F659" s="170" t="s">
        <v>240</v>
      </c>
      <c r="G659" s="315">
        <v>193.75</v>
      </c>
      <c r="H659" s="183">
        <v>50.74</v>
      </c>
      <c r="I659" s="188">
        <f t="shared" si="90"/>
        <v>9830.8700000000008</v>
      </c>
      <c r="J659" s="152">
        <f t="shared" si="89"/>
        <v>0.22320000000000001</v>
      </c>
      <c r="K659" s="195">
        <f t="shared" si="91"/>
        <v>62.06</v>
      </c>
      <c r="L659" s="195">
        <f t="shared" si="92"/>
        <v>12024.12</v>
      </c>
    </row>
    <row r="660" spans="2:12" x14ac:dyDescent="0.25">
      <c r="B660" s="170" t="s">
        <v>1874</v>
      </c>
      <c r="C660" s="170" t="s">
        <v>1875</v>
      </c>
      <c r="D660" s="170" t="s">
        <v>229</v>
      </c>
      <c r="E660" s="159" t="s">
        <v>1876</v>
      </c>
      <c r="F660" s="170" t="s">
        <v>240</v>
      </c>
      <c r="G660" s="315">
        <v>25.29</v>
      </c>
      <c r="H660" s="183">
        <v>174.95</v>
      </c>
      <c r="I660" s="188">
        <f t="shared" si="90"/>
        <v>4424.4799999999996</v>
      </c>
      <c r="J660" s="152">
        <f t="shared" si="89"/>
        <v>0.22320000000000001</v>
      </c>
      <c r="K660" s="195">
        <f t="shared" si="91"/>
        <v>213.99</v>
      </c>
      <c r="L660" s="195">
        <f t="shared" si="92"/>
        <v>5411.8</v>
      </c>
    </row>
    <row r="661" spans="2:12" x14ac:dyDescent="0.25">
      <c r="B661" s="169" t="s">
        <v>2004</v>
      </c>
      <c r="C661" s="169" t="s">
        <v>185</v>
      </c>
      <c r="D661" s="169"/>
      <c r="E661" s="155" t="s">
        <v>1859</v>
      </c>
      <c r="F661" s="169"/>
      <c r="G661" s="314"/>
      <c r="H661" s="182" t="s">
        <v>121</v>
      </c>
      <c r="I661" s="182">
        <f>SUBTOTAL(9,I662:I663)</f>
        <v>5118.6499999999996</v>
      </c>
      <c r="J661" s="114"/>
      <c r="K661" s="194"/>
      <c r="L661" s="182">
        <f>SUBTOTAL(9,L662:L663)</f>
        <v>6260.92</v>
      </c>
    </row>
    <row r="662" spans="2:12" x14ac:dyDescent="0.25">
      <c r="B662" s="170" t="s">
        <v>2005</v>
      </c>
      <c r="C662" s="170" t="s">
        <v>1860</v>
      </c>
      <c r="D662" s="170" t="s">
        <v>238</v>
      </c>
      <c r="E662" s="159" t="s">
        <v>1861</v>
      </c>
      <c r="F662" s="170" t="s">
        <v>292</v>
      </c>
      <c r="G662" s="315">
        <v>101.27</v>
      </c>
      <c r="H662" s="183">
        <v>19.989999999999998</v>
      </c>
      <c r="I662" s="188">
        <f t="shared" ref="I662:I663" si="93">TRUNC(G662 * H662, 2)</f>
        <v>2024.38</v>
      </c>
      <c r="J662" s="152">
        <f t="shared" si="89"/>
        <v>0.22320000000000001</v>
      </c>
      <c r="K662" s="195">
        <f t="shared" ref="K662:K663" si="94">TRUNC(H662 * (1 + J662), 2)</f>
        <v>24.45</v>
      </c>
      <c r="L662" s="195">
        <f t="shared" ref="L662:L663" si="95">TRUNC(G662 * K662, 2)</f>
        <v>2476.0500000000002</v>
      </c>
    </row>
    <row r="663" spans="2:12" x14ac:dyDescent="0.25">
      <c r="B663" s="170" t="s">
        <v>2006</v>
      </c>
      <c r="C663" s="170" t="s">
        <v>1862</v>
      </c>
      <c r="D663" s="170" t="s">
        <v>229</v>
      </c>
      <c r="E663" s="159" t="s">
        <v>1863</v>
      </c>
      <c r="F663" s="170" t="s">
        <v>240</v>
      </c>
      <c r="G663" s="315">
        <v>7.5</v>
      </c>
      <c r="H663" s="183">
        <v>412.57</v>
      </c>
      <c r="I663" s="188">
        <f t="shared" si="93"/>
        <v>3094.27</v>
      </c>
      <c r="J663" s="152">
        <f t="shared" si="89"/>
        <v>0.22320000000000001</v>
      </c>
      <c r="K663" s="195">
        <f t="shared" si="94"/>
        <v>504.65</v>
      </c>
      <c r="L663" s="195">
        <f t="shared" si="95"/>
        <v>3784.87</v>
      </c>
    </row>
    <row r="664" spans="2:12" x14ac:dyDescent="0.25">
      <c r="B664" s="169" t="s">
        <v>194</v>
      </c>
      <c r="C664" s="169" t="s">
        <v>185</v>
      </c>
      <c r="D664" s="169"/>
      <c r="E664" s="155" t="s">
        <v>189</v>
      </c>
      <c r="F664" s="169"/>
      <c r="G664" s="314"/>
      <c r="H664" s="182" t="s">
        <v>121</v>
      </c>
      <c r="I664" s="182">
        <f>SUBTOTAL(9,I665:I668)</f>
        <v>47624.549999999996</v>
      </c>
      <c r="J664" s="114"/>
      <c r="K664" s="194"/>
      <c r="L664" s="182">
        <f>SUBTOTAL(9,L665:L668)</f>
        <v>58250.409999999996</v>
      </c>
    </row>
    <row r="665" spans="2:12" x14ac:dyDescent="0.25">
      <c r="B665" s="170" t="s">
        <v>1877</v>
      </c>
      <c r="C665" s="170" t="s">
        <v>1878</v>
      </c>
      <c r="D665" s="170" t="s">
        <v>229</v>
      </c>
      <c r="E665" s="159" t="s">
        <v>1879</v>
      </c>
      <c r="F665" s="170" t="s">
        <v>240</v>
      </c>
      <c r="G665" s="315">
        <v>304.62</v>
      </c>
      <c r="H665" s="183">
        <v>75.89</v>
      </c>
      <c r="I665" s="188">
        <f t="shared" si="90"/>
        <v>23117.61</v>
      </c>
      <c r="J665" s="152">
        <f t="shared" si="89"/>
        <v>0.22320000000000001</v>
      </c>
      <c r="K665" s="195">
        <f t="shared" si="91"/>
        <v>92.82</v>
      </c>
      <c r="L665" s="195">
        <f t="shared" si="92"/>
        <v>28274.82</v>
      </c>
    </row>
    <row r="666" spans="2:12" x14ac:dyDescent="0.25">
      <c r="B666" s="170" t="s">
        <v>1880</v>
      </c>
      <c r="C666" s="170" t="s">
        <v>1881</v>
      </c>
      <c r="D666" s="170" t="s">
        <v>229</v>
      </c>
      <c r="E666" s="159" t="s">
        <v>1882</v>
      </c>
      <c r="F666" s="170" t="s">
        <v>240</v>
      </c>
      <c r="G666" s="315">
        <v>126.83</v>
      </c>
      <c r="H666" s="183">
        <v>64.81</v>
      </c>
      <c r="I666" s="188">
        <f t="shared" si="90"/>
        <v>8219.85</v>
      </c>
      <c r="J666" s="152">
        <f t="shared" si="89"/>
        <v>0.22320000000000001</v>
      </c>
      <c r="K666" s="195">
        <f t="shared" si="91"/>
        <v>79.27</v>
      </c>
      <c r="L666" s="195">
        <f t="shared" si="92"/>
        <v>10053.81</v>
      </c>
    </row>
    <row r="667" spans="2:12" ht="25.5" x14ac:dyDescent="0.25">
      <c r="B667" s="170" t="s">
        <v>1883</v>
      </c>
      <c r="C667" s="170" t="s">
        <v>1884</v>
      </c>
      <c r="D667" s="170" t="s">
        <v>462</v>
      </c>
      <c r="E667" s="159" t="s">
        <v>1885</v>
      </c>
      <c r="F667" s="170" t="s">
        <v>240</v>
      </c>
      <c r="G667" s="315">
        <v>106.29</v>
      </c>
      <c r="H667" s="183">
        <v>63</v>
      </c>
      <c r="I667" s="188">
        <f t="shared" si="90"/>
        <v>6696.27</v>
      </c>
      <c r="J667" s="152">
        <f t="shared" si="89"/>
        <v>0.22320000000000001</v>
      </c>
      <c r="K667" s="195">
        <f t="shared" si="91"/>
        <v>77.06</v>
      </c>
      <c r="L667" s="195">
        <f t="shared" si="92"/>
        <v>8190.7</v>
      </c>
    </row>
    <row r="668" spans="2:12" x14ac:dyDescent="0.25">
      <c r="B668" s="170" t="s">
        <v>1886</v>
      </c>
      <c r="C668" s="170" t="s">
        <v>1887</v>
      </c>
      <c r="D668" s="170" t="s">
        <v>229</v>
      </c>
      <c r="E668" s="159" t="s">
        <v>1888</v>
      </c>
      <c r="F668" s="170" t="s">
        <v>292</v>
      </c>
      <c r="G668" s="315">
        <v>504.78</v>
      </c>
      <c r="H668" s="183">
        <v>19</v>
      </c>
      <c r="I668" s="188">
        <f t="shared" si="90"/>
        <v>9590.82</v>
      </c>
      <c r="J668" s="152">
        <f t="shared" si="89"/>
        <v>0.22320000000000001</v>
      </c>
      <c r="K668" s="195">
        <f t="shared" si="91"/>
        <v>23.24</v>
      </c>
      <c r="L668" s="195">
        <f t="shared" si="92"/>
        <v>11731.08</v>
      </c>
    </row>
    <row r="669" spans="2:12" x14ac:dyDescent="0.25">
      <c r="B669" s="169" t="s">
        <v>195</v>
      </c>
      <c r="C669" s="169" t="s">
        <v>185</v>
      </c>
      <c r="D669" s="169"/>
      <c r="E669" s="155" t="s">
        <v>187</v>
      </c>
      <c r="F669" s="169"/>
      <c r="G669" s="314"/>
      <c r="H669" s="182" t="s">
        <v>121</v>
      </c>
      <c r="I669" s="182">
        <f>SUBTOTAL(9,I670:I672)</f>
        <v>4889.7</v>
      </c>
      <c r="J669" s="114"/>
      <c r="K669" s="194"/>
      <c r="L669" s="182">
        <f>SUBTOTAL(9,L670:L672)</f>
        <v>5981</v>
      </c>
    </row>
    <row r="670" spans="2:12" x14ac:dyDescent="0.25">
      <c r="B670" s="170" t="s">
        <v>1889</v>
      </c>
      <c r="C670" s="170" t="s">
        <v>1890</v>
      </c>
      <c r="D670" s="170" t="s">
        <v>229</v>
      </c>
      <c r="E670" s="159" t="s">
        <v>1891</v>
      </c>
      <c r="F670" s="170" t="s">
        <v>279</v>
      </c>
      <c r="G670" s="315">
        <v>5</v>
      </c>
      <c r="H670" s="183">
        <v>155.63999999999999</v>
      </c>
      <c r="I670" s="188">
        <f t="shared" si="90"/>
        <v>778.2</v>
      </c>
      <c r="J670" s="152">
        <f t="shared" si="89"/>
        <v>0.22320000000000001</v>
      </c>
      <c r="K670" s="195">
        <f t="shared" si="91"/>
        <v>190.37</v>
      </c>
      <c r="L670" s="195">
        <f t="shared" si="92"/>
        <v>951.85</v>
      </c>
    </row>
    <row r="671" spans="2:12" ht="25.5" x14ac:dyDescent="0.25">
      <c r="B671" s="170" t="s">
        <v>1892</v>
      </c>
      <c r="C671" s="170" t="s">
        <v>1893</v>
      </c>
      <c r="D671" s="170" t="s">
        <v>434</v>
      </c>
      <c r="E671" s="159" t="s">
        <v>1894</v>
      </c>
      <c r="F671" s="170" t="s">
        <v>428</v>
      </c>
      <c r="G671" s="315">
        <v>5</v>
      </c>
      <c r="H671" s="183">
        <v>33.659999999999997</v>
      </c>
      <c r="I671" s="188">
        <f t="shared" si="90"/>
        <v>168.3</v>
      </c>
      <c r="J671" s="152">
        <f t="shared" si="89"/>
        <v>0.22320000000000001</v>
      </c>
      <c r="K671" s="195">
        <f t="shared" si="91"/>
        <v>41.17</v>
      </c>
      <c r="L671" s="195">
        <f t="shared" si="92"/>
        <v>205.85</v>
      </c>
    </row>
    <row r="672" spans="2:12" ht="25.5" x14ac:dyDescent="0.25">
      <c r="B672" s="170" t="s">
        <v>1895</v>
      </c>
      <c r="C672" s="170" t="s">
        <v>1896</v>
      </c>
      <c r="D672" s="170" t="s">
        <v>294</v>
      </c>
      <c r="E672" s="159" t="s">
        <v>1897</v>
      </c>
      <c r="F672" s="170" t="s">
        <v>1533</v>
      </c>
      <c r="G672" s="315">
        <v>10</v>
      </c>
      <c r="H672" s="183">
        <v>394.32</v>
      </c>
      <c r="I672" s="188">
        <f t="shared" si="90"/>
        <v>3943.2</v>
      </c>
      <c r="J672" s="152">
        <f t="shared" si="89"/>
        <v>0.22320000000000001</v>
      </c>
      <c r="K672" s="195">
        <f t="shared" si="91"/>
        <v>482.33</v>
      </c>
      <c r="L672" s="195">
        <f t="shared" si="92"/>
        <v>4823.3</v>
      </c>
    </row>
    <row r="673" spans="2:12" x14ac:dyDescent="0.25">
      <c r="B673" s="169" t="s">
        <v>1898</v>
      </c>
      <c r="C673" s="169" t="s">
        <v>185</v>
      </c>
      <c r="D673" s="169"/>
      <c r="E673" s="155" t="s">
        <v>23</v>
      </c>
      <c r="F673" s="169"/>
      <c r="G673" s="314"/>
      <c r="H673" s="182" t="s">
        <v>121</v>
      </c>
      <c r="I673" s="182">
        <f>SUBTOTAL(9,I674:I687)</f>
        <v>45653.049999999996</v>
      </c>
      <c r="J673" s="114"/>
      <c r="K673" s="194"/>
      <c r="L673" s="182">
        <f>SUBTOTAL(9,L674:L687)</f>
        <v>55821.899999999994</v>
      </c>
    </row>
    <row r="674" spans="2:12" x14ac:dyDescent="0.25">
      <c r="B674" s="169" t="s">
        <v>1899</v>
      </c>
      <c r="C674" s="169" t="s">
        <v>185</v>
      </c>
      <c r="D674" s="169"/>
      <c r="E674" s="155" t="s">
        <v>1900</v>
      </c>
      <c r="F674" s="169"/>
      <c r="G674" s="314"/>
      <c r="H674" s="182" t="s">
        <v>121</v>
      </c>
      <c r="I674" s="182">
        <f>SUBTOTAL(9,I675:I676)</f>
        <v>16637.400000000001</v>
      </c>
      <c r="J674" s="114"/>
      <c r="K674" s="194"/>
      <c r="L674" s="182">
        <f>SUBTOTAL(9,L675:L676)</f>
        <v>20340.87</v>
      </c>
    </row>
    <row r="675" spans="2:12" x14ac:dyDescent="0.25">
      <c r="B675" s="170" t="s">
        <v>1901</v>
      </c>
      <c r="C675" s="170" t="s">
        <v>1902</v>
      </c>
      <c r="D675" s="170" t="s">
        <v>229</v>
      </c>
      <c r="E675" s="159" t="s">
        <v>1903</v>
      </c>
      <c r="F675" s="170" t="s">
        <v>240</v>
      </c>
      <c r="G675" s="315">
        <v>402.47</v>
      </c>
      <c r="H675" s="183">
        <v>13.57</v>
      </c>
      <c r="I675" s="188">
        <f t="shared" si="90"/>
        <v>5461.51</v>
      </c>
      <c r="J675" s="152">
        <f t="shared" si="89"/>
        <v>0.22320000000000001</v>
      </c>
      <c r="K675" s="195">
        <f t="shared" si="91"/>
        <v>16.59</v>
      </c>
      <c r="L675" s="195">
        <f t="shared" si="92"/>
        <v>6676.97</v>
      </c>
    </row>
    <row r="676" spans="2:12" x14ac:dyDescent="0.25">
      <c r="B676" s="170" t="s">
        <v>1904</v>
      </c>
      <c r="C676" s="170" t="s">
        <v>1905</v>
      </c>
      <c r="D676" s="170" t="s">
        <v>229</v>
      </c>
      <c r="E676" s="159" t="s">
        <v>1906</v>
      </c>
      <c r="F676" s="170" t="s">
        <v>240</v>
      </c>
      <c r="G676" s="315">
        <v>805.18</v>
      </c>
      <c r="H676" s="183">
        <v>13.88</v>
      </c>
      <c r="I676" s="188">
        <f t="shared" si="90"/>
        <v>11175.89</v>
      </c>
      <c r="J676" s="152">
        <f t="shared" si="89"/>
        <v>0.22320000000000001</v>
      </c>
      <c r="K676" s="195">
        <f t="shared" si="91"/>
        <v>16.97</v>
      </c>
      <c r="L676" s="195">
        <f t="shared" si="92"/>
        <v>13663.9</v>
      </c>
    </row>
    <row r="677" spans="2:12" x14ac:dyDescent="0.25">
      <c r="B677" s="169" t="s">
        <v>1907</v>
      </c>
      <c r="C677" s="169" t="s">
        <v>185</v>
      </c>
      <c r="D677" s="169"/>
      <c r="E677" s="155" t="s">
        <v>1908</v>
      </c>
      <c r="F677" s="169"/>
      <c r="G677" s="314"/>
      <c r="H677" s="182" t="s">
        <v>121</v>
      </c>
      <c r="I677" s="182">
        <f>SUBTOTAL(9,I678:I680)</f>
        <v>496.14</v>
      </c>
      <c r="J677" s="114"/>
      <c r="K677" s="194"/>
      <c r="L677" s="182">
        <f>SUBTOTAL(9,L678:L680)</f>
        <v>606.52</v>
      </c>
    </row>
    <row r="678" spans="2:12" x14ac:dyDescent="0.25">
      <c r="B678" s="170" t="s">
        <v>1909</v>
      </c>
      <c r="C678" s="170" t="s">
        <v>1910</v>
      </c>
      <c r="D678" s="170" t="s">
        <v>229</v>
      </c>
      <c r="E678" s="159" t="s">
        <v>1911</v>
      </c>
      <c r="F678" s="170" t="s">
        <v>240</v>
      </c>
      <c r="G678" s="315">
        <v>6</v>
      </c>
      <c r="H678" s="183">
        <v>41.01</v>
      </c>
      <c r="I678" s="188">
        <f t="shared" si="90"/>
        <v>246.06</v>
      </c>
      <c r="J678" s="152">
        <f t="shared" si="89"/>
        <v>0.22320000000000001</v>
      </c>
      <c r="K678" s="195">
        <f t="shared" si="91"/>
        <v>50.16</v>
      </c>
      <c r="L678" s="195">
        <f t="shared" si="92"/>
        <v>300.95999999999998</v>
      </c>
    </row>
    <row r="679" spans="2:12" ht="25.5" x14ac:dyDescent="0.25">
      <c r="B679" s="170" t="s">
        <v>1912</v>
      </c>
      <c r="C679" s="170" t="s">
        <v>1913</v>
      </c>
      <c r="D679" s="170" t="s">
        <v>229</v>
      </c>
      <c r="E679" s="159" t="s">
        <v>1914</v>
      </c>
      <c r="F679" s="170" t="s">
        <v>268</v>
      </c>
      <c r="G679" s="315">
        <v>2</v>
      </c>
      <c r="H679" s="183">
        <v>47.24</v>
      </c>
      <c r="I679" s="188">
        <f t="shared" si="90"/>
        <v>94.48</v>
      </c>
      <c r="J679" s="152">
        <f t="shared" si="89"/>
        <v>0.22320000000000001</v>
      </c>
      <c r="K679" s="195">
        <f t="shared" si="91"/>
        <v>57.78</v>
      </c>
      <c r="L679" s="195">
        <f t="shared" si="92"/>
        <v>115.56</v>
      </c>
    </row>
    <row r="680" spans="2:12" ht="25.5" x14ac:dyDescent="0.25">
      <c r="B680" s="170" t="s">
        <v>1915</v>
      </c>
      <c r="C680" s="170" t="s">
        <v>1916</v>
      </c>
      <c r="D680" s="170" t="s">
        <v>434</v>
      </c>
      <c r="E680" s="159" t="s">
        <v>1917</v>
      </c>
      <c r="F680" s="170" t="s">
        <v>628</v>
      </c>
      <c r="G680" s="315">
        <v>40</v>
      </c>
      <c r="H680" s="183">
        <v>3.89</v>
      </c>
      <c r="I680" s="188">
        <f t="shared" si="90"/>
        <v>155.6</v>
      </c>
      <c r="J680" s="152">
        <f t="shared" si="89"/>
        <v>0.22320000000000001</v>
      </c>
      <c r="K680" s="195">
        <f t="shared" si="91"/>
        <v>4.75</v>
      </c>
      <c r="L680" s="195">
        <f t="shared" si="92"/>
        <v>190</v>
      </c>
    </row>
    <row r="681" spans="2:12" x14ac:dyDescent="0.25">
      <c r="B681" s="169" t="s">
        <v>1918</v>
      </c>
      <c r="C681" s="169" t="s">
        <v>185</v>
      </c>
      <c r="D681" s="169"/>
      <c r="E681" s="155" t="s">
        <v>1919</v>
      </c>
      <c r="F681" s="169"/>
      <c r="G681" s="314"/>
      <c r="H681" s="182" t="s">
        <v>121</v>
      </c>
      <c r="I681" s="182">
        <f>SUBTOTAL(9,I682:I683)</f>
        <v>13769.810000000001</v>
      </c>
      <c r="J681" s="114"/>
      <c r="K681" s="194"/>
      <c r="L681" s="182">
        <f>SUBTOTAL(9,L682:L683)</f>
        <v>16835.989999999998</v>
      </c>
    </row>
    <row r="682" spans="2:12" x14ac:dyDescent="0.25">
      <c r="B682" s="170" t="s">
        <v>1920</v>
      </c>
      <c r="C682" s="170" t="s">
        <v>1921</v>
      </c>
      <c r="D682" s="170" t="s">
        <v>229</v>
      </c>
      <c r="E682" s="159" t="s">
        <v>1922</v>
      </c>
      <c r="F682" s="170" t="s">
        <v>240</v>
      </c>
      <c r="G682" s="315">
        <v>431.25</v>
      </c>
      <c r="H682" s="183">
        <v>18.36</v>
      </c>
      <c r="I682" s="188">
        <f t="shared" si="90"/>
        <v>7917.75</v>
      </c>
      <c r="J682" s="152">
        <f t="shared" si="89"/>
        <v>0.22320000000000001</v>
      </c>
      <c r="K682" s="195">
        <f t="shared" si="91"/>
        <v>22.45</v>
      </c>
      <c r="L682" s="195">
        <f t="shared" si="92"/>
        <v>9681.56</v>
      </c>
    </row>
    <row r="683" spans="2:12" x14ac:dyDescent="0.25">
      <c r="B683" s="170" t="s">
        <v>1923</v>
      </c>
      <c r="C683" s="170" t="s">
        <v>1902</v>
      </c>
      <c r="D683" s="170" t="s">
        <v>229</v>
      </c>
      <c r="E683" s="159" t="s">
        <v>1903</v>
      </c>
      <c r="F683" s="170" t="s">
        <v>240</v>
      </c>
      <c r="G683" s="315">
        <v>431.25</v>
      </c>
      <c r="H683" s="183">
        <v>13.57</v>
      </c>
      <c r="I683" s="188">
        <f t="shared" si="90"/>
        <v>5852.06</v>
      </c>
      <c r="J683" s="152">
        <f t="shared" si="89"/>
        <v>0.22320000000000001</v>
      </c>
      <c r="K683" s="195">
        <f t="shared" si="91"/>
        <v>16.59</v>
      </c>
      <c r="L683" s="195">
        <f t="shared" si="92"/>
        <v>7154.43</v>
      </c>
    </row>
    <row r="684" spans="2:12" x14ac:dyDescent="0.25">
      <c r="B684" s="169" t="s">
        <v>1924</v>
      </c>
      <c r="C684" s="169" t="s">
        <v>185</v>
      </c>
      <c r="D684" s="169"/>
      <c r="E684" s="155" t="s">
        <v>1925</v>
      </c>
      <c r="F684" s="169"/>
      <c r="G684" s="314"/>
      <c r="H684" s="182" t="s">
        <v>121</v>
      </c>
      <c r="I684" s="182">
        <f>SUBTOTAL(9,I685:I687)</f>
        <v>14749.7</v>
      </c>
      <c r="J684" s="114"/>
      <c r="K684" s="194"/>
      <c r="L684" s="182">
        <f>SUBTOTAL(9,L685:L687)</f>
        <v>18038.52</v>
      </c>
    </row>
    <row r="685" spans="2:12" ht="25.5" x14ac:dyDescent="0.25">
      <c r="B685" s="170" t="s">
        <v>1926</v>
      </c>
      <c r="C685" s="170" t="s">
        <v>1927</v>
      </c>
      <c r="D685" s="170" t="s">
        <v>1928</v>
      </c>
      <c r="E685" s="159" t="s">
        <v>1929</v>
      </c>
      <c r="F685" s="170" t="s">
        <v>240</v>
      </c>
      <c r="G685" s="315">
        <v>39.200000000000003</v>
      </c>
      <c r="H685" s="183">
        <v>14.82</v>
      </c>
      <c r="I685" s="188">
        <f t="shared" si="90"/>
        <v>580.94000000000005</v>
      </c>
      <c r="J685" s="152">
        <f t="shared" si="89"/>
        <v>0.22320000000000001</v>
      </c>
      <c r="K685" s="195">
        <f t="shared" si="91"/>
        <v>18.12</v>
      </c>
      <c r="L685" s="195">
        <f t="shared" si="92"/>
        <v>710.3</v>
      </c>
    </row>
    <row r="686" spans="2:12" x14ac:dyDescent="0.25">
      <c r="B686" s="170" t="s">
        <v>1930</v>
      </c>
      <c r="C686" s="170" t="s">
        <v>1931</v>
      </c>
      <c r="D686" s="170" t="s">
        <v>229</v>
      </c>
      <c r="E686" s="159" t="s">
        <v>1932</v>
      </c>
      <c r="F686" s="170" t="s">
        <v>240</v>
      </c>
      <c r="G686" s="315">
        <v>71.930000000000007</v>
      </c>
      <c r="H686" s="183">
        <v>25.62</v>
      </c>
      <c r="I686" s="188">
        <f t="shared" si="90"/>
        <v>1842.84</v>
      </c>
      <c r="J686" s="152">
        <f t="shared" si="89"/>
        <v>0.22320000000000001</v>
      </c>
      <c r="K686" s="195">
        <f t="shared" si="91"/>
        <v>31.33</v>
      </c>
      <c r="L686" s="195">
        <f t="shared" si="92"/>
        <v>2253.56</v>
      </c>
    </row>
    <row r="687" spans="2:12" x14ac:dyDescent="0.25">
      <c r="B687" s="170" t="s">
        <v>1933</v>
      </c>
      <c r="C687" s="170" t="s">
        <v>1934</v>
      </c>
      <c r="D687" s="170" t="s">
        <v>229</v>
      </c>
      <c r="E687" s="159" t="s">
        <v>1935</v>
      </c>
      <c r="F687" s="170" t="s">
        <v>240</v>
      </c>
      <c r="G687" s="315">
        <v>964.47</v>
      </c>
      <c r="H687" s="183">
        <v>12.78</v>
      </c>
      <c r="I687" s="188">
        <f t="shared" si="90"/>
        <v>12325.92</v>
      </c>
      <c r="J687" s="152">
        <f t="shared" si="89"/>
        <v>0.22320000000000001</v>
      </c>
      <c r="K687" s="195">
        <f t="shared" si="91"/>
        <v>15.63</v>
      </c>
      <c r="L687" s="195">
        <f t="shared" si="92"/>
        <v>15074.66</v>
      </c>
    </row>
    <row r="688" spans="2:12" x14ac:dyDescent="0.25">
      <c r="B688" s="169" t="s">
        <v>1936</v>
      </c>
      <c r="C688" s="169" t="s">
        <v>185</v>
      </c>
      <c r="D688" s="169"/>
      <c r="E688" s="155" t="s">
        <v>49</v>
      </c>
      <c r="F688" s="169"/>
      <c r="G688" s="314"/>
      <c r="H688" s="182" t="s">
        <v>121</v>
      </c>
      <c r="I688" s="182">
        <f>SUBTOTAL(9,I689:I711)</f>
        <v>108968.14</v>
      </c>
      <c r="J688" s="114"/>
      <c r="K688" s="194"/>
      <c r="L688" s="182">
        <f>SUBTOTAL(9,L689:L711)</f>
        <v>133276.26999999999</v>
      </c>
    </row>
    <row r="689" spans="2:12" x14ac:dyDescent="0.25">
      <c r="B689" s="169" t="s">
        <v>1937</v>
      </c>
      <c r="C689" s="169" t="s">
        <v>185</v>
      </c>
      <c r="D689" s="169"/>
      <c r="E689" s="155" t="s">
        <v>1938</v>
      </c>
      <c r="F689" s="169"/>
      <c r="G689" s="314"/>
      <c r="H689" s="182" t="s">
        <v>121</v>
      </c>
      <c r="I689" s="182">
        <f>SUBTOTAL(9,I690:I698)</f>
        <v>97155.37</v>
      </c>
      <c r="J689" s="114"/>
      <c r="K689" s="194"/>
      <c r="L689" s="182">
        <f>SUBTOTAL(9,L690:L698)</f>
        <v>118830.29000000001</v>
      </c>
    </row>
    <row r="690" spans="2:12" x14ac:dyDescent="0.25">
      <c r="B690" s="170" t="s">
        <v>1939</v>
      </c>
      <c r="C690" s="170" t="s">
        <v>1940</v>
      </c>
      <c r="D690" s="170" t="s">
        <v>229</v>
      </c>
      <c r="E690" s="159" t="s">
        <v>1941</v>
      </c>
      <c r="F690" s="170" t="s">
        <v>240</v>
      </c>
      <c r="G690" s="315">
        <v>1546.29</v>
      </c>
      <c r="H690" s="183">
        <v>4.1900000000000004</v>
      </c>
      <c r="I690" s="188">
        <f t="shared" si="90"/>
        <v>6478.95</v>
      </c>
      <c r="J690" s="152">
        <f t="shared" si="89"/>
        <v>0.22320000000000001</v>
      </c>
      <c r="K690" s="195">
        <f t="shared" si="91"/>
        <v>5.12</v>
      </c>
      <c r="L690" s="195">
        <f t="shared" si="92"/>
        <v>7917</v>
      </c>
    </row>
    <row r="691" spans="2:12" x14ac:dyDescent="0.25">
      <c r="B691" s="170" t="s">
        <v>1942</v>
      </c>
      <c r="C691" s="170" t="s">
        <v>1943</v>
      </c>
      <c r="D691" s="170" t="s">
        <v>229</v>
      </c>
      <c r="E691" s="159" t="s">
        <v>1944</v>
      </c>
      <c r="F691" s="170" t="s">
        <v>268</v>
      </c>
      <c r="G691" s="315">
        <v>1</v>
      </c>
      <c r="H691" s="183">
        <v>1900.07</v>
      </c>
      <c r="I691" s="188">
        <f t="shared" si="90"/>
        <v>1900.07</v>
      </c>
      <c r="J691" s="152">
        <f t="shared" si="89"/>
        <v>0.22320000000000001</v>
      </c>
      <c r="K691" s="195">
        <f t="shared" si="91"/>
        <v>2324.16</v>
      </c>
      <c r="L691" s="195">
        <f t="shared" si="92"/>
        <v>2324.16</v>
      </c>
    </row>
    <row r="692" spans="2:12" ht="25.5" x14ac:dyDescent="0.25">
      <c r="B692" s="170" t="s">
        <v>1945</v>
      </c>
      <c r="C692" s="170" t="s">
        <v>1946</v>
      </c>
      <c r="D692" s="170" t="s">
        <v>229</v>
      </c>
      <c r="E692" s="159" t="s">
        <v>1947</v>
      </c>
      <c r="F692" s="170" t="s">
        <v>628</v>
      </c>
      <c r="G692" s="315">
        <v>84.05</v>
      </c>
      <c r="H692" s="183">
        <v>40.1</v>
      </c>
      <c r="I692" s="188">
        <f t="shared" si="90"/>
        <v>3370.4</v>
      </c>
      <c r="J692" s="152">
        <f t="shared" si="89"/>
        <v>0.22320000000000001</v>
      </c>
      <c r="K692" s="195">
        <f t="shared" si="91"/>
        <v>49.05</v>
      </c>
      <c r="L692" s="195">
        <f t="shared" si="92"/>
        <v>4122.6499999999996</v>
      </c>
    </row>
    <row r="693" spans="2:12" ht="25.5" x14ac:dyDescent="0.25">
      <c r="B693" s="170" t="s">
        <v>1948</v>
      </c>
      <c r="C693" s="170" t="s">
        <v>1949</v>
      </c>
      <c r="D693" s="170" t="s">
        <v>890</v>
      </c>
      <c r="E693" s="159" t="s">
        <v>1950</v>
      </c>
      <c r="F693" s="170" t="s">
        <v>240</v>
      </c>
      <c r="G693" s="315">
        <v>92.37</v>
      </c>
      <c r="H693" s="183">
        <v>260.08</v>
      </c>
      <c r="I693" s="188">
        <f t="shared" si="90"/>
        <v>24023.58</v>
      </c>
      <c r="J693" s="152">
        <f t="shared" si="89"/>
        <v>0.22320000000000001</v>
      </c>
      <c r="K693" s="195">
        <f t="shared" si="91"/>
        <v>318.12</v>
      </c>
      <c r="L693" s="195">
        <f t="shared" si="92"/>
        <v>29384.74</v>
      </c>
    </row>
    <row r="694" spans="2:12" ht="38.25" x14ac:dyDescent="0.25">
      <c r="B694" s="170" t="s">
        <v>1951</v>
      </c>
      <c r="C694" s="170" t="s">
        <v>1952</v>
      </c>
      <c r="D694" s="170" t="s">
        <v>434</v>
      </c>
      <c r="E694" s="159" t="s">
        <v>1953</v>
      </c>
      <c r="F694" s="170" t="s">
        <v>628</v>
      </c>
      <c r="G694" s="315">
        <v>115.45</v>
      </c>
      <c r="H694" s="183">
        <v>58.04</v>
      </c>
      <c r="I694" s="188">
        <f t="shared" si="90"/>
        <v>6700.71</v>
      </c>
      <c r="J694" s="152">
        <f t="shared" si="89"/>
        <v>0.22320000000000001</v>
      </c>
      <c r="K694" s="195">
        <f t="shared" si="91"/>
        <v>70.989999999999995</v>
      </c>
      <c r="L694" s="195">
        <f t="shared" si="92"/>
        <v>8195.7900000000009</v>
      </c>
    </row>
    <row r="695" spans="2:12" ht="38.25" x14ac:dyDescent="0.25">
      <c r="B695" s="170" t="s">
        <v>1954</v>
      </c>
      <c r="C695" s="170" t="s">
        <v>1955</v>
      </c>
      <c r="D695" s="170" t="s">
        <v>434</v>
      </c>
      <c r="E695" s="159" t="s">
        <v>1956</v>
      </c>
      <c r="F695" s="170" t="s">
        <v>240</v>
      </c>
      <c r="G695" s="315">
        <v>22.2</v>
      </c>
      <c r="H695" s="183">
        <v>221.46</v>
      </c>
      <c r="I695" s="188">
        <f t="shared" si="90"/>
        <v>4916.41</v>
      </c>
      <c r="J695" s="152">
        <f t="shared" si="89"/>
        <v>0.22320000000000001</v>
      </c>
      <c r="K695" s="195">
        <f t="shared" si="91"/>
        <v>270.88</v>
      </c>
      <c r="L695" s="195">
        <f t="shared" si="92"/>
        <v>6013.53</v>
      </c>
    </row>
    <row r="696" spans="2:12" x14ac:dyDescent="0.25">
      <c r="B696" s="170" t="s">
        <v>1957</v>
      </c>
      <c r="C696" s="170" t="s">
        <v>1958</v>
      </c>
      <c r="D696" s="170" t="s">
        <v>229</v>
      </c>
      <c r="E696" s="159" t="s">
        <v>1959</v>
      </c>
      <c r="F696" s="170" t="s">
        <v>292</v>
      </c>
      <c r="G696" s="315">
        <v>22.65</v>
      </c>
      <c r="H696" s="183">
        <v>7.5</v>
      </c>
      <c r="I696" s="188">
        <f t="shared" si="90"/>
        <v>169.87</v>
      </c>
      <c r="J696" s="152">
        <f t="shared" si="89"/>
        <v>0.22320000000000001</v>
      </c>
      <c r="K696" s="195">
        <f t="shared" si="91"/>
        <v>9.17</v>
      </c>
      <c r="L696" s="195">
        <f t="shared" si="92"/>
        <v>207.7</v>
      </c>
    </row>
    <row r="697" spans="2:12" ht="25.5" x14ac:dyDescent="0.25">
      <c r="B697" s="170" t="s">
        <v>1960</v>
      </c>
      <c r="C697" s="170" t="s">
        <v>1961</v>
      </c>
      <c r="D697" s="170" t="s">
        <v>238</v>
      </c>
      <c r="E697" s="159" t="s">
        <v>1962</v>
      </c>
      <c r="F697" s="170" t="s">
        <v>240</v>
      </c>
      <c r="G697" s="315">
        <v>47.78</v>
      </c>
      <c r="H697" s="183">
        <v>997.83</v>
      </c>
      <c r="I697" s="188">
        <f t="shared" si="90"/>
        <v>47676.31</v>
      </c>
      <c r="J697" s="152">
        <f t="shared" si="89"/>
        <v>0.22320000000000001</v>
      </c>
      <c r="K697" s="195">
        <f t="shared" si="91"/>
        <v>1220.54</v>
      </c>
      <c r="L697" s="195">
        <f t="shared" si="92"/>
        <v>58317.4</v>
      </c>
    </row>
    <row r="698" spans="2:12" ht="25.5" x14ac:dyDescent="0.25">
      <c r="B698" s="170" t="s">
        <v>1963</v>
      </c>
      <c r="C698" s="170" t="s">
        <v>1964</v>
      </c>
      <c r="D698" s="170" t="s">
        <v>462</v>
      </c>
      <c r="E698" s="159" t="s">
        <v>1965</v>
      </c>
      <c r="F698" s="170" t="s">
        <v>292</v>
      </c>
      <c r="G698" s="315">
        <v>11.59</v>
      </c>
      <c r="H698" s="183">
        <v>165.58</v>
      </c>
      <c r="I698" s="188">
        <f t="shared" si="90"/>
        <v>1919.07</v>
      </c>
      <c r="J698" s="152">
        <f t="shared" si="89"/>
        <v>0.22320000000000001</v>
      </c>
      <c r="K698" s="195">
        <f t="shared" si="91"/>
        <v>202.53</v>
      </c>
      <c r="L698" s="195">
        <f t="shared" si="92"/>
        <v>2347.3200000000002</v>
      </c>
    </row>
    <row r="699" spans="2:12" x14ac:dyDescent="0.25">
      <c r="B699" s="169" t="s">
        <v>1966</v>
      </c>
      <c r="C699" s="169" t="s">
        <v>185</v>
      </c>
      <c r="D699" s="169"/>
      <c r="E699" s="155" t="s">
        <v>1967</v>
      </c>
      <c r="F699" s="169"/>
      <c r="G699" s="314"/>
      <c r="H699" s="182" t="s">
        <v>121</v>
      </c>
      <c r="I699" s="182">
        <f>SUBTOTAL(9,I700:I711)</f>
        <v>11812.77</v>
      </c>
      <c r="J699" s="114"/>
      <c r="K699" s="194"/>
      <c r="L699" s="182">
        <f>SUBTOTAL(9,L700:L711)</f>
        <v>14445.980000000001</v>
      </c>
    </row>
    <row r="700" spans="2:12" x14ac:dyDescent="0.25">
      <c r="B700" s="170" t="s">
        <v>1968</v>
      </c>
      <c r="C700" s="170" t="s">
        <v>1969</v>
      </c>
      <c r="D700" s="170" t="s">
        <v>229</v>
      </c>
      <c r="E700" s="159" t="s">
        <v>1970</v>
      </c>
      <c r="F700" s="170" t="s">
        <v>240</v>
      </c>
      <c r="G700" s="315">
        <v>250.74</v>
      </c>
      <c r="H700" s="183">
        <v>21.9</v>
      </c>
      <c r="I700" s="188">
        <f t="shared" si="90"/>
        <v>5491.2</v>
      </c>
      <c r="J700" s="152">
        <f t="shared" si="89"/>
        <v>0.22320000000000001</v>
      </c>
      <c r="K700" s="195">
        <f t="shared" si="91"/>
        <v>26.78</v>
      </c>
      <c r="L700" s="195">
        <f t="shared" si="92"/>
        <v>6714.81</v>
      </c>
    </row>
    <row r="701" spans="2:12" x14ac:dyDescent="0.25">
      <c r="B701" s="170" t="s">
        <v>1971</v>
      </c>
      <c r="C701" s="170" t="s">
        <v>1972</v>
      </c>
      <c r="D701" s="170" t="s">
        <v>426</v>
      </c>
      <c r="E701" s="159" t="s">
        <v>1973</v>
      </c>
      <c r="F701" s="170" t="s">
        <v>240</v>
      </c>
      <c r="G701" s="315">
        <v>25</v>
      </c>
      <c r="H701" s="183">
        <v>71.220399999999998</v>
      </c>
      <c r="I701" s="188">
        <f t="shared" si="90"/>
        <v>1780.51</v>
      </c>
      <c r="J701" s="152">
        <f t="shared" si="89"/>
        <v>0.22320000000000001</v>
      </c>
      <c r="K701" s="195">
        <f t="shared" si="91"/>
        <v>87.11</v>
      </c>
      <c r="L701" s="195">
        <f t="shared" si="92"/>
        <v>2177.75</v>
      </c>
    </row>
    <row r="702" spans="2:12" x14ac:dyDescent="0.25">
      <c r="B702" s="170" t="s">
        <v>1974</v>
      </c>
      <c r="C702" s="170" t="s">
        <v>1975</v>
      </c>
      <c r="D702" s="170" t="s">
        <v>434</v>
      </c>
      <c r="E702" s="159" t="s">
        <v>1976</v>
      </c>
      <c r="F702" s="170" t="s">
        <v>240</v>
      </c>
      <c r="G702" s="315">
        <v>25</v>
      </c>
      <c r="H702" s="183">
        <v>7.05</v>
      </c>
      <c r="I702" s="188">
        <f t="shared" si="90"/>
        <v>176.25</v>
      </c>
      <c r="J702" s="152">
        <f t="shared" si="89"/>
        <v>0.22320000000000001</v>
      </c>
      <c r="K702" s="195">
        <f t="shared" si="91"/>
        <v>8.6199999999999992</v>
      </c>
      <c r="L702" s="195">
        <f t="shared" si="92"/>
        <v>215.5</v>
      </c>
    </row>
    <row r="703" spans="2:12" x14ac:dyDescent="0.25">
      <c r="B703" s="170" t="s">
        <v>1977</v>
      </c>
      <c r="C703" s="170" t="s">
        <v>1978</v>
      </c>
      <c r="D703" s="170" t="s">
        <v>462</v>
      </c>
      <c r="E703" s="159" t="s">
        <v>1979</v>
      </c>
      <c r="F703" s="170" t="s">
        <v>892</v>
      </c>
      <c r="G703" s="315">
        <v>84</v>
      </c>
      <c r="H703" s="183">
        <v>6.54</v>
      </c>
      <c r="I703" s="188">
        <f t="shared" si="90"/>
        <v>549.36</v>
      </c>
      <c r="J703" s="152">
        <f t="shared" si="89"/>
        <v>0.22320000000000001</v>
      </c>
      <c r="K703" s="195">
        <f t="shared" si="91"/>
        <v>7.99</v>
      </c>
      <c r="L703" s="195">
        <f t="shared" si="92"/>
        <v>671.16</v>
      </c>
    </row>
    <row r="704" spans="2:12" ht="25.5" x14ac:dyDescent="0.25">
      <c r="B704" s="170" t="s">
        <v>1980</v>
      </c>
      <c r="C704" s="170" t="s">
        <v>1981</v>
      </c>
      <c r="D704" s="170" t="s">
        <v>229</v>
      </c>
      <c r="E704" s="159" t="s">
        <v>1982</v>
      </c>
      <c r="F704" s="170" t="s">
        <v>279</v>
      </c>
      <c r="G704" s="315">
        <v>7</v>
      </c>
      <c r="H704" s="183">
        <v>252.15</v>
      </c>
      <c r="I704" s="188">
        <f t="shared" si="90"/>
        <v>1765.05</v>
      </c>
      <c r="J704" s="152">
        <f t="shared" si="89"/>
        <v>0.22320000000000001</v>
      </c>
      <c r="K704" s="195">
        <f t="shared" si="91"/>
        <v>308.42</v>
      </c>
      <c r="L704" s="195">
        <f t="shared" si="92"/>
        <v>2158.94</v>
      </c>
    </row>
    <row r="705" spans="2:13" ht="25.5" x14ac:dyDescent="0.25">
      <c r="B705" s="170" t="s">
        <v>1983</v>
      </c>
      <c r="C705" s="170" t="s">
        <v>1984</v>
      </c>
      <c r="D705" s="170" t="s">
        <v>434</v>
      </c>
      <c r="E705" s="159" t="s">
        <v>1985</v>
      </c>
      <c r="F705" s="170" t="s">
        <v>428</v>
      </c>
      <c r="G705" s="315">
        <v>1</v>
      </c>
      <c r="H705" s="183">
        <v>270.99</v>
      </c>
      <c r="I705" s="188">
        <f t="shared" si="90"/>
        <v>270.99</v>
      </c>
      <c r="J705" s="152">
        <f t="shared" si="89"/>
        <v>0.22320000000000001</v>
      </c>
      <c r="K705" s="195">
        <f t="shared" si="91"/>
        <v>331.47</v>
      </c>
      <c r="L705" s="195">
        <f t="shared" si="92"/>
        <v>331.47</v>
      </c>
    </row>
    <row r="706" spans="2:13" ht="25.5" x14ac:dyDescent="0.25">
      <c r="B706" s="170" t="s">
        <v>1986</v>
      </c>
      <c r="C706" s="170" t="s">
        <v>1987</v>
      </c>
      <c r="D706" s="170" t="s">
        <v>462</v>
      </c>
      <c r="E706" s="159" t="s">
        <v>1988</v>
      </c>
      <c r="F706" s="170" t="s">
        <v>268</v>
      </c>
      <c r="G706" s="315">
        <v>2</v>
      </c>
      <c r="H706" s="183">
        <v>144.13999999999999</v>
      </c>
      <c r="I706" s="188">
        <f t="shared" si="90"/>
        <v>288.27999999999997</v>
      </c>
      <c r="J706" s="152">
        <f t="shared" si="89"/>
        <v>0.22320000000000001</v>
      </c>
      <c r="K706" s="195">
        <f t="shared" si="91"/>
        <v>176.31</v>
      </c>
      <c r="L706" s="195">
        <f t="shared" si="92"/>
        <v>352.62</v>
      </c>
    </row>
    <row r="707" spans="2:13" ht="25.5" x14ac:dyDescent="0.25">
      <c r="B707" s="170" t="s">
        <v>1989</v>
      </c>
      <c r="C707" s="170" t="s">
        <v>1990</v>
      </c>
      <c r="D707" s="170" t="s">
        <v>462</v>
      </c>
      <c r="E707" s="159" t="s">
        <v>1991</v>
      </c>
      <c r="F707" s="170" t="s">
        <v>268</v>
      </c>
      <c r="G707" s="315">
        <v>2</v>
      </c>
      <c r="H707" s="183">
        <v>72.12</v>
      </c>
      <c r="I707" s="188">
        <f t="shared" si="90"/>
        <v>144.24</v>
      </c>
      <c r="J707" s="152">
        <f t="shared" ref="J707:J711" si="96">+$L$5</f>
        <v>0.22320000000000001</v>
      </c>
      <c r="K707" s="195">
        <f t="shared" si="91"/>
        <v>88.21</v>
      </c>
      <c r="L707" s="195">
        <f t="shared" si="92"/>
        <v>176.42</v>
      </c>
    </row>
    <row r="708" spans="2:13" ht="25.5" x14ac:dyDescent="0.25">
      <c r="B708" s="170" t="s">
        <v>1992</v>
      </c>
      <c r="C708" s="170" t="s">
        <v>1993</v>
      </c>
      <c r="D708" s="170" t="s">
        <v>426</v>
      </c>
      <c r="E708" s="159" t="s">
        <v>1994</v>
      </c>
      <c r="F708" s="170" t="s">
        <v>428</v>
      </c>
      <c r="G708" s="315">
        <v>1</v>
      </c>
      <c r="H708" s="183">
        <v>180.70634000000001</v>
      </c>
      <c r="I708" s="188">
        <f t="shared" si="90"/>
        <v>180.7</v>
      </c>
      <c r="J708" s="152">
        <f t="shared" si="96"/>
        <v>0.22320000000000001</v>
      </c>
      <c r="K708" s="195">
        <f t="shared" si="91"/>
        <v>221.03</v>
      </c>
      <c r="L708" s="195">
        <f t="shared" si="92"/>
        <v>221.03</v>
      </c>
    </row>
    <row r="709" spans="2:13" ht="25.5" x14ac:dyDescent="0.25">
      <c r="B709" s="170" t="s">
        <v>1995</v>
      </c>
      <c r="C709" s="170" t="s">
        <v>1996</v>
      </c>
      <c r="D709" s="170" t="s">
        <v>434</v>
      </c>
      <c r="E709" s="159" t="s">
        <v>1997</v>
      </c>
      <c r="F709" s="170" t="s">
        <v>428</v>
      </c>
      <c r="G709" s="315">
        <v>1</v>
      </c>
      <c r="H709" s="183">
        <v>72.55</v>
      </c>
      <c r="I709" s="188">
        <f t="shared" si="90"/>
        <v>72.55</v>
      </c>
      <c r="J709" s="152">
        <f t="shared" si="96"/>
        <v>0.22320000000000001</v>
      </c>
      <c r="K709" s="195">
        <f t="shared" si="91"/>
        <v>88.74</v>
      </c>
      <c r="L709" s="195">
        <f t="shared" si="92"/>
        <v>88.74</v>
      </c>
    </row>
    <row r="710" spans="2:13" ht="25.5" x14ac:dyDescent="0.25">
      <c r="B710" s="170" t="s">
        <v>1998</v>
      </c>
      <c r="C710" s="170" t="s">
        <v>1999</v>
      </c>
      <c r="D710" s="170" t="s">
        <v>462</v>
      </c>
      <c r="E710" s="159" t="s">
        <v>2000</v>
      </c>
      <c r="F710" s="170" t="s">
        <v>268</v>
      </c>
      <c r="G710" s="315">
        <v>21</v>
      </c>
      <c r="H710" s="183">
        <v>21.1</v>
      </c>
      <c r="I710" s="188">
        <f t="shared" si="90"/>
        <v>443.1</v>
      </c>
      <c r="J710" s="152">
        <f t="shared" si="96"/>
        <v>0.22320000000000001</v>
      </c>
      <c r="K710" s="195">
        <f t="shared" si="91"/>
        <v>25.8</v>
      </c>
      <c r="L710" s="195">
        <f t="shared" si="92"/>
        <v>541.79999999999995</v>
      </c>
    </row>
    <row r="711" spans="2:13" ht="25.5" x14ac:dyDescent="0.25">
      <c r="B711" s="170" t="s">
        <v>2001</v>
      </c>
      <c r="C711" s="170" t="s">
        <v>2002</v>
      </c>
      <c r="D711" s="170" t="s">
        <v>462</v>
      </c>
      <c r="E711" s="159" t="s">
        <v>2003</v>
      </c>
      <c r="F711" s="170" t="s">
        <v>268</v>
      </c>
      <c r="G711" s="315">
        <v>11</v>
      </c>
      <c r="H711" s="183">
        <v>59.14</v>
      </c>
      <c r="I711" s="188">
        <f t="shared" si="90"/>
        <v>650.54</v>
      </c>
      <c r="J711" s="152">
        <f t="shared" si="96"/>
        <v>0.22320000000000001</v>
      </c>
      <c r="K711" s="195">
        <f t="shared" si="91"/>
        <v>72.34</v>
      </c>
      <c r="L711" s="195">
        <f t="shared" si="92"/>
        <v>795.74</v>
      </c>
    </row>
    <row r="712" spans="2:13" ht="13.5" thickBot="1" x14ac:dyDescent="0.3">
      <c r="B712" s="100"/>
      <c r="C712" s="100"/>
      <c r="D712" s="100"/>
      <c r="E712" s="100"/>
      <c r="F712" s="100"/>
      <c r="G712" s="100"/>
      <c r="H712" s="184"/>
      <c r="I712" s="189"/>
      <c r="J712" s="100"/>
      <c r="K712" s="184"/>
      <c r="L712" s="100"/>
      <c r="M712" s="100"/>
    </row>
    <row r="713" spans="2:13" ht="12.75" customHeight="1" x14ac:dyDescent="0.25">
      <c r="B713" s="501" t="s">
        <v>91</v>
      </c>
      <c r="C713" s="512" t="str">
        <f>'DADOS DA OBRA'!B28</f>
        <v>SINAPI - 04/2025 - Goiás / SICRO3 - 01/2025 - Goiás / ORSE - 03/2025 - Sergipe / SEINFRA - 028 - Ceará / SETOP - 01/2025 - Minas Gerais - Central / IOPES - 02/2025 - Espírito Santo / SIURB - 01/2025 - São Paulo / SIURB INFRA - 01/2025 - São Paulo / CPOS - 04/2025 - São Paulo / FDE - 01/2025 - São Paulo / AGESUL - 01/2025 - Mato Grosso do Sul / AGETOP CIVIL - 02/2025 - Goiás / AGETOP RODOVIARIA - 02/2025 - Goiás / EMBASA - 01/2025 - sem encargos / EMOP - 04/2025 - Rio de Janeiro / SCO - 04/2025 - Rio de Janeiro.</v>
      </c>
      <c r="D713" s="512"/>
      <c r="E713" s="512"/>
      <c r="F713" s="512"/>
      <c r="G713" s="512"/>
      <c r="H713" s="512"/>
      <c r="I713" s="512"/>
      <c r="K713" s="335" t="s">
        <v>85</v>
      </c>
      <c r="L713" s="172">
        <f>SUBTOTAL(9,I9:I711)</f>
        <v>3670975.5400000005</v>
      </c>
    </row>
    <row r="714" spans="2:13" x14ac:dyDescent="0.25">
      <c r="B714" s="501"/>
      <c r="C714" s="512"/>
      <c r="D714" s="512"/>
      <c r="E714" s="512"/>
      <c r="F714" s="512"/>
      <c r="G714" s="512"/>
      <c r="H714" s="512"/>
      <c r="I714" s="512"/>
      <c r="K714" s="336" t="s">
        <v>86</v>
      </c>
      <c r="L714" s="173">
        <f>+L715-L713</f>
        <v>797064.2399999951</v>
      </c>
    </row>
    <row r="715" spans="2:13" ht="13.5" thickBot="1" x14ac:dyDescent="0.3">
      <c r="B715" s="338"/>
      <c r="C715" s="512"/>
      <c r="D715" s="512"/>
      <c r="E715" s="512"/>
      <c r="F715" s="512"/>
      <c r="G715" s="512"/>
      <c r="H715" s="512"/>
      <c r="I715" s="512"/>
      <c r="K715" s="337" t="s">
        <v>87</v>
      </c>
      <c r="L715" s="174">
        <f>SUBTOTAL(9,L9:L711)</f>
        <v>4468039.7799999956</v>
      </c>
    </row>
    <row r="716" spans="2:13" x14ac:dyDescent="0.25">
      <c r="C716" s="339"/>
      <c r="D716" s="339"/>
      <c r="E716" s="339"/>
      <c r="F716" s="339"/>
      <c r="G716" s="339"/>
      <c r="H716" s="339"/>
      <c r="I716" s="339"/>
    </row>
    <row r="717" spans="2:13" ht="45" customHeight="1" x14ac:dyDescent="0.25">
      <c r="C717" s="339"/>
      <c r="D717" s="339"/>
      <c r="E717" s="339"/>
      <c r="F717" s="339"/>
      <c r="G717" s="339"/>
      <c r="H717" s="339"/>
      <c r="I717" s="339"/>
    </row>
    <row r="718" spans="2:13" x14ac:dyDescent="0.25">
      <c r="B718" s="508" t="s">
        <v>4839</v>
      </c>
      <c r="C718" s="508"/>
      <c r="D718" s="508"/>
      <c r="E718" s="508"/>
      <c r="F718" s="508"/>
      <c r="G718" s="508"/>
      <c r="H718" s="508"/>
      <c r="I718" s="508"/>
      <c r="J718" s="508"/>
      <c r="K718" s="508"/>
      <c r="L718" s="508"/>
    </row>
    <row r="719" spans="2:13" x14ac:dyDescent="0.25">
      <c r="B719" s="509" t="s">
        <v>4837</v>
      </c>
      <c r="C719" s="509"/>
      <c r="D719" s="509"/>
      <c r="E719" s="509"/>
      <c r="F719" s="509"/>
      <c r="G719" s="509"/>
      <c r="H719" s="509"/>
      <c r="I719" s="509"/>
      <c r="J719" s="509"/>
      <c r="K719" s="509"/>
      <c r="L719" s="509"/>
    </row>
    <row r="720" spans="2:13" x14ac:dyDescent="0.25">
      <c r="B720" s="508" t="s">
        <v>4838</v>
      </c>
      <c r="C720" s="508"/>
      <c r="D720" s="508"/>
      <c r="E720" s="508"/>
      <c r="F720" s="508"/>
      <c r="G720" s="508"/>
      <c r="H720" s="508"/>
      <c r="I720" s="508"/>
      <c r="J720" s="508"/>
      <c r="K720" s="508"/>
      <c r="L720" s="508"/>
    </row>
  </sheetData>
  <mergeCells count="8">
    <mergeCell ref="B718:L718"/>
    <mergeCell ref="B719:L719"/>
    <mergeCell ref="B720:L720"/>
    <mergeCell ref="B713:B714"/>
    <mergeCell ref="B1:L1"/>
    <mergeCell ref="C3:E3"/>
    <mergeCell ref="C5:E6"/>
    <mergeCell ref="C713:I715"/>
  </mergeCells>
  <printOptions horizontalCentered="1"/>
  <pageMargins left="0.51181102362204722" right="0.51181102362204722" top="0.78740157480314965" bottom="0.78740157480314965" header="0.31496062992125984" footer="0.31496062992125984"/>
  <pageSetup paperSize="9" scale="61" orientation="landscape" horizontalDpi="1200" verticalDpi="1200" r:id="rId1"/>
  <headerFooter>
    <oddHeader>&amp;L&amp;G</oddHeader>
    <oddFooter>&amp;L&amp;"Arial Narrow,Normal"&amp;10&amp;A
&amp;F&amp;R&amp;"Arial Narrow,Normal"&amp;10Página &amp;P de &amp;N</oddFooter>
  </headerFooter>
  <ignoredErrors>
    <ignoredError sqref="G13" formula="1"/>
  </ignoredErrors>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A8746B-3CE0-41FB-A478-D1CFE44E0F9B}">
  <sheetPr>
    <pageSetUpPr fitToPage="1"/>
  </sheetPr>
  <dimension ref="B1:M2165"/>
  <sheetViews>
    <sheetView showGridLines="0" showZeros="0" view="pageBreakPreview" zoomScale="85" zoomScaleNormal="85" zoomScaleSheetLayoutView="85" workbookViewId="0">
      <pane ySplit="8" topLeftCell="A9" activePane="bottomLeft" state="frozen"/>
      <selection pane="bottomLeft" activeCell="F3" sqref="F3:G5"/>
    </sheetView>
  </sheetViews>
  <sheetFormatPr defaultRowHeight="12.75" x14ac:dyDescent="0.25"/>
  <cols>
    <col min="1" max="1" width="1.7109375" style="416" customWidth="1"/>
    <col min="2" max="2" width="10.140625" style="420" customWidth="1"/>
    <col min="3" max="4" width="13.7109375" style="420" customWidth="1"/>
    <col min="5" max="5" width="83.28515625" style="421" customWidth="1"/>
    <col min="6" max="6" width="9.140625" style="420"/>
    <col min="7" max="7" width="14.85546875" style="419" bestFit="1" customWidth="1"/>
    <col min="8" max="8" width="14.85546875" style="418" bestFit="1" customWidth="1"/>
    <col min="9" max="9" width="11.28515625" style="416" customWidth="1"/>
    <col min="10" max="10" width="14.85546875" style="417" bestFit="1" customWidth="1"/>
    <col min="11" max="11" width="14.85546875" style="416" bestFit="1" customWidth="1"/>
    <col min="12" max="12" width="1.7109375" style="416" customWidth="1"/>
    <col min="13" max="16384" width="9.140625" style="416"/>
  </cols>
  <sheetData>
    <row r="1" spans="2:13" s="452" customFormat="1" ht="50.1" customHeight="1" x14ac:dyDescent="0.25">
      <c r="B1" s="514" t="s">
        <v>4876</v>
      </c>
      <c r="C1" s="514"/>
      <c r="D1" s="514"/>
      <c r="E1" s="514"/>
      <c r="F1" s="514"/>
      <c r="G1" s="514"/>
      <c r="H1" s="514"/>
      <c r="I1" s="514"/>
      <c r="J1" s="514"/>
      <c r="K1" s="514"/>
      <c r="L1" s="453"/>
    </row>
    <row r="2" spans="2:13" s="452" customFormat="1" ht="9.9499999999999993" customHeight="1" x14ac:dyDescent="0.25">
      <c r="B2" s="460"/>
      <c r="C2" s="459"/>
      <c r="D2" s="459"/>
      <c r="E2" s="458"/>
      <c r="F2" s="457"/>
      <c r="G2" s="456"/>
      <c r="H2" s="455"/>
      <c r="I2" s="453"/>
      <c r="J2" s="454"/>
      <c r="K2" s="453"/>
      <c r="L2" s="453"/>
    </row>
    <row r="3" spans="2:13" s="103" customFormat="1" ht="15" customHeight="1" x14ac:dyDescent="0.25">
      <c r="B3" s="226" t="s">
        <v>16</v>
      </c>
      <c r="C3" s="510" t="str">
        <f>'[1]DADOS DA OBRA'!B13</f>
        <v>CONSTRUÇÃO NOVA FÁBRICA SEAPA (AGROINDÚSTRIA DE POLPA DE FRUTAS)</v>
      </c>
      <c r="D3" s="510"/>
      <c r="E3" s="510"/>
      <c r="F3" s="227" t="s">
        <v>37</v>
      </c>
      <c r="G3" s="451" t="str">
        <f>'[1]DADOS DA OBRA'!$N$22</f>
        <v>13/06/2025</v>
      </c>
      <c r="I3" s="230"/>
      <c r="J3" s="447" t="s">
        <v>88</v>
      </c>
      <c r="K3" s="446">
        <f>'[1]ENCARGOS SOCIAIS'!F43</f>
        <v>1.1737000000000002</v>
      </c>
      <c r="L3" s="106"/>
    </row>
    <row r="4" spans="2:13" s="103" customFormat="1" ht="15" customHeight="1" x14ac:dyDescent="0.25">
      <c r="B4" s="226" t="s">
        <v>18</v>
      </c>
      <c r="C4" s="229" t="str">
        <f>'[1]DADOS DA OBRA'!B16</f>
        <v xml:space="preserve"> RUA 22 , LT.01 - A, QUADRA 01-A</v>
      </c>
      <c r="D4" s="226"/>
      <c r="E4" s="225"/>
      <c r="F4" s="227" t="s">
        <v>17</v>
      </c>
      <c r="G4" s="451" t="str">
        <f>'[1]DADOS DA OBRA'!$N$25</f>
        <v>00</v>
      </c>
      <c r="I4" s="232"/>
      <c r="J4" s="447" t="s">
        <v>89</v>
      </c>
      <c r="K4" s="446">
        <f>'[1]ENCARGOS SOCIAIS'!G43</f>
        <v>0.74190000000000011</v>
      </c>
    </row>
    <row r="5" spans="2:13" s="103" customFormat="1" ht="15" customHeight="1" x14ac:dyDescent="0.25">
      <c r="B5" s="226"/>
      <c r="C5" s="511"/>
      <c r="D5" s="511"/>
      <c r="E5" s="511"/>
      <c r="F5" s="227" t="s">
        <v>172</v>
      </c>
      <c r="G5" s="451" t="str">
        <f>'[1]DADOS DA OBRA'!B25</f>
        <v>06 MESES</v>
      </c>
      <c r="I5" s="232"/>
      <c r="J5" s="447" t="s">
        <v>90</v>
      </c>
      <c r="K5" s="446">
        <f>'[1]BDI NORMAL (SD) '!F21/100</f>
        <v>0.22320000000000001</v>
      </c>
      <c r="M5" s="450"/>
    </row>
    <row r="6" spans="2:13" s="103" customFormat="1" ht="15" customHeight="1" x14ac:dyDescent="0.25">
      <c r="B6" s="226"/>
      <c r="C6" s="511"/>
      <c r="D6" s="511"/>
      <c r="E6" s="511"/>
      <c r="F6" s="226"/>
      <c r="G6" s="449"/>
      <c r="H6" s="448"/>
      <c r="I6" s="232"/>
      <c r="J6" s="447" t="s">
        <v>92</v>
      </c>
      <c r="K6" s="446">
        <f>'[1]BDI DIFERENCIADO (SD) '!F21/100</f>
        <v>0.182</v>
      </c>
    </row>
    <row r="7" spans="2:13" s="440" customFormat="1" ht="6.95" customHeight="1" x14ac:dyDescent="0.25">
      <c r="B7" s="444"/>
      <c r="C7" s="444"/>
      <c r="D7" s="444"/>
      <c r="E7" s="445"/>
      <c r="F7" s="444"/>
      <c r="G7" s="443"/>
      <c r="H7" s="442"/>
      <c r="J7" s="441"/>
      <c r="K7" s="111"/>
      <c r="L7" s="112"/>
    </row>
    <row r="8" spans="2:13" s="420" customFormat="1" ht="30" customHeight="1" x14ac:dyDescent="0.25">
      <c r="B8" s="437" t="s">
        <v>38</v>
      </c>
      <c r="C8" s="437" t="s">
        <v>24</v>
      </c>
      <c r="D8" s="437" t="s">
        <v>50</v>
      </c>
      <c r="E8" s="437" t="s">
        <v>45</v>
      </c>
      <c r="F8" s="437" t="s">
        <v>39</v>
      </c>
      <c r="G8" s="439" t="s">
        <v>81</v>
      </c>
      <c r="H8" s="438" t="s">
        <v>82</v>
      </c>
      <c r="I8" s="438" t="s">
        <v>4885</v>
      </c>
      <c r="J8" s="437" t="s">
        <v>4884</v>
      </c>
      <c r="K8" s="437" t="s">
        <v>84</v>
      </c>
    </row>
    <row r="9" spans="2:13" x14ac:dyDescent="0.25">
      <c r="B9" s="434" t="s">
        <v>103</v>
      </c>
      <c r="C9" s="434" t="s">
        <v>185</v>
      </c>
      <c r="D9" s="434"/>
      <c r="E9" s="434" t="s">
        <v>203</v>
      </c>
      <c r="F9" s="433"/>
      <c r="G9" s="432">
        <v>1</v>
      </c>
      <c r="H9" s="432" t="s">
        <v>121</v>
      </c>
      <c r="I9" s="431">
        <v>323792.87</v>
      </c>
      <c r="J9" s="431">
        <v>323792.87</v>
      </c>
      <c r="K9" s="430">
        <v>8.8195304855241283E-2</v>
      </c>
      <c r="M9" s="436"/>
    </row>
    <row r="10" spans="2:13" ht="25.5" x14ac:dyDescent="0.25">
      <c r="B10" s="429" t="s">
        <v>222</v>
      </c>
      <c r="C10" s="429" t="s">
        <v>242</v>
      </c>
      <c r="D10" s="429" t="s">
        <v>229</v>
      </c>
      <c r="E10" s="429" t="s">
        <v>230</v>
      </c>
      <c r="F10" s="428" t="s">
        <v>231</v>
      </c>
      <c r="G10" s="427">
        <v>980</v>
      </c>
      <c r="H10" s="426">
        <v>102.16</v>
      </c>
      <c r="I10" s="426">
        <v>102.16</v>
      </c>
      <c r="J10" s="426">
        <v>100116.8</v>
      </c>
      <c r="K10" s="425">
        <v>2.7270000408382126E-2</v>
      </c>
    </row>
    <row r="11" spans="2:13" x14ac:dyDescent="0.25">
      <c r="B11" s="422" t="s">
        <v>4933</v>
      </c>
      <c r="C11" s="513"/>
      <c r="D11" s="513"/>
      <c r="E11" s="422" t="s">
        <v>45</v>
      </c>
      <c r="F11" s="513" t="s">
        <v>4932</v>
      </c>
      <c r="G11" s="513"/>
      <c r="H11" s="513"/>
      <c r="I11" s="422"/>
      <c r="J11" s="424" t="s">
        <v>2154</v>
      </c>
      <c r="K11" s="422"/>
    </row>
    <row r="12" spans="2:13" x14ac:dyDescent="0.25">
      <c r="B12" s="513" t="s">
        <v>4967</v>
      </c>
      <c r="C12" s="513"/>
      <c r="D12" s="513"/>
      <c r="E12" s="422" t="s">
        <v>5502</v>
      </c>
      <c r="F12" s="513">
        <v>980</v>
      </c>
      <c r="G12" s="513"/>
      <c r="H12" s="513"/>
      <c r="I12" s="513"/>
      <c r="J12" s="423">
        <v>980</v>
      </c>
      <c r="K12" s="422" t="s">
        <v>121</v>
      </c>
    </row>
    <row r="13" spans="2:13" ht="25.5" x14ac:dyDescent="0.25">
      <c r="B13" s="429" t="s">
        <v>223</v>
      </c>
      <c r="C13" s="429" t="s">
        <v>243</v>
      </c>
      <c r="D13" s="429" t="s">
        <v>229</v>
      </c>
      <c r="E13" s="429" t="s">
        <v>232</v>
      </c>
      <c r="F13" s="428" t="s">
        <v>231</v>
      </c>
      <c r="G13" s="427">
        <v>1320</v>
      </c>
      <c r="H13" s="426">
        <v>51.73</v>
      </c>
      <c r="I13" s="426">
        <v>51.73</v>
      </c>
      <c r="J13" s="426">
        <v>68283.600000000006</v>
      </c>
      <c r="K13" s="425">
        <v>1.8599214116769631E-2</v>
      </c>
    </row>
    <row r="14" spans="2:13" x14ac:dyDescent="0.25">
      <c r="B14" s="422" t="s">
        <v>4933</v>
      </c>
      <c r="C14" s="513"/>
      <c r="D14" s="513"/>
      <c r="E14" s="422" t="s">
        <v>45</v>
      </c>
      <c r="F14" s="513" t="s">
        <v>4932</v>
      </c>
      <c r="G14" s="513"/>
      <c r="H14" s="513"/>
      <c r="I14" s="422"/>
      <c r="J14" s="424" t="s">
        <v>2154</v>
      </c>
      <c r="K14" s="422"/>
    </row>
    <row r="15" spans="2:13" x14ac:dyDescent="0.25">
      <c r="B15" s="513" t="s">
        <v>4967</v>
      </c>
      <c r="C15" s="513"/>
      <c r="D15" s="513"/>
      <c r="E15" s="422" t="s">
        <v>5501</v>
      </c>
      <c r="F15" s="513" t="s">
        <v>5500</v>
      </c>
      <c r="G15" s="513"/>
      <c r="H15" s="513"/>
      <c r="I15" s="513"/>
      <c r="J15" s="423">
        <v>1320</v>
      </c>
      <c r="K15" s="422" t="s">
        <v>121</v>
      </c>
    </row>
    <row r="16" spans="2:13" ht="25.5" x14ac:dyDescent="0.25">
      <c r="B16" s="429" t="s">
        <v>224</v>
      </c>
      <c r="C16" s="429" t="s">
        <v>244</v>
      </c>
      <c r="D16" s="429" t="s">
        <v>229</v>
      </c>
      <c r="E16" s="429" t="s">
        <v>233</v>
      </c>
      <c r="F16" s="428" t="s">
        <v>234</v>
      </c>
      <c r="G16" s="427">
        <v>1320</v>
      </c>
      <c r="H16" s="426">
        <v>24.38</v>
      </c>
      <c r="I16" s="426">
        <v>24.38</v>
      </c>
      <c r="J16" s="426">
        <v>32181.599999999999</v>
      </c>
      <c r="K16" s="425">
        <v>8.7656841323573084E-3</v>
      </c>
    </row>
    <row r="17" spans="2:13" x14ac:dyDescent="0.25">
      <c r="B17" s="422" t="s">
        <v>4933</v>
      </c>
      <c r="C17" s="513"/>
      <c r="D17" s="513"/>
      <c r="E17" s="422" t="s">
        <v>45</v>
      </c>
      <c r="F17" s="513" t="s">
        <v>4932</v>
      </c>
      <c r="G17" s="513"/>
      <c r="H17" s="513"/>
      <c r="I17" s="422"/>
      <c r="J17" s="424" t="s">
        <v>2154</v>
      </c>
      <c r="K17" s="422"/>
      <c r="M17" s="436"/>
    </row>
    <row r="18" spans="2:13" x14ac:dyDescent="0.25">
      <c r="B18" s="513" t="s">
        <v>4967</v>
      </c>
      <c r="C18" s="513"/>
      <c r="D18" s="513"/>
      <c r="E18" s="422" t="s">
        <v>5501</v>
      </c>
      <c r="F18" s="513" t="s">
        <v>5500</v>
      </c>
      <c r="G18" s="513"/>
      <c r="H18" s="513"/>
      <c r="I18" s="513"/>
      <c r="J18" s="423">
        <v>1320</v>
      </c>
      <c r="K18" s="422" t="s">
        <v>121</v>
      </c>
    </row>
    <row r="19" spans="2:13" ht="25.5" x14ac:dyDescent="0.25">
      <c r="B19" s="429" t="s">
        <v>225</v>
      </c>
      <c r="C19" s="429" t="s">
        <v>245</v>
      </c>
      <c r="D19" s="429" t="s">
        <v>229</v>
      </c>
      <c r="E19" s="429" t="s">
        <v>235</v>
      </c>
      <c r="F19" s="428" t="s">
        <v>236</v>
      </c>
      <c r="G19" s="427">
        <v>3288</v>
      </c>
      <c r="H19" s="426">
        <v>3.38</v>
      </c>
      <c r="I19" s="426">
        <v>3.38</v>
      </c>
      <c r="J19" s="426">
        <v>11113.44</v>
      </c>
      <c r="K19" s="425">
        <v>3.027099481191271E-3</v>
      </c>
    </row>
    <row r="20" spans="2:13" x14ac:dyDescent="0.25">
      <c r="B20" s="422" t="s">
        <v>4933</v>
      </c>
      <c r="C20" s="513"/>
      <c r="D20" s="513"/>
      <c r="E20" s="422" t="s">
        <v>45</v>
      </c>
      <c r="F20" s="513" t="s">
        <v>4932</v>
      </c>
      <c r="G20" s="513"/>
      <c r="H20" s="513"/>
      <c r="I20" s="422"/>
      <c r="J20" s="424" t="s">
        <v>2154</v>
      </c>
      <c r="K20" s="422"/>
    </row>
    <row r="21" spans="2:13" ht="89.25" x14ac:dyDescent="0.25">
      <c r="B21" s="513" t="s">
        <v>4967</v>
      </c>
      <c r="C21" s="513"/>
      <c r="D21" s="513"/>
      <c r="E21" s="422" t="s">
        <v>5499</v>
      </c>
      <c r="F21" s="513">
        <v>3288</v>
      </c>
      <c r="G21" s="513"/>
      <c r="H21" s="513"/>
      <c r="I21" s="513"/>
      <c r="J21" s="423">
        <v>3288</v>
      </c>
      <c r="K21" s="422" t="s">
        <v>121</v>
      </c>
    </row>
    <row r="22" spans="2:13" ht="25.5" x14ac:dyDescent="0.25">
      <c r="B22" s="429" t="s">
        <v>226</v>
      </c>
      <c r="C22" s="429" t="s">
        <v>246</v>
      </c>
      <c r="D22" s="429" t="s">
        <v>229</v>
      </c>
      <c r="E22" s="429" t="s">
        <v>237</v>
      </c>
      <c r="F22" s="428" t="s">
        <v>236</v>
      </c>
      <c r="G22" s="427">
        <v>3288</v>
      </c>
      <c r="H22" s="426">
        <v>22.5</v>
      </c>
      <c r="I22" s="426">
        <v>22.5</v>
      </c>
      <c r="J22" s="426">
        <v>73980</v>
      </c>
      <c r="K22" s="425">
        <v>2.0150810155859053E-2</v>
      </c>
    </row>
    <row r="23" spans="2:13" x14ac:dyDescent="0.25">
      <c r="B23" s="422" t="s">
        <v>4933</v>
      </c>
      <c r="C23" s="513"/>
      <c r="D23" s="513"/>
      <c r="E23" s="422" t="s">
        <v>45</v>
      </c>
      <c r="F23" s="513" t="s">
        <v>4932</v>
      </c>
      <c r="G23" s="513"/>
      <c r="H23" s="513"/>
      <c r="I23" s="422"/>
      <c r="J23" s="424" t="s">
        <v>2154</v>
      </c>
      <c r="K23" s="422"/>
    </row>
    <row r="24" spans="2:13" ht="102" x14ac:dyDescent="0.25">
      <c r="B24" s="513" t="s">
        <v>4967</v>
      </c>
      <c r="C24" s="513"/>
      <c r="D24" s="513"/>
      <c r="E24" s="422" t="s">
        <v>5498</v>
      </c>
      <c r="F24" s="513">
        <v>3288</v>
      </c>
      <c r="G24" s="513"/>
      <c r="H24" s="513"/>
      <c r="I24" s="513"/>
      <c r="J24" s="423">
        <v>3288</v>
      </c>
      <c r="K24" s="422" t="s">
        <v>121</v>
      </c>
    </row>
    <row r="25" spans="2:13" ht="25.5" x14ac:dyDescent="0.25">
      <c r="B25" s="429" t="s">
        <v>227</v>
      </c>
      <c r="C25" s="429" t="s">
        <v>247</v>
      </c>
      <c r="D25" s="429" t="s">
        <v>229</v>
      </c>
      <c r="E25" s="429" t="s">
        <v>239</v>
      </c>
      <c r="F25" s="428" t="s">
        <v>240</v>
      </c>
      <c r="G25" s="427">
        <v>691.41</v>
      </c>
      <c r="H25" s="426">
        <v>48.22</v>
      </c>
      <c r="I25" s="426">
        <v>48.22</v>
      </c>
      <c r="J25" s="426">
        <v>33339.79</v>
      </c>
      <c r="K25" s="425">
        <v>9.0811540811869176E-3</v>
      </c>
    </row>
    <row r="26" spans="2:13" x14ac:dyDescent="0.25">
      <c r="B26" s="422" t="s">
        <v>4933</v>
      </c>
      <c r="C26" s="513"/>
      <c r="D26" s="513"/>
      <c r="E26" s="422" t="s">
        <v>45</v>
      </c>
      <c r="F26" s="513" t="s">
        <v>4932</v>
      </c>
      <c r="G26" s="513"/>
      <c r="H26" s="513"/>
      <c r="I26" s="422"/>
      <c r="J26" s="424" t="s">
        <v>2154</v>
      </c>
      <c r="K26" s="422"/>
    </row>
    <row r="27" spans="2:13" ht="38.25" x14ac:dyDescent="0.25">
      <c r="B27" s="513" t="s">
        <v>4967</v>
      </c>
      <c r="C27" s="513"/>
      <c r="D27" s="513"/>
      <c r="E27" s="422" t="s">
        <v>5497</v>
      </c>
      <c r="F27" s="513" t="s">
        <v>2058</v>
      </c>
      <c r="G27" s="513"/>
      <c r="H27" s="513"/>
      <c r="I27" s="513"/>
      <c r="J27" s="423">
        <v>691.41</v>
      </c>
      <c r="K27" s="422" t="s">
        <v>121</v>
      </c>
    </row>
    <row r="28" spans="2:13" ht="25.5" x14ac:dyDescent="0.25">
      <c r="B28" s="429" t="s">
        <v>228</v>
      </c>
      <c r="C28" s="429" t="s">
        <v>248</v>
      </c>
      <c r="D28" s="429" t="s">
        <v>229</v>
      </c>
      <c r="E28" s="429" t="s">
        <v>241</v>
      </c>
      <c r="F28" s="428" t="s">
        <v>240</v>
      </c>
      <c r="G28" s="427">
        <v>691.41</v>
      </c>
      <c r="H28" s="426">
        <v>6.91</v>
      </c>
      <c r="I28" s="426">
        <v>6.91</v>
      </c>
      <c r="J28" s="426">
        <v>4777.6400000000003</v>
      </c>
      <c r="K28" s="425">
        <v>1.3013424794949776E-3</v>
      </c>
    </row>
    <row r="29" spans="2:13" x14ac:dyDescent="0.25">
      <c r="B29" s="422" t="s">
        <v>4933</v>
      </c>
      <c r="C29" s="513"/>
      <c r="D29" s="513"/>
      <c r="E29" s="422" t="s">
        <v>45</v>
      </c>
      <c r="F29" s="513" t="s">
        <v>4932</v>
      </c>
      <c r="G29" s="513"/>
      <c r="H29" s="513"/>
      <c r="I29" s="422"/>
      <c r="J29" s="424" t="s">
        <v>2154</v>
      </c>
      <c r="K29" s="422"/>
    </row>
    <row r="30" spans="2:13" ht="38.25" x14ac:dyDescent="0.25">
      <c r="B30" s="513" t="s">
        <v>4967</v>
      </c>
      <c r="C30" s="513"/>
      <c r="D30" s="513"/>
      <c r="E30" s="422" t="s">
        <v>5496</v>
      </c>
      <c r="F30" s="513" t="s">
        <v>2058</v>
      </c>
      <c r="G30" s="513"/>
      <c r="H30" s="513"/>
      <c r="I30" s="513"/>
      <c r="J30" s="423">
        <v>691.41</v>
      </c>
      <c r="K30" s="422" t="s">
        <v>121</v>
      </c>
    </row>
    <row r="31" spans="2:13" x14ac:dyDescent="0.25">
      <c r="B31" s="434" t="s">
        <v>104</v>
      </c>
      <c r="C31" s="434" t="s">
        <v>185</v>
      </c>
      <c r="D31" s="434"/>
      <c r="E31" s="434" t="s">
        <v>204</v>
      </c>
      <c r="F31" s="433"/>
      <c r="G31" s="432">
        <v>1</v>
      </c>
      <c r="H31" s="432" t="s">
        <v>121</v>
      </c>
      <c r="I31" s="431">
        <v>159698.93</v>
      </c>
      <c r="J31" s="431">
        <v>159698.93</v>
      </c>
      <c r="K31" s="430">
        <v>4.3499091923814868E-2</v>
      </c>
    </row>
    <row r="32" spans="2:13" x14ac:dyDescent="0.25">
      <c r="B32" s="434" t="s">
        <v>262</v>
      </c>
      <c r="C32" s="434" t="s">
        <v>185</v>
      </c>
      <c r="D32" s="434"/>
      <c r="E32" s="434" t="s">
        <v>263</v>
      </c>
      <c r="F32" s="433"/>
      <c r="G32" s="432">
        <v>1</v>
      </c>
      <c r="H32" s="432" t="s">
        <v>121</v>
      </c>
      <c r="I32" s="431">
        <v>140375.87</v>
      </c>
      <c r="J32" s="431">
        <v>140375.87</v>
      </c>
      <c r="K32" s="430">
        <v>3.8235840860145309E-2</v>
      </c>
    </row>
    <row r="33" spans="2:11" ht="51" x14ac:dyDescent="0.25">
      <c r="B33" s="429" t="s">
        <v>249</v>
      </c>
      <c r="C33" s="429" t="s">
        <v>264</v>
      </c>
      <c r="D33" s="429" t="s">
        <v>229</v>
      </c>
      <c r="E33" s="429" t="s">
        <v>265</v>
      </c>
      <c r="F33" s="428" t="s">
        <v>240</v>
      </c>
      <c r="G33" s="427">
        <v>43.2</v>
      </c>
      <c r="H33" s="426">
        <v>303.95</v>
      </c>
      <c r="I33" s="426">
        <v>303.95</v>
      </c>
      <c r="J33" s="426">
        <v>13130.64</v>
      </c>
      <c r="K33" s="425">
        <v>3.5765481733567063E-3</v>
      </c>
    </row>
    <row r="34" spans="2:11" x14ac:dyDescent="0.25">
      <c r="B34" s="422" t="s">
        <v>4933</v>
      </c>
      <c r="C34" s="513"/>
      <c r="D34" s="513"/>
      <c r="E34" s="422" t="s">
        <v>45</v>
      </c>
      <c r="F34" s="513" t="s">
        <v>4932</v>
      </c>
      <c r="G34" s="513"/>
      <c r="H34" s="513"/>
      <c r="I34" s="422"/>
      <c r="J34" s="424" t="s">
        <v>2154</v>
      </c>
      <c r="K34" s="422"/>
    </row>
    <row r="35" spans="2:11" ht="76.5" x14ac:dyDescent="0.25">
      <c r="B35" s="513" t="s">
        <v>4967</v>
      </c>
      <c r="C35" s="513"/>
      <c r="D35" s="513"/>
      <c r="E35" s="422" t="s">
        <v>5495</v>
      </c>
      <c r="F35" s="513" t="s">
        <v>5494</v>
      </c>
      <c r="G35" s="513"/>
      <c r="H35" s="513"/>
      <c r="I35" s="513"/>
      <c r="J35" s="423">
        <v>43.2</v>
      </c>
      <c r="K35" s="422" t="s">
        <v>121</v>
      </c>
    </row>
    <row r="36" spans="2:11" ht="25.5" x14ac:dyDescent="0.25">
      <c r="B36" s="429" t="s">
        <v>250</v>
      </c>
      <c r="C36" s="429" t="s">
        <v>266</v>
      </c>
      <c r="D36" s="429" t="s">
        <v>229</v>
      </c>
      <c r="E36" s="429" t="s">
        <v>267</v>
      </c>
      <c r="F36" s="428" t="s">
        <v>268</v>
      </c>
      <c r="G36" s="427">
        <v>1</v>
      </c>
      <c r="H36" s="426">
        <v>3675.93</v>
      </c>
      <c r="I36" s="426">
        <v>3675.93</v>
      </c>
      <c r="J36" s="426">
        <v>3675.93</v>
      </c>
      <c r="K36" s="425">
        <v>1.0012566582350225E-3</v>
      </c>
    </row>
    <row r="37" spans="2:11" x14ac:dyDescent="0.25">
      <c r="B37" s="422" t="s">
        <v>4933</v>
      </c>
      <c r="C37" s="513"/>
      <c r="D37" s="513"/>
      <c r="E37" s="422" t="s">
        <v>45</v>
      </c>
      <c r="F37" s="513" t="s">
        <v>4932</v>
      </c>
      <c r="G37" s="513"/>
      <c r="H37" s="513"/>
      <c r="I37" s="422"/>
      <c r="J37" s="424" t="s">
        <v>2154</v>
      </c>
      <c r="K37" s="422"/>
    </row>
    <row r="38" spans="2:11" x14ac:dyDescent="0.25">
      <c r="B38" s="513" t="s">
        <v>4967</v>
      </c>
      <c r="C38" s="513"/>
      <c r="D38" s="513"/>
      <c r="E38" s="422" t="s">
        <v>5493</v>
      </c>
      <c r="F38" s="513">
        <v>1</v>
      </c>
      <c r="G38" s="513"/>
      <c r="H38" s="513"/>
      <c r="I38" s="513"/>
      <c r="J38" s="423">
        <v>1</v>
      </c>
      <c r="K38" s="422" t="s">
        <v>121</v>
      </c>
    </row>
    <row r="39" spans="2:11" ht="25.5" x14ac:dyDescent="0.25">
      <c r="B39" s="429" t="s">
        <v>251</v>
      </c>
      <c r="C39" s="429" t="s">
        <v>269</v>
      </c>
      <c r="D39" s="429" t="s">
        <v>229</v>
      </c>
      <c r="E39" s="429" t="s">
        <v>270</v>
      </c>
      <c r="F39" s="428" t="s">
        <v>240</v>
      </c>
      <c r="G39" s="427">
        <v>348.57</v>
      </c>
      <c r="H39" s="426">
        <v>75.97</v>
      </c>
      <c r="I39" s="426">
        <v>75.97</v>
      </c>
      <c r="J39" s="426">
        <v>26480.86</v>
      </c>
      <c r="K39" s="425">
        <v>7.2129059559865065E-3</v>
      </c>
    </row>
    <row r="40" spans="2:11" x14ac:dyDescent="0.25">
      <c r="B40" s="422" t="s">
        <v>4933</v>
      </c>
      <c r="C40" s="513"/>
      <c r="D40" s="513"/>
      <c r="E40" s="422" t="s">
        <v>45</v>
      </c>
      <c r="F40" s="513" t="s">
        <v>4932</v>
      </c>
      <c r="G40" s="513"/>
      <c r="H40" s="513"/>
      <c r="I40" s="422"/>
      <c r="J40" s="424" t="s">
        <v>2154</v>
      </c>
      <c r="K40" s="422"/>
    </row>
    <row r="41" spans="2:11" ht="63.75" x14ac:dyDescent="0.25">
      <c r="B41" s="513"/>
      <c r="C41" s="513"/>
      <c r="D41" s="513"/>
      <c r="E41" s="422" t="s">
        <v>5492</v>
      </c>
      <c r="F41" s="513" t="s">
        <v>5491</v>
      </c>
      <c r="G41" s="513"/>
      <c r="H41" s="513"/>
      <c r="I41" s="513"/>
      <c r="J41" s="423">
        <v>348.56799999999998</v>
      </c>
      <c r="K41" s="422" t="s">
        <v>121</v>
      </c>
    </row>
    <row r="42" spans="2:11" x14ac:dyDescent="0.25">
      <c r="B42" s="513" t="s">
        <v>4952</v>
      </c>
      <c r="C42" s="513"/>
      <c r="D42" s="513"/>
      <c r="E42" s="422" t="s">
        <v>121</v>
      </c>
      <c r="F42" s="513" t="s">
        <v>5490</v>
      </c>
      <c r="G42" s="513"/>
      <c r="H42" s="513"/>
      <c r="I42" s="513"/>
      <c r="J42" s="423">
        <v>2E-3</v>
      </c>
      <c r="K42" s="422" t="s">
        <v>121</v>
      </c>
    </row>
    <row r="43" spans="2:11" ht="25.5" x14ac:dyDescent="0.25">
      <c r="B43" s="429" t="s">
        <v>252</v>
      </c>
      <c r="C43" s="429" t="s">
        <v>271</v>
      </c>
      <c r="D43" s="429" t="s">
        <v>229</v>
      </c>
      <c r="E43" s="429" t="s">
        <v>272</v>
      </c>
      <c r="F43" s="428" t="s">
        <v>240</v>
      </c>
      <c r="G43" s="427">
        <v>7.5</v>
      </c>
      <c r="H43" s="426">
        <v>372.37</v>
      </c>
      <c r="I43" s="426">
        <v>372.37</v>
      </c>
      <c r="J43" s="426">
        <v>2792.78</v>
      </c>
      <c r="K43" s="425">
        <v>7.6070261674885168E-4</v>
      </c>
    </row>
    <row r="44" spans="2:11" x14ac:dyDescent="0.25">
      <c r="B44" s="422" t="s">
        <v>4933</v>
      </c>
      <c r="C44" s="513"/>
      <c r="D44" s="513"/>
      <c r="E44" s="422" t="s">
        <v>45</v>
      </c>
      <c r="F44" s="513" t="s">
        <v>4932</v>
      </c>
      <c r="G44" s="513"/>
      <c r="H44" s="513"/>
      <c r="I44" s="422"/>
      <c r="J44" s="424" t="s">
        <v>2154</v>
      </c>
      <c r="K44" s="422"/>
    </row>
    <row r="45" spans="2:11" ht="51" x14ac:dyDescent="0.25">
      <c r="B45" s="513" t="s">
        <v>4967</v>
      </c>
      <c r="C45" s="513"/>
      <c r="D45" s="513"/>
      <c r="E45" s="422" t="s">
        <v>5489</v>
      </c>
      <c r="F45" s="513" t="s">
        <v>5488</v>
      </c>
      <c r="G45" s="513"/>
      <c r="H45" s="513"/>
      <c r="I45" s="513"/>
      <c r="J45" s="423">
        <v>7.5</v>
      </c>
      <c r="K45" s="422" t="s">
        <v>121</v>
      </c>
    </row>
    <row r="46" spans="2:11" ht="25.5" x14ac:dyDescent="0.25">
      <c r="B46" s="429" t="s">
        <v>253</v>
      </c>
      <c r="C46" s="429" t="s">
        <v>273</v>
      </c>
      <c r="D46" s="429" t="s">
        <v>229</v>
      </c>
      <c r="E46" s="429" t="s">
        <v>274</v>
      </c>
      <c r="F46" s="428" t="s">
        <v>240</v>
      </c>
      <c r="G46" s="427">
        <v>691.41</v>
      </c>
      <c r="H46" s="426">
        <v>5.28</v>
      </c>
      <c r="I46" s="426">
        <v>5.28</v>
      </c>
      <c r="J46" s="426">
        <v>3650.64</v>
      </c>
      <c r="K46" s="425">
        <v>9.9436812094329946E-4</v>
      </c>
    </row>
    <row r="47" spans="2:11" x14ac:dyDescent="0.25">
      <c r="B47" s="422" t="s">
        <v>4933</v>
      </c>
      <c r="C47" s="513"/>
      <c r="D47" s="513"/>
      <c r="E47" s="422" t="s">
        <v>45</v>
      </c>
      <c r="F47" s="513" t="s">
        <v>4932</v>
      </c>
      <c r="G47" s="513"/>
      <c r="H47" s="513"/>
      <c r="I47" s="422"/>
      <c r="J47" s="424" t="s">
        <v>2154</v>
      </c>
      <c r="K47" s="422"/>
    </row>
    <row r="48" spans="2:11" ht="51" x14ac:dyDescent="0.25">
      <c r="B48" s="513" t="s">
        <v>4949</v>
      </c>
      <c r="C48" s="513"/>
      <c r="D48" s="513"/>
      <c r="E48" s="422" t="s">
        <v>5487</v>
      </c>
      <c r="F48" s="513" t="s">
        <v>2058</v>
      </c>
      <c r="G48" s="513"/>
      <c r="H48" s="513"/>
      <c r="I48" s="513"/>
      <c r="J48" s="423">
        <v>691.41</v>
      </c>
      <c r="K48" s="422" t="s">
        <v>121</v>
      </c>
    </row>
    <row r="49" spans="2:11" ht="25.5" x14ac:dyDescent="0.25">
      <c r="B49" s="429" t="s">
        <v>254</v>
      </c>
      <c r="C49" s="429" t="s">
        <v>275</v>
      </c>
      <c r="D49" s="429" t="s">
        <v>229</v>
      </c>
      <c r="E49" s="429" t="s">
        <v>276</v>
      </c>
      <c r="F49" s="428" t="s">
        <v>240</v>
      </c>
      <c r="G49" s="427">
        <v>1546.29</v>
      </c>
      <c r="H49" s="426">
        <v>0.25</v>
      </c>
      <c r="I49" s="426">
        <v>0.25</v>
      </c>
      <c r="J49" s="426">
        <v>386.57</v>
      </c>
      <c r="K49" s="425">
        <v>1.0529465641998424E-4</v>
      </c>
    </row>
    <row r="50" spans="2:11" x14ac:dyDescent="0.25">
      <c r="B50" s="422" t="s">
        <v>4933</v>
      </c>
      <c r="C50" s="513"/>
      <c r="D50" s="513"/>
      <c r="E50" s="422" t="s">
        <v>45</v>
      </c>
      <c r="F50" s="513" t="s">
        <v>4932</v>
      </c>
      <c r="G50" s="513"/>
      <c r="H50" s="513"/>
      <c r="I50" s="422"/>
      <c r="J50" s="424" t="s">
        <v>2154</v>
      </c>
      <c r="K50" s="422"/>
    </row>
    <row r="51" spans="2:11" ht="76.5" x14ac:dyDescent="0.25">
      <c r="B51" s="513" t="s">
        <v>4949</v>
      </c>
      <c r="C51" s="513"/>
      <c r="D51" s="513"/>
      <c r="E51" s="422" t="s">
        <v>5486</v>
      </c>
      <c r="F51" s="513" t="s">
        <v>4968</v>
      </c>
      <c r="G51" s="513"/>
      <c r="H51" s="513"/>
      <c r="I51" s="513"/>
      <c r="J51" s="423">
        <v>1546.29</v>
      </c>
      <c r="K51" s="422" t="s">
        <v>121</v>
      </c>
    </row>
    <row r="52" spans="2:11" ht="25.5" x14ac:dyDescent="0.25">
      <c r="B52" s="429" t="s">
        <v>255</v>
      </c>
      <c r="C52" s="429" t="s">
        <v>277</v>
      </c>
      <c r="D52" s="429" t="s">
        <v>229</v>
      </c>
      <c r="E52" s="429" t="s">
        <v>278</v>
      </c>
      <c r="F52" s="428" t="s">
        <v>279</v>
      </c>
      <c r="G52" s="427">
        <v>1</v>
      </c>
      <c r="H52" s="426">
        <v>3482.69</v>
      </c>
      <c r="I52" s="426">
        <v>3482.69</v>
      </c>
      <c r="J52" s="426">
        <v>3482.69</v>
      </c>
      <c r="K52" s="425">
        <v>9.4862158720882353E-4</v>
      </c>
    </row>
    <row r="53" spans="2:11" x14ac:dyDescent="0.25">
      <c r="B53" s="422" t="s">
        <v>4933</v>
      </c>
      <c r="C53" s="513"/>
      <c r="D53" s="513"/>
      <c r="E53" s="422" t="s">
        <v>45</v>
      </c>
      <c r="F53" s="513" t="s">
        <v>4932</v>
      </c>
      <c r="G53" s="513"/>
      <c r="H53" s="513"/>
      <c r="I53" s="422"/>
      <c r="J53" s="424" t="s">
        <v>2154</v>
      </c>
      <c r="K53" s="422"/>
    </row>
    <row r="54" spans="2:11" ht="38.25" x14ac:dyDescent="0.25">
      <c r="B54" s="513" t="s">
        <v>4967</v>
      </c>
      <c r="C54" s="513"/>
      <c r="D54" s="513"/>
      <c r="E54" s="422" t="s">
        <v>5485</v>
      </c>
      <c r="F54" s="513">
        <v>1</v>
      </c>
      <c r="G54" s="513"/>
      <c r="H54" s="513"/>
      <c r="I54" s="513"/>
      <c r="J54" s="423">
        <v>1</v>
      </c>
      <c r="K54" s="422" t="s">
        <v>121</v>
      </c>
    </row>
    <row r="55" spans="2:11" ht="25.5" x14ac:dyDescent="0.25">
      <c r="B55" s="429" t="s">
        <v>256</v>
      </c>
      <c r="C55" s="429" t="s">
        <v>280</v>
      </c>
      <c r="D55" s="429" t="s">
        <v>229</v>
      </c>
      <c r="E55" s="429" t="s">
        <v>281</v>
      </c>
      <c r="F55" s="428" t="s">
        <v>279</v>
      </c>
      <c r="G55" s="427">
        <v>1</v>
      </c>
      <c r="H55" s="426">
        <v>4847.87</v>
      </c>
      <c r="I55" s="426">
        <v>4847.87</v>
      </c>
      <c r="J55" s="426">
        <v>4847.87</v>
      </c>
      <c r="K55" s="425">
        <v>1.3204718576680782E-3</v>
      </c>
    </row>
    <row r="56" spans="2:11" x14ac:dyDescent="0.25">
      <c r="B56" s="422" t="s">
        <v>4933</v>
      </c>
      <c r="C56" s="513"/>
      <c r="D56" s="513"/>
      <c r="E56" s="422" t="s">
        <v>45</v>
      </c>
      <c r="F56" s="513" t="s">
        <v>4932</v>
      </c>
      <c r="G56" s="513"/>
      <c r="H56" s="513"/>
      <c r="I56" s="422"/>
      <c r="J56" s="424" t="s">
        <v>2154</v>
      </c>
      <c r="K56" s="422"/>
    </row>
    <row r="57" spans="2:11" ht="38.25" x14ac:dyDescent="0.25">
      <c r="B57" s="513" t="s">
        <v>4967</v>
      </c>
      <c r="C57" s="513"/>
      <c r="D57" s="513"/>
      <c r="E57" s="422" t="s">
        <v>5485</v>
      </c>
      <c r="F57" s="513">
        <v>1</v>
      </c>
      <c r="G57" s="513"/>
      <c r="H57" s="513"/>
      <c r="I57" s="513"/>
      <c r="J57" s="423">
        <v>1</v>
      </c>
      <c r="K57" s="422" t="s">
        <v>121</v>
      </c>
    </row>
    <row r="58" spans="2:11" ht="25.5" x14ac:dyDescent="0.25">
      <c r="B58" s="429" t="s">
        <v>257</v>
      </c>
      <c r="C58" s="429" t="s">
        <v>282</v>
      </c>
      <c r="D58" s="429" t="s">
        <v>229</v>
      </c>
      <c r="E58" s="429" t="s">
        <v>283</v>
      </c>
      <c r="F58" s="428" t="s">
        <v>284</v>
      </c>
      <c r="G58" s="427">
        <v>319.98</v>
      </c>
      <c r="H58" s="426">
        <v>11.73</v>
      </c>
      <c r="I58" s="426">
        <v>11.73</v>
      </c>
      <c r="J58" s="426">
        <v>3753.37</v>
      </c>
      <c r="K58" s="425">
        <v>1.0223499096336402E-3</v>
      </c>
    </row>
    <row r="59" spans="2:11" x14ac:dyDescent="0.25">
      <c r="B59" s="422" t="s">
        <v>4933</v>
      </c>
      <c r="C59" s="513"/>
      <c r="D59" s="513"/>
      <c r="E59" s="422" t="s">
        <v>45</v>
      </c>
      <c r="F59" s="513" t="s">
        <v>4932</v>
      </c>
      <c r="G59" s="513"/>
      <c r="H59" s="513"/>
      <c r="I59" s="422"/>
      <c r="J59" s="424" t="s">
        <v>2154</v>
      </c>
      <c r="K59" s="422"/>
    </row>
    <row r="60" spans="2:11" ht="63.75" x14ac:dyDescent="0.25">
      <c r="B60" s="513" t="s">
        <v>4967</v>
      </c>
      <c r="C60" s="513"/>
      <c r="D60" s="513"/>
      <c r="E60" s="422" t="s">
        <v>5484</v>
      </c>
      <c r="F60" s="513" t="s">
        <v>5482</v>
      </c>
      <c r="G60" s="513"/>
      <c r="H60" s="513"/>
      <c r="I60" s="513"/>
      <c r="J60" s="423">
        <v>319.98454800000002</v>
      </c>
      <c r="K60" s="422" t="s">
        <v>121</v>
      </c>
    </row>
    <row r="61" spans="2:11" x14ac:dyDescent="0.25">
      <c r="B61" s="513" t="s">
        <v>4952</v>
      </c>
      <c r="C61" s="513"/>
      <c r="D61" s="513"/>
      <c r="E61" s="422" t="s">
        <v>121</v>
      </c>
      <c r="F61" s="513" t="s">
        <v>5481</v>
      </c>
      <c r="G61" s="513"/>
      <c r="H61" s="513"/>
      <c r="I61" s="513"/>
      <c r="J61" s="423">
        <v>-4.548E-3</v>
      </c>
      <c r="K61" s="422" t="s">
        <v>121</v>
      </c>
    </row>
    <row r="62" spans="2:11" ht="25.5" x14ac:dyDescent="0.25">
      <c r="B62" s="429" t="s">
        <v>258</v>
      </c>
      <c r="C62" s="429" t="s">
        <v>285</v>
      </c>
      <c r="D62" s="429" t="s">
        <v>229</v>
      </c>
      <c r="E62" s="429" t="s">
        <v>286</v>
      </c>
      <c r="F62" s="428" t="s">
        <v>284</v>
      </c>
      <c r="G62" s="427">
        <v>319.98</v>
      </c>
      <c r="H62" s="426">
        <v>9.3800000000000008</v>
      </c>
      <c r="I62" s="426">
        <v>9.3800000000000008</v>
      </c>
      <c r="J62" s="426">
        <v>3001.41</v>
      </c>
      <c r="K62" s="425">
        <v>8.1752964463229145E-4</v>
      </c>
    </row>
    <row r="63" spans="2:11" x14ac:dyDescent="0.25">
      <c r="B63" s="422" t="s">
        <v>4933</v>
      </c>
      <c r="C63" s="513"/>
      <c r="D63" s="513"/>
      <c r="E63" s="422" t="s">
        <v>45</v>
      </c>
      <c r="F63" s="513" t="s">
        <v>4932</v>
      </c>
      <c r="G63" s="513"/>
      <c r="H63" s="513"/>
      <c r="I63" s="422"/>
      <c r="J63" s="424" t="s">
        <v>2154</v>
      </c>
      <c r="K63" s="422"/>
    </row>
    <row r="64" spans="2:11" ht="63.75" x14ac:dyDescent="0.25">
      <c r="B64" s="513" t="s">
        <v>4967</v>
      </c>
      <c r="C64" s="513"/>
      <c r="D64" s="513"/>
      <c r="E64" s="422" t="s">
        <v>5483</v>
      </c>
      <c r="F64" s="513" t="s">
        <v>5482</v>
      </c>
      <c r="G64" s="513"/>
      <c r="H64" s="513"/>
      <c r="I64" s="513"/>
      <c r="J64" s="423">
        <v>319.98454800000002</v>
      </c>
      <c r="K64" s="422" t="s">
        <v>121</v>
      </c>
    </row>
    <row r="65" spans="2:11" x14ac:dyDescent="0.25">
      <c r="B65" s="513" t="s">
        <v>4952</v>
      </c>
      <c r="C65" s="513"/>
      <c r="D65" s="513"/>
      <c r="E65" s="422" t="s">
        <v>121</v>
      </c>
      <c r="F65" s="513" t="s">
        <v>5481</v>
      </c>
      <c r="G65" s="513"/>
      <c r="H65" s="513"/>
      <c r="I65" s="513"/>
      <c r="J65" s="423">
        <v>-4.548E-3</v>
      </c>
      <c r="K65" s="422" t="s">
        <v>121</v>
      </c>
    </row>
    <row r="66" spans="2:11" ht="25.5" x14ac:dyDescent="0.25">
      <c r="B66" s="429" t="s">
        <v>259</v>
      </c>
      <c r="C66" s="429" t="s">
        <v>287</v>
      </c>
      <c r="D66" s="429" t="s">
        <v>229</v>
      </c>
      <c r="E66" s="429" t="s">
        <v>288</v>
      </c>
      <c r="F66" s="428" t="s">
        <v>289</v>
      </c>
      <c r="G66" s="427">
        <v>2278.31</v>
      </c>
      <c r="H66" s="426">
        <v>0.92</v>
      </c>
      <c r="I66" s="426">
        <v>0.92</v>
      </c>
      <c r="J66" s="426">
        <v>2096.0500000000002</v>
      </c>
      <c r="K66" s="425">
        <v>5.7092600198956978E-4</v>
      </c>
    </row>
    <row r="67" spans="2:11" x14ac:dyDescent="0.25">
      <c r="B67" s="422" t="s">
        <v>4933</v>
      </c>
      <c r="C67" s="513"/>
      <c r="D67" s="513"/>
      <c r="E67" s="422" t="s">
        <v>45</v>
      </c>
      <c r="F67" s="513" t="s">
        <v>4932</v>
      </c>
      <c r="G67" s="513"/>
      <c r="H67" s="513"/>
      <c r="I67" s="422"/>
      <c r="J67" s="424" t="s">
        <v>2154</v>
      </c>
      <c r="K67" s="422"/>
    </row>
    <row r="68" spans="2:11" ht="63.75" x14ac:dyDescent="0.25">
      <c r="B68" s="513" t="s">
        <v>4967</v>
      </c>
      <c r="C68" s="513"/>
      <c r="D68" s="513"/>
      <c r="E68" s="422" t="s">
        <v>5480</v>
      </c>
      <c r="F68" s="513" t="s">
        <v>5479</v>
      </c>
      <c r="G68" s="513"/>
      <c r="H68" s="513"/>
      <c r="I68" s="513"/>
      <c r="J68" s="423">
        <v>2278.3134897</v>
      </c>
      <c r="K68" s="422" t="s">
        <v>121</v>
      </c>
    </row>
    <row r="69" spans="2:11" x14ac:dyDescent="0.25">
      <c r="B69" s="513" t="s">
        <v>4952</v>
      </c>
      <c r="C69" s="513"/>
      <c r="D69" s="513"/>
      <c r="E69" s="422" t="s">
        <v>121</v>
      </c>
      <c r="F69" s="513" t="s">
        <v>5478</v>
      </c>
      <c r="G69" s="513"/>
      <c r="H69" s="513"/>
      <c r="I69" s="513"/>
      <c r="J69" s="423">
        <v>-3.4897000000000001E-3</v>
      </c>
      <c r="K69" s="422" t="s">
        <v>121</v>
      </c>
    </row>
    <row r="70" spans="2:11" ht="25.5" x14ac:dyDescent="0.25">
      <c r="B70" s="429" t="s">
        <v>260</v>
      </c>
      <c r="C70" s="429" t="s">
        <v>290</v>
      </c>
      <c r="D70" s="429" t="s">
        <v>229</v>
      </c>
      <c r="E70" s="429" t="s">
        <v>291</v>
      </c>
      <c r="F70" s="428" t="s">
        <v>292</v>
      </c>
      <c r="G70" s="427">
        <v>384</v>
      </c>
      <c r="H70" s="426">
        <v>35.49</v>
      </c>
      <c r="I70" s="426">
        <v>35.49</v>
      </c>
      <c r="J70" s="426">
        <v>13628.16</v>
      </c>
      <c r="K70" s="425">
        <v>3.7120635973732375E-3</v>
      </c>
    </row>
    <row r="71" spans="2:11" x14ac:dyDescent="0.25">
      <c r="B71" s="422" t="s">
        <v>4933</v>
      </c>
      <c r="C71" s="513"/>
      <c r="D71" s="513"/>
      <c r="E71" s="422" t="s">
        <v>45</v>
      </c>
      <c r="F71" s="513" t="s">
        <v>4932</v>
      </c>
      <c r="G71" s="513"/>
      <c r="H71" s="513"/>
      <c r="I71" s="422"/>
      <c r="J71" s="424" t="s">
        <v>2154</v>
      </c>
      <c r="K71" s="422"/>
    </row>
    <row r="72" spans="2:11" ht="140.25" x14ac:dyDescent="0.25">
      <c r="B72" s="513" t="s">
        <v>4967</v>
      </c>
      <c r="C72" s="513"/>
      <c r="D72" s="513"/>
      <c r="E72" s="422" t="s">
        <v>5477</v>
      </c>
      <c r="F72" s="513" t="s">
        <v>5476</v>
      </c>
      <c r="G72" s="513"/>
      <c r="H72" s="513"/>
      <c r="I72" s="513"/>
      <c r="J72" s="423">
        <v>384</v>
      </c>
      <c r="K72" s="422" t="s">
        <v>121</v>
      </c>
    </row>
    <row r="73" spans="2:11" ht="38.25" x14ac:dyDescent="0.25">
      <c r="B73" s="429" t="s">
        <v>261</v>
      </c>
      <c r="C73" s="429" t="s">
        <v>293</v>
      </c>
      <c r="D73" s="429" t="s">
        <v>294</v>
      </c>
      <c r="E73" s="429" t="s">
        <v>2034</v>
      </c>
      <c r="F73" s="428" t="s">
        <v>295</v>
      </c>
      <c r="G73" s="427">
        <v>3</v>
      </c>
      <c r="H73" s="426">
        <v>14080.5</v>
      </c>
      <c r="I73" s="426">
        <v>14080.5</v>
      </c>
      <c r="J73" s="426">
        <v>42241.5</v>
      </c>
      <c r="K73" s="425">
        <v>1.1505818426584486E-2</v>
      </c>
    </row>
    <row r="74" spans="2:11" x14ac:dyDescent="0.25">
      <c r="B74" s="422" t="s">
        <v>4933</v>
      </c>
      <c r="C74" s="513"/>
      <c r="D74" s="513"/>
      <c r="E74" s="422" t="s">
        <v>45</v>
      </c>
      <c r="F74" s="513" t="s">
        <v>4932</v>
      </c>
      <c r="G74" s="513"/>
      <c r="H74" s="513"/>
      <c r="I74" s="422"/>
      <c r="J74" s="424" t="s">
        <v>2154</v>
      </c>
      <c r="K74" s="422"/>
    </row>
    <row r="75" spans="2:11" ht="38.25" x14ac:dyDescent="0.25">
      <c r="B75" s="513" t="s">
        <v>4967</v>
      </c>
      <c r="C75" s="513"/>
      <c r="D75" s="513"/>
      <c r="E75" s="422" t="s">
        <v>5475</v>
      </c>
      <c r="F75" s="513" t="s">
        <v>5474</v>
      </c>
      <c r="G75" s="513"/>
      <c r="H75" s="513"/>
      <c r="I75" s="513"/>
      <c r="J75" s="423">
        <v>3</v>
      </c>
      <c r="K75" s="422" t="s">
        <v>121</v>
      </c>
    </row>
    <row r="76" spans="2:11" ht="25.5" x14ac:dyDescent="0.25">
      <c r="B76" s="429" t="s">
        <v>2035</v>
      </c>
      <c r="C76" s="429" t="s">
        <v>2036</v>
      </c>
      <c r="D76" s="429" t="s">
        <v>890</v>
      </c>
      <c r="E76" s="429" t="s">
        <v>2037</v>
      </c>
      <c r="F76" s="428" t="s">
        <v>2038</v>
      </c>
      <c r="G76" s="427">
        <v>60</v>
      </c>
      <c r="H76" s="426">
        <v>286.79000000000002</v>
      </c>
      <c r="I76" s="426">
        <v>286.79000000000002</v>
      </c>
      <c r="J76" s="426">
        <v>17207.400000000001</v>
      </c>
      <c r="K76" s="425">
        <v>4.6869836533648158E-3</v>
      </c>
    </row>
    <row r="77" spans="2:11" x14ac:dyDescent="0.25">
      <c r="B77" s="422" t="s">
        <v>4933</v>
      </c>
      <c r="C77" s="513"/>
      <c r="D77" s="513"/>
      <c r="E77" s="422" t="s">
        <v>45</v>
      </c>
      <c r="F77" s="513" t="s">
        <v>4932</v>
      </c>
      <c r="G77" s="513"/>
      <c r="H77" s="513"/>
      <c r="I77" s="422"/>
      <c r="J77" s="424" t="s">
        <v>2154</v>
      </c>
      <c r="K77" s="422"/>
    </row>
    <row r="78" spans="2:11" ht="25.5" x14ac:dyDescent="0.25">
      <c r="B78" s="513" t="s">
        <v>4967</v>
      </c>
      <c r="C78" s="513"/>
      <c r="D78" s="513"/>
      <c r="E78" s="422" t="s">
        <v>5473</v>
      </c>
      <c r="F78" s="513" t="s">
        <v>5472</v>
      </c>
      <c r="G78" s="513"/>
      <c r="H78" s="513"/>
      <c r="I78" s="513"/>
      <c r="J78" s="423">
        <v>60</v>
      </c>
      <c r="K78" s="422" t="s">
        <v>121</v>
      </c>
    </row>
    <row r="79" spans="2:11" x14ac:dyDescent="0.25">
      <c r="B79" s="434" t="s">
        <v>296</v>
      </c>
      <c r="C79" s="434" t="s">
        <v>185</v>
      </c>
      <c r="D79" s="434"/>
      <c r="E79" s="434" t="s">
        <v>297</v>
      </c>
      <c r="F79" s="433"/>
      <c r="G79" s="432">
        <v>1</v>
      </c>
      <c r="H79" s="432" t="s">
        <v>121</v>
      </c>
      <c r="I79" s="431">
        <v>19323.060000000001</v>
      </c>
      <c r="J79" s="431">
        <v>19323.060000000001</v>
      </c>
      <c r="K79" s="430">
        <v>5.2632510636695575E-3</v>
      </c>
    </row>
    <row r="80" spans="2:11" ht="25.5" x14ac:dyDescent="0.25">
      <c r="B80" s="429" t="s">
        <v>298</v>
      </c>
      <c r="C80" s="429" t="s">
        <v>299</v>
      </c>
      <c r="D80" s="429" t="s">
        <v>229</v>
      </c>
      <c r="E80" s="429" t="s">
        <v>300</v>
      </c>
      <c r="F80" s="428" t="s">
        <v>284</v>
      </c>
      <c r="G80" s="427">
        <v>48.4</v>
      </c>
      <c r="H80" s="426">
        <v>51.99</v>
      </c>
      <c r="I80" s="426">
        <v>51.99</v>
      </c>
      <c r="J80" s="426">
        <v>2516.3200000000002</v>
      </c>
      <c r="K80" s="425">
        <v>6.8539992716127674E-4</v>
      </c>
    </row>
    <row r="81" spans="2:11" x14ac:dyDescent="0.25">
      <c r="B81" s="422" t="s">
        <v>4933</v>
      </c>
      <c r="C81" s="513"/>
      <c r="D81" s="513"/>
      <c r="E81" s="422" t="s">
        <v>45</v>
      </c>
      <c r="F81" s="513" t="s">
        <v>4932</v>
      </c>
      <c r="G81" s="513"/>
      <c r="H81" s="513"/>
      <c r="I81" s="422"/>
      <c r="J81" s="424" t="s">
        <v>2154</v>
      </c>
      <c r="K81" s="422"/>
    </row>
    <row r="82" spans="2:11" ht="63.75" x14ac:dyDescent="0.25">
      <c r="B82" s="513" t="s">
        <v>4967</v>
      </c>
      <c r="C82" s="513"/>
      <c r="D82" s="513"/>
      <c r="E82" s="422" t="s">
        <v>5471</v>
      </c>
      <c r="F82" s="513" t="s">
        <v>5470</v>
      </c>
      <c r="G82" s="513"/>
      <c r="H82" s="513"/>
      <c r="I82" s="513"/>
      <c r="J82" s="423">
        <v>48.398699999999998</v>
      </c>
      <c r="K82" s="422" t="s">
        <v>121</v>
      </c>
    </row>
    <row r="83" spans="2:11" x14ac:dyDescent="0.25">
      <c r="B83" s="513" t="s">
        <v>4952</v>
      </c>
      <c r="C83" s="513"/>
      <c r="D83" s="513"/>
      <c r="E83" s="422" t="s">
        <v>121</v>
      </c>
      <c r="F83" s="513" t="s">
        <v>5469</v>
      </c>
      <c r="G83" s="513"/>
      <c r="H83" s="513"/>
      <c r="I83" s="513"/>
      <c r="J83" s="423">
        <v>1.2999999999999999E-3</v>
      </c>
      <c r="K83" s="422" t="s">
        <v>121</v>
      </c>
    </row>
    <row r="84" spans="2:11" ht="25.5" x14ac:dyDescent="0.25">
      <c r="B84" s="429" t="s">
        <v>301</v>
      </c>
      <c r="C84" s="429" t="s">
        <v>302</v>
      </c>
      <c r="D84" s="429" t="s">
        <v>229</v>
      </c>
      <c r="E84" s="429" t="s">
        <v>303</v>
      </c>
      <c r="F84" s="428" t="s">
        <v>268</v>
      </c>
      <c r="G84" s="427">
        <v>1</v>
      </c>
      <c r="H84" s="426">
        <v>403.37</v>
      </c>
      <c r="I84" s="426">
        <v>403.37</v>
      </c>
      <c r="J84" s="426">
        <v>403.37</v>
      </c>
      <c r="K84" s="425">
        <v>1.0987067170274218E-4</v>
      </c>
    </row>
    <row r="85" spans="2:11" x14ac:dyDescent="0.25">
      <c r="B85" s="422" t="s">
        <v>4933</v>
      </c>
      <c r="C85" s="513"/>
      <c r="D85" s="513"/>
      <c r="E85" s="422" t="s">
        <v>45</v>
      </c>
      <c r="F85" s="513" t="s">
        <v>4932</v>
      </c>
      <c r="G85" s="513"/>
      <c r="H85" s="513"/>
      <c r="I85" s="422"/>
      <c r="J85" s="424" t="s">
        <v>2154</v>
      </c>
      <c r="K85" s="422"/>
    </row>
    <row r="86" spans="2:11" x14ac:dyDescent="0.25">
      <c r="B86" s="513" t="s">
        <v>4967</v>
      </c>
      <c r="C86" s="513"/>
      <c r="D86" s="513"/>
      <c r="E86" s="422" t="s">
        <v>5468</v>
      </c>
      <c r="F86" s="513">
        <v>1</v>
      </c>
      <c r="G86" s="513"/>
      <c r="H86" s="513"/>
      <c r="I86" s="513"/>
      <c r="J86" s="423">
        <v>1</v>
      </c>
      <c r="K86" s="422" t="s">
        <v>121</v>
      </c>
    </row>
    <row r="87" spans="2:11" ht="25.5" x14ac:dyDescent="0.25">
      <c r="B87" s="429" t="s">
        <v>304</v>
      </c>
      <c r="C87" s="429" t="s">
        <v>305</v>
      </c>
      <c r="D87" s="429" t="s">
        <v>229</v>
      </c>
      <c r="E87" s="429" t="s">
        <v>306</v>
      </c>
      <c r="F87" s="428" t="s">
        <v>268</v>
      </c>
      <c r="G87" s="427">
        <v>1</v>
      </c>
      <c r="H87" s="426">
        <v>403.37</v>
      </c>
      <c r="I87" s="426">
        <v>403.37</v>
      </c>
      <c r="J87" s="426">
        <v>403.37</v>
      </c>
      <c r="K87" s="425">
        <v>1.0987067170274218E-4</v>
      </c>
    </row>
    <row r="88" spans="2:11" x14ac:dyDescent="0.25">
      <c r="B88" s="422" t="s">
        <v>4933</v>
      </c>
      <c r="C88" s="513"/>
      <c r="D88" s="513"/>
      <c r="E88" s="422" t="s">
        <v>45</v>
      </c>
      <c r="F88" s="513" t="s">
        <v>4932</v>
      </c>
      <c r="G88" s="513"/>
      <c r="H88" s="513"/>
      <c r="I88" s="422"/>
      <c r="J88" s="424" t="s">
        <v>2154</v>
      </c>
      <c r="K88" s="422"/>
    </row>
    <row r="89" spans="2:11" x14ac:dyDescent="0.25">
      <c r="B89" s="513" t="s">
        <v>4967</v>
      </c>
      <c r="C89" s="513"/>
      <c r="D89" s="513"/>
      <c r="E89" s="422" t="s">
        <v>5467</v>
      </c>
      <c r="F89" s="513">
        <v>1</v>
      </c>
      <c r="G89" s="513"/>
      <c r="H89" s="513"/>
      <c r="I89" s="513"/>
      <c r="J89" s="423">
        <v>1</v>
      </c>
      <c r="K89" s="422" t="s">
        <v>121</v>
      </c>
    </row>
    <row r="90" spans="2:11" ht="25.5" x14ac:dyDescent="0.25">
      <c r="B90" s="429" t="s">
        <v>307</v>
      </c>
      <c r="C90" s="429" t="s">
        <v>308</v>
      </c>
      <c r="D90" s="429" t="s">
        <v>229</v>
      </c>
      <c r="E90" s="429" t="s">
        <v>309</v>
      </c>
      <c r="F90" s="428" t="s">
        <v>231</v>
      </c>
      <c r="G90" s="427">
        <v>80</v>
      </c>
      <c r="H90" s="426">
        <v>200</v>
      </c>
      <c r="I90" s="426">
        <v>200</v>
      </c>
      <c r="J90" s="426">
        <v>16000</v>
      </c>
      <c r="K90" s="425">
        <v>4.3581097931027959E-3</v>
      </c>
    </row>
    <row r="91" spans="2:11" x14ac:dyDescent="0.25">
      <c r="B91" s="422" t="s">
        <v>4933</v>
      </c>
      <c r="C91" s="513"/>
      <c r="D91" s="513"/>
      <c r="E91" s="422" t="s">
        <v>45</v>
      </c>
      <c r="F91" s="513" t="s">
        <v>4932</v>
      </c>
      <c r="G91" s="513"/>
      <c r="H91" s="513"/>
      <c r="I91" s="422"/>
      <c r="J91" s="424" t="s">
        <v>2154</v>
      </c>
      <c r="K91" s="422"/>
    </row>
    <row r="92" spans="2:11" ht="25.5" x14ac:dyDescent="0.25">
      <c r="B92" s="513" t="s">
        <v>4967</v>
      </c>
      <c r="C92" s="513"/>
      <c r="D92" s="513"/>
      <c r="E92" s="422" t="s">
        <v>5466</v>
      </c>
      <c r="F92" s="513" t="s">
        <v>5465</v>
      </c>
      <c r="G92" s="513"/>
      <c r="H92" s="513"/>
      <c r="I92" s="513"/>
      <c r="J92" s="423">
        <v>80</v>
      </c>
      <c r="K92" s="422" t="s">
        <v>121</v>
      </c>
    </row>
    <row r="93" spans="2:11" x14ac:dyDescent="0.25">
      <c r="B93" s="434" t="s">
        <v>105</v>
      </c>
      <c r="C93" s="434" t="s">
        <v>185</v>
      </c>
      <c r="D93" s="434"/>
      <c r="E93" s="434" t="s">
        <v>205</v>
      </c>
      <c r="F93" s="433"/>
      <c r="G93" s="432">
        <v>1</v>
      </c>
      <c r="H93" s="432" t="s">
        <v>121</v>
      </c>
      <c r="I93" s="431">
        <v>5003.03</v>
      </c>
      <c r="J93" s="431">
        <v>5003.03</v>
      </c>
      <c r="K93" s="430">
        <v>1.3627346273866925E-3</v>
      </c>
    </row>
    <row r="94" spans="2:11" x14ac:dyDescent="0.25">
      <c r="B94" s="434" t="s">
        <v>310</v>
      </c>
      <c r="C94" s="434" t="s">
        <v>185</v>
      </c>
      <c r="D94" s="434"/>
      <c r="E94" s="434" t="s">
        <v>311</v>
      </c>
      <c r="F94" s="433"/>
      <c r="G94" s="432">
        <v>1</v>
      </c>
      <c r="H94" s="432" t="s">
        <v>121</v>
      </c>
      <c r="I94" s="431">
        <v>5003.03</v>
      </c>
      <c r="J94" s="431">
        <v>5003.03</v>
      </c>
      <c r="K94" s="430">
        <v>1.3627346273866925E-3</v>
      </c>
    </row>
    <row r="95" spans="2:11" ht="25.5" x14ac:dyDescent="0.25">
      <c r="B95" s="429" t="s">
        <v>312</v>
      </c>
      <c r="C95" s="429" t="s">
        <v>313</v>
      </c>
      <c r="D95" s="429" t="s">
        <v>229</v>
      </c>
      <c r="E95" s="429" t="s">
        <v>314</v>
      </c>
      <c r="F95" s="428" t="s">
        <v>284</v>
      </c>
      <c r="G95" s="427">
        <v>265.56</v>
      </c>
      <c r="H95" s="426">
        <v>2.4900000000000002</v>
      </c>
      <c r="I95" s="426">
        <v>2.4900000000000002</v>
      </c>
      <c r="J95" s="426">
        <v>661.24</v>
      </c>
      <c r="K95" s="425">
        <v>1.801097824744558E-4</v>
      </c>
    </row>
    <row r="96" spans="2:11" x14ac:dyDescent="0.25">
      <c r="B96" s="422" t="s">
        <v>4933</v>
      </c>
      <c r="C96" s="513"/>
      <c r="D96" s="513"/>
      <c r="E96" s="422" t="s">
        <v>45</v>
      </c>
      <c r="F96" s="513" t="s">
        <v>4932</v>
      </c>
      <c r="G96" s="513"/>
      <c r="H96" s="513"/>
      <c r="I96" s="422"/>
      <c r="J96" s="424" t="s">
        <v>2154</v>
      </c>
      <c r="K96" s="422"/>
    </row>
    <row r="97" spans="2:11" ht="63.75" x14ac:dyDescent="0.25">
      <c r="B97" s="513" t="s">
        <v>5459</v>
      </c>
      <c r="C97" s="513"/>
      <c r="D97" s="513"/>
      <c r="E97" s="422" t="s">
        <v>5464</v>
      </c>
      <c r="F97" s="513" t="s">
        <v>2132</v>
      </c>
      <c r="G97" s="513"/>
      <c r="H97" s="513"/>
      <c r="I97" s="513"/>
      <c r="J97" s="423">
        <v>265.56</v>
      </c>
      <c r="K97" s="422" t="s">
        <v>121</v>
      </c>
    </row>
    <row r="98" spans="2:11" ht="25.5" x14ac:dyDescent="0.25">
      <c r="B98" s="429" t="s">
        <v>315</v>
      </c>
      <c r="C98" s="429" t="s">
        <v>316</v>
      </c>
      <c r="D98" s="429" t="s">
        <v>229</v>
      </c>
      <c r="E98" s="429" t="s">
        <v>317</v>
      </c>
      <c r="F98" s="428" t="s">
        <v>240</v>
      </c>
      <c r="G98" s="427">
        <v>2505.9499999999998</v>
      </c>
      <c r="H98" s="426">
        <v>0.42</v>
      </c>
      <c r="I98" s="426">
        <v>0.42</v>
      </c>
      <c r="J98" s="426">
        <v>1052.5</v>
      </c>
      <c r="K98" s="425">
        <v>2.8668190982754328E-4</v>
      </c>
    </row>
    <row r="99" spans="2:11" x14ac:dyDescent="0.25">
      <c r="B99" s="422" t="s">
        <v>4933</v>
      </c>
      <c r="C99" s="513"/>
      <c r="D99" s="513"/>
      <c r="E99" s="422" t="s">
        <v>45</v>
      </c>
      <c r="F99" s="513" t="s">
        <v>4932</v>
      </c>
      <c r="G99" s="513"/>
      <c r="H99" s="513"/>
      <c r="I99" s="422"/>
      <c r="J99" s="424" t="s">
        <v>2154</v>
      </c>
      <c r="K99" s="422"/>
    </row>
    <row r="100" spans="2:11" ht="89.25" x14ac:dyDescent="0.25">
      <c r="B100" s="513" t="s">
        <v>5459</v>
      </c>
      <c r="C100" s="513"/>
      <c r="D100" s="513"/>
      <c r="E100" s="422" t="s">
        <v>5463</v>
      </c>
      <c r="F100" s="513" t="s">
        <v>5462</v>
      </c>
      <c r="G100" s="513"/>
      <c r="H100" s="513"/>
      <c r="I100" s="513"/>
      <c r="J100" s="423">
        <v>2505.9499999999998</v>
      </c>
      <c r="K100" s="422" t="s">
        <v>121</v>
      </c>
    </row>
    <row r="101" spans="2:11" ht="25.5" x14ac:dyDescent="0.25">
      <c r="B101" s="429" t="s">
        <v>318</v>
      </c>
      <c r="C101" s="429" t="s">
        <v>319</v>
      </c>
      <c r="D101" s="429" t="s">
        <v>229</v>
      </c>
      <c r="E101" s="429" t="s">
        <v>320</v>
      </c>
      <c r="F101" s="428" t="s">
        <v>284</v>
      </c>
      <c r="G101" s="427">
        <v>347.84</v>
      </c>
      <c r="H101" s="426">
        <v>5.44</v>
      </c>
      <c r="I101" s="426">
        <v>5.44</v>
      </c>
      <c r="J101" s="426">
        <v>1892.25</v>
      </c>
      <c r="K101" s="425">
        <v>5.1541457849992283E-4</v>
      </c>
    </row>
    <row r="102" spans="2:11" x14ac:dyDescent="0.25">
      <c r="B102" s="422" t="s">
        <v>4933</v>
      </c>
      <c r="C102" s="513"/>
      <c r="D102" s="513"/>
      <c r="E102" s="422" t="s">
        <v>45</v>
      </c>
      <c r="F102" s="513" t="s">
        <v>4932</v>
      </c>
      <c r="G102" s="513"/>
      <c r="H102" s="513"/>
      <c r="I102" s="422"/>
      <c r="J102" s="424" t="s">
        <v>2154</v>
      </c>
      <c r="K102" s="422"/>
    </row>
    <row r="103" spans="2:11" ht="76.5" x14ac:dyDescent="0.25">
      <c r="B103" s="513" t="s">
        <v>5459</v>
      </c>
      <c r="C103" s="513"/>
      <c r="D103" s="513"/>
      <c r="E103" s="422" t="s">
        <v>5461</v>
      </c>
      <c r="F103" s="513" t="s">
        <v>5460</v>
      </c>
      <c r="G103" s="513"/>
      <c r="H103" s="513"/>
      <c r="I103" s="513"/>
      <c r="J103" s="423">
        <v>347.84</v>
      </c>
      <c r="K103" s="422" t="s">
        <v>121</v>
      </c>
    </row>
    <row r="104" spans="2:11" ht="25.5" x14ac:dyDescent="0.25">
      <c r="B104" s="429" t="s">
        <v>321</v>
      </c>
      <c r="C104" s="429" t="s">
        <v>322</v>
      </c>
      <c r="D104" s="429" t="s">
        <v>229</v>
      </c>
      <c r="E104" s="429" t="s">
        <v>323</v>
      </c>
      <c r="F104" s="428" t="s">
        <v>284</v>
      </c>
      <c r="G104" s="427">
        <v>265.56</v>
      </c>
      <c r="H104" s="426">
        <v>1.57</v>
      </c>
      <c r="I104" s="426">
        <v>1.57</v>
      </c>
      <c r="J104" s="426">
        <v>416.93</v>
      </c>
      <c r="K104" s="425">
        <v>1.135641697523968E-4</v>
      </c>
    </row>
    <row r="105" spans="2:11" x14ac:dyDescent="0.25">
      <c r="B105" s="422" t="s">
        <v>4933</v>
      </c>
      <c r="C105" s="513"/>
      <c r="D105" s="513"/>
      <c r="E105" s="422" t="s">
        <v>45</v>
      </c>
      <c r="F105" s="513" t="s">
        <v>4932</v>
      </c>
      <c r="G105" s="513"/>
      <c r="H105" s="513"/>
      <c r="I105" s="422"/>
      <c r="J105" s="424" t="s">
        <v>2154</v>
      </c>
      <c r="K105" s="422"/>
    </row>
    <row r="106" spans="2:11" ht="76.5" x14ac:dyDescent="0.25">
      <c r="B106" s="513" t="s">
        <v>5459</v>
      </c>
      <c r="C106" s="513"/>
      <c r="D106" s="513"/>
      <c r="E106" s="422" t="s">
        <v>5458</v>
      </c>
      <c r="F106" s="513" t="s">
        <v>5457</v>
      </c>
      <c r="G106" s="513"/>
      <c r="H106" s="513"/>
      <c r="I106" s="513"/>
      <c r="J106" s="423">
        <v>265.56</v>
      </c>
      <c r="K106" s="422" t="s">
        <v>121</v>
      </c>
    </row>
    <row r="107" spans="2:11" ht="25.5" x14ac:dyDescent="0.25">
      <c r="B107" s="429" t="s">
        <v>324</v>
      </c>
      <c r="C107" s="429" t="s">
        <v>325</v>
      </c>
      <c r="D107" s="429" t="s">
        <v>229</v>
      </c>
      <c r="E107" s="429" t="s">
        <v>326</v>
      </c>
      <c r="F107" s="428" t="s">
        <v>284</v>
      </c>
      <c r="G107" s="427">
        <v>10.210000000000001</v>
      </c>
      <c r="H107" s="426">
        <v>49.71</v>
      </c>
      <c r="I107" s="426">
        <v>49.71</v>
      </c>
      <c r="J107" s="426">
        <v>507.54</v>
      </c>
      <c r="K107" s="425">
        <v>1.3824469027446206E-4</v>
      </c>
    </row>
    <row r="108" spans="2:11" x14ac:dyDescent="0.25">
      <c r="B108" s="422" t="s">
        <v>4933</v>
      </c>
      <c r="C108" s="513"/>
      <c r="D108" s="513"/>
      <c r="E108" s="422" t="s">
        <v>45</v>
      </c>
      <c r="F108" s="513" t="s">
        <v>4932</v>
      </c>
      <c r="G108" s="513"/>
      <c r="H108" s="513"/>
      <c r="I108" s="422"/>
      <c r="J108" s="424" t="s">
        <v>2154</v>
      </c>
      <c r="K108" s="422"/>
    </row>
    <row r="109" spans="2:11" ht="25.5" x14ac:dyDescent="0.25">
      <c r="B109" s="513" t="s">
        <v>5120</v>
      </c>
      <c r="C109" s="513"/>
      <c r="D109" s="513"/>
      <c r="E109" s="422" t="s">
        <v>5456</v>
      </c>
      <c r="F109" s="513" t="s">
        <v>5455</v>
      </c>
      <c r="G109" s="513"/>
      <c r="H109" s="513"/>
      <c r="I109" s="513"/>
      <c r="J109" s="423">
        <v>1.00528</v>
      </c>
      <c r="K109" s="422" t="s">
        <v>121</v>
      </c>
    </row>
    <row r="110" spans="2:11" ht="25.5" x14ac:dyDescent="0.25">
      <c r="B110" s="513" t="s">
        <v>5120</v>
      </c>
      <c r="C110" s="513"/>
      <c r="D110" s="513"/>
      <c r="E110" s="422" t="s">
        <v>5307</v>
      </c>
      <c r="F110" s="513" t="s">
        <v>5454</v>
      </c>
      <c r="G110" s="513"/>
      <c r="H110" s="513"/>
      <c r="I110" s="513"/>
      <c r="J110" s="423">
        <v>1.8720000000000001</v>
      </c>
      <c r="K110" s="422" t="s">
        <v>121</v>
      </c>
    </row>
    <row r="111" spans="2:11" ht="38.25" x14ac:dyDescent="0.25">
      <c r="B111" s="513" t="s">
        <v>5120</v>
      </c>
      <c r="C111" s="513"/>
      <c r="D111" s="513"/>
      <c r="E111" s="422" t="s">
        <v>5434</v>
      </c>
      <c r="F111" s="513" t="s">
        <v>5453</v>
      </c>
      <c r="G111" s="513"/>
      <c r="H111" s="513"/>
      <c r="I111" s="513"/>
      <c r="J111" s="423">
        <v>1.6097885000000001</v>
      </c>
      <c r="K111" s="422" t="s">
        <v>121</v>
      </c>
    </row>
    <row r="112" spans="2:11" ht="38.25" x14ac:dyDescent="0.25">
      <c r="B112" s="513" t="s">
        <v>5120</v>
      </c>
      <c r="C112" s="513"/>
      <c r="D112" s="513"/>
      <c r="E112" s="422" t="s">
        <v>5434</v>
      </c>
      <c r="F112" s="513" t="s">
        <v>5452</v>
      </c>
      <c r="G112" s="513"/>
      <c r="H112" s="513"/>
      <c r="I112" s="513"/>
      <c r="J112" s="423">
        <v>0.52315199999999995</v>
      </c>
      <c r="K112" s="422" t="s">
        <v>121</v>
      </c>
    </row>
    <row r="113" spans="2:11" ht="38.25" x14ac:dyDescent="0.25">
      <c r="B113" s="513" t="s">
        <v>5120</v>
      </c>
      <c r="C113" s="513"/>
      <c r="D113" s="513"/>
      <c r="E113" s="422" t="s">
        <v>5434</v>
      </c>
      <c r="F113" s="513" t="s">
        <v>5451</v>
      </c>
      <c r="G113" s="513"/>
      <c r="H113" s="513"/>
      <c r="I113" s="513"/>
      <c r="J113" s="423">
        <v>2.9554648000000001</v>
      </c>
      <c r="K113" s="422" t="s">
        <v>121</v>
      </c>
    </row>
    <row r="114" spans="2:11" ht="38.25" x14ac:dyDescent="0.25">
      <c r="B114" s="513" t="s">
        <v>5120</v>
      </c>
      <c r="C114" s="513"/>
      <c r="D114" s="513"/>
      <c r="E114" s="422" t="s">
        <v>5434</v>
      </c>
      <c r="F114" s="513" t="s">
        <v>5450</v>
      </c>
      <c r="G114" s="513"/>
      <c r="H114" s="513"/>
      <c r="I114" s="513"/>
      <c r="J114" s="423">
        <v>1.6141331999999999</v>
      </c>
      <c r="K114" s="422" t="s">
        <v>121</v>
      </c>
    </row>
    <row r="115" spans="2:11" ht="38.25" x14ac:dyDescent="0.25">
      <c r="B115" s="513" t="s">
        <v>5120</v>
      </c>
      <c r="C115" s="513"/>
      <c r="D115" s="513"/>
      <c r="E115" s="422" t="s">
        <v>5434</v>
      </c>
      <c r="F115" s="513" t="s">
        <v>5449</v>
      </c>
      <c r="G115" s="513"/>
      <c r="H115" s="513"/>
      <c r="I115" s="513"/>
      <c r="J115" s="423">
        <v>0.63486050000000005</v>
      </c>
      <c r="K115" s="422" t="s">
        <v>121</v>
      </c>
    </row>
    <row r="116" spans="2:11" x14ac:dyDescent="0.25">
      <c r="B116" s="513" t="s">
        <v>4952</v>
      </c>
      <c r="C116" s="513"/>
      <c r="D116" s="513"/>
      <c r="E116" s="422" t="s">
        <v>121</v>
      </c>
      <c r="F116" s="513" t="s">
        <v>5448</v>
      </c>
      <c r="G116" s="513"/>
      <c r="H116" s="513"/>
      <c r="I116" s="513"/>
      <c r="J116" s="423">
        <v>-4.679E-3</v>
      </c>
      <c r="K116" s="422" t="s">
        <v>121</v>
      </c>
    </row>
    <row r="117" spans="2:11" ht="25.5" x14ac:dyDescent="0.25">
      <c r="B117" s="429" t="s">
        <v>327</v>
      </c>
      <c r="C117" s="429" t="s">
        <v>328</v>
      </c>
      <c r="D117" s="429" t="s">
        <v>229</v>
      </c>
      <c r="E117" s="429" t="s">
        <v>329</v>
      </c>
      <c r="F117" s="428" t="s">
        <v>284</v>
      </c>
      <c r="G117" s="427">
        <v>12.04</v>
      </c>
      <c r="H117" s="426">
        <v>39.25</v>
      </c>
      <c r="I117" s="426">
        <v>39.25</v>
      </c>
      <c r="J117" s="426">
        <v>472.57</v>
      </c>
      <c r="K117" s="425">
        <v>1.2871949655791177E-4</v>
      </c>
    </row>
    <row r="118" spans="2:11" x14ac:dyDescent="0.25">
      <c r="B118" s="422" t="s">
        <v>4933</v>
      </c>
      <c r="C118" s="513"/>
      <c r="D118" s="513"/>
      <c r="E118" s="422" t="s">
        <v>45</v>
      </c>
      <c r="F118" s="513" t="s">
        <v>4932</v>
      </c>
      <c r="G118" s="513"/>
      <c r="H118" s="513"/>
      <c r="I118" s="422"/>
      <c r="J118" s="424" t="s">
        <v>2154</v>
      </c>
      <c r="K118" s="422"/>
    </row>
    <row r="119" spans="2:11" ht="25.5" x14ac:dyDescent="0.25">
      <c r="B119" s="513" t="s">
        <v>5120</v>
      </c>
      <c r="C119" s="513"/>
      <c r="D119" s="513"/>
      <c r="E119" s="422" t="s">
        <v>5447</v>
      </c>
      <c r="F119" s="513" t="s">
        <v>5446</v>
      </c>
      <c r="G119" s="513"/>
      <c r="H119" s="513"/>
      <c r="I119" s="513"/>
      <c r="J119" s="423">
        <v>1.5393349999999999</v>
      </c>
      <c r="K119" s="422" t="s">
        <v>121</v>
      </c>
    </row>
    <row r="120" spans="2:11" ht="25.5" x14ac:dyDescent="0.25">
      <c r="B120" s="513" t="s">
        <v>5120</v>
      </c>
      <c r="C120" s="513"/>
      <c r="D120" s="513"/>
      <c r="E120" s="422" t="s">
        <v>5445</v>
      </c>
      <c r="F120" s="513" t="s">
        <v>5444</v>
      </c>
      <c r="G120" s="513"/>
      <c r="H120" s="513"/>
      <c r="I120" s="513"/>
      <c r="J120" s="423">
        <v>1.216</v>
      </c>
      <c r="K120" s="422" t="s">
        <v>121</v>
      </c>
    </row>
    <row r="121" spans="2:11" ht="25.5" x14ac:dyDescent="0.25">
      <c r="B121" s="513" t="s">
        <v>5120</v>
      </c>
      <c r="C121" s="513"/>
      <c r="D121" s="513"/>
      <c r="E121" s="422" t="s">
        <v>5443</v>
      </c>
      <c r="F121" s="513" t="s">
        <v>5442</v>
      </c>
      <c r="G121" s="513"/>
      <c r="H121" s="513"/>
      <c r="I121" s="513"/>
      <c r="J121" s="423">
        <v>2.3891108000000001</v>
      </c>
      <c r="K121" s="422" t="s">
        <v>121</v>
      </c>
    </row>
    <row r="122" spans="2:11" ht="25.5" x14ac:dyDescent="0.25">
      <c r="B122" s="513" t="s">
        <v>5120</v>
      </c>
      <c r="C122" s="513"/>
      <c r="D122" s="513"/>
      <c r="E122" s="422" t="s">
        <v>5441</v>
      </c>
      <c r="F122" s="513" t="s">
        <v>5440</v>
      </c>
      <c r="G122" s="513"/>
      <c r="H122" s="513"/>
      <c r="I122" s="513"/>
      <c r="J122" s="423">
        <v>0.40211200000000002</v>
      </c>
      <c r="K122" s="422" t="s">
        <v>121</v>
      </c>
    </row>
    <row r="123" spans="2:11" ht="38.25" x14ac:dyDescent="0.25">
      <c r="B123" s="513" t="s">
        <v>5120</v>
      </c>
      <c r="C123" s="513"/>
      <c r="D123" s="513"/>
      <c r="E123" s="422" t="s">
        <v>5434</v>
      </c>
      <c r="F123" s="513" t="s">
        <v>5439</v>
      </c>
      <c r="G123" s="513"/>
      <c r="H123" s="513"/>
      <c r="I123" s="513"/>
      <c r="J123" s="423">
        <v>2.336373</v>
      </c>
      <c r="K123" s="422" t="s">
        <v>121</v>
      </c>
    </row>
    <row r="124" spans="2:11" ht="38.25" x14ac:dyDescent="0.25">
      <c r="B124" s="513" t="s">
        <v>5120</v>
      </c>
      <c r="C124" s="513"/>
      <c r="D124" s="513"/>
      <c r="E124" s="422" t="s">
        <v>5434</v>
      </c>
      <c r="F124" s="513" t="s">
        <v>5438</v>
      </c>
      <c r="G124" s="513"/>
      <c r="H124" s="513"/>
      <c r="I124" s="513"/>
      <c r="J124" s="423">
        <v>4.6984499999999998E-2</v>
      </c>
      <c r="K124" s="422" t="s">
        <v>121</v>
      </c>
    </row>
    <row r="125" spans="2:11" ht="38.25" x14ac:dyDescent="0.25">
      <c r="B125" s="513" t="s">
        <v>5120</v>
      </c>
      <c r="C125" s="513"/>
      <c r="D125" s="513"/>
      <c r="E125" s="422" t="s">
        <v>5434</v>
      </c>
      <c r="F125" s="513" t="s">
        <v>5437</v>
      </c>
      <c r="G125" s="513"/>
      <c r="H125" s="513"/>
      <c r="I125" s="513"/>
      <c r="J125" s="423">
        <v>1.4599764</v>
      </c>
      <c r="K125" s="422" t="s">
        <v>121</v>
      </c>
    </row>
    <row r="126" spans="2:11" ht="38.25" x14ac:dyDescent="0.25">
      <c r="B126" s="513" t="s">
        <v>5120</v>
      </c>
      <c r="C126" s="513"/>
      <c r="D126" s="513"/>
      <c r="E126" s="422" t="s">
        <v>5432</v>
      </c>
      <c r="F126" s="513" t="s">
        <v>5436</v>
      </c>
      <c r="G126" s="513"/>
      <c r="H126" s="513"/>
      <c r="I126" s="513"/>
      <c r="J126" s="423">
        <v>1.050149</v>
      </c>
      <c r="K126" s="422" t="s">
        <v>121</v>
      </c>
    </row>
    <row r="127" spans="2:11" ht="38.25" x14ac:dyDescent="0.25">
      <c r="B127" s="513" t="s">
        <v>5120</v>
      </c>
      <c r="C127" s="513"/>
      <c r="D127" s="513"/>
      <c r="E127" s="422" t="s">
        <v>5434</v>
      </c>
      <c r="F127" s="513" t="s">
        <v>5435</v>
      </c>
      <c r="G127" s="513"/>
      <c r="H127" s="513"/>
      <c r="I127" s="513"/>
      <c r="J127" s="423">
        <v>0.52118589999999998</v>
      </c>
      <c r="K127" s="422" t="s">
        <v>121</v>
      </c>
    </row>
    <row r="128" spans="2:11" ht="38.25" x14ac:dyDescent="0.25">
      <c r="B128" s="513" t="s">
        <v>5120</v>
      </c>
      <c r="C128" s="513"/>
      <c r="D128" s="513"/>
      <c r="E128" s="422" t="s">
        <v>5434</v>
      </c>
      <c r="F128" s="513" t="s">
        <v>5433</v>
      </c>
      <c r="G128" s="513"/>
      <c r="H128" s="513"/>
      <c r="I128" s="513"/>
      <c r="J128" s="423">
        <v>0.90952390000000005</v>
      </c>
      <c r="K128" s="422" t="s">
        <v>121</v>
      </c>
    </row>
    <row r="129" spans="2:11" ht="38.25" x14ac:dyDescent="0.25">
      <c r="B129" s="513" t="s">
        <v>5120</v>
      </c>
      <c r="C129" s="513"/>
      <c r="D129" s="513"/>
      <c r="E129" s="422" t="s">
        <v>5432</v>
      </c>
      <c r="F129" s="513" t="s">
        <v>5431</v>
      </c>
      <c r="G129" s="513"/>
      <c r="H129" s="513"/>
      <c r="I129" s="513"/>
      <c r="J129" s="423">
        <v>0.16999500000000001</v>
      </c>
      <c r="K129" s="422" t="s">
        <v>121</v>
      </c>
    </row>
    <row r="130" spans="2:11" x14ac:dyDescent="0.25">
      <c r="B130" s="513" t="s">
        <v>4952</v>
      </c>
      <c r="C130" s="513"/>
      <c r="D130" s="513"/>
      <c r="E130" s="422" t="s">
        <v>121</v>
      </c>
      <c r="F130" s="513" t="s">
        <v>5430</v>
      </c>
      <c r="G130" s="513"/>
      <c r="H130" s="513"/>
      <c r="I130" s="513"/>
      <c r="J130" s="423">
        <v>-7.4549999999999996E-4</v>
      </c>
      <c r="K130" s="422" t="s">
        <v>121</v>
      </c>
    </row>
    <row r="131" spans="2:11" x14ac:dyDescent="0.25">
      <c r="B131" s="434" t="s">
        <v>106</v>
      </c>
      <c r="C131" s="434" t="s">
        <v>185</v>
      </c>
      <c r="D131" s="434"/>
      <c r="E131" s="434" t="s">
        <v>20</v>
      </c>
      <c r="F131" s="433"/>
      <c r="G131" s="432">
        <v>1</v>
      </c>
      <c r="H131" s="432" t="s">
        <v>121</v>
      </c>
      <c r="I131" s="431">
        <v>147175.65</v>
      </c>
      <c r="J131" s="431">
        <v>147175.65</v>
      </c>
      <c r="K131" s="430">
        <v>4.0087977598204344E-2</v>
      </c>
    </row>
    <row r="132" spans="2:11" x14ac:dyDescent="0.25">
      <c r="B132" s="434" t="s">
        <v>330</v>
      </c>
      <c r="C132" s="434" t="s">
        <v>185</v>
      </c>
      <c r="D132" s="434"/>
      <c r="E132" s="434" t="s">
        <v>331</v>
      </c>
      <c r="F132" s="433"/>
      <c r="G132" s="432">
        <v>1</v>
      </c>
      <c r="H132" s="432" t="s">
        <v>121</v>
      </c>
      <c r="I132" s="431">
        <v>147175.65</v>
      </c>
      <c r="J132" s="431">
        <v>147175.65</v>
      </c>
      <c r="K132" s="430">
        <v>4.0087977598204344E-2</v>
      </c>
    </row>
    <row r="133" spans="2:11" ht="25.5" x14ac:dyDescent="0.25">
      <c r="B133" s="429" t="s">
        <v>332</v>
      </c>
      <c r="C133" s="429" t="s">
        <v>333</v>
      </c>
      <c r="D133" s="429" t="s">
        <v>229</v>
      </c>
      <c r="E133" s="429" t="s">
        <v>334</v>
      </c>
      <c r="F133" s="428" t="s">
        <v>284</v>
      </c>
      <c r="G133" s="427">
        <v>68.3</v>
      </c>
      <c r="H133" s="426">
        <v>44.79</v>
      </c>
      <c r="I133" s="426">
        <v>44.79</v>
      </c>
      <c r="J133" s="426">
        <v>3059.16</v>
      </c>
      <c r="K133" s="425">
        <v>8.3325969716677183E-4</v>
      </c>
    </row>
    <row r="134" spans="2:11" x14ac:dyDescent="0.25">
      <c r="B134" s="422" t="s">
        <v>4933</v>
      </c>
      <c r="C134" s="513"/>
      <c r="D134" s="513"/>
      <c r="E134" s="422" t="s">
        <v>45</v>
      </c>
      <c r="F134" s="513" t="s">
        <v>4932</v>
      </c>
      <c r="G134" s="513"/>
      <c r="H134" s="513"/>
      <c r="I134" s="422"/>
      <c r="J134" s="424" t="s">
        <v>2154</v>
      </c>
      <c r="K134" s="422"/>
    </row>
    <row r="135" spans="2:11" x14ac:dyDescent="0.25">
      <c r="B135" s="513" t="s">
        <v>5365</v>
      </c>
      <c r="C135" s="513"/>
      <c r="D135" s="513"/>
      <c r="E135" s="422" t="s">
        <v>5429</v>
      </c>
      <c r="F135" s="513" t="s">
        <v>5428</v>
      </c>
      <c r="G135" s="513"/>
      <c r="H135" s="513"/>
      <c r="I135" s="513"/>
      <c r="J135" s="423">
        <v>49.7</v>
      </c>
      <c r="K135" s="422" t="s">
        <v>121</v>
      </c>
    </row>
    <row r="136" spans="2:11" x14ac:dyDescent="0.25">
      <c r="B136" s="513" t="s">
        <v>5365</v>
      </c>
      <c r="C136" s="513"/>
      <c r="D136" s="513"/>
      <c r="E136" s="422" t="s">
        <v>5427</v>
      </c>
      <c r="F136" s="513" t="s">
        <v>5426</v>
      </c>
      <c r="G136" s="513"/>
      <c r="H136" s="513"/>
      <c r="I136" s="513"/>
      <c r="J136" s="423">
        <v>18.600000000000001</v>
      </c>
      <c r="K136" s="422" t="s">
        <v>121</v>
      </c>
    </row>
    <row r="137" spans="2:11" ht="25.5" x14ac:dyDescent="0.25">
      <c r="B137" s="429" t="s">
        <v>335</v>
      </c>
      <c r="C137" s="429" t="s">
        <v>336</v>
      </c>
      <c r="D137" s="429" t="s">
        <v>229</v>
      </c>
      <c r="E137" s="429" t="s">
        <v>337</v>
      </c>
      <c r="F137" s="428" t="s">
        <v>284</v>
      </c>
      <c r="G137" s="427">
        <v>68.3</v>
      </c>
      <c r="H137" s="426">
        <v>616.91999999999996</v>
      </c>
      <c r="I137" s="426">
        <v>616.91999999999996</v>
      </c>
      <c r="J137" s="426">
        <v>42135.64</v>
      </c>
      <c r="K137" s="425">
        <v>1.1476984082665868E-2</v>
      </c>
    </row>
    <row r="138" spans="2:11" x14ac:dyDescent="0.25">
      <c r="B138" s="422" t="s">
        <v>4933</v>
      </c>
      <c r="C138" s="513"/>
      <c r="D138" s="513"/>
      <c r="E138" s="422" t="s">
        <v>45</v>
      </c>
      <c r="F138" s="513" t="s">
        <v>4932</v>
      </c>
      <c r="G138" s="513"/>
      <c r="H138" s="513"/>
      <c r="I138" s="422"/>
      <c r="J138" s="424" t="s">
        <v>2154</v>
      </c>
      <c r="K138" s="422"/>
    </row>
    <row r="139" spans="2:11" x14ac:dyDescent="0.25">
      <c r="B139" s="513" t="s">
        <v>5365</v>
      </c>
      <c r="C139" s="513"/>
      <c r="D139" s="513"/>
      <c r="E139" s="422" t="s">
        <v>5429</v>
      </c>
      <c r="F139" s="513" t="s">
        <v>5428</v>
      </c>
      <c r="G139" s="513"/>
      <c r="H139" s="513"/>
      <c r="I139" s="513"/>
      <c r="J139" s="423">
        <v>49.7</v>
      </c>
      <c r="K139" s="422" t="s">
        <v>121</v>
      </c>
    </row>
    <row r="140" spans="2:11" x14ac:dyDescent="0.25">
      <c r="B140" s="513" t="s">
        <v>5365</v>
      </c>
      <c r="C140" s="513"/>
      <c r="D140" s="513"/>
      <c r="E140" s="422" t="s">
        <v>5427</v>
      </c>
      <c r="F140" s="513" t="s">
        <v>5426</v>
      </c>
      <c r="G140" s="513"/>
      <c r="H140" s="513"/>
      <c r="I140" s="513"/>
      <c r="J140" s="423">
        <v>18.600000000000001</v>
      </c>
      <c r="K140" s="422" t="s">
        <v>121</v>
      </c>
    </row>
    <row r="141" spans="2:11" ht="25.5" x14ac:dyDescent="0.25">
      <c r="B141" s="429" t="s">
        <v>338</v>
      </c>
      <c r="C141" s="429" t="s">
        <v>339</v>
      </c>
      <c r="D141" s="429" t="s">
        <v>229</v>
      </c>
      <c r="E141" s="429" t="s">
        <v>340</v>
      </c>
      <c r="F141" s="428" t="s">
        <v>284</v>
      </c>
      <c r="G141" s="427">
        <v>68.3</v>
      </c>
      <c r="H141" s="426">
        <v>57.5</v>
      </c>
      <c r="I141" s="426">
        <v>57.5</v>
      </c>
      <c r="J141" s="426">
        <v>3927.25</v>
      </c>
      <c r="K141" s="425">
        <v>1.0697116678101846E-3</v>
      </c>
    </row>
    <row r="142" spans="2:11" x14ac:dyDescent="0.25">
      <c r="B142" s="422" t="s">
        <v>4933</v>
      </c>
      <c r="C142" s="513"/>
      <c r="D142" s="513"/>
      <c r="E142" s="422" t="s">
        <v>45</v>
      </c>
      <c r="F142" s="513" t="s">
        <v>4932</v>
      </c>
      <c r="G142" s="513"/>
      <c r="H142" s="513"/>
      <c r="I142" s="422"/>
      <c r="J142" s="424" t="s">
        <v>2154</v>
      </c>
      <c r="K142" s="422"/>
    </row>
    <row r="143" spans="2:11" x14ac:dyDescent="0.25">
      <c r="B143" s="513" t="s">
        <v>5365</v>
      </c>
      <c r="C143" s="513"/>
      <c r="D143" s="513"/>
      <c r="E143" s="422" t="s">
        <v>5429</v>
      </c>
      <c r="F143" s="513" t="s">
        <v>5428</v>
      </c>
      <c r="G143" s="513"/>
      <c r="H143" s="513"/>
      <c r="I143" s="513"/>
      <c r="J143" s="423">
        <v>49.7</v>
      </c>
      <c r="K143" s="422" t="s">
        <v>121</v>
      </c>
    </row>
    <row r="144" spans="2:11" x14ac:dyDescent="0.25">
      <c r="B144" s="513" t="s">
        <v>5365</v>
      </c>
      <c r="C144" s="513"/>
      <c r="D144" s="513"/>
      <c r="E144" s="422" t="s">
        <v>5427</v>
      </c>
      <c r="F144" s="513" t="s">
        <v>5426</v>
      </c>
      <c r="G144" s="513"/>
      <c r="H144" s="513"/>
      <c r="I144" s="513"/>
      <c r="J144" s="423">
        <v>18.600000000000001</v>
      </c>
      <c r="K144" s="422" t="s">
        <v>121</v>
      </c>
    </row>
    <row r="145" spans="2:11" ht="25.5" x14ac:dyDescent="0.25">
      <c r="B145" s="429" t="s">
        <v>341</v>
      </c>
      <c r="C145" s="429" t="s">
        <v>342</v>
      </c>
      <c r="D145" s="429" t="s">
        <v>229</v>
      </c>
      <c r="E145" s="429" t="s">
        <v>343</v>
      </c>
      <c r="F145" s="428" t="s">
        <v>279</v>
      </c>
      <c r="G145" s="427">
        <v>2</v>
      </c>
      <c r="H145" s="426">
        <v>1486.62</v>
      </c>
      <c r="I145" s="426">
        <v>1486.62</v>
      </c>
      <c r="J145" s="426">
        <v>2973.24</v>
      </c>
      <c r="K145" s="425">
        <v>8.0985664757780981E-4</v>
      </c>
    </row>
    <row r="146" spans="2:11" x14ac:dyDescent="0.25">
      <c r="B146" s="422" t="s">
        <v>4933</v>
      </c>
      <c r="C146" s="513"/>
      <c r="D146" s="513"/>
      <c r="E146" s="422" t="s">
        <v>45</v>
      </c>
      <c r="F146" s="513" t="s">
        <v>4932</v>
      </c>
      <c r="G146" s="513"/>
      <c r="H146" s="513"/>
      <c r="I146" s="422"/>
      <c r="J146" s="424" t="s">
        <v>2154</v>
      </c>
      <c r="K146" s="422"/>
    </row>
    <row r="147" spans="2:11" x14ac:dyDescent="0.25">
      <c r="B147" s="513" t="s">
        <v>5365</v>
      </c>
      <c r="C147" s="513"/>
      <c r="D147" s="513"/>
      <c r="E147" s="422" t="s">
        <v>5425</v>
      </c>
      <c r="F147" s="513" t="s">
        <v>5285</v>
      </c>
      <c r="G147" s="513"/>
      <c r="H147" s="513"/>
      <c r="I147" s="513"/>
      <c r="J147" s="423">
        <v>2</v>
      </c>
      <c r="K147" s="422" t="s">
        <v>121</v>
      </c>
    </row>
    <row r="148" spans="2:11" ht="25.5" x14ac:dyDescent="0.25">
      <c r="B148" s="429" t="s">
        <v>344</v>
      </c>
      <c r="C148" s="429" t="s">
        <v>345</v>
      </c>
      <c r="D148" s="429" t="s">
        <v>229</v>
      </c>
      <c r="E148" s="429" t="s">
        <v>346</v>
      </c>
      <c r="F148" s="428" t="s">
        <v>279</v>
      </c>
      <c r="G148" s="427">
        <v>103</v>
      </c>
      <c r="H148" s="426">
        <v>15</v>
      </c>
      <c r="I148" s="426">
        <v>15</v>
      </c>
      <c r="J148" s="426">
        <v>1545</v>
      </c>
      <c r="K148" s="425">
        <v>4.2082997689648873E-4</v>
      </c>
    </row>
    <row r="149" spans="2:11" x14ac:dyDescent="0.25">
      <c r="B149" s="422" t="s">
        <v>4933</v>
      </c>
      <c r="C149" s="513"/>
      <c r="D149" s="513"/>
      <c r="E149" s="422" t="s">
        <v>45</v>
      </c>
      <c r="F149" s="513" t="s">
        <v>4932</v>
      </c>
      <c r="G149" s="513"/>
      <c r="H149" s="513"/>
      <c r="I149" s="422"/>
      <c r="J149" s="424" t="s">
        <v>2154</v>
      </c>
      <c r="K149" s="422"/>
    </row>
    <row r="150" spans="2:11" ht="25.5" x14ac:dyDescent="0.25">
      <c r="B150" s="513" t="s">
        <v>4967</v>
      </c>
      <c r="C150" s="513"/>
      <c r="D150" s="513"/>
      <c r="E150" s="422" t="s">
        <v>5392</v>
      </c>
      <c r="F150" s="513" t="s">
        <v>5424</v>
      </c>
      <c r="G150" s="513"/>
      <c r="H150" s="513"/>
      <c r="I150" s="513"/>
      <c r="J150" s="423">
        <v>102.45</v>
      </c>
      <c r="K150" s="422" t="s">
        <v>121</v>
      </c>
    </row>
    <row r="151" spans="2:11" x14ac:dyDescent="0.25">
      <c r="B151" s="513" t="s">
        <v>5066</v>
      </c>
      <c r="C151" s="513"/>
      <c r="D151" s="513"/>
      <c r="E151" s="422" t="s">
        <v>121</v>
      </c>
      <c r="F151" s="513" t="s">
        <v>5423</v>
      </c>
      <c r="G151" s="513"/>
      <c r="H151" s="513"/>
      <c r="I151" s="513"/>
      <c r="J151" s="423">
        <v>0.55000000000000004</v>
      </c>
      <c r="K151" s="422" t="s">
        <v>121</v>
      </c>
    </row>
    <row r="152" spans="2:11" ht="25.5" x14ac:dyDescent="0.25">
      <c r="B152" s="429" t="s">
        <v>347</v>
      </c>
      <c r="C152" s="429" t="s">
        <v>2008</v>
      </c>
      <c r="D152" s="429" t="s">
        <v>229</v>
      </c>
      <c r="E152" s="429" t="s">
        <v>2009</v>
      </c>
      <c r="F152" s="428" t="s">
        <v>284</v>
      </c>
      <c r="G152" s="427">
        <v>9.27</v>
      </c>
      <c r="H152" s="426">
        <v>224.14</v>
      </c>
      <c r="I152" s="426">
        <v>224.14</v>
      </c>
      <c r="J152" s="426">
        <v>2077.7800000000002</v>
      </c>
      <c r="K152" s="425">
        <v>5.6594958536957047E-4</v>
      </c>
    </row>
    <row r="153" spans="2:11" x14ac:dyDescent="0.25">
      <c r="B153" s="422" t="s">
        <v>4933</v>
      </c>
      <c r="C153" s="513"/>
      <c r="D153" s="513"/>
      <c r="E153" s="422" t="s">
        <v>45</v>
      </c>
      <c r="F153" s="513" t="s">
        <v>4932</v>
      </c>
      <c r="G153" s="513"/>
      <c r="H153" s="513"/>
      <c r="I153" s="422"/>
      <c r="J153" s="424" t="s">
        <v>2154</v>
      </c>
      <c r="K153" s="422"/>
    </row>
    <row r="154" spans="2:11" ht="25.5" x14ac:dyDescent="0.25">
      <c r="B154" s="513" t="s">
        <v>5365</v>
      </c>
      <c r="C154" s="513"/>
      <c r="D154" s="513"/>
      <c r="E154" s="422" t="s">
        <v>5422</v>
      </c>
      <c r="F154" s="513" t="s">
        <v>5421</v>
      </c>
      <c r="G154" s="513"/>
      <c r="H154" s="513"/>
      <c r="I154" s="513"/>
      <c r="J154" s="423">
        <v>9.2659000000000002</v>
      </c>
      <c r="K154" s="422" t="s">
        <v>121</v>
      </c>
    </row>
    <row r="155" spans="2:11" x14ac:dyDescent="0.25">
      <c r="B155" s="513" t="s">
        <v>4952</v>
      </c>
      <c r="C155" s="513"/>
      <c r="D155" s="513"/>
      <c r="E155" s="422" t="s">
        <v>121</v>
      </c>
      <c r="F155" s="513" t="s">
        <v>5420</v>
      </c>
      <c r="G155" s="513"/>
      <c r="H155" s="513"/>
      <c r="I155" s="513"/>
      <c r="J155" s="423">
        <v>4.1000000000000003E-3</v>
      </c>
      <c r="K155" s="422" t="s">
        <v>121</v>
      </c>
    </row>
    <row r="156" spans="2:11" ht="25.5" x14ac:dyDescent="0.25">
      <c r="B156" s="429" t="s">
        <v>348</v>
      </c>
      <c r="C156" s="429" t="s">
        <v>313</v>
      </c>
      <c r="D156" s="429" t="s">
        <v>229</v>
      </c>
      <c r="E156" s="429" t="s">
        <v>314</v>
      </c>
      <c r="F156" s="428" t="s">
        <v>284</v>
      </c>
      <c r="G156" s="427">
        <v>1545.55</v>
      </c>
      <c r="H156" s="426">
        <v>2.4900000000000002</v>
      </c>
      <c r="I156" s="426">
        <v>2.4900000000000002</v>
      </c>
      <c r="J156" s="426">
        <v>3848.42</v>
      </c>
      <c r="K156" s="425">
        <v>1.0482398056232915E-3</v>
      </c>
    </row>
    <row r="157" spans="2:11" x14ac:dyDescent="0.25">
      <c r="B157" s="422" t="s">
        <v>4933</v>
      </c>
      <c r="C157" s="513"/>
      <c r="D157" s="513"/>
      <c r="E157" s="422" t="s">
        <v>45</v>
      </c>
      <c r="F157" s="513" t="s">
        <v>4932</v>
      </c>
      <c r="G157" s="513"/>
      <c r="H157" s="513"/>
      <c r="I157" s="422"/>
      <c r="J157" s="424" t="s">
        <v>2154</v>
      </c>
      <c r="K157" s="422"/>
    </row>
    <row r="158" spans="2:11" ht="409.5" x14ac:dyDescent="0.25">
      <c r="B158" s="513" t="s">
        <v>4967</v>
      </c>
      <c r="C158" s="513"/>
      <c r="D158" s="513"/>
      <c r="E158" s="461" t="s">
        <v>5503</v>
      </c>
      <c r="F158" s="513" t="s">
        <v>5419</v>
      </c>
      <c r="G158" s="513"/>
      <c r="H158" s="513"/>
      <c r="I158" s="513"/>
      <c r="J158" s="423">
        <v>1545.55</v>
      </c>
      <c r="K158" s="422" t="s">
        <v>121</v>
      </c>
    </row>
    <row r="159" spans="2:11" ht="409.5" x14ac:dyDescent="0.25">
      <c r="B159" s="422"/>
      <c r="C159" s="422"/>
      <c r="D159" s="422"/>
      <c r="E159" s="461" t="s">
        <v>5504</v>
      </c>
      <c r="F159" s="422"/>
      <c r="G159" s="422"/>
      <c r="H159" s="422"/>
      <c r="I159" s="422"/>
      <c r="J159" s="423"/>
      <c r="K159" s="422"/>
    </row>
    <row r="160" spans="2:11" ht="25.5" x14ac:dyDescent="0.25">
      <c r="B160" s="429" t="s">
        <v>351</v>
      </c>
      <c r="C160" s="429" t="s">
        <v>352</v>
      </c>
      <c r="D160" s="429" t="s">
        <v>229</v>
      </c>
      <c r="E160" s="429" t="s">
        <v>353</v>
      </c>
      <c r="F160" s="428" t="s">
        <v>284</v>
      </c>
      <c r="G160" s="427">
        <v>1495.95</v>
      </c>
      <c r="H160" s="426">
        <v>4.32</v>
      </c>
      <c r="I160" s="426">
        <v>4.32</v>
      </c>
      <c r="J160" s="426">
        <v>6462.5</v>
      </c>
      <c r="K160" s="425">
        <v>1.7602677836204262E-3</v>
      </c>
    </row>
    <row r="161" spans="2:11" x14ac:dyDescent="0.25">
      <c r="B161" s="422" t="s">
        <v>4933</v>
      </c>
      <c r="C161" s="513"/>
      <c r="D161" s="513"/>
      <c r="E161" s="422" t="s">
        <v>45</v>
      </c>
      <c r="F161" s="513" t="s">
        <v>4932</v>
      </c>
      <c r="G161" s="513"/>
      <c r="H161" s="513"/>
      <c r="I161" s="422"/>
      <c r="J161" s="424" t="s">
        <v>2154</v>
      </c>
      <c r="K161" s="422"/>
    </row>
    <row r="162" spans="2:11" x14ac:dyDescent="0.25">
      <c r="B162" s="513" t="s">
        <v>4967</v>
      </c>
      <c r="C162" s="513"/>
      <c r="D162" s="513"/>
      <c r="E162" s="422" t="s">
        <v>5418</v>
      </c>
      <c r="F162" s="513" t="s">
        <v>5417</v>
      </c>
      <c r="G162" s="513"/>
      <c r="H162" s="513"/>
      <c r="I162" s="513"/>
      <c r="J162" s="423">
        <v>1495.95</v>
      </c>
      <c r="K162" s="422" t="s">
        <v>121</v>
      </c>
    </row>
    <row r="163" spans="2:11" ht="25.5" x14ac:dyDescent="0.25">
      <c r="B163" s="429" t="s">
        <v>354</v>
      </c>
      <c r="C163" s="429" t="s">
        <v>349</v>
      </c>
      <c r="D163" s="429" t="s">
        <v>229</v>
      </c>
      <c r="E163" s="429" t="s">
        <v>350</v>
      </c>
      <c r="F163" s="428" t="s">
        <v>284</v>
      </c>
      <c r="G163" s="427">
        <v>42.1</v>
      </c>
      <c r="H163" s="426">
        <v>49.71</v>
      </c>
      <c r="I163" s="426">
        <v>49.71</v>
      </c>
      <c r="J163" s="426">
        <v>2092.79</v>
      </c>
      <c r="K163" s="425">
        <v>5.7003803711922504E-4</v>
      </c>
    </row>
    <row r="164" spans="2:11" x14ac:dyDescent="0.25">
      <c r="B164" s="422" t="s">
        <v>4933</v>
      </c>
      <c r="C164" s="513"/>
      <c r="D164" s="513"/>
      <c r="E164" s="422" t="s">
        <v>45</v>
      </c>
      <c r="F164" s="513" t="s">
        <v>4932</v>
      </c>
      <c r="G164" s="513"/>
      <c r="H164" s="513"/>
      <c r="I164" s="422"/>
      <c r="J164" s="424" t="s">
        <v>2154</v>
      </c>
      <c r="K164" s="422"/>
    </row>
    <row r="165" spans="2:11" ht="25.5" x14ac:dyDescent="0.25">
      <c r="B165" s="513" t="s">
        <v>5365</v>
      </c>
      <c r="C165" s="513"/>
      <c r="D165" s="513"/>
      <c r="E165" s="422" t="s">
        <v>5416</v>
      </c>
      <c r="F165" s="513" t="s">
        <v>3213</v>
      </c>
      <c r="G165" s="513"/>
      <c r="H165" s="513"/>
      <c r="I165" s="513"/>
      <c r="J165" s="423">
        <v>42.1</v>
      </c>
      <c r="K165" s="422" t="s">
        <v>121</v>
      </c>
    </row>
    <row r="166" spans="2:11" ht="25.5" x14ac:dyDescent="0.25">
      <c r="B166" s="429" t="s">
        <v>357</v>
      </c>
      <c r="C166" s="429" t="s">
        <v>355</v>
      </c>
      <c r="D166" s="429" t="s">
        <v>229</v>
      </c>
      <c r="E166" s="429" t="s">
        <v>356</v>
      </c>
      <c r="F166" s="428" t="s">
        <v>240</v>
      </c>
      <c r="G166" s="427">
        <v>386.2</v>
      </c>
      <c r="H166" s="426">
        <v>81.25</v>
      </c>
      <c r="I166" s="426">
        <v>81.25</v>
      </c>
      <c r="J166" s="426">
        <v>31378.75</v>
      </c>
      <c r="K166" s="425">
        <v>8.5470023543952733E-3</v>
      </c>
    </row>
    <row r="167" spans="2:11" x14ac:dyDescent="0.25">
      <c r="B167" s="422" t="s">
        <v>4933</v>
      </c>
      <c r="C167" s="513"/>
      <c r="D167" s="513"/>
      <c r="E167" s="422" t="s">
        <v>45</v>
      </c>
      <c r="F167" s="513" t="s">
        <v>4932</v>
      </c>
      <c r="G167" s="513"/>
      <c r="H167" s="513"/>
      <c r="I167" s="422"/>
      <c r="J167" s="424" t="s">
        <v>2154</v>
      </c>
      <c r="K167" s="422"/>
    </row>
    <row r="168" spans="2:11" x14ac:dyDescent="0.25">
      <c r="B168" s="513" t="s">
        <v>5365</v>
      </c>
      <c r="C168" s="513"/>
      <c r="D168" s="513"/>
      <c r="E168" s="422" t="s">
        <v>5415</v>
      </c>
      <c r="F168" s="513" t="s">
        <v>5414</v>
      </c>
      <c r="G168" s="513"/>
      <c r="H168" s="513"/>
      <c r="I168" s="513"/>
      <c r="J168" s="423">
        <v>127.3</v>
      </c>
      <c r="K168" s="422" t="s">
        <v>121</v>
      </c>
    </row>
    <row r="169" spans="2:11" x14ac:dyDescent="0.25">
      <c r="B169" s="513" t="s">
        <v>5365</v>
      </c>
      <c r="C169" s="513"/>
      <c r="D169" s="513"/>
      <c r="E169" s="422" t="s">
        <v>5413</v>
      </c>
      <c r="F169" s="513" t="s">
        <v>5412</v>
      </c>
      <c r="G169" s="513"/>
      <c r="H169" s="513"/>
      <c r="I169" s="513"/>
      <c r="J169" s="423">
        <v>258.89999999999998</v>
      </c>
      <c r="K169" s="422" t="s">
        <v>121</v>
      </c>
    </row>
    <row r="170" spans="2:11" ht="25.5" x14ac:dyDescent="0.25">
      <c r="B170" s="429" t="s">
        <v>361</v>
      </c>
      <c r="C170" s="429" t="s">
        <v>358</v>
      </c>
      <c r="D170" s="429" t="s">
        <v>229</v>
      </c>
      <c r="E170" s="429" t="s">
        <v>359</v>
      </c>
      <c r="F170" s="428" t="s">
        <v>360</v>
      </c>
      <c r="G170" s="427">
        <v>37.799999999999997</v>
      </c>
      <c r="H170" s="426">
        <v>12.25</v>
      </c>
      <c r="I170" s="426">
        <v>12.25</v>
      </c>
      <c r="J170" s="426">
        <v>463.05</v>
      </c>
      <c r="K170" s="425">
        <v>1.261264212310156E-4</v>
      </c>
    </row>
    <row r="171" spans="2:11" x14ac:dyDescent="0.25">
      <c r="B171" s="422" t="s">
        <v>4933</v>
      </c>
      <c r="C171" s="513"/>
      <c r="D171" s="513"/>
      <c r="E171" s="422" t="s">
        <v>45</v>
      </c>
      <c r="F171" s="513" t="s">
        <v>4932</v>
      </c>
      <c r="G171" s="513"/>
      <c r="H171" s="513"/>
      <c r="I171" s="422"/>
      <c r="J171" s="424" t="s">
        <v>2154</v>
      </c>
      <c r="K171" s="422"/>
    </row>
    <row r="172" spans="2:11" x14ac:dyDescent="0.25">
      <c r="B172" s="513" t="s">
        <v>5365</v>
      </c>
      <c r="C172" s="513"/>
      <c r="D172" s="513"/>
      <c r="E172" s="422" t="s">
        <v>5404</v>
      </c>
      <c r="F172" s="513" t="s">
        <v>4902</v>
      </c>
      <c r="G172" s="513"/>
      <c r="H172" s="513"/>
      <c r="I172" s="513"/>
      <c r="J172" s="423">
        <v>37.799999999999997</v>
      </c>
      <c r="K172" s="422" t="s">
        <v>121</v>
      </c>
    </row>
    <row r="173" spans="2:11" x14ac:dyDescent="0.25">
      <c r="B173" s="513" t="s">
        <v>5365</v>
      </c>
      <c r="C173" s="513"/>
      <c r="D173" s="513"/>
      <c r="E173" s="422" t="s">
        <v>5401</v>
      </c>
      <c r="F173" s="513">
        <v>0</v>
      </c>
      <c r="G173" s="513"/>
      <c r="H173" s="513"/>
      <c r="I173" s="513"/>
      <c r="J173" s="423">
        <v>0</v>
      </c>
      <c r="K173" s="422" t="s">
        <v>121</v>
      </c>
    </row>
    <row r="174" spans="2:11" ht="25.5" x14ac:dyDescent="0.25">
      <c r="B174" s="429" t="s">
        <v>364</v>
      </c>
      <c r="C174" s="429" t="s">
        <v>362</v>
      </c>
      <c r="D174" s="429" t="s">
        <v>229</v>
      </c>
      <c r="E174" s="429" t="s">
        <v>363</v>
      </c>
      <c r="F174" s="428" t="s">
        <v>360</v>
      </c>
      <c r="G174" s="427">
        <v>396</v>
      </c>
      <c r="H174" s="426">
        <v>11.05</v>
      </c>
      <c r="I174" s="426">
        <v>11.05</v>
      </c>
      <c r="J174" s="426">
        <v>4375.8</v>
      </c>
      <c r="K174" s="425">
        <v>1.1918885520412008E-3</v>
      </c>
    </row>
    <row r="175" spans="2:11" x14ac:dyDescent="0.25">
      <c r="B175" s="422" t="s">
        <v>4933</v>
      </c>
      <c r="C175" s="513"/>
      <c r="D175" s="513"/>
      <c r="E175" s="422" t="s">
        <v>45</v>
      </c>
      <c r="F175" s="513" t="s">
        <v>4932</v>
      </c>
      <c r="G175" s="513"/>
      <c r="H175" s="513"/>
      <c r="I175" s="422"/>
      <c r="J175" s="424" t="s">
        <v>2154</v>
      </c>
      <c r="K175" s="422"/>
    </row>
    <row r="176" spans="2:11" x14ac:dyDescent="0.25">
      <c r="B176" s="513" t="s">
        <v>5365</v>
      </c>
      <c r="C176" s="513"/>
      <c r="D176" s="513"/>
      <c r="E176" s="422" t="s">
        <v>5411</v>
      </c>
      <c r="F176" s="513" t="s">
        <v>5410</v>
      </c>
      <c r="G176" s="513"/>
      <c r="H176" s="513"/>
      <c r="I176" s="513"/>
      <c r="J176" s="423">
        <v>14.8</v>
      </c>
      <c r="K176" s="422" t="s">
        <v>121</v>
      </c>
    </row>
    <row r="177" spans="2:11" x14ac:dyDescent="0.25">
      <c r="B177" s="513" t="s">
        <v>5365</v>
      </c>
      <c r="C177" s="513"/>
      <c r="D177" s="513"/>
      <c r="E177" s="422" t="s">
        <v>5401</v>
      </c>
      <c r="F177" s="513" t="s">
        <v>5409</v>
      </c>
      <c r="G177" s="513"/>
      <c r="H177" s="513"/>
      <c r="I177" s="513"/>
      <c r="J177" s="423">
        <v>381.2</v>
      </c>
      <c r="K177" s="422" t="s">
        <v>121</v>
      </c>
    </row>
    <row r="178" spans="2:11" ht="25.5" x14ac:dyDescent="0.25">
      <c r="B178" s="429" t="s">
        <v>367</v>
      </c>
      <c r="C178" s="429" t="s">
        <v>365</v>
      </c>
      <c r="D178" s="429" t="s">
        <v>229</v>
      </c>
      <c r="E178" s="429" t="s">
        <v>366</v>
      </c>
      <c r="F178" s="428" t="s">
        <v>360</v>
      </c>
      <c r="G178" s="427">
        <v>1614.2</v>
      </c>
      <c r="H178" s="426">
        <v>11.03</v>
      </c>
      <c r="I178" s="426">
        <v>11.03</v>
      </c>
      <c r="J178" s="426">
        <v>17804.63</v>
      </c>
      <c r="K178" s="425">
        <v>4.8496582728482394E-3</v>
      </c>
    </row>
    <row r="179" spans="2:11" x14ac:dyDescent="0.25">
      <c r="B179" s="422" t="s">
        <v>4933</v>
      </c>
      <c r="C179" s="513"/>
      <c r="D179" s="513"/>
      <c r="E179" s="422" t="s">
        <v>45</v>
      </c>
      <c r="F179" s="513" t="s">
        <v>4932</v>
      </c>
      <c r="G179" s="513"/>
      <c r="H179" s="513"/>
      <c r="I179" s="422"/>
      <c r="J179" s="424" t="s">
        <v>2154</v>
      </c>
      <c r="K179" s="422"/>
    </row>
    <row r="180" spans="2:11" x14ac:dyDescent="0.25">
      <c r="B180" s="513" t="s">
        <v>5365</v>
      </c>
      <c r="C180" s="513"/>
      <c r="D180" s="513"/>
      <c r="E180" s="422" t="s">
        <v>5404</v>
      </c>
      <c r="F180" s="513" t="s">
        <v>5408</v>
      </c>
      <c r="G180" s="513"/>
      <c r="H180" s="513"/>
      <c r="I180" s="513"/>
      <c r="J180" s="423">
        <v>1489.6</v>
      </c>
      <c r="K180" s="422" t="s">
        <v>121</v>
      </c>
    </row>
    <row r="181" spans="2:11" x14ac:dyDescent="0.25">
      <c r="B181" s="513" t="s">
        <v>5365</v>
      </c>
      <c r="C181" s="513"/>
      <c r="D181" s="513"/>
      <c r="E181" s="422" t="s">
        <v>5401</v>
      </c>
      <c r="F181" s="513" t="s">
        <v>5407</v>
      </c>
      <c r="G181" s="513"/>
      <c r="H181" s="513"/>
      <c r="I181" s="513"/>
      <c r="J181" s="423">
        <v>124.6</v>
      </c>
      <c r="K181" s="422" t="s">
        <v>121</v>
      </c>
    </row>
    <row r="182" spans="2:11" ht="25.5" x14ac:dyDescent="0.25">
      <c r="B182" s="429" t="s">
        <v>370</v>
      </c>
      <c r="C182" s="429" t="s">
        <v>368</v>
      </c>
      <c r="D182" s="429" t="s">
        <v>229</v>
      </c>
      <c r="E182" s="429" t="s">
        <v>369</v>
      </c>
      <c r="F182" s="428" t="s">
        <v>360</v>
      </c>
      <c r="G182" s="427">
        <v>747.7</v>
      </c>
      <c r="H182" s="426">
        <v>10.94</v>
      </c>
      <c r="I182" s="426">
        <v>10.94</v>
      </c>
      <c r="J182" s="426">
        <v>8179.84</v>
      </c>
      <c r="K182" s="425">
        <v>2.2280400506258734E-3</v>
      </c>
    </row>
    <row r="183" spans="2:11" x14ac:dyDescent="0.25">
      <c r="B183" s="422" t="s">
        <v>4933</v>
      </c>
      <c r="C183" s="513"/>
      <c r="D183" s="513"/>
      <c r="E183" s="422" t="s">
        <v>45</v>
      </c>
      <c r="F183" s="513" t="s">
        <v>4932</v>
      </c>
      <c r="G183" s="513"/>
      <c r="H183" s="513"/>
      <c r="I183" s="422"/>
      <c r="J183" s="424" t="s">
        <v>2154</v>
      </c>
      <c r="K183" s="422"/>
    </row>
    <row r="184" spans="2:11" x14ac:dyDescent="0.25">
      <c r="B184" s="513" t="s">
        <v>5365</v>
      </c>
      <c r="C184" s="513"/>
      <c r="D184" s="513"/>
      <c r="E184" s="422" t="s">
        <v>5404</v>
      </c>
      <c r="F184" s="513" t="s">
        <v>5406</v>
      </c>
      <c r="G184" s="513"/>
      <c r="H184" s="513"/>
      <c r="I184" s="513"/>
      <c r="J184" s="423">
        <v>461.2</v>
      </c>
      <c r="K184" s="422" t="s">
        <v>121</v>
      </c>
    </row>
    <row r="185" spans="2:11" x14ac:dyDescent="0.25">
      <c r="B185" s="513" t="s">
        <v>5365</v>
      </c>
      <c r="C185" s="513"/>
      <c r="D185" s="513"/>
      <c r="E185" s="422" t="s">
        <v>5401</v>
      </c>
      <c r="F185" s="513" t="s">
        <v>5405</v>
      </c>
      <c r="G185" s="513"/>
      <c r="H185" s="513"/>
      <c r="I185" s="513"/>
      <c r="J185" s="423">
        <v>286.5</v>
      </c>
      <c r="K185" s="422" t="s">
        <v>121</v>
      </c>
    </row>
    <row r="186" spans="2:11" ht="25.5" x14ac:dyDescent="0.25">
      <c r="B186" s="429" t="s">
        <v>373</v>
      </c>
      <c r="C186" s="429" t="s">
        <v>371</v>
      </c>
      <c r="D186" s="429" t="s">
        <v>229</v>
      </c>
      <c r="E186" s="429" t="s">
        <v>372</v>
      </c>
      <c r="F186" s="428" t="s">
        <v>360</v>
      </c>
      <c r="G186" s="427">
        <v>589.4</v>
      </c>
      <c r="H186" s="426">
        <v>11.87</v>
      </c>
      <c r="I186" s="426">
        <v>11.87</v>
      </c>
      <c r="J186" s="426">
        <v>6996.18</v>
      </c>
      <c r="K186" s="425">
        <v>1.90563253576937E-3</v>
      </c>
    </row>
    <row r="187" spans="2:11" x14ac:dyDescent="0.25">
      <c r="B187" s="422" t="s">
        <v>4933</v>
      </c>
      <c r="C187" s="513"/>
      <c r="D187" s="513"/>
      <c r="E187" s="422" t="s">
        <v>45</v>
      </c>
      <c r="F187" s="513" t="s">
        <v>4932</v>
      </c>
      <c r="G187" s="513"/>
      <c r="H187" s="513"/>
      <c r="I187" s="422"/>
      <c r="J187" s="424" t="s">
        <v>2154</v>
      </c>
      <c r="K187" s="422"/>
    </row>
    <row r="188" spans="2:11" x14ac:dyDescent="0.25">
      <c r="B188" s="513" t="s">
        <v>5365</v>
      </c>
      <c r="C188" s="513"/>
      <c r="D188" s="513"/>
      <c r="E188" s="422" t="s">
        <v>5404</v>
      </c>
      <c r="F188" s="513" t="s">
        <v>5403</v>
      </c>
      <c r="G188" s="513"/>
      <c r="H188" s="513"/>
      <c r="I188" s="513"/>
      <c r="J188" s="423">
        <v>297.60000000000002</v>
      </c>
      <c r="K188" s="422" t="s">
        <v>121</v>
      </c>
    </row>
    <row r="189" spans="2:11" x14ac:dyDescent="0.25">
      <c r="B189" s="513" t="s">
        <v>5365</v>
      </c>
      <c r="C189" s="513"/>
      <c r="D189" s="513"/>
      <c r="E189" s="422" t="s">
        <v>5401</v>
      </c>
      <c r="F189" s="513" t="s">
        <v>5402</v>
      </c>
      <c r="G189" s="513"/>
      <c r="H189" s="513"/>
      <c r="I189" s="513"/>
      <c r="J189" s="423">
        <v>291.8</v>
      </c>
      <c r="K189" s="422" t="s">
        <v>121</v>
      </c>
    </row>
    <row r="190" spans="2:11" ht="25.5" x14ac:dyDescent="0.25">
      <c r="B190" s="429" t="s">
        <v>2007</v>
      </c>
      <c r="C190" s="429" t="s">
        <v>374</v>
      </c>
      <c r="D190" s="429" t="s">
        <v>229</v>
      </c>
      <c r="E190" s="429" t="s">
        <v>375</v>
      </c>
      <c r="F190" s="428" t="s">
        <v>360</v>
      </c>
      <c r="G190" s="427">
        <v>832.4</v>
      </c>
      <c r="H190" s="426">
        <v>11.84</v>
      </c>
      <c r="I190" s="426">
        <v>11.84</v>
      </c>
      <c r="J190" s="426">
        <v>9855.6200000000008</v>
      </c>
      <c r="K190" s="425">
        <v>2.6844921274437362E-3</v>
      </c>
    </row>
    <row r="191" spans="2:11" x14ac:dyDescent="0.25">
      <c r="B191" s="422" t="s">
        <v>4933</v>
      </c>
      <c r="C191" s="513"/>
      <c r="D191" s="513"/>
      <c r="E191" s="422" t="s">
        <v>45</v>
      </c>
      <c r="F191" s="513" t="s">
        <v>4932</v>
      </c>
      <c r="G191" s="513"/>
      <c r="H191" s="513"/>
      <c r="I191" s="422"/>
      <c r="J191" s="424" t="s">
        <v>2154</v>
      </c>
      <c r="K191" s="422"/>
    </row>
    <row r="192" spans="2:11" x14ac:dyDescent="0.25">
      <c r="B192" s="513" t="s">
        <v>5365</v>
      </c>
      <c r="C192" s="513"/>
      <c r="D192" s="513"/>
      <c r="E192" s="422" t="s">
        <v>5401</v>
      </c>
      <c r="F192" s="513" t="s">
        <v>3215</v>
      </c>
      <c r="G192" s="513"/>
      <c r="H192" s="513"/>
      <c r="I192" s="513"/>
      <c r="J192" s="423">
        <v>832.4</v>
      </c>
      <c r="K192" s="422" t="s">
        <v>121</v>
      </c>
    </row>
    <row r="193" spans="2:11" x14ac:dyDescent="0.25">
      <c r="B193" s="434" t="s">
        <v>107</v>
      </c>
      <c r="C193" s="434" t="s">
        <v>185</v>
      </c>
      <c r="D193" s="434"/>
      <c r="E193" s="434" t="s">
        <v>206</v>
      </c>
      <c r="F193" s="433"/>
      <c r="G193" s="432">
        <v>1</v>
      </c>
      <c r="H193" s="432" t="s">
        <v>121</v>
      </c>
      <c r="I193" s="431">
        <v>374708.12</v>
      </c>
      <c r="J193" s="431">
        <v>374708.12</v>
      </c>
      <c r="K193" s="430">
        <v>0.10206369545794611</v>
      </c>
    </row>
    <row r="194" spans="2:11" x14ac:dyDescent="0.25">
      <c r="B194" s="434" t="s">
        <v>376</v>
      </c>
      <c r="C194" s="434" t="s">
        <v>185</v>
      </c>
      <c r="D194" s="434"/>
      <c r="E194" s="434" t="s">
        <v>377</v>
      </c>
      <c r="F194" s="433"/>
      <c r="G194" s="432">
        <v>1</v>
      </c>
      <c r="H194" s="432" t="s">
        <v>121</v>
      </c>
      <c r="I194" s="431">
        <v>374708.12</v>
      </c>
      <c r="J194" s="431">
        <v>374708.12</v>
      </c>
      <c r="K194" s="430">
        <v>0.10206369545794611</v>
      </c>
    </row>
    <row r="195" spans="2:11" ht="25.5" x14ac:dyDescent="0.25">
      <c r="B195" s="429" t="s">
        <v>378</v>
      </c>
      <c r="C195" s="429" t="s">
        <v>2010</v>
      </c>
      <c r="D195" s="429" t="s">
        <v>229</v>
      </c>
      <c r="E195" s="429" t="s">
        <v>2011</v>
      </c>
      <c r="F195" s="428" t="s">
        <v>284</v>
      </c>
      <c r="G195" s="427">
        <v>130.19999999999999</v>
      </c>
      <c r="H195" s="426">
        <v>55.25</v>
      </c>
      <c r="I195" s="426">
        <v>55.25</v>
      </c>
      <c r="J195" s="426">
        <v>7193.55</v>
      </c>
      <c r="K195" s="425">
        <v>1.9593925438859136E-3</v>
      </c>
    </row>
    <row r="196" spans="2:11" x14ac:dyDescent="0.25">
      <c r="B196" s="422" t="s">
        <v>4933</v>
      </c>
      <c r="C196" s="513"/>
      <c r="D196" s="513"/>
      <c r="E196" s="422" t="s">
        <v>45</v>
      </c>
      <c r="F196" s="513" t="s">
        <v>4932</v>
      </c>
      <c r="G196" s="513"/>
      <c r="H196" s="513"/>
      <c r="I196" s="422"/>
      <c r="J196" s="424" t="s">
        <v>2154</v>
      </c>
      <c r="K196" s="422"/>
    </row>
    <row r="197" spans="2:11" x14ac:dyDescent="0.25">
      <c r="B197" s="513" t="s">
        <v>5365</v>
      </c>
      <c r="C197" s="513"/>
      <c r="D197" s="513"/>
      <c r="E197" s="422" t="s">
        <v>5400</v>
      </c>
      <c r="F197" s="513" t="s">
        <v>5399</v>
      </c>
      <c r="G197" s="513"/>
      <c r="H197" s="513"/>
      <c r="I197" s="513"/>
      <c r="J197" s="423">
        <v>81.2</v>
      </c>
      <c r="K197" s="422" t="s">
        <v>121</v>
      </c>
    </row>
    <row r="198" spans="2:11" x14ac:dyDescent="0.25">
      <c r="B198" s="513" t="s">
        <v>5365</v>
      </c>
      <c r="C198" s="513"/>
      <c r="D198" s="513"/>
      <c r="E198" s="422" t="s">
        <v>5398</v>
      </c>
      <c r="F198" s="513">
        <v>37</v>
      </c>
      <c r="G198" s="513"/>
      <c r="H198" s="513"/>
      <c r="I198" s="513"/>
      <c r="J198" s="423">
        <v>37</v>
      </c>
      <c r="K198" s="422" t="s">
        <v>121</v>
      </c>
    </row>
    <row r="199" spans="2:11" x14ac:dyDescent="0.25">
      <c r="B199" s="513" t="s">
        <v>5365</v>
      </c>
      <c r="C199" s="513"/>
      <c r="D199" s="513"/>
      <c r="E199" s="422" t="s">
        <v>5397</v>
      </c>
      <c r="F199" s="513" t="s">
        <v>5396</v>
      </c>
      <c r="G199" s="513"/>
      <c r="H199" s="513"/>
      <c r="I199" s="513"/>
      <c r="J199" s="423">
        <v>10.5</v>
      </c>
      <c r="K199" s="422" t="s">
        <v>121</v>
      </c>
    </row>
    <row r="200" spans="2:11" x14ac:dyDescent="0.25">
      <c r="B200" s="513" t="s">
        <v>5365</v>
      </c>
      <c r="C200" s="513"/>
      <c r="D200" s="513"/>
      <c r="E200" s="422" t="s">
        <v>5395</v>
      </c>
      <c r="F200" s="513" t="s">
        <v>3163</v>
      </c>
      <c r="G200" s="513"/>
      <c r="H200" s="513"/>
      <c r="I200" s="513"/>
      <c r="J200" s="423">
        <v>1.5</v>
      </c>
      <c r="K200" s="422" t="s">
        <v>121</v>
      </c>
    </row>
    <row r="201" spans="2:11" ht="25.5" x14ac:dyDescent="0.25">
      <c r="B201" s="429" t="s">
        <v>379</v>
      </c>
      <c r="C201" s="429" t="s">
        <v>336</v>
      </c>
      <c r="D201" s="429" t="s">
        <v>229</v>
      </c>
      <c r="E201" s="429" t="s">
        <v>337</v>
      </c>
      <c r="F201" s="428" t="s">
        <v>284</v>
      </c>
      <c r="G201" s="427">
        <v>130.19999999999999</v>
      </c>
      <c r="H201" s="426">
        <v>616.91999999999996</v>
      </c>
      <c r="I201" s="426">
        <v>616.91999999999996</v>
      </c>
      <c r="J201" s="426">
        <v>80322.98</v>
      </c>
      <c r="K201" s="425">
        <v>2.1878522859325001E-2</v>
      </c>
    </row>
    <row r="202" spans="2:11" x14ac:dyDescent="0.25">
      <c r="B202" s="422" t="s">
        <v>4933</v>
      </c>
      <c r="C202" s="513"/>
      <c r="D202" s="513"/>
      <c r="E202" s="422" t="s">
        <v>45</v>
      </c>
      <c r="F202" s="513" t="s">
        <v>4932</v>
      </c>
      <c r="G202" s="513"/>
      <c r="H202" s="513"/>
      <c r="I202" s="422"/>
      <c r="J202" s="424" t="s">
        <v>2154</v>
      </c>
      <c r="K202" s="422"/>
    </row>
    <row r="203" spans="2:11" x14ac:dyDescent="0.25">
      <c r="B203" s="513" t="s">
        <v>5365</v>
      </c>
      <c r="C203" s="513"/>
      <c r="D203" s="513"/>
      <c r="E203" s="422" t="s">
        <v>5400</v>
      </c>
      <c r="F203" s="513" t="s">
        <v>5399</v>
      </c>
      <c r="G203" s="513"/>
      <c r="H203" s="513"/>
      <c r="I203" s="513"/>
      <c r="J203" s="423">
        <v>81.2</v>
      </c>
      <c r="K203" s="422" t="s">
        <v>121</v>
      </c>
    </row>
    <row r="204" spans="2:11" x14ac:dyDescent="0.25">
      <c r="B204" s="513" t="s">
        <v>5365</v>
      </c>
      <c r="C204" s="513"/>
      <c r="D204" s="513"/>
      <c r="E204" s="422" t="s">
        <v>5398</v>
      </c>
      <c r="F204" s="513">
        <v>37</v>
      </c>
      <c r="G204" s="513"/>
      <c r="H204" s="513"/>
      <c r="I204" s="513"/>
      <c r="J204" s="423">
        <v>37</v>
      </c>
      <c r="K204" s="422" t="s">
        <v>121</v>
      </c>
    </row>
    <row r="205" spans="2:11" x14ac:dyDescent="0.25">
      <c r="B205" s="513" t="s">
        <v>5365</v>
      </c>
      <c r="C205" s="513"/>
      <c r="D205" s="513"/>
      <c r="E205" s="422" t="s">
        <v>5397</v>
      </c>
      <c r="F205" s="513" t="s">
        <v>5396</v>
      </c>
      <c r="G205" s="513"/>
      <c r="H205" s="513"/>
      <c r="I205" s="513"/>
      <c r="J205" s="423">
        <v>10.5</v>
      </c>
      <c r="K205" s="422" t="s">
        <v>121</v>
      </c>
    </row>
    <row r="206" spans="2:11" x14ac:dyDescent="0.25">
      <c r="B206" s="513" t="s">
        <v>5365</v>
      </c>
      <c r="C206" s="513"/>
      <c r="D206" s="513"/>
      <c r="E206" s="422" t="s">
        <v>5395</v>
      </c>
      <c r="F206" s="513" t="s">
        <v>3163</v>
      </c>
      <c r="G206" s="513"/>
      <c r="H206" s="513"/>
      <c r="I206" s="513"/>
      <c r="J206" s="423">
        <v>1.5</v>
      </c>
      <c r="K206" s="422" t="s">
        <v>121</v>
      </c>
    </row>
    <row r="207" spans="2:11" ht="25.5" x14ac:dyDescent="0.25">
      <c r="B207" s="429" t="s">
        <v>380</v>
      </c>
      <c r="C207" s="429" t="s">
        <v>339</v>
      </c>
      <c r="D207" s="429" t="s">
        <v>229</v>
      </c>
      <c r="E207" s="429" t="s">
        <v>340</v>
      </c>
      <c r="F207" s="428" t="s">
        <v>284</v>
      </c>
      <c r="G207" s="427">
        <v>130.19999999999999</v>
      </c>
      <c r="H207" s="426">
        <v>57.5</v>
      </c>
      <c r="I207" s="426">
        <v>57.5</v>
      </c>
      <c r="J207" s="426">
        <v>7486.5</v>
      </c>
      <c r="K207" s="425">
        <v>2.0391868103790053E-3</v>
      </c>
    </row>
    <row r="208" spans="2:11" x14ac:dyDescent="0.25">
      <c r="B208" s="422" t="s">
        <v>4933</v>
      </c>
      <c r="C208" s="513"/>
      <c r="D208" s="513"/>
      <c r="E208" s="422" t="s">
        <v>45</v>
      </c>
      <c r="F208" s="513" t="s">
        <v>4932</v>
      </c>
      <c r="G208" s="513"/>
      <c r="H208" s="513"/>
      <c r="I208" s="422"/>
      <c r="J208" s="424" t="s">
        <v>2154</v>
      </c>
      <c r="K208" s="422"/>
    </row>
    <row r="209" spans="2:11" x14ac:dyDescent="0.25">
      <c r="B209" s="513" t="s">
        <v>5365</v>
      </c>
      <c r="C209" s="513"/>
      <c r="D209" s="513"/>
      <c r="E209" s="422" t="s">
        <v>5400</v>
      </c>
      <c r="F209" s="513" t="s">
        <v>5399</v>
      </c>
      <c r="G209" s="513"/>
      <c r="H209" s="513"/>
      <c r="I209" s="513"/>
      <c r="J209" s="423">
        <v>81.2</v>
      </c>
      <c r="K209" s="422" t="s">
        <v>121</v>
      </c>
    </row>
    <row r="210" spans="2:11" x14ac:dyDescent="0.25">
      <c r="B210" s="513" t="s">
        <v>5365</v>
      </c>
      <c r="C210" s="513"/>
      <c r="D210" s="513"/>
      <c r="E210" s="422" t="s">
        <v>5398</v>
      </c>
      <c r="F210" s="513">
        <v>37</v>
      </c>
      <c r="G210" s="513"/>
      <c r="H210" s="513"/>
      <c r="I210" s="513"/>
      <c r="J210" s="423">
        <v>37</v>
      </c>
      <c r="K210" s="422" t="s">
        <v>121</v>
      </c>
    </row>
    <row r="211" spans="2:11" x14ac:dyDescent="0.25">
      <c r="B211" s="513" t="s">
        <v>5365</v>
      </c>
      <c r="C211" s="513"/>
      <c r="D211" s="513"/>
      <c r="E211" s="422" t="s">
        <v>5397</v>
      </c>
      <c r="F211" s="513" t="s">
        <v>5396</v>
      </c>
      <c r="G211" s="513"/>
      <c r="H211" s="513"/>
      <c r="I211" s="513"/>
      <c r="J211" s="423">
        <v>10.5</v>
      </c>
      <c r="K211" s="422" t="s">
        <v>121</v>
      </c>
    </row>
    <row r="212" spans="2:11" x14ac:dyDescent="0.25">
      <c r="B212" s="513" t="s">
        <v>5365</v>
      </c>
      <c r="C212" s="513"/>
      <c r="D212" s="513"/>
      <c r="E212" s="422" t="s">
        <v>5395</v>
      </c>
      <c r="F212" s="513" t="s">
        <v>3163</v>
      </c>
      <c r="G212" s="513"/>
      <c r="H212" s="513"/>
      <c r="I212" s="513"/>
      <c r="J212" s="423">
        <v>1.5</v>
      </c>
      <c r="K212" s="422" t="s">
        <v>121</v>
      </c>
    </row>
    <row r="213" spans="2:11" ht="25.5" x14ac:dyDescent="0.25">
      <c r="B213" s="429" t="s">
        <v>381</v>
      </c>
      <c r="C213" s="429" t="s">
        <v>342</v>
      </c>
      <c r="D213" s="429" t="s">
        <v>229</v>
      </c>
      <c r="E213" s="429" t="s">
        <v>343</v>
      </c>
      <c r="F213" s="428" t="s">
        <v>279</v>
      </c>
      <c r="G213" s="427">
        <v>4</v>
      </c>
      <c r="H213" s="426">
        <v>1486.62</v>
      </c>
      <c r="I213" s="426">
        <v>1486.62</v>
      </c>
      <c r="J213" s="426">
        <v>5946.48</v>
      </c>
      <c r="K213" s="425">
        <v>1.6197132951556196E-3</v>
      </c>
    </row>
    <row r="214" spans="2:11" x14ac:dyDescent="0.25">
      <c r="B214" s="422" t="s">
        <v>4933</v>
      </c>
      <c r="C214" s="513"/>
      <c r="D214" s="513"/>
      <c r="E214" s="422" t="s">
        <v>45</v>
      </c>
      <c r="F214" s="513" t="s">
        <v>4932</v>
      </c>
      <c r="G214" s="513"/>
      <c r="H214" s="513"/>
      <c r="I214" s="422"/>
      <c r="J214" s="424" t="s">
        <v>2154</v>
      </c>
      <c r="K214" s="422"/>
    </row>
    <row r="215" spans="2:11" ht="25.5" x14ac:dyDescent="0.25">
      <c r="B215" s="513" t="s">
        <v>5365</v>
      </c>
      <c r="C215" s="513"/>
      <c r="D215" s="513"/>
      <c r="E215" s="422" t="s">
        <v>5394</v>
      </c>
      <c r="F215" s="513" t="s">
        <v>5393</v>
      </c>
      <c r="G215" s="513"/>
      <c r="H215" s="513"/>
      <c r="I215" s="513"/>
      <c r="J215" s="423">
        <v>4</v>
      </c>
      <c r="K215" s="422" t="s">
        <v>121</v>
      </c>
    </row>
    <row r="216" spans="2:11" ht="25.5" x14ac:dyDescent="0.25">
      <c r="B216" s="429" t="s">
        <v>382</v>
      </c>
      <c r="C216" s="429" t="s">
        <v>345</v>
      </c>
      <c r="D216" s="429" t="s">
        <v>229</v>
      </c>
      <c r="E216" s="429" t="s">
        <v>346</v>
      </c>
      <c r="F216" s="428" t="s">
        <v>279</v>
      </c>
      <c r="G216" s="427">
        <v>196</v>
      </c>
      <c r="H216" s="426">
        <v>15</v>
      </c>
      <c r="I216" s="426">
        <v>15</v>
      </c>
      <c r="J216" s="426">
        <v>2940</v>
      </c>
      <c r="K216" s="425">
        <v>8.0080267448263878E-4</v>
      </c>
    </row>
    <row r="217" spans="2:11" x14ac:dyDescent="0.25">
      <c r="B217" s="422" t="s">
        <v>4933</v>
      </c>
      <c r="C217" s="513"/>
      <c r="D217" s="513"/>
      <c r="E217" s="422" t="s">
        <v>45</v>
      </c>
      <c r="F217" s="513" t="s">
        <v>4932</v>
      </c>
      <c r="G217" s="513"/>
      <c r="H217" s="513"/>
      <c r="I217" s="422"/>
      <c r="J217" s="424" t="s">
        <v>2154</v>
      </c>
      <c r="K217" s="422"/>
    </row>
    <row r="218" spans="2:11" ht="25.5" x14ac:dyDescent="0.25">
      <c r="B218" s="513" t="s">
        <v>5365</v>
      </c>
      <c r="C218" s="513"/>
      <c r="D218" s="513"/>
      <c r="E218" s="422" t="s">
        <v>5392</v>
      </c>
      <c r="F218" s="513" t="s">
        <v>5391</v>
      </c>
      <c r="G218" s="513"/>
      <c r="H218" s="513"/>
      <c r="I218" s="513"/>
      <c r="J218" s="423">
        <v>195.3</v>
      </c>
      <c r="K218" s="422" t="s">
        <v>121</v>
      </c>
    </row>
    <row r="219" spans="2:11" x14ac:dyDescent="0.25">
      <c r="B219" s="513" t="s">
        <v>5066</v>
      </c>
      <c r="C219" s="513"/>
      <c r="D219" s="513"/>
      <c r="E219" s="422" t="s">
        <v>121</v>
      </c>
      <c r="F219" s="513" t="s">
        <v>5390</v>
      </c>
      <c r="G219" s="513"/>
      <c r="H219" s="513"/>
      <c r="I219" s="513"/>
      <c r="J219" s="423">
        <v>0.7</v>
      </c>
      <c r="K219" s="422" t="s">
        <v>121</v>
      </c>
    </row>
    <row r="220" spans="2:11" ht="25.5" x14ac:dyDescent="0.25">
      <c r="B220" s="429" t="s">
        <v>383</v>
      </c>
      <c r="C220" s="429" t="s">
        <v>384</v>
      </c>
      <c r="D220" s="429" t="s">
        <v>229</v>
      </c>
      <c r="E220" s="429" t="s">
        <v>385</v>
      </c>
      <c r="F220" s="428" t="s">
        <v>240</v>
      </c>
      <c r="G220" s="427">
        <v>1872.7</v>
      </c>
      <c r="H220" s="426">
        <v>86.26</v>
      </c>
      <c r="I220" s="426">
        <v>86.26</v>
      </c>
      <c r="J220" s="426">
        <v>161539.1</v>
      </c>
      <c r="K220" s="425">
        <v>4.4000320854938241E-2</v>
      </c>
    </row>
    <row r="221" spans="2:11" x14ac:dyDescent="0.25">
      <c r="B221" s="422" t="s">
        <v>4933</v>
      </c>
      <c r="C221" s="513"/>
      <c r="D221" s="513"/>
      <c r="E221" s="422" t="s">
        <v>45</v>
      </c>
      <c r="F221" s="513" t="s">
        <v>4932</v>
      </c>
      <c r="G221" s="513"/>
      <c r="H221" s="513"/>
      <c r="I221" s="422"/>
      <c r="J221" s="424" t="s">
        <v>2154</v>
      </c>
      <c r="K221" s="422"/>
    </row>
    <row r="222" spans="2:11" x14ac:dyDescent="0.25">
      <c r="B222" s="513" t="s">
        <v>5365</v>
      </c>
      <c r="C222" s="513"/>
      <c r="D222" s="513"/>
      <c r="E222" s="422" t="s">
        <v>5389</v>
      </c>
      <c r="F222" s="513" t="s">
        <v>5388</v>
      </c>
      <c r="G222" s="513"/>
      <c r="H222" s="513"/>
      <c r="I222" s="513"/>
      <c r="J222" s="423">
        <v>1285.2</v>
      </c>
      <c r="K222" s="422" t="s">
        <v>121</v>
      </c>
    </row>
    <row r="223" spans="2:11" x14ac:dyDescent="0.25">
      <c r="B223" s="513" t="s">
        <v>5365</v>
      </c>
      <c r="C223" s="513"/>
      <c r="D223" s="513"/>
      <c r="E223" s="422" t="s">
        <v>5387</v>
      </c>
      <c r="F223" s="513" t="s">
        <v>5386</v>
      </c>
      <c r="G223" s="513"/>
      <c r="H223" s="513"/>
      <c r="I223" s="513"/>
      <c r="J223" s="423">
        <v>587.5</v>
      </c>
      <c r="K223" s="422" t="s">
        <v>121</v>
      </c>
    </row>
    <row r="224" spans="2:11" ht="25.5" x14ac:dyDescent="0.25">
      <c r="B224" s="429" t="s">
        <v>386</v>
      </c>
      <c r="C224" s="429" t="s">
        <v>387</v>
      </c>
      <c r="D224" s="429" t="s">
        <v>229</v>
      </c>
      <c r="E224" s="429" t="s">
        <v>388</v>
      </c>
      <c r="F224" s="428" t="s">
        <v>240</v>
      </c>
      <c r="G224" s="427">
        <v>29.9</v>
      </c>
      <c r="H224" s="426">
        <v>96.22</v>
      </c>
      <c r="I224" s="426">
        <v>96.22</v>
      </c>
      <c r="J224" s="426">
        <v>2876.98</v>
      </c>
      <c r="K224" s="425">
        <v>7.8363716953505516E-4</v>
      </c>
    </row>
    <row r="225" spans="2:11" x14ac:dyDescent="0.25">
      <c r="B225" s="422" t="s">
        <v>4933</v>
      </c>
      <c r="C225" s="513"/>
      <c r="D225" s="513"/>
      <c r="E225" s="422" t="s">
        <v>45</v>
      </c>
      <c r="F225" s="513" t="s">
        <v>4932</v>
      </c>
      <c r="G225" s="513"/>
      <c r="H225" s="513"/>
      <c r="I225" s="422"/>
      <c r="J225" s="424" t="s">
        <v>2154</v>
      </c>
      <c r="K225" s="422"/>
    </row>
    <row r="226" spans="2:11" x14ac:dyDescent="0.25">
      <c r="B226" s="513" t="s">
        <v>5365</v>
      </c>
      <c r="C226" s="513"/>
      <c r="D226" s="513"/>
      <c r="E226" s="422" t="s">
        <v>5385</v>
      </c>
      <c r="F226" s="513" t="s">
        <v>4631</v>
      </c>
      <c r="G226" s="513"/>
      <c r="H226" s="513"/>
      <c r="I226" s="513"/>
      <c r="J226" s="423">
        <v>13.6</v>
      </c>
      <c r="K226" s="422" t="s">
        <v>121</v>
      </c>
    </row>
    <row r="227" spans="2:11" x14ac:dyDescent="0.25">
      <c r="B227" s="513" t="s">
        <v>5365</v>
      </c>
      <c r="C227" s="513"/>
      <c r="D227" s="513"/>
      <c r="E227" s="422" t="s">
        <v>5384</v>
      </c>
      <c r="F227" s="513" t="s">
        <v>5383</v>
      </c>
      <c r="G227" s="513"/>
      <c r="H227" s="513"/>
      <c r="I227" s="513"/>
      <c r="J227" s="423">
        <v>16.3</v>
      </c>
      <c r="K227" s="422" t="s">
        <v>121</v>
      </c>
    </row>
    <row r="228" spans="2:11" ht="25.5" x14ac:dyDescent="0.25">
      <c r="B228" s="429" t="s">
        <v>389</v>
      </c>
      <c r="C228" s="429" t="s">
        <v>390</v>
      </c>
      <c r="D228" s="429" t="s">
        <v>229</v>
      </c>
      <c r="E228" s="429" t="s">
        <v>391</v>
      </c>
      <c r="F228" s="428" t="s">
        <v>240</v>
      </c>
      <c r="G228" s="427">
        <v>29.9</v>
      </c>
      <c r="H228" s="426">
        <v>22.7</v>
      </c>
      <c r="I228" s="426">
        <v>22.7</v>
      </c>
      <c r="J228" s="426">
        <v>678.73</v>
      </c>
      <c r="K228" s="425">
        <v>1.848737412420413E-4</v>
      </c>
    </row>
    <row r="229" spans="2:11" x14ac:dyDescent="0.25">
      <c r="B229" s="422" t="s">
        <v>4933</v>
      </c>
      <c r="C229" s="513"/>
      <c r="D229" s="513"/>
      <c r="E229" s="422" t="s">
        <v>45</v>
      </c>
      <c r="F229" s="513" t="s">
        <v>4932</v>
      </c>
      <c r="G229" s="513"/>
      <c r="H229" s="513"/>
      <c r="I229" s="422"/>
      <c r="J229" s="424" t="s">
        <v>2154</v>
      </c>
      <c r="K229" s="422"/>
    </row>
    <row r="230" spans="2:11" x14ac:dyDescent="0.25">
      <c r="B230" s="513" t="s">
        <v>5365</v>
      </c>
      <c r="C230" s="513"/>
      <c r="D230" s="513"/>
      <c r="E230" s="422" t="s">
        <v>5385</v>
      </c>
      <c r="F230" s="513" t="s">
        <v>4631</v>
      </c>
      <c r="G230" s="513"/>
      <c r="H230" s="513"/>
      <c r="I230" s="513"/>
      <c r="J230" s="423">
        <v>13.6</v>
      </c>
      <c r="K230" s="422" t="s">
        <v>121</v>
      </c>
    </row>
    <row r="231" spans="2:11" x14ac:dyDescent="0.25">
      <c r="B231" s="513" t="s">
        <v>5365</v>
      </c>
      <c r="C231" s="513"/>
      <c r="D231" s="513"/>
      <c r="E231" s="422" t="s">
        <v>5384</v>
      </c>
      <c r="F231" s="513" t="s">
        <v>5383</v>
      </c>
      <c r="G231" s="513"/>
      <c r="H231" s="513"/>
      <c r="I231" s="513"/>
      <c r="J231" s="423">
        <v>16.3</v>
      </c>
      <c r="K231" s="422" t="s">
        <v>121</v>
      </c>
    </row>
    <row r="232" spans="2:11" ht="25.5" x14ac:dyDescent="0.25">
      <c r="B232" s="429" t="s">
        <v>392</v>
      </c>
      <c r="C232" s="429" t="s">
        <v>358</v>
      </c>
      <c r="D232" s="429" t="s">
        <v>229</v>
      </c>
      <c r="E232" s="429" t="s">
        <v>359</v>
      </c>
      <c r="F232" s="428" t="s">
        <v>360</v>
      </c>
      <c r="G232" s="427">
        <v>2031.5</v>
      </c>
      <c r="H232" s="426">
        <v>12.25</v>
      </c>
      <c r="I232" s="426">
        <v>12.25</v>
      </c>
      <c r="J232" s="426">
        <v>24885.88</v>
      </c>
      <c r="K232" s="425">
        <v>6.7784623336238133E-3</v>
      </c>
    </row>
    <row r="233" spans="2:11" x14ac:dyDescent="0.25">
      <c r="B233" s="422" t="s">
        <v>4933</v>
      </c>
      <c r="C233" s="513"/>
      <c r="D233" s="513"/>
      <c r="E233" s="422" t="s">
        <v>45</v>
      </c>
      <c r="F233" s="513" t="s">
        <v>4932</v>
      </c>
      <c r="G233" s="513"/>
      <c r="H233" s="513"/>
      <c r="I233" s="422"/>
      <c r="J233" s="424" t="s">
        <v>2154</v>
      </c>
      <c r="K233" s="422"/>
    </row>
    <row r="234" spans="2:11" x14ac:dyDescent="0.25">
      <c r="B234" s="513" t="s">
        <v>5365</v>
      </c>
      <c r="C234" s="513"/>
      <c r="D234" s="513"/>
      <c r="E234" s="422" t="s">
        <v>5367</v>
      </c>
      <c r="F234" s="513">
        <v>998</v>
      </c>
      <c r="G234" s="513"/>
      <c r="H234" s="513"/>
      <c r="I234" s="513"/>
      <c r="J234" s="423">
        <v>998</v>
      </c>
      <c r="K234" s="422" t="s">
        <v>121</v>
      </c>
    </row>
    <row r="235" spans="2:11" x14ac:dyDescent="0.25">
      <c r="B235" s="513" t="s">
        <v>5365</v>
      </c>
      <c r="C235" s="513"/>
      <c r="D235" s="513"/>
      <c r="E235" s="422" t="s">
        <v>5364</v>
      </c>
      <c r="F235" s="513">
        <v>931</v>
      </c>
      <c r="G235" s="513"/>
      <c r="H235" s="513"/>
      <c r="I235" s="513"/>
      <c r="J235" s="423">
        <v>931</v>
      </c>
      <c r="K235" s="422" t="s">
        <v>121</v>
      </c>
    </row>
    <row r="236" spans="2:11" x14ac:dyDescent="0.25">
      <c r="B236" s="513" t="s">
        <v>5365</v>
      </c>
      <c r="C236" s="513"/>
      <c r="D236" s="513"/>
      <c r="E236" s="422" t="s">
        <v>5371</v>
      </c>
      <c r="F236" s="513" t="s">
        <v>5382</v>
      </c>
      <c r="G236" s="513"/>
      <c r="H236" s="513"/>
      <c r="I236" s="513"/>
      <c r="J236" s="423">
        <v>88.6</v>
      </c>
      <c r="K236" s="422" t="s">
        <v>121</v>
      </c>
    </row>
    <row r="237" spans="2:11" x14ac:dyDescent="0.25">
      <c r="B237" s="513" t="s">
        <v>5365</v>
      </c>
      <c r="C237" s="513"/>
      <c r="D237" s="513"/>
      <c r="E237" s="422" t="s">
        <v>5377</v>
      </c>
      <c r="F237" s="513" t="s">
        <v>5381</v>
      </c>
      <c r="G237" s="513"/>
      <c r="H237" s="513"/>
      <c r="I237" s="513"/>
      <c r="J237" s="423">
        <v>13.9</v>
      </c>
      <c r="K237" s="422" t="s">
        <v>121</v>
      </c>
    </row>
    <row r="238" spans="2:11" ht="25.5" x14ac:dyDescent="0.25">
      <c r="B238" s="429" t="s">
        <v>393</v>
      </c>
      <c r="C238" s="429" t="s">
        <v>362</v>
      </c>
      <c r="D238" s="429" t="s">
        <v>229</v>
      </c>
      <c r="E238" s="429" t="s">
        <v>363</v>
      </c>
      <c r="F238" s="428" t="s">
        <v>360</v>
      </c>
      <c r="G238" s="427">
        <v>417.6</v>
      </c>
      <c r="H238" s="426">
        <v>11.05</v>
      </c>
      <c r="I238" s="426">
        <v>11.05</v>
      </c>
      <c r="J238" s="426">
        <v>4614.4799999999996</v>
      </c>
      <c r="K238" s="425">
        <v>1.2569006548798119E-3</v>
      </c>
    </row>
    <row r="239" spans="2:11" x14ac:dyDescent="0.25">
      <c r="B239" s="422" t="s">
        <v>4933</v>
      </c>
      <c r="C239" s="513"/>
      <c r="D239" s="513"/>
      <c r="E239" s="422" t="s">
        <v>45</v>
      </c>
      <c r="F239" s="513" t="s">
        <v>4932</v>
      </c>
      <c r="G239" s="513"/>
      <c r="H239" s="513"/>
      <c r="I239" s="422"/>
      <c r="J239" s="424" t="s">
        <v>2154</v>
      </c>
      <c r="K239" s="422"/>
    </row>
    <row r="240" spans="2:11" x14ac:dyDescent="0.25">
      <c r="B240" s="513" t="s">
        <v>5365</v>
      </c>
      <c r="C240" s="513"/>
      <c r="D240" s="513"/>
      <c r="E240" s="422" t="s">
        <v>5367</v>
      </c>
      <c r="F240" s="513" t="s">
        <v>5380</v>
      </c>
      <c r="G240" s="513"/>
      <c r="H240" s="513"/>
      <c r="I240" s="513"/>
      <c r="J240" s="423">
        <v>253.1</v>
      </c>
      <c r="K240" s="422" t="s">
        <v>121</v>
      </c>
    </row>
    <row r="241" spans="2:11" x14ac:dyDescent="0.25">
      <c r="B241" s="513" t="s">
        <v>5365</v>
      </c>
      <c r="C241" s="513"/>
      <c r="D241" s="513"/>
      <c r="E241" s="422" t="s">
        <v>5364</v>
      </c>
      <c r="F241" s="513" t="s">
        <v>5379</v>
      </c>
      <c r="G241" s="513"/>
      <c r="H241" s="513"/>
      <c r="I241" s="513"/>
      <c r="J241" s="423">
        <v>17.899999999999999</v>
      </c>
      <c r="K241" s="422" t="s">
        <v>121</v>
      </c>
    </row>
    <row r="242" spans="2:11" x14ac:dyDescent="0.25">
      <c r="B242" s="513" t="s">
        <v>5365</v>
      </c>
      <c r="C242" s="513"/>
      <c r="D242" s="513"/>
      <c r="E242" s="422" t="s">
        <v>5371</v>
      </c>
      <c r="F242" s="513" t="s">
        <v>5378</v>
      </c>
      <c r="G242" s="513"/>
      <c r="H242" s="513"/>
      <c r="I242" s="513"/>
      <c r="J242" s="423">
        <v>128.19999999999999</v>
      </c>
      <c r="K242" s="422" t="s">
        <v>121</v>
      </c>
    </row>
    <row r="243" spans="2:11" x14ac:dyDescent="0.25">
      <c r="B243" s="513" t="s">
        <v>5365</v>
      </c>
      <c r="C243" s="513"/>
      <c r="D243" s="513"/>
      <c r="E243" s="422" t="s">
        <v>5377</v>
      </c>
      <c r="F243" s="513" t="s">
        <v>5376</v>
      </c>
      <c r="G243" s="513"/>
      <c r="H243" s="513"/>
      <c r="I243" s="513"/>
      <c r="J243" s="423">
        <v>18.399999999999999</v>
      </c>
      <c r="K243" s="422" t="s">
        <v>121</v>
      </c>
    </row>
    <row r="244" spans="2:11" ht="25.5" x14ac:dyDescent="0.25">
      <c r="B244" s="429" t="s">
        <v>394</v>
      </c>
      <c r="C244" s="429" t="s">
        <v>365</v>
      </c>
      <c r="D244" s="429" t="s">
        <v>229</v>
      </c>
      <c r="E244" s="429" t="s">
        <v>366</v>
      </c>
      <c r="F244" s="428" t="s">
        <v>360</v>
      </c>
      <c r="G244" s="427">
        <v>1340.4</v>
      </c>
      <c r="H244" s="426">
        <v>11.03</v>
      </c>
      <c r="I244" s="426">
        <v>11.03</v>
      </c>
      <c r="J244" s="426">
        <v>14784.61</v>
      </c>
      <c r="K244" s="425">
        <v>4.0270596017628457E-3</v>
      </c>
    </row>
    <row r="245" spans="2:11" x14ac:dyDescent="0.25">
      <c r="B245" s="422" t="s">
        <v>4933</v>
      </c>
      <c r="C245" s="513"/>
      <c r="D245" s="513"/>
      <c r="E245" s="422" t="s">
        <v>45</v>
      </c>
      <c r="F245" s="513" t="s">
        <v>4932</v>
      </c>
      <c r="G245" s="513"/>
      <c r="H245" s="513"/>
      <c r="I245" s="422"/>
      <c r="J245" s="424" t="s">
        <v>2154</v>
      </c>
      <c r="K245" s="422"/>
    </row>
    <row r="246" spans="2:11" x14ac:dyDescent="0.25">
      <c r="B246" s="513" t="s">
        <v>5365</v>
      </c>
      <c r="C246" s="513"/>
      <c r="D246" s="513"/>
      <c r="E246" s="422" t="s">
        <v>5367</v>
      </c>
      <c r="F246" s="513" t="s">
        <v>5375</v>
      </c>
      <c r="G246" s="513"/>
      <c r="H246" s="513"/>
      <c r="I246" s="513"/>
      <c r="J246" s="423">
        <v>1090.9000000000001</v>
      </c>
      <c r="K246" s="422" t="s">
        <v>121</v>
      </c>
    </row>
    <row r="247" spans="2:11" x14ac:dyDescent="0.25">
      <c r="B247" s="513" t="s">
        <v>5365</v>
      </c>
      <c r="C247" s="513"/>
      <c r="D247" s="513"/>
      <c r="E247" s="422" t="s">
        <v>5364</v>
      </c>
      <c r="F247" s="513" t="s">
        <v>2131</v>
      </c>
      <c r="G247" s="513"/>
      <c r="H247" s="513"/>
      <c r="I247" s="513"/>
      <c r="J247" s="423">
        <v>15.2</v>
      </c>
      <c r="K247" s="422" t="s">
        <v>121</v>
      </c>
    </row>
    <row r="248" spans="2:11" x14ac:dyDescent="0.25">
      <c r="B248" s="513" t="s">
        <v>5365</v>
      </c>
      <c r="C248" s="513"/>
      <c r="D248" s="513"/>
      <c r="E248" s="422" t="s">
        <v>5371</v>
      </c>
      <c r="F248" s="513" t="s">
        <v>5374</v>
      </c>
      <c r="G248" s="513"/>
      <c r="H248" s="513"/>
      <c r="I248" s="513"/>
      <c r="J248" s="423">
        <v>234.3</v>
      </c>
      <c r="K248" s="422" t="s">
        <v>121</v>
      </c>
    </row>
    <row r="249" spans="2:11" ht="25.5" x14ac:dyDescent="0.25">
      <c r="B249" s="429" t="s">
        <v>395</v>
      </c>
      <c r="C249" s="429" t="s">
        <v>368</v>
      </c>
      <c r="D249" s="429" t="s">
        <v>229</v>
      </c>
      <c r="E249" s="429" t="s">
        <v>369</v>
      </c>
      <c r="F249" s="428" t="s">
        <v>360</v>
      </c>
      <c r="G249" s="427">
        <v>3301</v>
      </c>
      <c r="H249" s="426">
        <v>10.94</v>
      </c>
      <c r="I249" s="426">
        <v>10.94</v>
      </c>
      <c r="J249" s="426">
        <v>36112.94</v>
      </c>
      <c r="K249" s="425">
        <v>9.8365098419833548E-3</v>
      </c>
    </row>
    <row r="250" spans="2:11" x14ac:dyDescent="0.25">
      <c r="B250" s="422" t="s">
        <v>4933</v>
      </c>
      <c r="C250" s="513"/>
      <c r="D250" s="513"/>
      <c r="E250" s="422" t="s">
        <v>45</v>
      </c>
      <c r="F250" s="513" t="s">
        <v>4932</v>
      </c>
      <c r="G250" s="513"/>
      <c r="H250" s="513"/>
      <c r="I250" s="422"/>
      <c r="J250" s="424" t="s">
        <v>2154</v>
      </c>
      <c r="K250" s="422"/>
    </row>
    <row r="251" spans="2:11" x14ac:dyDescent="0.25">
      <c r="B251" s="513" t="s">
        <v>5365</v>
      </c>
      <c r="C251" s="513"/>
      <c r="D251" s="513"/>
      <c r="E251" s="422" t="s">
        <v>5367</v>
      </c>
      <c r="F251" s="513" t="s">
        <v>5373</v>
      </c>
      <c r="G251" s="513"/>
      <c r="H251" s="513"/>
      <c r="I251" s="513"/>
      <c r="J251" s="423">
        <v>858.4</v>
      </c>
      <c r="K251" s="422" t="s">
        <v>121</v>
      </c>
    </row>
    <row r="252" spans="2:11" x14ac:dyDescent="0.25">
      <c r="B252" s="513" t="s">
        <v>5365</v>
      </c>
      <c r="C252" s="513"/>
      <c r="D252" s="513"/>
      <c r="E252" s="422" t="s">
        <v>5364</v>
      </c>
      <c r="F252" s="513" t="s">
        <v>5372</v>
      </c>
      <c r="G252" s="513"/>
      <c r="H252" s="513"/>
      <c r="I252" s="513"/>
      <c r="J252" s="423">
        <v>2409.3000000000002</v>
      </c>
      <c r="K252" s="422" t="s">
        <v>121</v>
      </c>
    </row>
    <row r="253" spans="2:11" x14ac:dyDescent="0.25">
      <c r="B253" s="513" t="s">
        <v>5365</v>
      </c>
      <c r="C253" s="513"/>
      <c r="D253" s="513"/>
      <c r="E253" s="422" t="s">
        <v>5371</v>
      </c>
      <c r="F253" s="513" t="s">
        <v>5370</v>
      </c>
      <c r="G253" s="513"/>
      <c r="H253" s="513"/>
      <c r="I253" s="513"/>
      <c r="J253" s="423">
        <v>33.299999999999997</v>
      </c>
      <c r="K253" s="422" t="s">
        <v>121</v>
      </c>
    </row>
    <row r="254" spans="2:11" ht="25.5" x14ac:dyDescent="0.25">
      <c r="B254" s="429" t="s">
        <v>396</v>
      </c>
      <c r="C254" s="429" t="s">
        <v>371</v>
      </c>
      <c r="D254" s="429" t="s">
        <v>229</v>
      </c>
      <c r="E254" s="429" t="s">
        <v>372</v>
      </c>
      <c r="F254" s="428" t="s">
        <v>360</v>
      </c>
      <c r="G254" s="427">
        <v>1109.3</v>
      </c>
      <c r="H254" s="426">
        <v>11.87</v>
      </c>
      <c r="I254" s="426">
        <v>11.87</v>
      </c>
      <c r="J254" s="426">
        <v>13167.39</v>
      </c>
      <c r="K254" s="425">
        <v>3.5865582067877389E-3</v>
      </c>
    </row>
    <row r="255" spans="2:11" x14ac:dyDescent="0.25">
      <c r="B255" s="422" t="s">
        <v>4933</v>
      </c>
      <c r="C255" s="513"/>
      <c r="D255" s="513"/>
      <c r="E255" s="422" t="s">
        <v>45</v>
      </c>
      <c r="F255" s="513" t="s">
        <v>4932</v>
      </c>
      <c r="G255" s="513"/>
      <c r="H255" s="513"/>
      <c r="I255" s="422"/>
      <c r="J255" s="424" t="s">
        <v>2154</v>
      </c>
      <c r="K255" s="422"/>
    </row>
    <row r="256" spans="2:11" x14ac:dyDescent="0.25">
      <c r="B256" s="513" t="s">
        <v>5365</v>
      </c>
      <c r="C256" s="513"/>
      <c r="D256" s="513"/>
      <c r="E256" s="422" t="s">
        <v>5367</v>
      </c>
      <c r="F256" s="513" t="s">
        <v>5369</v>
      </c>
      <c r="G256" s="513"/>
      <c r="H256" s="513"/>
      <c r="I256" s="513"/>
      <c r="J256" s="423">
        <v>678.7</v>
      </c>
      <c r="K256" s="422" t="s">
        <v>121</v>
      </c>
    </row>
    <row r="257" spans="2:11" x14ac:dyDescent="0.25">
      <c r="B257" s="513" t="s">
        <v>5365</v>
      </c>
      <c r="C257" s="513"/>
      <c r="D257" s="513"/>
      <c r="E257" s="422" t="s">
        <v>5364</v>
      </c>
      <c r="F257" s="513" t="s">
        <v>5368</v>
      </c>
      <c r="G257" s="513"/>
      <c r="H257" s="513"/>
      <c r="I257" s="513"/>
      <c r="J257" s="423">
        <v>430.6</v>
      </c>
      <c r="K257" s="422" t="s">
        <v>121</v>
      </c>
    </row>
    <row r="258" spans="2:11" ht="25.5" x14ac:dyDescent="0.25">
      <c r="B258" s="429" t="s">
        <v>397</v>
      </c>
      <c r="C258" s="429" t="s">
        <v>374</v>
      </c>
      <c r="D258" s="429" t="s">
        <v>229</v>
      </c>
      <c r="E258" s="429" t="s">
        <v>375</v>
      </c>
      <c r="F258" s="428" t="s">
        <v>360</v>
      </c>
      <c r="G258" s="427">
        <v>268.89999999999998</v>
      </c>
      <c r="H258" s="426">
        <v>11.84</v>
      </c>
      <c r="I258" s="426">
        <v>11.84</v>
      </c>
      <c r="J258" s="426">
        <v>3183.78</v>
      </c>
      <c r="K258" s="425">
        <v>8.6720392481780121E-4</v>
      </c>
    </row>
    <row r="259" spans="2:11" x14ac:dyDescent="0.25">
      <c r="B259" s="422" t="s">
        <v>4933</v>
      </c>
      <c r="C259" s="513"/>
      <c r="D259" s="513"/>
      <c r="E259" s="422" t="s">
        <v>45</v>
      </c>
      <c r="F259" s="513" t="s">
        <v>4932</v>
      </c>
      <c r="G259" s="513"/>
      <c r="H259" s="513"/>
      <c r="I259" s="422"/>
      <c r="J259" s="424" t="s">
        <v>2154</v>
      </c>
      <c r="K259" s="422"/>
    </row>
    <row r="260" spans="2:11" x14ac:dyDescent="0.25">
      <c r="B260" s="513" t="s">
        <v>5365</v>
      </c>
      <c r="C260" s="513"/>
      <c r="D260" s="513"/>
      <c r="E260" s="422" t="s">
        <v>5367</v>
      </c>
      <c r="F260" s="513" t="s">
        <v>5366</v>
      </c>
      <c r="G260" s="513"/>
      <c r="H260" s="513"/>
      <c r="I260" s="513"/>
      <c r="J260" s="423">
        <v>245.4</v>
      </c>
      <c r="K260" s="422" t="s">
        <v>121</v>
      </c>
    </row>
    <row r="261" spans="2:11" x14ac:dyDescent="0.25">
      <c r="B261" s="513" t="s">
        <v>5365</v>
      </c>
      <c r="C261" s="513"/>
      <c r="D261" s="513"/>
      <c r="E261" s="422" t="s">
        <v>5364</v>
      </c>
      <c r="F261" s="513" t="s">
        <v>5363</v>
      </c>
      <c r="G261" s="513"/>
      <c r="H261" s="513"/>
      <c r="I261" s="513"/>
      <c r="J261" s="423">
        <v>23.5</v>
      </c>
      <c r="K261" s="422" t="s">
        <v>121</v>
      </c>
    </row>
    <row r="262" spans="2:11" ht="25.5" x14ac:dyDescent="0.25">
      <c r="B262" s="429" t="s">
        <v>398</v>
      </c>
      <c r="C262" s="429" t="s">
        <v>399</v>
      </c>
      <c r="D262" s="429" t="s">
        <v>229</v>
      </c>
      <c r="E262" s="429" t="s">
        <v>400</v>
      </c>
      <c r="F262" s="428" t="s">
        <v>284</v>
      </c>
      <c r="G262" s="427">
        <v>3.35</v>
      </c>
      <c r="H262" s="426">
        <v>2679.02</v>
      </c>
      <c r="I262" s="426">
        <v>2679.02</v>
      </c>
      <c r="J262" s="426">
        <v>8974.7199999999993</v>
      </c>
      <c r="K262" s="425">
        <v>2.4445509451472202E-3</v>
      </c>
    </row>
    <row r="263" spans="2:11" x14ac:dyDescent="0.25">
      <c r="B263" s="422" t="s">
        <v>4933</v>
      </c>
      <c r="C263" s="513"/>
      <c r="D263" s="513"/>
      <c r="E263" s="422" t="s">
        <v>45</v>
      </c>
      <c r="F263" s="513" t="s">
        <v>4932</v>
      </c>
      <c r="G263" s="513"/>
      <c r="H263" s="513"/>
      <c r="I263" s="422"/>
      <c r="J263" s="424" t="s">
        <v>2154</v>
      </c>
      <c r="K263" s="422"/>
    </row>
    <row r="264" spans="2:11" ht="267.75" x14ac:dyDescent="0.25">
      <c r="B264" s="513" t="s">
        <v>4949</v>
      </c>
      <c r="C264" s="513"/>
      <c r="D264" s="513"/>
      <c r="E264" s="461" t="s">
        <v>5505</v>
      </c>
      <c r="F264" s="513" t="s">
        <v>5362</v>
      </c>
      <c r="G264" s="513"/>
      <c r="H264" s="513"/>
      <c r="I264" s="513"/>
      <c r="J264" s="423">
        <v>1.69</v>
      </c>
      <c r="K264" s="422" t="s">
        <v>121</v>
      </c>
    </row>
    <row r="265" spans="2:11" ht="267.75" x14ac:dyDescent="0.25">
      <c r="B265" s="513" t="s">
        <v>4949</v>
      </c>
      <c r="C265" s="513"/>
      <c r="D265" s="513"/>
      <c r="E265" s="461" t="s">
        <v>5506</v>
      </c>
      <c r="F265" s="513" t="s">
        <v>5361</v>
      </c>
      <c r="G265" s="513"/>
      <c r="H265" s="513"/>
      <c r="I265" s="513"/>
      <c r="J265" s="423">
        <v>1.66</v>
      </c>
      <c r="K265" s="422" t="s">
        <v>121</v>
      </c>
    </row>
    <row r="266" spans="2:11" x14ac:dyDescent="0.25">
      <c r="B266" s="434" t="s">
        <v>108</v>
      </c>
      <c r="C266" s="434" t="s">
        <v>185</v>
      </c>
      <c r="D266" s="434"/>
      <c r="E266" s="434" t="s">
        <v>186</v>
      </c>
      <c r="F266" s="433"/>
      <c r="G266" s="432">
        <v>1</v>
      </c>
      <c r="H266" s="432" t="s">
        <v>121</v>
      </c>
      <c r="I266" s="431">
        <v>271690.21000000002</v>
      </c>
      <c r="J266" s="431">
        <v>271690.21000000002</v>
      </c>
      <c r="K266" s="430">
        <v>7.4003485305697198E-2</v>
      </c>
    </row>
    <row r="267" spans="2:11" ht="25.5" x14ac:dyDescent="0.25">
      <c r="B267" s="429" t="s">
        <v>401</v>
      </c>
      <c r="C267" s="429" t="s">
        <v>402</v>
      </c>
      <c r="D267" s="429" t="s">
        <v>229</v>
      </c>
      <c r="E267" s="429" t="s">
        <v>403</v>
      </c>
      <c r="F267" s="428" t="s">
        <v>360</v>
      </c>
      <c r="G267" s="427">
        <v>15125.66</v>
      </c>
      <c r="H267" s="426">
        <v>17.78</v>
      </c>
      <c r="I267" s="426">
        <v>17.78</v>
      </c>
      <c r="J267" s="426">
        <v>268934.23</v>
      </c>
      <c r="K267" s="425">
        <v>7.3252806341472479E-2</v>
      </c>
    </row>
    <row r="268" spans="2:11" x14ac:dyDescent="0.25">
      <c r="B268" s="422" t="s">
        <v>4933</v>
      </c>
      <c r="C268" s="513"/>
      <c r="D268" s="513"/>
      <c r="E268" s="422" t="s">
        <v>45</v>
      </c>
      <c r="F268" s="513" t="s">
        <v>4932</v>
      </c>
      <c r="G268" s="513"/>
      <c r="H268" s="513"/>
      <c r="I268" s="422"/>
      <c r="J268" s="424" t="s">
        <v>2154</v>
      </c>
      <c r="K268" s="422"/>
    </row>
    <row r="269" spans="2:11" x14ac:dyDescent="0.25">
      <c r="B269" s="513" t="s">
        <v>4981</v>
      </c>
      <c r="C269" s="513"/>
      <c r="D269" s="513"/>
      <c r="E269" s="422" t="s">
        <v>5360</v>
      </c>
      <c r="F269" s="513" t="s">
        <v>5359</v>
      </c>
      <c r="G269" s="513"/>
      <c r="H269" s="513"/>
      <c r="I269" s="513"/>
      <c r="J269" s="423">
        <v>6549.31</v>
      </c>
      <c r="K269" s="422" t="s">
        <v>121</v>
      </c>
    </row>
    <row r="270" spans="2:11" x14ac:dyDescent="0.25">
      <c r="B270" s="513" t="s">
        <v>4981</v>
      </c>
      <c r="C270" s="513"/>
      <c r="D270" s="513"/>
      <c r="E270" s="422" t="s">
        <v>5358</v>
      </c>
      <c r="F270" s="513" t="s">
        <v>5357</v>
      </c>
      <c r="G270" s="513"/>
      <c r="H270" s="513"/>
      <c r="I270" s="513"/>
      <c r="J270" s="423">
        <v>21.56</v>
      </c>
      <c r="K270" s="422" t="s">
        <v>121</v>
      </c>
    </row>
    <row r="271" spans="2:11" ht="38.25" x14ac:dyDescent="0.25">
      <c r="B271" s="513" t="s">
        <v>4981</v>
      </c>
      <c r="C271" s="513"/>
      <c r="D271" s="513"/>
      <c r="E271" s="422" t="s">
        <v>5356</v>
      </c>
      <c r="F271" s="513" t="s">
        <v>5355</v>
      </c>
      <c r="G271" s="513"/>
      <c r="H271" s="513"/>
      <c r="I271" s="513"/>
      <c r="J271" s="423">
        <v>489.54</v>
      </c>
      <c r="K271" s="422" t="s">
        <v>121</v>
      </c>
    </row>
    <row r="272" spans="2:11" ht="25.5" x14ac:dyDescent="0.25">
      <c r="B272" s="513" t="s">
        <v>4981</v>
      </c>
      <c r="C272" s="513"/>
      <c r="D272" s="513"/>
      <c r="E272" s="422" t="s">
        <v>5354</v>
      </c>
      <c r="F272" s="513" t="s">
        <v>5353</v>
      </c>
      <c r="G272" s="513"/>
      <c r="H272" s="513"/>
      <c r="I272" s="513"/>
      <c r="J272" s="423">
        <v>448.5</v>
      </c>
      <c r="K272" s="422" t="s">
        <v>121</v>
      </c>
    </row>
    <row r="273" spans="2:11" x14ac:dyDescent="0.25">
      <c r="B273" s="513" t="s">
        <v>4981</v>
      </c>
      <c r="C273" s="513"/>
      <c r="D273" s="513"/>
      <c r="E273" s="422" t="s">
        <v>5352</v>
      </c>
      <c r="F273" s="513" t="s">
        <v>5351</v>
      </c>
      <c r="G273" s="513"/>
      <c r="H273" s="513"/>
      <c r="I273" s="513"/>
      <c r="J273" s="423">
        <v>4996.67</v>
      </c>
      <c r="K273" s="422" t="s">
        <v>121</v>
      </c>
    </row>
    <row r="274" spans="2:11" x14ac:dyDescent="0.25">
      <c r="B274" s="513" t="s">
        <v>4981</v>
      </c>
      <c r="C274" s="513"/>
      <c r="D274" s="513"/>
      <c r="E274" s="422" t="s">
        <v>5350</v>
      </c>
      <c r="F274" s="513" t="s">
        <v>5349</v>
      </c>
      <c r="G274" s="513"/>
      <c r="H274" s="513"/>
      <c r="I274" s="513"/>
      <c r="J274" s="423">
        <v>42.35</v>
      </c>
      <c r="K274" s="422" t="s">
        <v>121</v>
      </c>
    </row>
    <row r="275" spans="2:11" x14ac:dyDescent="0.25">
      <c r="B275" s="513" t="s">
        <v>4972</v>
      </c>
      <c r="C275" s="513"/>
      <c r="D275" s="513"/>
      <c r="E275" s="422" t="s">
        <v>5348</v>
      </c>
      <c r="F275" s="513" t="s">
        <v>5347</v>
      </c>
      <c r="G275" s="513"/>
      <c r="H275" s="513"/>
      <c r="I275" s="513"/>
      <c r="J275" s="423">
        <v>1363.72</v>
      </c>
      <c r="K275" s="422" t="s">
        <v>121</v>
      </c>
    </row>
    <row r="276" spans="2:11" x14ac:dyDescent="0.25">
      <c r="B276" s="513" t="s">
        <v>4972</v>
      </c>
      <c r="C276" s="513"/>
      <c r="D276" s="513"/>
      <c r="E276" s="422" t="s">
        <v>5346</v>
      </c>
      <c r="F276" s="513" t="s">
        <v>5345</v>
      </c>
      <c r="G276" s="513"/>
      <c r="H276" s="513"/>
      <c r="I276" s="513"/>
      <c r="J276" s="423">
        <v>247.07</v>
      </c>
      <c r="K276" s="422" t="s">
        <v>121</v>
      </c>
    </row>
    <row r="277" spans="2:11" x14ac:dyDescent="0.25">
      <c r="B277" s="513" t="s">
        <v>4972</v>
      </c>
      <c r="C277" s="513"/>
      <c r="D277" s="513"/>
      <c r="E277" s="422" t="s">
        <v>5344</v>
      </c>
      <c r="F277" s="513" t="s">
        <v>5343</v>
      </c>
      <c r="G277" s="513"/>
      <c r="H277" s="513"/>
      <c r="I277" s="513"/>
      <c r="J277" s="423">
        <v>821.48</v>
      </c>
      <c r="K277" s="422" t="s">
        <v>121</v>
      </c>
    </row>
    <row r="278" spans="2:11" x14ac:dyDescent="0.25">
      <c r="B278" s="513" t="s">
        <v>4972</v>
      </c>
      <c r="C278" s="513"/>
      <c r="D278" s="513"/>
      <c r="E278" s="422" t="s">
        <v>5342</v>
      </c>
      <c r="F278" s="513" t="s">
        <v>5341</v>
      </c>
      <c r="G278" s="513"/>
      <c r="H278" s="513"/>
      <c r="I278" s="513"/>
      <c r="J278" s="423">
        <v>145.46</v>
      </c>
      <c r="K278" s="422" t="s">
        <v>121</v>
      </c>
    </row>
    <row r="279" spans="2:11" ht="25.5" x14ac:dyDescent="0.25">
      <c r="B279" s="429" t="s">
        <v>404</v>
      </c>
      <c r="C279" s="429" t="s">
        <v>405</v>
      </c>
      <c r="D279" s="429" t="s">
        <v>229</v>
      </c>
      <c r="E279" s="429" t="s">
        <v>406</v>
      </c>
      <c r="F279" s="428" t="s">
        <v>360</v>
      </c>
      <c r="G279" s="427">
        <v>127.71</v>
      </c>
      <c r="H279" s="426">
        <v>21.58</v>
      </c>
      <c r="I279" s="426">
        <v>21.58</v>
      </c>
      <c r="J279" s="426">
        <v>2755.98</v>
      </c>
      <c r="K279" s="425">
        <v>7.5067896422471522E-4</v>
      </c>
    </row>
    <row r="280" spans="2:11" x14ac:dyDescent="0.25">
      <c r="B280" s="422" t="s">
        <v>4933</v>
      </c>
      <c r="C280" s="513"/>
      <c r="D280" s="513"/>
      <c r="E280" s="422" t="s">
        <v>45</v>
      </c>
      <c r="F280" s="513" t="s">
        <v>4932</v>
      </c>
      <c r="G280" s="513"/>
      <c r="H280" s="513"/>
      <c r="I280" s="422"/>
      <c r="J280" s="424" t="s">
        <v>2154</v>
      </c>
      <c r="K280" s="422"/>
    </row>
    <row r="281" spans="2:11" x14ac:dyDescent="0.25">
      <c r="B281" s="513" t="s">
        <v>4981</v>
      </c>
      <c r="C281" s="513"/>
      <c r="D281" s="513"/>
      <c r="E281" s="422" t="s">
        <v>5340</v>
      </c>
      <c r="F281" s="513" t="s">
        <v>5339</v>
      </c>
      <c r="G281" s="513"/>
      <c r="H281" s="513"/>
      <c r="I281" s="513"/>
      <c r="J281" s="423">
        <v>102.64</v>
      </c>
      <c r="K281" s="422" t="s">
        <v>121</v>
      </c>
    </row>
    <row r="282" spans="2:11" x14ac:dyDescent="0.25">
      <c r="B282" s="513" t="s">
        <v>4972</v>
      </c>
      <c r="C282" s="513"/>
      <c r="D282" s="513"/>
      <c r="E282" s="422" t="s">
        <v>5338</v>
      </c>
      <c r="F282" s="513" t="s">
        <v>5337</v>
      </c>
      <c r="G282" s="513"/>
      <c r="H282" s="513"/>
      <c r="I282" s="513"/>
      <c r="J282" s="423">
        <v>25.07</v>
      </c>
      <c r="K282" s="422" t="s">
        <v>121</v>
      </c>
    </row>
    <row r="283" spans="2:11" x14ac:dyDescent="0.25">
      <c r="B283" s="434" t="s">
        <v>109</v>
      </c>
      <c r="C283" s="434" t="s">
        <v>185</v>
      </c>
      <c r="D283" s="434"/>
      <c r="E283" s="434" t="s">
        <v>2041</v>
      </c>
      <c r="F283" s="433"/>
      <c r="G283" s="432">
        <v>1</v>
      </c>
      <c r="H283" s="432" t="s">
        <v>121</v>
      </c>
      <c r="I283" s="431">
        <v>452635.96</v>
      </c>
      <c r="J283" s="431">
        <v>452635.96</v>
      </c>
      <c r="K283" s="430">
        <v>0.12328982562415534</v>
      </c>
    </row>
    <row r="284" spans="2:11" ht="316.5" customHeight="1" x14ac:dyDescent="0.25">
      <c r="B284" s="434" t="s">
        <v>407</v>
      </c>
      <c r="C284" s="434" t="s">
        <v>185</v>
      </c>
      <c r="D284" s="434"/>
      <c r="E284" s="434" t="s">
        <v>408</v>
      </c>
      <c r="F284" s="433"/>
      <c r="G284" s="432">
        <v>1</v>
      </c>
      <c r="H284" s="432" t="s">
        <v>121</v>
      </c>
      <c r="I284" s="431">
        <v>29508.2</v>
      </c>
      <c r="J284" s="431">
        <v>29508.2</v>
      </c>
      <c r="K284" s="430">
        <v>8.0374984623022457E-3</v>
      </c>
    </row>
    <row r="285" spans="2:11" ht="25.5" x14ac:dyDescent="0.25">
      <c r="B285" s="429" t="s">
        <v>409</v>
      </c>
      <c r="C285" s="429" t="s">
        <v>410</v>
      </c>
      <c r="D285" s="429" t="s">
        <v>229</v>
      </c>
      <c r="E285" s="429" t="s">
        <v>411</v>
      </c>
      <c r="F285" s="428" t="s">
        <v>279</v>
      </c>
      <c r="G285" s="427">
        <v>5</v>
      </c>
      <c r="H285" s="426">
        <v>228.58</v>
      </c>
      <c r="I285" s="426">
        <v>228.58</v>
      </c>
      <c r="J285" s="426">
        <v>1142.9000000000001</v>
      </c>
      <c r="K285" s="425">
        <v>3.1130523015857411E-4</v>
      </c>
    </row>
    <row r="286" spans="2:11" x14ac:dyDescent="0.25">
      <c r="B286" s="422" t="s">
        <v>4933</v>
      </c>
      <c r="C286" s="513"/>
      <c r="D286" s="513"/>
      <c r="E286" s="422" t="s">
        <v>45</v>
      </c>
      <c r="F286" s="513" t="s">
        <v>4932</v>
      </c>
      <c r="G286" s="513"/>
      <c r="H286" s="513"/>
      <c r="I286" s="422"/>
      <c r="J286" s="424" t="s">
        <v>2154</v>
      </c>
      <c r="K286" s="422"/>
    </row>
    <row r="287" spans="2:11" ht="51" x14ac:dyDescent="0.25">
      <c r="B287" s="513" t="s">
        <v>4949</v>
      </c>
      <c r="C287" s="513"/>
      <c r="D287" s="513"/>
      <c r="E287" s="422" t="s">
        <v>5336</v>
      </c>
      <c r="F287" s="513">
        <v>5</v>
      </c>
      <c r="G287" s="513"/>
      <c r="H287" s="513"/>
      <c r="I287" s="513"/>
      <c r="J287" s="423">
        <v>5</v>
      </c>
      <c r="K287" s="422" t="s">
        <v>121</v>
      </c>
    </row>
    <row r="288" spans="2:11" ht="25.5" x14ac:dyDescent="0.25">
      <c r="B288" s="429" t="s">
        <v>412</v>
      </c>
      <c r="C288" s="429" t="s">
        <v>413</v>
      </c>
      <c r="D288" s="429" t="s">
        <v>229</v>
      </c>
      <c r="E288" s="429" t="s">
        <v>414</v>
      </c>
      <c r="F288" s="428" t="s">
        <v>279</v>
      </c>
      <c r="G288" s="427">
        <v>4</v>
      </c>
      <c r="H288" s="426">
        <v>690.45</v>
      </c>
      <c r="I288" s="426">
        <v>690.45</v>
      </c>
      <c r="J288" s="426">
        <v>2761.8</v>
      </c>
      <c r="K288" s="425">
        <v>7.5226422666195634E-4</v>
      </c>
    </row>
    <row r="289" spans="2:11" x14ac:dyDescent="0.25">
      <c r="B289" s="422" t="s">
        <v>4933</v>
      </c>
      <c r="C289" s="513"/>
      <c r="D289" s="513"/>
      <c r="E289" s="422" t="s">
        <v>45</v>
      </c>
      <c r="F289" s="513" t="s">
        <v>4932</v>
      </c>
      <c r="G289" s="513"/>
      <c r="H289" s="513"/>
      <c r="I289" s="422"/>
      <c r="J289" s="424" t="s">
        <v>2154</v>
      </c>
      <c r="K289" s="422"/>
    </row>
    <row r="290" spans="2:11" ht="51" x14ac:dyDescent="0.25">
      <c r="B290" s="513" t="s">
        <v>5120</v>
      </c>
      <c r="C290" s="513"/>
      <c r="D290" s="513"/>
      <c r="E290" s="422" t="s">
        <v>5335</v>
      </c>
      <c r="F290" s="513">
        <v>4</v>
      </c>
      <c r="G290" s="513"/>
      <c r="H290" s="513"/>
      <c r="I290" s="513"/>
      <c r="J290" s="423">
        <v>4</v>
      </c>
      <c r="K290" s="422" t="s">
        <v>121</v>
      </c>
    </row>
    <row r="291" spans="2:11" ht="25.5" x14ac:dyDescent="0.25">
      <c r="B291" s="429" t="s">
        <v>415</v>
      </c>
      <c r="C291" s="429" t="s">
        <v>416</v>
      </c>
      <c r="D291" s="429" t="s">
        <v>229</v>
      </c>
      <c r="E291" s="429" t="s">
        <v>417</v>
      </c>
      <c r="F291" s="428" t="s">
        <v>279</v>
      </c>
      <c r="G291" s="427">
        <v>4</v>
      </c>
      <c r="H291" s="426">
        <v>169.64</v>
      </c>
      <c r="I291" s="426">
        <v>169.64</v>
      </c>
      <c r="J291" s="426">
        <v>678.56</v>
      </c>
      <c r="K291" s="425">
        <v>1.8482743632548958E-4</v>
      </c>
    </row>
    <row r="292" spans="2:11" x14ac:dyDescent="0.25">
      <c r="B292" s="422" t="s">
        <v>4933</v>
      </c>
      <c r="C292" s="513"/>
      <c r="D292" s="513"/>
      <c r="E292" s="422" t="s">
        <v>45</v>
      </c>
      <c r="F292" s="513" t="s">
        <v>4932</v>
      </c>
      <c r="G292" s="513"/>
      <c r="H292" s="513"/>
      <c r="I292" s="422"/>
      <c r="J292" s="424" t="s">
        <v>2154</v>
      </c>
      <c r="K292" s="422"/>
    </row>
    <row r="293" spans="2:11" ht="51" x14ac:dyDescent="0.25">
      <c r="B293" s="513" t="s">
        <v>4949</v>
      </c>
      <c r="C293" s="513"/>
      <c r="D293" s="513"/>
      <c r="E293" s="422" t="s">
        <v>5334</v>
      </c>
      <c r="F293" s="513">
        <v>4</v>
      </c>
      <c r="G293" s="513"/>
      <c r="H293" s="513"/>
      <c r="I293" s="513"/>
      <c r="J293" s="423">
        <v>4</v>
      </c>
      <c r="K293" s="422" t="s">
        <v>121</v>
      </c>
    </row>
    <row r="294" spans="2:11" ht="25.5" x14ac:dyDescent="0.25">
      <c r="B294" s="429" t="s">
        <v>418</v>
      </c>
      <c r="C294" s="429" t="s">
        <v>419</v>
      </c>
      <c r="D294" s="429" t="s">
        <v>229</v>
      </c>
      <c r="E294" s="429" t="s">
        <v>420</v>
      </c>
      <c r="F294" s="428" t="s">
        <v>279</v>
      </c>
      <c r="G294" s="427">
        <v>2</v>
      </c>
      <c r="H294" s="426">
        <v>653.89</v>
      </c>
      <c r="I294" s="426">
        <v>653.89</v>
      </c>
      <c r="J294" s="426">
        <v>1307.78</v>
      </c>
      <c r="K294" s="425">
        <v>3.562155515764984E-4</v>
      </c>
    </row>
    <row r="295" spans="2:11" x14ac:dyDescent="0.25">
      <c r="B295" s="422" t="s">
        <v>4933</v>
      </c>
      <c r="C295" s="513"/>
      <c r="D295" s="513"/>
      <c r="E295" s="422" t="s">
        <v>45</v>
      </c>
      <c r="F295" s="513" t="s">
        <v>4932</v>
      </c>
      <c r="G295" s="513"/>
      <c r="H295" s="513"/>
      <c r="I295" s="422"/>
      <c r="J295" s="424" t="s">
        <v>2154</v>
      </c>
      <c r="K295" s="422"/>
    </row>
    <row r="296" spans="2:11" ht="54" customHeight="1" x14ac:dyDescent="0.25">
      <c r="B296" s="513" t="s">
        <v>4949</v>
      </c>
      <c r="C296" s="513"/>
      <c r="D296" s="513"/>
      <c r="E296" s="422" t="s">
        <v>5333</v>
      </c>
      <c r="F296" s="513">
        <v>2</v>
      </c>
      <c r="G296" s="513"/>
      <c r="H296" s="513"/>
      <c r="I296" s="513"/>
      <c r="J296" s="423">
        <v>2</v>
      </c>
      <c r="K296" s="422" t="s">
        <v>121</v>
      </c>
    </row>
    <row r="297" spans="2:11" ht="25.5" x14ac:dyDescent="0.25">
      <c r="B297" s="429" t="s">
        <v>421</v>
      </c>
      <c r="C297" s="429" t="s">
        <v>422</v>
      </c>
      <c r="D297" s="429" t="s">
        <v>229</v>
      </c>
      <c r="E297" s="429" t="s">
        <v>423</v>
      </c>
      <c r="F297" s="428" t="s">
        <v>279</v>
      </c>
      <c r="G297" s="427">
        <v>14</v>
      </c>
      <c r="H297" s="426">
        <v>89.07</v>
      </c>
      <c r="I297" s="426">
        <v>89.07</v>
      </c>
      <c r="J297" s="426">
        <v>1246.98</v>
      </c>
      <c r="K297" s="425">
        <v>3.3965473436270779E-4</v>
      </c>
    </row>
    <row r="298" spans="2:11" x14ac:dyDescent="0.25">
      <c r="B298" s="422" t="s">
        <v>4933</v>
      </c>
      <c r="C298" s="513"/>
      <c r="D298" s="513"/>
      <c r="E298" s="422" t="s">
        <v>45</v>
      </c>
      <c r="F298" s="513" t="s">
        <v>4932</v>
      </c>
      <c r="G298" s="513"/>
      <c r="H298" s="513"/>
      <c r="I298" s="422"/>
      <c r="J298" s="424" t="s">
        <v>2154</v>
      </c>
      <c r="K298" s="422"/>
    </row>
    <row r="299" spans="2:11" ht="57" customHeight="1" x14ac:dyDescent="0.25">
      <c r="B299" s="513" t="s">
        <v>4949</v>
      </c>
      <c r="C299" s="513"/>
      <c r="D299" s="513"/>
      <c r="E299" s="422" t="s">
        <v>5332</v>
      </c>
      <c r="F299" s="513">
        <v>14</v>
      </c>
      <c r="G299" s="513"/>
      <c r="H299" s="513"/>
      <c r="I299" s="513"/>
      <c r="J299" s="423">
        <v>14</v>
      </c>
      <c r="K299" s="422" t="s">
        <v>121</v>
      </c>
    </row>
    <row r="300" spans="2:11" ht="25.5" x14ac:dyDescent="0.25">
      <c r="B300" s="429" t="s">
        <v>424</v>
      </c>
      <c r="C300" s="429" t="s">
        <v>425</v>
      </c>
      <c r="D300" s="429" t="s">
        <v>426</v>
      </c>
      <c r="E300" s="429" t="s">
        <v>427</v>
      </c>
      <c r="F300" s="428" t="s">
        <v>428</v>
      </c>
      <c r="G300" s="427">
        <v>1</v>
      </c>
      <c r="H300" s="426">
        <v>274.39999999999998</v>
      </c>
      <c r="I300" s="426">
        <v>274.39999999999998</v>
      </c>
      <c r="J300" s="426">
        <v>274.39999999999998</v>
      </c>
      <c r="K300" s="425">
        <v>7.4741582951712952E-5</v>
      </c>
    </row>
    <row r="301" spans="2:11" x14ac:dyDescent="0.25">
      <c r="B301" s="422" t="s">
        <v>4933</v>
      </c>
      <c r="C301" s="513"/>
      <c r="D301" s="513"/>
      <c r="E301" s="422" t="s">
        <v>45</v>
      </c>
      <c r="F301" s="513" t="s">
        <v>4932</v>
      </c>
      <c r="G301" s="513"/>
      <c r="H301" s="513"/>
      <c r="I301" s="422"/>
      <c r="J301" s="424" t="s">
        <v>2154</v>
      </c>
      <c r="K301" s="422"/>
    </row>
    <row r="302" spans="2:11" ht="51" x14ac:dyDescent="0.25">
      <c r="B302" s="513" t="s">
        <v>5120</v>
      </c>
      <c r="C302" s="513"/>
      <c r="D302" s="513"/>
      <c r="E302" s="422" t="s">
        <v>5331</v>
      </c>
      <c r="F302" s="513">
        <v>1</v>
      </c>
      <c r="G302" s="513"/>
      <c r="H302" s="513"/>
      <c r="I302" s="513"/>
      <c r="J302" s="423">
        <v>1</v>
      </c>
      <c r="K302" s="422" t="s">
        <v>121</v>
      </c>
    </row>
    <row r="303" spans="2:11" ht="25.5" x14ac:dyDescent="0.25">
      <c r="B303" s="429" t="s">
        <v>429</v>
      </c>
      <c r="C303" s="429" t="s">
        <v>430</v>
      </c>
      <c r="D303" s="429" t="s">
        <v>229</v>
      </c>
      <c r="E303" s="429" t="s">
        <v>431</v>
      </c>
      <c r="F303" s="428" t="s">
        <v>279</v>
      </c>
      <c r="G303" s="427">
        <v>4</v>
      </c>
      <c r="H303" s="426">
        <v>72.11</v>
      </c>
      <c r="I303" s="426">
        <v>72.11</v>
      </c>
      <c r="J303" s="426">
        <v>288.44</v>
      </c>
      <c r="K303" s="425">
        <v>7.8565824295160656E-5</v>
      </c>
    </row>
    <row r="304" spans="2:11" x14ac:dyDescent="0.25">
      <c r="B304" s="422" t="s">
        <v>4933</v>
      </c>
      <c r="C304" s="513"/>
      <c r="D304" s="513"/>
      <c r="E304" s="422" t="s">
        <v>45</v>
      </c>
      <c r="F304" s="513" t="s">
        <v>4932</v>
      </c>
      <c r="G304" s="513"/>
      <c r="H304" s="513"/>
      <c r="I304" s="422"/>
      <c r="J304" s="424" t="s">
        <v>2154</v>
      </c>
      <c r="K304" s="422"/>
    </row>
    <row r="305" spans="2:11" ht="56.25" customHeight="1" x14ac:dyDescent="0.25">
      <c r="B305" s="513" t="s">
        <v>4949</v>
      </c>
      <c r="C305" s="513"/>
      <c r="D305" s="513"/>
      <c r="E305" s="422" t="s">
        <v>5330</v>
      </c>
      <c r="F305" s="513">
        <v>4</v>
      </c>
      <c r="G305" s="513"/>
      <c r="H305" s="513"/>
      <c r="I305" s="513"/>
      <c r="J305" s="423">
        <v>4</v>
      </c>
      <c r="K305" s="422" t="s">
        <v>121</v>
      </c>
    </row>
    <row r="306" spans="2:11" ht="38.25" x14ac:dyDescent="0.25">
      <c r="B306" s="429" t="s">
        <v>432</v>
      </c>
      <c r="C306" s="429" t="s">
        <v>433</v>
      </c>
      <c r="D306" s="429" t="s">
        <v>434</v>
      </c>
      <c r="E306" s="429" t="s">
        <v>435</v>
      </c>
      <c r="F306" s="428" t="s">
        <v>428</v>
      </c>
      <c r="G306" s="427">
        <v>7</v>
      </c>
      <c r="H306" s="426">
        <v>152.44</v>
      </c>
      <c r="I306" s="426">
        <v>152.44</v>
      </c>
      <c r="J306" s="426">
        <v>1067.08</v>
      </c>
      <c r="K306" s="425">
        <v>2.9065323737650824E-4</v>
      </c>
    </row>
    <row r="307" spans="2:11" x14ac:dyDescent="0.25">
      <c r="B307" s="422" t="s">
        <v>4933</v>
      </c>
      <c r="C307" s="513"/>
      <c r="D307" s="513"/>
      <c r="E307" s="422" t="s">
        <v>45</v>
      </c>
      <c r="F307" s="513" t="s">
        <v>4932</v>
      </c>
      <c r="G307" s="513"/>
      <c r="H307" s="513"/>
      <c r="I307" s="422"/>
      <c r="J307" s="424" t="s">
        <v>2154</v>
      </c>
      <c r="K307" s="422"/>
    </row>
    <row r="308" spans="2:11" ht="60.75" customHeight="1" x14ac:dyDescent="0.25">
      <c r="B308" s="513" t="s">
        <v>4949</v>
      </c>
      <c r="C308" s="513"/>
      <c r="D308" s="513"/>
      <c r="E308" s="422" t="s">
        <v>5329</v>
      </c>
      <c r="F308" s="513">
        <v>7</v>
      </c>
      <c r="G308" s="513"/>
      <c r="H308" s="513"/>
      <c r="I308" s="513"/>
      <c r="J308" s="423">
        <v>7</v>
      </c>
      <c r="K308" s="422" t="s">
        <v>121</v>
      </c>
    </row>
    <row r="309" spans="2:11" ht="38.25" x14ac:dyDescent="0.25">
      <c r="B309" s="429" t="s">
        <v>436</v>
      </c>
      <c r="C309" s="429" t="s">
        <v>437</v>
      </c>
      <c r="D309" s="429" t="s">
        <v>434</v>
      </c>
      <c r="E309" s="429" t="s">
        <v>438</v>
      </c>
      <c r="F309" s="428" t="s">
        <v>428</v>
      </c>
      <c r="G309" s="427">
        <v>6</v>
      </c>
      <c r="H309" s="426">
        <v>475.08</v>
      </c>
      <c r="I309" s="426">
        <v>475.08</v>
      </c>
      <c r="J309" s="426">
        <v>2850.48</v>
      </c>
      <c r="K309" s="425">
        <v>7.7641905019022858E-4</v>
      </c>
    </row>
    <row r="310" spans="2:11" x14ac:dyDescent="0.25">
      <c r="B310" s="422" t="s">
        <v>4933</v>
      </c>
      <c r="C310" s="513"/>
      <c r="D310" s="513"/>
      <c r="E310" s="422" t="s">
        <v>45</v>
      </c>
      <c r="F310" s="513" t="s">
        <v>4932</v>
      </c>
      <c r="G310" s="513"/>
      <c r="H310" s="513"/>
      <c r="I310" s="422"/>
      <c r="J310" s="424" t="s">
        <v>2154</v>
      </c>
      <c r="K310" s="422"/>
    </row>
    <row r="311" spans="2:11" ht="58.5" customHeight="1" x14ac:dyDescent="0.25">
      <c r="B311" s="513" t="s">
        <v>4949</v>
      </c>
      <c r="C311" s="513"/>
      <c r="D311" s="513"/>
      <c r="E311" s="422" t="s">
        <v>5328</v>
      </c>
      <c r="F311" s="513">
        <v>6</v>
      </c>
      <c r="G311" s="513"/>
      <c r="H311" s="513"/>
      <c r="I311" s="513"/>
      <c r="J311" s="423">
        <v>6</v>
      </c>
      <c r="K311" s="422" t="s">
        <v>121</v>
      </c>
    </row>
    <row r="312" spans="2:11" ht="25.5" x14ac:dyDescent="0.25">
      <c r="B312" s="429" t="s">
        <v>439</v>
      </c>
      <c r="C312" s="429" t="s">
        <v>440</v>
      </c>
      <c r="D312" s="429" t="s">
        <v>229</v>
      </c>
      <c r="E312" s="429" t="s">
        <v>441</v>
      </c>
      <c r="F312" s="428" t="s">
        <v>268</v>
      </c>
      <c r="G312" s="427">
        <v>2</v>
      </c>
      <c r="H312" s="426">
        <v>85.53</v>
      </c>
      <c r="I312" s="426">
        <v>85.53</v>
      </c>
      <c r="J312" s="426">
        <v>171.06</v>
      </c>
      <c r="K312" s="425">
        <v>4.6593641325510268E-5</v>
      </c>
    </row>
    <row r="313" spans="2:11" x14ac:dyDescent="0.25">
      <c r="B313" s="422" t="s">
        <v>4933</v>
      </c>
      <c r="C313" s="513"/>
      <c r="D313" s="513"/>
      <c r="E313" s="422" t="s">
        <v>45</v>
      </c>
      <c r="F313" s="513" t="s">
        <v>4932</v>
      </c>
      <c r="G313" s="513"/>
      <c r="H313" s="513"/>
      <c r="I313" s="422"/>
      <c r="J313" s="424" t="s">
        <v>2154</v>
      </c>
      <c r="K313" s="422"/>
    </row>
    <row r="314" spans="2:11" ht="44.25" customHeight="1" x14ac:dyDescent="0.25">
      <c r="B314" s="513" t="s">
        <v>4949</v>
      </c>
      <c r="C314" s="513"/>
      <c r="D314" s="513"/>
      <c r="E314" s="422" t="s">
        <v>5327</v>
      </c>
      <c r="F314" s="513">
        <v>2</v>
      </c>
      <c r="G314" s="513"/>
      <c r="H314" s="513"/>
      <c r="I314" s="513"/>
      <c r="J314" s="423">
        <v>2</v>
      </c>
      <c r="K314" s="422" t="s">
        <v>121</v>
      </c>
    </row>
    <row r="315" spans="2:11" ht="25.5" x14ac:dyDescent="0.25">
      <c r="B315" s="429" t="s">
        <v>442</v>
      </c>
      <c r="C315" s="429" t="s">
        <v>443</v>
      </c>
      <c r="D315" s="429" t="s">
        <v>229</v>
      </c>
      <c r="E315" s="429" t="s">
        <v>444</v>
      </c>
      <c r="F315" s="428" t="s">
        <v>268</v>
      </c>
      <c r="G315" s="427">
        <v>3</v>
      </c>
      <c r="H315" s="426">
        <v>154.38</v>
      </c>
      <c r="I315" s="426">
        <v>154.38</v>
      </c>
      <c r="J315" s="426">
        <v>463.14</v>
      </c>
      <c r="K315" s="425">
        <v>1.2615093559860182E-4</v>
      </c>
    </row>
    <row r="316" spans="2:11" x14ac:dyDescent="0.25">
      <c r="B316" s="422" t="s">
        <v>4933</v>
      </c>
      <c r="C316" s="513"/>
      <c r="D316" s="513"/>
      <c r="E316" s="422" t="s">
        <v>45</v>
      </c>
      <c r="F316" s="513" t="s">
        <v>4932</v>
      </c>
      <c r="G316" s="513"/>
      <c r="H316" s="513"/>
      <c r="I316" s="422"/>
      <c r="J316" s="424" t="s">
        <v>2154</v>
      </c>
      <c r="K316" s="422"/>
    </row>
    <row r="317" spans="2:11" ht="35.25" customHeight="1" x14ac:dyDescent="0.25">
      <c r="B317" s="513" t="s">
        <v>4949</v>
      </c>
      <c r="C317" s="513"/>
      <c r="D317" s="513"/>
      <c r="E317" s="422" t="s">
        <v>5326</v>
      </c>
      <c r="F317" s="513">
        <v>3</v>
      </c>
      <c r="G317" s="513"/>
      <c r="H317" s="513"/>
      <c r="I317" s="513"/>
      <c r="J317" s="423">
        <v>3</v>
      </c>
      <c r="K317" s="422" t="s">
        <v>121</v>
      </c>
    </row>
    <row r="318" spans="2:11" ht="25.5" x14ac:dyDescent="0.25">
      <c r="B318" s="429" t="s">
        <v>445</v>
      </c>
      <c r="C318" s="429" t="s">
        <v>446</v>
      </c>
      <c r="D318" s="429" t="s">
        <v>229</v>
      </c>
      <c r="E318" s="429" t="s">
        <v>447</v>
      </c>
      <c r="F318" s="428" t="s">
        <v>279</v>
      </c>
      <c r="G318" s="427">
        <v>2</v>
      </c>
      <c r="H318" s="426">
        <v>118.58</v>
      </c>
      <c r="I318" s="426">
        <v>118.58</v>
      </c>
      <c r="J318" s="426">
        <v>237.16</v>
      </c>
      <c r="K318" s="425">
        <v>6.4598082408266199E-5</v>
      </c>
    </row>
    <row r="319" spans="2:11" x14ac:dyDescent="0.25">
      <c r="B319" s="422" t="s">
        <v>4933</v>
      </c>
      <c r="C319" s="513"/>
      <c r="D319" s="513"/>
      <c r="E319" s="422" t="s">
        <v>45</v>
      </c>
      <c r="F319" s="513" t="s">
        <v>4932</v>
      </c>
      <c r="G319" s="513"/>
      <c r="H319" s="513"/>
      <c r="I319" s="422"/>
      <c r="J319" s="424" t="s">
        <v>2154</v>
      </c>
      <c r="K319" s="422"/>
    </row>
    <row r="320" spans="2:11" x14ac:dyDescent="0.25">
      <c r="B320" s="513" t="s">
        <v>5120</v>
      </c>
      <c r="C320" s="513"/>
      <c r="D320" s="513"/>
      <c r="E320" s="422" t="s">
        <v>5302</v>
      </c>
      <c r="F320" s="513">
        <v>2</v>
      </c>
      <c r="G320" s="513"/>
      <c r="H320" s="513"/>
      <c r="I320" s="513"/>
      <c r="J320" s="423">
        <v>2</v>
      </c>
      <c r="K320" s="422" t="s">
        <v>121</v>
      </c>
    </row>
    <row r="321" spans="2:11" ht="25.5" x14ac:dyDescent="0.25">
      <c r="B321" s="429" t="s">
        <v>448</v>
      </c>
      <c r="C321" s="429" t="s">
        <v>449</v>
      </c>
      <c r="D321" s="429" t="s">
        <v>229</v>
      </c>
      <c r="E321" s="429" t="s">
        <v>450</v>
      </c>
      <c r="F321" s="428" t="s">
        <v>279</v>
      </c>
      <c r="G321" s="427">
        <v>3</v>
      </c>
      <c r="H321" s="426">
        <v>76.98</v>
      </c>
      <c r="I321" s="426">
        <v>76.98</v>
      </c>
      <c r="J321" s="426">
        <v>230.94</v>
      </c>
      <c r="K321" s="425">
        <v>6.2903867226197488E-5</v>
      </c>
    </row>
    <row r="322" spans="2:11" x14ac:dyDescent="0.25">
      <c r="B322" s="422" t="s">
        <v>4933</v>
      </c>
      <c r="C322" s="513"/>
      <c r="D322" s="513"/>
      <c r="E322" s="422" t="s">
        <v>45</v>
      </c>
      <c r="F322" s="513" t="s">
        <v>4932</v>
      </c>
      <c r="G322" s="513"/>
      <c r="H322" s="513"/>
      <c r="I322" s="422"/>
      <c r="J322" s="424" t="s">
        <v>2154</v>
      </c>
      <c r="K322" s="422"/>
    </row>
    <row r="323" spans="2:11" x14ac:dyDescent="0.25">
      <c r="B323" s="513" t="s">
        <v>5120</v>
      </c>
      <c r="C323" s="513"/>
      <c r="D323" s="513"/>
      <c r="E323" s="422" t="s">
        <v>5302</v>
      </c>
      <c r="F323" s="513">
        <v>3</v>
      </c>
      <c r="G323" s="513"/>
      <c r="H323" s="513"/>
      <c r="I323" s="513"/>
      <c r="J323" s="423">
        <v>3</v>
      </c>
      <c r="K323" s="422" t="s">
        <v>121</v>
      </c>
    </row>
    <row r="324" spans="2:11" ht="25.5" x14ac:dyDescent="0.25">
      <c r="B324" s="429" t="s">
        <v>451</v>
      </c>
      <c r="C324" s="429" t="s">
        <v>452</v>
      </c>
      <c r="D324" s="429" t="s">
        <v>229</v>
      </c>
      <c r="E324" s="429" t="s">
        <v>453</v>
      </c>
      <c r="F324" s="428" t="s">
        <v>279</v>
      </c>
      <c r="G324" s="427">
        <v>6</v>
      </c>
      <c r="H324" s="426">
        <v>2277.59</v>
      </c>
      <c r="I324" s="426">
        <v>2277.59</v>
      </c>
      <c r="J324" s="426">
        <v>13665.54</v>
      </c>
      <c r="K324" s="425">
        <v>3.7222452313773742E-3</v>
      </c>
    </row>
    <row r="325" spans="2:11" x14ac:dyDescent="0.25">
      <c r="B325" s="422" t="s">
        <v>4933</v>
      </c>
      <c r="C325" s="513"/>
      <c r="D325" s="513"/>
      <c r="E325" s="422" t="s">
        <v>45</v>
      </c>
      <c r="F325" s="513" t="s">
        <v>4932</v>
      </c>
      <c r="G325" s="513"/>
      <c r="H325" s="513"/>
      <c r="I325" s="422"/>
      <c r="J325" s="424" t="s">
        <v>2154</v>
      </c>
      <c r="K325" s="422"/>
    </row>
    <row r="326" spans="2:11" ht="51" x14ac:dyDescent="0.25">
      <c r="B326" s="513" t="s">
        <v>4949</v>
      </c>
      <c r="C326" s="513"/>
      <c r="D326" s="513"/>
      <c r="E326" s="422" t="s">
        <v>5325</v>
      </c>
      <c r="F326" s="513">
        <v>6</v>
      </c>
      <c r="G326" s="513"/>
      <c r="H326" s="513"/>
      <c r="I326" s="513"/>
      <c r="J326" s="423">
        <v>6</v>
      </c>
      <c r="K326" s="422" t="s">
        <v>121</v>
      </c>
    </row>
    <row r="327" spans="2:11" ht="25.5" x14ac:dyDescent="0.25">
      <c r="B327" s="429" t="s">
        <v>454</v>
      </c>
      <c r="C327" s="429" t="s">
        <v>455</v>
      </c>
      <c r="D327" s="429" t="s">
        <v>229</v>
      </c>
      <c r="E327" s="429" t="s">
        <v>456</v>
      </c>
      <c r="F327" s="428" t="s">
        <v>279</v>
      </c>
      <c r="G327" s="427">
        <v>2</v>
      </c>
      <c r="H327" s="426">
        <v>287.89</v>
      </c>
      <c r="I327" s="426">
        <v>287.89</v>
      </c>
      <c r="J327" s="426">
        <v>575.78</v>
      </c>
      <c r="K327" s="425">
        <v>1.568320285420455E-4</v>
      </c>
    </row>
    <row r="328" spans="2:11" x14ac:dyDescent="0.25">
      <c r="B328" s="422" t="s">
        <v>4933</v>
      </c>
      <c r="C328" s="513"/>
      <c r="D328" s="513"/>
      <c r="E328" s="422" t="s">
        <v>45</v>
      </c>
      <c r="F328" s="513" t="s">
        <v>4932</v>
      </c>
      <c r="G328" s="513"/>
      <c r="H328" s="513"/>
      <c r="I328" s="422"/>
      <c r="J328" s="424" t="s">
        <v>2154</v>
      </c>
      <c r="K328" s="422"/>
    </row>
    <row r="329" spans="2:11" ht="55.5" customHeight="1" x14ac:dyDescent="0.25">
      <c r="B329" s="513" t="s">
        <v>4949</v>
      </c>
      <c r="C329" s="513"/>
      <c r="D329" s="513"/>
      <c r="E329" s="422" t="s">
        <v>5324</v>
      </c>
      <c r="F329" s="513">
        <v>2</v>
      </c>
      <c r="G329" s="513"/>
      <c r="H329" s="513"/>
      <c r="I329" s="513"/>
      <c r="J329" s="423">
        <v>2</v>
      </c>
      <c r="K329" s="422" t="s">
        <v>121</v>
      </c>
    </row>
    <row r="330" spans="2:11" ht="25.5" x14ac:dyDescent="0.25">
      <c r="B330" s="429" t="s">
        <v>457</v>
      </c>
      <c r="C330" s="429" t="s">
        <v>458</v>
      </c>
      <c r="D330" s="429" t="s">
        <v>229</v>
      </c>
      <c r="E330" s="429" t="s">
        <v>459</v>
      </c>
      <c r="F330" s="428" t="s">
        <v>279</v>
      </c>
      <c r="G330" s="427">
        <v>6</v>
      </c>
      <c r="H330" s="426">
        <v>125.66</v>
      </c>
      <c r="I330" s="426">
        <v>125.66</v>
      </c>
      <c r="J330" s="426">
        <v>753.96</v>
      </c>
      <c r="K330" s="425">
        <v>2.053650287254865E-4</v>
      </c>
    </row>
    <row r="331" spans="2:11" x14ac:dyDescent="0.25">
      <c r="B331" s="422" t="s">
        <v>4933</v>
      </c>
      <c r="C331" s="513"/>
      <c r="D331" s="513"/>
      <c r="E331" s="422" t="s">
        <v>45</v>
      </c>
      <c r="F331" s="513" t="s">
        <v>4932</v>
      </c>
      <c r="G331" s="513"/>
      <c r="H331" s="513"/>
      <c r="I331" s="422"/>
      <c r="J331" s="424" t="s">
        <v>2154</v>
      </c>
      <c r="K331" s="422"/>
    </row>
    <row r="332" spans="2:11" ht="51" x14ac:dyDescent="0.25">
      <c r="B332" s="513" t="s">
        <v>4949</v>
      </c>
      <c r="C332" s="513"/>
      <c r="D332" s="513"/>
      <c r="E332" s="422" t="s">
        <v>5323</v>
      </c>
      <c r="F332" s="513">
        <v>6</v>
      </c>
      <c r="G332" s="513"/>
      <c r="H332" s="513"/>
      <c r="I332" s="513"/>
      <c r="J332" s="423">
        <v>6</v>
      </c>
      <c r="K332" s="422" t="s">
        <v>121</v>
      </c>
    </row>
    <row r="333" spans="2:11" ht="38.25" x14ac:dyDescent="0.25">
      <c r="B333" s="429" t="s">
        <v>460</v>
      </c>
      <c r="C333" s="429" t="s">
        <v>461</v>
      </c>
      <c r="D333" s="429" t="s">
        <v>462</v>
      </c>
      <c r="E333" s="429" t="s">
        <v>463</v>
      </c>
      <c r="F333" s="428" t="s">
        <v>268</v>
      </c>
      <c r="G333" s="427">
        <v>3</v>
      </c>
      <c r="H333" s="426">
        <v>597.4</v>
      </c>
      <c r="I333" s="426">
        <v>597.4</v>
      </c>
      <c r="J333" s="426">
        <v>1792.2</v>
      </c>
      <c r="K333" s="425">
        <v>4.8816277319992693E-4</v>
      </c>
    </row>
    <row r="334" spans="2:11" x14ac:dyDescent="0.25">
      <c r="B334" s="422" t="s">
        <v>4933</v>
      </c>
      <c r="C334" s="513"/>
      <c r="D334" s="513"/>
      <c r="E334" s="422" t="s">
        <v>45</v>
      </c>
      <c r="F334" s="513" t="s">
        <v>4932</v>
      </c>
      <c r="G334" s="513"/>
      <c r="H334" s="513"/>
      <c r="I334" s="422"/>
      <c r="J334" s="424" t="s">
        <v>2154</v>
      </c>
      <c r="K334" s="422"/>
    </row>
    <row r="335" spans="2:11" ht="51" x14ac:dyDescent="0.25">
      <c r="B335" s="513" t="s">
        <v>4949</v>
      </c>
      <c r="C335" s="513"/>
      <c r="D335" s="513"/>
      <c r="E335" s="422" t="s">
        <v>5322</v>
      </c>
      <c r="F335" s="513">
        <v>3</v>
      </c>
      <c r="G335" s="513"/>
      <c r="H335" s="513"/>
      <c r="I335" s="513"/>
      <c r="J335" s="423">
        <v>3</v>
      </c>
      <c r="K335" s="422" t="s">
        <v>121</v>
      </c>
    </row>
    <row r="336" spans="2:11" x14ac:dyDescent="0.25">
      <c r="B336" s="434" t="s">
        <v>464</v>
      </c>
      <c r="C336" s="434" t="s">
        <v>185</v>
      </c>
      <c r="D336" s="434"/>
      <c r="E336" s="434" t="s">
        <v>465</v>
      </c>
      <c r="F336" s="433"/>
      <c r="G336" s="432">
        <v>1</v>
      </c>
      <c r="H336" s="432" t="s">
        <v>121</v>
      </c>
      <c r="I336" s="431">
        <v>272795.48</v>
      </c>
      <c r="J336" s="431">
        <v>272795.48</v>
      </c>
      <c r="K336" s="430">
        <v>7.4304540806386127E-2</v>
      </c>
    </row>
    <row r="337" spans="2:11" x14ac:dyDescent="0.25">
      <c r="B337" s="434" t="s">
        <v>466</v>
      </c>
      <c r="C337" s="434" t="s">
        <v>185</v>
      </c>
      <c r="D337" s="434"/>
      <c r="E337" s="434" t="s">
        <v>467</v>
      </c>
      <c r="F337" s="433"/>
      <c r="G337" s="432">
        <v>1</v>
      </c>
      <c r="H337" s="432" t="s">
        <v>121</v>
      </c>
      <c r="I337" s="431">
        <v>10415.379999999999</v>
      </c>
      <c r="J337" s="431">
        <v>10415.379999999999</v>
      </c>
      <c r="K337" s="430">
        <v>2.8369605985554373E-3</v>
      </c>
    </row>
    <row r="338" spans="2:11" ht="25.5" x14ac:dyDescent="0.25">
      <c r="B338" s="429" t="s">
        <v>468</v>
      </c>
      <c r="C338" s="429" t="s">
        <v>469</v>
      </c>
      <c r="D338" s="429" t="s">
        <v>229</v>
      </c>
      <c r="E338" s="429" t="s">
        <v>470</v>
      </c>
      <c r="F338" s="428" t="s">
        <v>279</v>
      </c>
      <c r="G338" s="427">
        <v>3</v>
      </c>
      <c r="H338" s="426">
        <v>420.41</v>
      </c>
      <c r="I338" s="426">
        <v>420.41</v>
      </c>
      <c r="J338" s="426">
        <v>1261.23</v>
      </c>
      <c r="K338" s="425">
        <v>3.4353617589718996E-4</v>
      </c>
    </row>
    <row r="339" spans="2:11" x14ac:dyDescent="0.25">
      <c r="B339" s="422" t="s">
        <v>4933</v>
      </c>
      <c r="C339" s="513"/>
      <c r="D339" s="513"/>
      <c r="E339" s="422" t="s">
        <v>45</v>
      </c>
      <c r="F339" s="513" t="s">
        <v>4932</v>
      </c>
      <c r="G339" s="513"/>
      <c r="H339" s="513"/>
      <c r="I339" s="422"/>
      <c r="J339" s="424" t="s">
        <v>2154</v>
      </c>
      <c r="K339" s="422"/>
    </row>
    <row r="340" spans="2:11" x14ac:dyDescent="0.25">
      <c r="B340" s="513" t="s">
        <v>5120</v>
      </c>
      <c r="C340" s="513"/>
      <c r="D340" s="513"/>
      <c r="E340" s="422" t="s">
        <v>5302</v>
      </c>
      <c r="F340" s="513">
        <v>3</v>
      </c>
      <c r="G340" s="513"/>
      <c r="H340" s="513"/>
      <c r="I340" s="513"/>
      <c r="J340" s="423">
        <v>3</v>
      </c>
      <c r="K340" s="422" t="s">
        <v>121</v>
      </c>
    </row>
    <row r="341" spans="2:11" ht="25.5" x14ac:dyDescent="0.25">
      <c r="B341" s="429" t="s">
        <v>471</v>
      </c>
      <c r="C341" s="429" t="s">
        <v>472</v>
      </c>
      <c r="D341" s="429" t="s">
        <v>229</v>
      </c>
      <c r="E341" s="429" t="s">
        <v>473</v>
      </c>
      <c r="F341" s="428" t="s">
        <v>279</v>
      </c>
      <c r="G341" s="427">
        <v>3</v>
      </c>
      <c r="H341" s="426">
        <v>73.06</v>
      </c>
      <c r="I341" s="426">
        <v>73.06</v>
      </c>
      <c r="J341" s="426">
        <v>219.18</v>
      </c>
      <c r="K341" s="425">
        <v>5.9700656528266926E-5</v>
      </c>
    </row>
    <row r="342" spans="2:11" x14ac:dyDescent="0.25">
      <c r="B342" s="422" t="s">
        <v>4933</v>
      </c>
      <c r="C342" s="513"/>
      <c r="D342" s="513"/>
      <c r="E342" s="422" t="s">
        <v>45</v>
      </c>
      <c r="F342" s="513" t="s">
        <v>4932</v>
      </c>
      <c r="G342" s="513"/>
      <c r="H342" s="513"/>
      <c r="I342" s="422"/>
      <c r="J342" s="424" t="s">
        <v>2154</v>
      </c>
      <c r="K342" s="422"/>
    </row>
    <row r="343" spans="2:11" x14ac:dyDescent="0.25">
      <c r="B343" s="513" t="s">
        <v>5120</v>
      </c>
      <c r="C343" s="513"/>
      <c r="D343" s="513"/>
      <c r="E343" s="422" t="s">
        <v>5302</v>
      </c>
      <c r="F343" s="513">
        <v>3</v>
      </c>
      <c r="G343" s="513"/>
      <c r="H343" s="513"/>
      <c r="I343" s="513"/>
      <c r="J343" s="423">
        <v>3</v>
      </c>
      <c r="K343" s="422" t="s">
        <v>121</v>
      </c>
    </row>
    <row r="344" spans="2:11" ht="25.5" x14ac:dyDescent="0.25">
      <c r="B344" s="429" t="s">
        <v>474</v>
      </c>
      <c r="C344" s="429" t="s">
        <v>475</v>
      </c>
      <c r="D344" s="429" t="s">
        <v>229</v>
      </c>
      <c r="E344" s="429" t="s">
        <v>476</v>
      </c>
      <c r="F344" s="428" t="s">
        <v>279</v>
      </c>
      <c r="G344" s="427">
        <v>6</v>
      </c>
      <c r="H344" s="426">
        <v>367.45</v>
      </c>
      <c r="I344" s="426">
        <v>367.45</v>
      </c>
      <c r="J344" s="426">
        <v>2204.6999999999998</v>
      </c>
      <c r="K344" s="425">
        <v>6.0052029130335839E-4</v>
      </c>
    </row>
    <row r="345" spans="2:11" x14ac:dyDescent="0.25">
      <c r="B345" s="422" t="s">
        <v>4933</v>
      </c>
      <c r="C345" s="513"/>
      <c r="D345" s="513"/>
      <c r="E345" s="422" t="s">
        <v>45</v>
      </c>
      <c r="F345" s="513" t="s">
        <v>4932</v>
      </c>
      <c r="G345" s="513"/>
      <c r="H345" s="513"/>
      <c r="I345" s="422"/>
      <c r="J345" s="424" t="s">
        <v>2154</v>
      </c>
      <c r="K345" s="422"/>
    </row>
    <row r="346" spans="2:11" x14ac:dyDescent="0.25">
      <c r="B346" s="513" t="s">
        <v>5120</v>
      </c>
      <c r="C346" s="513"/>
      <c r="D346" s="513"/>
      <c r="E346" s="422" t="s">
        <v>5302</v>
      </c>
      <c r="F346" s="513">
        <v>6</v>
      </c>
      <c r="G346" s="513"/>
      <c r="H346" s="513"/>
      <c r="I346" s="513"/>
      <c r="J346" s="423">
        <v>6</v>
      </c>
      <c r="K346" s="422" t="s">
        <v>121</v>
      </c>
    </row>
    <row r="347" spans="2:11" ht="25.5" x14ac:dyDescent="0.25">
      <c r="B347" s="429" t="s">
        <v>477</v>
      </c>
      <c r="C347" s="429" t="s">
        <v>478</v>
      </c>
      <c r="D347" s="429" t="s">
        <v>229</v>
      </c>
      <c r="E347" s="429" t="s">
        <v>479</v>
      </c>
      <c r="F347" s="428" t="s">
        <v>240</v>
      </c>
      <c r="G347" s="427">
        <v>1.5</v>
      </c>
      <c r="H347" s="426">
        <v>90.23</v>
      </c>
      <c r="I347" s="426">
        <v>90.23</v>
      </c>
      <c r="J347" s="426">
        <v>135.35</v>
      </c>
      <c r="K347" s="425">
        <v>3.6866885031028968E-5</v>
      </c>
    </row>
    <row r="348" spans="2:11" x14ac:dyDescent="0.25">
      <c r="B348" s="422" t="s">
        <v>4933</v>
      </c>
      <c r="C348" s="513"/>
      <c r="D348" s="513"/>
      <c r="E348" s="422" t="s">
        <v>45</v>
      </c>
      <c r="F348" s="513" t="s">
        <v>4932</v>
      </c>
      <c r="G348" s="513"/>
      <c r="H348" s="513"/>
      <c r="I348" s="422"/>
      <c r="J348" s="424" t="s">
        <v>2154</v>
      </c>
      <c r="K348" s="422"/>
    </row>
    <row r="349" spans="2:11" x14ac:dyDescent="0.25">
      <c r="B349" s="513" t="s">
        <v>5120</v>
      </c>
      <c r="C349" s="513"/>
      <c r="D349" s="513"/>
      <c r="E349" s="422" t="s">
        <v>5302</v>
      </c>
      <c r="F349" s="513" t="s">
        <v>5321</v>
      </c>
      <c r="G349" s="513"/>
      <c r="H349" s="513"/>
      <c r="I349" s="513"/>
      <c r="J349" s="423">
        <v>1.5</v>
      </c>
      <c r="K349" s="422" t="s">
        <v>121</v>
      </c>
    </row>
    <row r="350" spans="2:11" ht="25.5" x14ac:dyDescent="0.25">
      <c r="B350" s="429" t="s">
        <v>480</v>
      </c>
      <c r="C350" s="429" t="s">
        <v>481</v>
      </c>
      <c r="D350" s="429" t="s">
        <v>229</v>
      </c>
      <c r="E350" s="429" t="s">
        <v>482</v>
      </c>
      <c r="F350" s="428" t="s">
        <v>279</v>
      </c>
      <c r="G350" s="427">
        <v>4</v>
      </c>
      <c r="H350" s="426">
        <v>26.06</v>
      </c>
      <c r="I350" s="426">
        <v>26.06</v>
      </c>
      <c r="J350" s="426">
        <v>104.24</v>
      </c>
      <c r="K350" s="425">
        <v>2.8393085302064715E-5</v>
      </c>
    </row>
    <row r="351" spans="2:11" x14ac:dyDescent="0.25">
      <c r="B351" s="422" t="s">
        <v>4933</v>
      </c>
      <c r="C351" s="513"/>
      <c r="D351" s="513"/>
      <c r="E351" s="422" t="s">
        <v>45</v>
      </c>
      <c r="F351" s="513" t="s">
        <v>4932</v>
      </c>
      <c r="G351" s="513"/>
      <c r="H351" s="513"/>
      <c r="I351" s="422"/>
      <c r="J351" s="424" t="s">
        <v>2154</v>
      </c>
      <c r="K351" s="422"/>
    </row>
    <row r="352" spans="2:11" x14ac:dyDescent="0.25">
      <c r="B352" s="513" t="s">
        <v>5120</v>
      </c>
      <c r="C352" s="513"/>
      <c r="D352" s="513"/>
      <c r="E352" s="422" t="s">
        <v>5302</v>
      </c>
      <c r="F352" s="513">
        <v>4</v>
      </c>
      <c r="G352" s="513"/>
      <c r="H352" s="513"/>
      <c r="I352" s="513"/>
      <c r="J352" s="423">
        <v>4</v>
      </c>
      <c r="K352" s="422" t="s">
        <v>121</v>
      </c>
    </row>
    <row r="353" spans="2:11" ht="25.5" x14ac:dyDescent="0.25">
      <c r="B353" s="429" t="s">
        <v>483</v>
      </c>
      <c r="C353" s="429" t="s">
        <v>484</v>
      </c>
      <c r="D353" s="429" t="s">
        <v>229</v>
      </c>
      <c r="E353" s="429" t="s">
        <v>485</v>
      </c>
      <c r="F353" s="428" t="s">
        <v>279</v>
      </c>
      <c r="G353" s="427">
        <v>2</v>
      </c>
      <c r="H353" s="426">
        <v>45.72</v>
      </c>
      <c r="I353" s="426">
        <v>45.72</v>
      </c>
      <c r="J353" s="426">
        <v>91.44</v>
      </c>
      <c r="K353" s="425">
        <v>2.490659746758248E-5</v>
      </c>
    </row>
    <row r="354" spans="2:11" x14ac:dyDescent="0.25">
      <c r="B354" s="422" t="s">
        <v>4933</v>
      </c>
      <c r="C354" s="513"/>
      <c r="D354" s="513"/>
      <c r="E354" s="422" t="s">
        <v>45</v>
      </c>
      <c r="F354" s="513" t="s">
        <v>4932</v>
      </c>
      <c r="G354" s="513"/>
      <c r="H354" s="513"/>
      <c r="I354" s="422"/>
      <c r="J354" s="424" t="s">
        <v>2154</v>
      </c>
      <c r="K354" s="422"/>
    </row>
    <row r="355" spans="2:11" x14ac:dyDescent="0.25">
      <c r="B355" s="513" t="s">
        <v>5120</v>
      </c>
      <c r="C355" s="513"/>
      <c r="D355" s="513"/>
      <c r="E355" s="422" t="s">
        <v>5302</v>
      </c>
      <c r="F355" s="513">
        <v>2</v>
      </c>
      <c r="G355" s="513"/>
      <c r="H355" s="513"/>
      <c r="I355" s="513"/>
      <c r="J355" s="423">
        <v>2</v>
      </c>
      <c r="K355" s="422" t="s">
        <v>121</v>
      </c>
    </row>
    <row r="356" spans="2:11" ht="25.5" x14ac:dyDescent="0.25">
      <c r="B356" s="429" t="s">
        <v>486</v>
      </c>
      <c r="C356" s="429" t="s">
        <v>487</v>
      </c>
      <c r="D356" s="429" t="s">
        <v>229</v>
      </c>
      <c r="E356" s="429" t="s">
        <v>488</v>
      </c>
      <c r="F356" s="428" t="s">
        <v>279</v>
      </c>
      <c r="G356" s="427">
        <v>6</v>
      </c>
      <c r="H356" s="426">
        <v>26.53</v>
      </c>
      <c r="I356" s="426">
        <v>26.53</v>
      </c>
      <c r="J356" s="426">
        <v>159.18</v>
      </c>
      <c r="K356" s="425">
        <v>4.335774480413144E-5</v>
      </c>
    </row>
    <row r="357" spans="2:11" x14ac:dyDescent="0.25">
      <c r="B357" s="422" t="s">
        <v>4933</v>
      </c>
      <c r="C357" s="513"/>
      <c r="D357" s="513"/>
      <c r="E357" s="422" t="s">
        <v>45</v>
      </c>
      <c r="F357" s="513" t="s">
        <v>4932</v>
      </c>
      <c r="G357" s="513"/>
      <c r="H357" s="513"/>
      <c r="I357" s="422"/>
      <c r="J357" s="424" t="s">
        <v>2154</v>
      </c>
      <c r="K357" s="422"/>
    </row>
    <row r="358" spans="2:11" x14ac:dyDescent="0.25">
      <c r="B358" s="513" t="s">
        <v>5120</v>
      </c>
      <c r="C358" s="513"/>
      <c r="D358" s="513"/>
      <c r="E358" s="422" t="s">
        <v>5302</v>
      </c>
      <c r="F358" s="513">
        <v>6</v>
      </c>
      <c r="G358" s="513"/>
      <c r="H358" s="513"/>
      <c r="I358" s="513"/>
      <c r="J358" s="423">
        <v>6</v>
      </c>
      <c r="K358" s="422" t="s">
        <v>121</v>
      </c>
    </row>
    <row r="359" spans="2:11" ht="25.5" x14ac:dyDescent="0.25">
      <c r="B359" s="429" t="s">
        <v>489</v>
      </c>
      <c r="C359" s="429" t="s">
        <v>490</v>
      </c>
      <c r="D359" s="429" t="s">
        <v>229</v>
      </c>
      <c r="E359" s="429" t="s">
        <v>491</v>
      </c>
      <c r="F359" s="428" t="s">
        <v>279</v>
      </c>
      <c r="G359" s="427">
        <v>1</v>
      </c>
      <c r="H359" s="426">
        <v>22.74</v>
      </c>
      <c r="I359" s="426">
        <v>22.74</v>
      </c>
      <c r="J359" s="426">
        <v>22.74</v>
      </c>
      <c r="K359" s="425">
        <v>6.1939635434473485E-6</v>
      </c>
    </row>
    <row r="360" spans="2:11" x14ac:dyDescent="0.25">
      <c r="B360" s="422" t="s">
        <v>4933</v>
      </c>
      <c r="C360" s="513"/>
      <c r="D360" s="513"/>
      <c r="E360" s="422" t="s">
        <v>45</v>
      </c>
      <c r="F360" s="513" t="s">
        <v>4932</v>
      </c>
      <c r="G360" s="513"/>
      <c r="H360" s="513"/>
      <c r="I360" s="422"/>
      <c r="J360" s="424" t="s">
        <v>2154</v>
      </c>
      <c r="K360" s="422"/>
    </row>
    <row r="361" spans="2:11" x14ac:dyDescent="0.25">
      <c r="B361" s="513" t="s">
        <v>5120</v>
      </c>
      <c r="C361" s="513"/>
      <c r="D361" s="513"/>
      <c r="E361" s="422" t="s">
        <v>5302</v>
      </c>
      <c r="F361" s="513">
        <v>1</v>
      </c>
      <c r="G361" s="513"/>
      <c r="H361" s="513"/>
      <c r="I361" s="513"/>
      <c r="J361" s="423">
        <v>1</v>
      </c>
      <c r="K361" s="422" t="s">
        <v>121</v>
      </c>
    </row>
    <row r="362" spans="2:11" ht="25.5" x14ac:dyDescent="0.25">
      <c r="B362" s="429" t="s">
        <v>492</v>
      </c>
      <c r="C362" s="429" t="s">
        <v>493</v>
      </c>
      <c r="D362" s="429" t="s">
        <v>229</v>
      </c>
      <c r="E362" s="429" t="s">
        <v>494</v>
      </c>
      <c r="F362" s="428" t="s">
        <v>279</v>
      </c>
      <c r="G362" s="427">
        <v>6</v>
      </c>
      <c r="H362" s="426">
        <v>86.96</v>
      </c>
      <c r="I362" s="426">
        <v>86.96</v>
      </c>
      <c r="J362" s="426">
        <v>521.76</v>
      </c>
      <c r="K362" s="425">
        <v>1.4211796035308217E-4</v>
      </c>
    </row>
    <row r="363" spans="2:11" x14ac:dyDescent="0.25">
      <c r="B363" s="422" t="s">
        <v>4933</v>
      </c>
      <c r="C363" s="513"/>
      <c r="D363" s="513"/>
      <c r="E363" s="422" t="s">
        <v>45</v>
      </c>
      <c r="F363" s="513" t="s">
        <v>4932</v>
      </c>
      <c r="G363" s="513"/>
      <c r="H363" s="513"/>
      <c r="I363" s="422"/>
      <c r="J363" s="424" t="s">
        <v>2154</v>
      </c>
      <c r="K363" s="422"/>
    </row>
    <row r="364" spans="2:11" x14ac:dyDescent="0.25">
      <c r="B364" s="513" t="s">
        <v>5120</v>
      </c>
      <c r="C364" s="513"/>
      <c r="D364" s="513"/>
      <c r="E364" s="422" t="s">
        <v>5302</v>
      </c>
      <c r="F364" s="513">
        <v>6</v>
      </c>
      <c r="G364" s="513"/>
      <c r="H364" s="513"/>
      <c r="I364" s="513"/>
      <c r="J364" s="423">
        <v>6</v>
      </c>
      <c r="K364" s="422" t="s">
        <v>121</v>
      </c>
    </row>
    <row r="365" spans="2:11" ht="38.25" x14ac:dyDescent="0.25">
      <c r="B365" s="429" t="s">
        <v>495</v>
      </c>
      <c r="C365" s="429" t="s">
        <v>496</v>
      </c>
      <c r="D365" s="429" t="s">
        <v>434</v>
      </c>
      <c r="E365" s="429" t="s">
        <v>497</v>
      </c>
      <c r="F365" s="428" t="s">
        <v>428</v>
      </c>
      <c r="G365" s="427">
        <v>1</v>
      </c>
      <c r="H365" s="426">
        <v>69.38</v>
      </c>
      <c r="I365" s="426">
        <v>69.38</v>
      </c>
      <c r="J365" s="426">
        <v>69.38</v>
      </c>
      <c r="K365" s="425">
        <v>1.8897853590342E-5</v>
      </c>
    </row>
    <row r="366" spans="2:11" x14ac:dyDescent="0.25">
      <c r="B366" s="422" t="s">
        <v>4933</v>
      </c>
      <c r="C366" s="513"/>
      <c r="D366" s="513"/>
      <c r="E366" s="422" t="s">
        <v>45</v>
      </c>
      <c r="F366" s="513" t="s">
        <v>4932</v>
      </c>
      <c r="G366" s="513"/>
      <c r="H366" s="513"/>
      <c r="I366" s="422"/>
      <c r="J366" s="424" t="s">
        <v>2154</v>
      </c>
      <c r="K366" s="422"/>
    </row>
    <row r="367" spans="2:11" x14ac:dyDescent="0.25">
      <c r="B367" s="513" t="s">
        <v>5120</v>
      </c>
      <c r="C367" s="513"/>
      <c r="D367" s="513"/>
      <c r="E367" s="422" t="s">
        <v>5302</v>
      </c>
      <c r="F367" s="513">
        <v>1</v>
      </c>
      <c r="G367" s="513"/>
      <c r="H367" s="513"/>
      <c r="I367" s="513"/>
      <c r="J367" s="423">
        <v>1</v>
      </c>
      <c r="K367" s="422" t="s">
        <v>121</v>
      </c>
    </row>
    <row r="368" spans="2:11" ht="25.5" x14ac:dyDescent="0.25">
      <c r="B368" s="429" t="s">
        <v>498</v>
      </c>
      <c r="C368" s="429" t="s">
        <v>499</v>
      </c>
      <c r="D368" s="429" t="s">
        <v>462</v>
      </c>
      <c r="E368" s="429" t="s">
        <v>500</v>
      </c>
      <c r="F368" s="428" t="s">
        <v>268</v>
      </c>
      <c r="G368" s="427">
        <v>13</v>
      </c>
      <c r="H368" s="426">
        <v>5.34</v>
      </c>
      <c r="I368" s="426">
        <v>5.34</v>
      </c>
      <c r="J368" s="426">
        <v>69.42</v>
      </c>
      <c r="K368" s="425">
        <v>1.8908748864824758E-5</v>
      </c>
    </row>
    <row r="369" spans="2:11" x14ac:dyDescent="0.25">
      <c r="B369" s="422" t="s">
        <v>4933</v>
      </c>
      <c r="C369" s="513"/>
      <c r="D369" s="513"/>
      <c r="E369" s="422" t="s">
        <v>45</v>
      </c>
      <c r="F369" s="513" t="s">
        <v>4932</v>
      </c>
      <c r="G369" s="513"/>
      <c r="H369" s="513"/>
      <c r="I369" s="422"/>
      <c r="J369" s="424" t="s">
        <v>2154</v>
      </c>
      <c r="K369" s="422"/>
    </row>
    <row r="370" spans="2:11" x14ac:dyDescent="0.25">
      <c r="B370" s="513" t="s">
        <v>5120</v>
      </c>
      <c r="C370" s="513"/>
      <c r="D370" s="513"/>
      <c r="E370" s="422" t="s">
        <v>5302</v>
      </c>
      <c r="F370" s="513">
        <v>13</v>
      </c>
      <c r="G370" s="513"/>
      <c r="H370" s="513"/>
      <c r="I370" s="513"/>
      <c r="J370" s="423">
        <v>13</v>
      </c>
      <c r="K370" s="422" t="s">
        <v>121</v>
      </c>
    </row>
    <row r="371" spans="2:11" ht="25.5" x14ac:dyDescent="0.25">
      <c r="B371" s="429" t="s">
        <v>501</v>
      </c>
      <c r="C371" s="429" t="s">
        <v>502</v>
      </c>
      <c r="D371" s="429" t="s">
        <v>238</v>
      </c>
      <c r="E371" s="429" t="s">
        <v>503</v>
      </c>
      <c r="F371" s="428" t="s">
        <v>268</v>
      </c>
      <c r="G371" s="427">
        <v>30</v>
      </c>
      <c r="H371" s="426">
        <v>4.83</v>
      </c>
      <c r="I371" s="426">
        <v>4.83</v>
      </c>
      <c r="J371" s="426">
        <v>144.9</v>
      </c>
      <c r="K371" s="425">
        <v>3.9468131813787196E-5</v>
      </c>
    </row>
    <row r="372" spans="2:11" x14ac:dyDescent="0.25">
      <c r="B372" s="422" t="s">
        <v>4933</v>
      </c>
      <c r="C372" s="513"/>
      <c r="D372" s="513"/>
      <c r="E372" s="422" t="s">
        <v>45</v>
      </c>
      <c r="F372" s="513" t="s">
        <v>4932</v>
      </c>
      <c r="G372" s="513"/>
      <c r="H372" s="513"/>
      <c r="I372" s="422"/>
      <c r="J372" s="424" t="s">
        <v>2154</v>
      </c>
      <c r="K372" s="422"/>
    </row>
    <row r="373" spans="2:11" x14ac:dyDescent="0.25">
      <c r="B373" s="513" t="s">
        <v>5120</v>
      </c>
      <c r="C373" s="513"/>
      <c r="D373" s="513"/>
      <c r="E373" s="422" t="s">
        <v>5302</v>
      </c>
      <c r="F373" s="513">
        <v>30</v>
      </c>
      <c r="G373" s="513"/>
      <c r="H373" s="513"/>
      <c r="I373" s="513"/>
      <c r="J373" s="423">
        <v>30</v>
      </c>
      <c r="K373" s="422" t="s">
        <v>121</v>
      </c>
    </row>
    <row r="374" spans="2:11" ht="25.5" x14ac:dyDescent="0.25">
      <c r="B374" s="429" t="s">
        <v>504</v>
      </c>
      <c r="C374" s="429" t="s">
        <v>505</v>
      </c>
      <c r="D374" s="429" t="s">
        <v>462</v>
      </c>
      <c r="E374" s="429" t="s">
        <v>506</v>
      </c>
      <c r="F374" s="428" t="s">
        <v>268</v>
      </c>
      <c r="G374" s="427">
        <v>7</v>
      </c>
      <c r="H374" s="426">
        <v>4.1500000000000004</v>
      </c>
      <c r="I374" s="426">
        <v>4.1500000000000004</v>
      </c>
      <c r="J374" s="426">
        <v>29.05</v>
      </c>
      <c r="K374" s="425">
        <v>7.9126930931022639E-6</v>
      </c>
    </row>
    <row r="375" spans="2:11" x14ac:dyDescent="0.25">
      <c r="B375" s="422" t="s">
        <v>4933</v>
      </c>
      <c r="C375" s="513"/>
      <c r="D375" s="513"/>
      <c r="E375" s="422" t="s">
        <v>45</v>
      </c>
      <c r="F375" s="513" t="s">
        <v>4932</v>
      </c>
      <c r="G375" s="513"/>
      <c r="H375" s="513"/>
      <c r="I375" s="422"/>
      <c r="J375" s="424" t="s">
        <v>2154</v>
      </c>
      <c r="K375" s="422"/>
    </row>
    <row r="376" spans="2:11" x14ac:dyDescent="0.25">
      <c r="B376" s="513" t="s">
        <v>5120</v>
      </c>
      <c r="C376" s="513"/>
      <c r="D376" s="513"/>
      <c r="E376" s="422" t="s">
        <v>5302</v>
      </c>
      <c r="F376" s="513">
        <v>7</v>
      </c>
      <c r="G376" s="513"/>
      <c r="H376" s="513"/>
      <c r="I376" s="513"/>
      <c r="J376" s="423">
        <v>7</v>
      </c>
      <c r="K376" s="422" t="s">
        <v>121</v>
      </c>
    </row>
    <row r="377" spans="2:11" ht="25.5" x14ac:dyDescent="0.25">
      <c r="B377" s="429" t="s">
        <v>507</v>
      </c>
      <c r="C377" s="429" t="s">
        <v>508</v>
      </c>
      <c r="D377" s="429" t="s">
        <v>229</v>
      </c>
      <c r="E377" s="429" t="s">
        <v>509</v>
      </c>
      <c r="F377" s="428" t="s">
        <v>279</v>
      </c>
      <c r="G377" s="427">
        <v>1</v>
      </c>
      <c r="H377" s="426">
        <v>8.3699999999999992</v>
      </c>
      <c r="I377" s="426">
        <v>8.3699999999999992</v>
      </c>
      <c r="J377" s="426">
        <v>8.3699999999999992</v>
      </c>
      <c r="K377" s="425">
        <v>2.2798361855169002E-6</v>
      </c>
    </row>
    <row r="378" spans="2:11" x14ac:dyDescent="0.25">
      <c r="B378" s="422" t="s">
        <v>4933</v>
      </c>
      <c r="C378" s="513"/>
      <c r="D378" s="513"/>
      <c r="E378" s="422" t="s">
        <v>45</v>
      </c>
      <c r="F378" s="513" t="s">
        <v>4932</v>
      </c>
      <c r="G378" s="513"/>
      <c r="H378" s="513"/>
      <c r="I378" s="422"/>
      <c r="J378" s="424" t="s">
        <v>2154</v>
      </c>
      <c r="K378" s="422"/>
    </row>
    <row r="379" spans="2:11" x14ac:dyDescent="0.25">
      <c r="B379" s="513" t="s">
        <v>5120</v>
      </c>
      <c r="C379" s="513"/>
      <c r="D379" s="513"/>
      <c r="E379" s="422" t="s">
        <v>5302</v>
      </c>
      <c r="F379" s="513">
        <v>1</v>
      </c>
      <c r="G379" s="513"/>
      <c r="H379" s="513"/>
      <c r="I379" s="513"/>
      <c r="J379" s="423">
        <v>1</v>
      </c>
      <c r="K379" s="422" t="s">
        <v>121</v>
      </c>
    </row>
    <row r="380" spans="2:11" ht="25.5" x14ac:dyDescent="0.25">
      <c r="B380" s="429" t="s">
        <v>510</v>
      </c>
      <c r="C380" s="429" t="s">
        <v>511</v>
      </c>
      <c r="D380" s="429" t="s">
        <v>229</v>
      </c>
      <c r="E380" s="429" t="s">
        <v>512</v>
      </c>
      <c r="F380" s="428" t="s">
        <v>279</v>
      </c>
      <c r="G380" s="427">
        <v>7</v>
      </c>
      <c r="H380" s="426">
        <v>16.68</v>
      </c>
      <c r="I380" s="426">
        <v>16.68</v>
      </c>
      <c r="J380" s="426">
        <v>116.76</v>
      </c>
      <c r="K380" s="425">
        <v>3.1803306215167657E-5</v>
      </c>
    </row>
    <row r="381" spans="2:11" x14ac:dyDescent="0.25">
      <c r="B381" s="422" t="s">
        <v>4933</v>
      </c>
      <c r="C381" s="513"/>
      <c r="D381" s="513"/>
      <c r="E381" s="422" t="s">
        <v>45</v>
      </c>
      <c r="F381" s="513" t="s">
        <v>4932</v>
      </c>
      <c r="G381" s="513"/>
      <c r="H381" s="513"/>
      <c r="I381" s="422"/>
      <c r="J381" s="424" t="s">
        <v>2154</v>
      </c>
      <c r="K381" s="422"/>
    </row>
    <row r="382" spans="2:11" x14ac:dyDescent="0.25">
      <c r="B382" s="513" t="s">
        <v>5120</v>
      </c>
      <c r="C382" s="513"/>
      <c r="D382" s="513"/>
      <c r="E382" s="422" t="s">
        <v>5302</v>
      </c>
      <c r="F382" s="513">
        <v>7</v>
      </c>
      <c r="G382" s="513"/>
      <c r="H382" s="513"/>
      <c r="I382" s="513"/>
      <c r="J382" s="423">
        <v>7</v>
      </c>
      <c r="K382" s="422" t="s">
        <v>121</v>
      </c>
    </row>
    <row r="383" spans="2:11" ht="25.5" x14ac:dyDescent="0.25">
      <c r="B383" s="429" t="s">
        <v>513</v>
      </c>
      <c r="C383" s="429" t="s">
        <v>514</v>
      </c>
      <c r="D383" s="429" t="s">
        <v>229</v>
      </c>
      <c r="E383" s="429" t="s">
        <v>515</v>
      </c>
      <c r="F383" s="428" t="s">
        <v>279</v>
      </c>
      <c r="G383" s="427">
        <v>1</v>
      </c>
      <c r="H383" s="426">
        <v>26.99</v>
      </c>
      <c r="I383" s="426">
        <v>26.99</v>
      </c>
      <c r="J383" s="426">
        <v>26.99</v>
      </c>
      <c r="K383" s="425">
        <v>7.3515864572402791E-6</v>
      </c>
    </row>
    <row r="384" spans="2:11" x14ac:dyDescent="0.25">
      <c r="B384" s="422" t="s">
        <v>4933</v>
      </c>
      <c r="C384" s="513"/>
      <c r="D384" s="513"/>
      <c r="E384" s="422" t="s">
        <v>45</v>
      </c>
      <c r="F384" s="513" t="s">
        <v>4932</v>
      </c>
      <c r="G384" s="513"/>
      <c r="H384" s="513"/>
      <c r="I384" s="422"/>
      <c r="J384" s="424" t="s">
        <v>2154</v>
      </c>
      <c r="K384" s="422"/>
    </row>
    <row r="385" spans="2:11" x14ac:dyDescent="0.25">
      <c r="B385" s="513" t="s">
        <v>5120</v>
      </c>
      <c r="C385" s="513"/>
      <c r="D385" s="513"/>
      <c r="E385" s="422" t="s">
        <v>5302</v>
      </c>
      <c r="F385" s="513">
        <v>1</v>
      </c>
      <c r="G385" s="513"/>
      <c r="H385" s="513"/>
      <c r="I385" s="513"/>
      <c r="J385" s="423">
        <v>1</v>
      </c>
      <c r="K385" s="422" t="s">
        <v>121</v>
      </c>
    </row>
    <row r="386" spans="2:11" ht="25.5" x14ac:dyDescent="0.25">
      <c r="B386" s="429" t="s">
        <v>516</v>
      </c>
      <c r="C386" s="429" t="s">
        <v>517</v>
      </c>
      <c r="D386" s="429" t="s">
        <v>229</v>
      </c>
      <c r="E386" s="429" t="s">
        <v>518</v>
      </c>
      <c r="F386" s="428" t="s">
        <v>279</v>
      </c>
      <c r="G386" s="427">
        <v>9</v>
      </c>
      <c r="H386" s="426">
        <v>13.62</v>
      </c>
      <c r="I386" s="426">
        <v>13.62</v>
      </c>
      <c r="J386" s="426">
        <v>122.58</v>
      </c>
      <c r="K386" s="425">
        <v>3.3388568652408798E-5</v>
      </c>
    </row>
    <row r="387" spans="2:11" x14ac:dyDescent="0.25">
      <c r="B387" s="422" t="s">
        <v>4933</v>
      </c>
      <c r="C387" s="513"/>
      <c r="D387" s="513"/>
      <c r="E387" s="422" t="s">
        <v>45</v>
      </c>
      <c r="F387" s="513" t="s">
        <v>4932</v>
      </c>
      <c r="G387" s="513"/>
      <c r="H387" s="513"/>
      <c r="I387" s="422"/>
      <c r="J387" s="424" t="s">
        <v>2154</v>
      </c>
      <c r="K387" s="422"/>
    </row>
    <row r="388" spans="2:11" x14ac:dyDescent="0.25">
      <c r="B388" s="513" t="s">
        <v>5120</v>
      </c>
      <c r="C388" s="513"/>
      <c r="D388" s="513"/>
      <c r="E388" s="422" t="s">
        <v>5302</v>
      </c>
      <c r="F388" s="513">
        <v>9</v>
      </c>
      <c r="G388" s="513"/>
      <c r="H388" s="513"/>
      <c r="I388" s="513"/>
      <c r="J388" s="423">
        <v>9</v>
      </c>
      <c r="K388" s="422" t="s">
        <v>121</v>
      </c>
    </row>
    <row r="389" spans="2:11" ht="25.5" x14ac:dyDescent="0.25">
      <c r="B389" s="429" t="s">
        <v>519</v>
      </c>
      <c r="C389" s="429" t="s">
        <v>520</v>
      </c>
      <c r="D389" s="429" t="s">
        <v>229</v>
      </c>
      <c r="E389" s="429" t="s">
        <v>521</v>
      </c>
      <c r="F389" s="428" t="s">
        <v>279</v>
      </c>
      <c r="G389" s="427">
        <v>7</v>
      </c>
      <c r="H389" s="426">
        <v>15.06</v>
      </c>
      <c r="I389" s="426">
        <v>15.06</v>
      </c>
      <c r="J389" s="426">
        <v>105.42</v>
      </c>
      <c r="K389" s="425">
        <v>2.8714495899306048E-5</v>
      </c>
    </row>
    <row r="390" spans="2:11" x14ac:dyDescent="0.25">
      <c r="B390" s="422" t="s">
        <v>4933</v>
      </c>
      <c r="C390" s="513"/>
      <c r="D390" s="513"/>
      <c r="E390" s="422" t="s">
        <v>45</v>
      </c>
      <c r="F390" s="513" t="s">
        <v>4932</v>
      </c>
      <c r="G390" s="513"/>
      <c r="H390" s="513"/>
      <c r="I390" s="422"/>
      <c r="J390" s="424" t="s">
        <v>2154</v>
      </c>
      <c r="K390" s="422"/>
    </row>
    <row r="391" spans="2:11" x14ac:dyDescent="0.25">
      <c r="B391" s="513" t="s">
        <v>5120</v>
      </c>
      <c r="C391" s="513"/>
      <c r="D391" s="513"/>
      <c r="E391" s="422" t="s">
        <v>5302</v>
      </c>
      <c r="F391" s="513">
        <v>7</v>
      </c>
      <c r="G391" s="513"/>
      <c r="H391" s="513"/>
      <c r="I391" s="513"/>
      <c r="J391" s="423">
        <v>7</v>
      </c>
      <c r="K391" s="422" t="s">
        <v>121</v>
      </c>
    </row>
    <row r="392" spans="2:11" ht="25.5" x14ac:dyDescent="0.25">
      <c r="B392" s="429" t="s">
        <v>522</v>
      </c>
      <c r="C392" s="429" t="s">
        <v>523</v>
      </c>
      <c r="D392" s="429" t="s">
        <v>229</v>
      </c>
      <c r="E392" s="429" t="s">
        <v>524</v>
      </c>
      <c r="F392" s="428" t="s">
        <v>279</v>
      </c>
      <c r="G392" s="427">
        <v>2</v>
      </c>
      <c r="H392" s="426">
        <v>22.61</v>
      </c>
      <c r="I392" s="426">
        <v>22.61</v>
      </c>
      <c r="J392" s="426">
        <v>45.22</v>
      </c>
      <c r="K392" s="425">
        <v>1.2317107802756777E-5</v>
      </c>
    </row>
    <row r="393" spans="2:11" x14ac:dyDescent="0.25">
      <c r="B393" s="422" t="s">
        <v>4933</v>
      </c>
      <c r="C393" s="513"/>
      <c r="D393" s="513"/>
      <c r="E393" s="422" t="s">
        <v>45</v>
      </c>
      <c r="F393" s="513" t="s">
        <v>4932</v>
      </c>
      <c r="G393" s="513"/>
      <c r="H393" s="513"/>
      <c r="I393" s="422"/>
      <c r="J393" s="424" t="s">
        <v>2154</v>
      </c>
      <c r="K393" s="422"/>
    </row>
    <row r="394" spans="2:11" x14ac:dyDescent="0.25">
      <c r="B394" s="513" t="s">
        <v>5120</v>
      </c>
      <c r="C394" s="513"/>
      <c r="D394" s="513"/>
      <c r="E394" s="422" t="s">
        <v>5302</v>
      </c>
      <c r="F394" s="513">
        <v>2</v>
      </c>
      <c r="G394" s="513"/>
      <c r="H394" s="513"/>
      <c r="I394" s="513"/>
      <c r="J394" s="423">
        <v>2</v>
      </c>
      <c r="K394" s="422" t="s">
        <v>121</v>
      </c>
    </row>
    <row r="395" spans="2:11" ht="25.5" x14ac:dyDescent="0.25">
      <c r="B395" s="429" t="s">
        <v>525</v>
      </c>
      <c r="C395" s="429" t="s">
        <v>526</v>
      </c>
      <c r="D395" s="429" t="s">
        <v>229</v>
      </c>
      <c r="E395" s="429" t="s">
        <v>527</v>
      </c>
      <c r="F395" s="428" t="s">
        <v>279</v>
      </c>
      <c r="G395" s="427">
        <v>4</v>
      </c>
      <c r="H395" s="426">
        <v>28.33</v>
      </c>
      <c r="I395" s="426">
        <v>28.33</v>
      </c>
      <c r="J395" s="426">
        <v>113.32</v>
      </c>
      <c r="K395" s="425">
        <v>3.0866312609650553E-5</v>
      </c>
    </row>
    <row r="396" spans="2:11" x14ac:dyDescent="0.25">
      <c r="B396" s="422" t="s">
        <v>4933</v>
      </c>
      <c r="C396" s="513"/>
      <c r="D396" s="513"/>
      <c r="E396" s="422" t="s">
        <v>45</v>
      </c>
      <c r="F396" s="513" t="s">
        <v>4932</v>
      </c>
      <c r="G396" s="513"/>
      <c r="H396" s="513"/>
      <c r="I396" s="422"/>
      <c r="J396" s="424" t="s">
        <v>2154</v>
      </c>
      <c r="K396" s="422"/>
    </row>
    <row r="397" spans="2:11" x14ac:dyDescent="0.25">
      <c r="B397" s="513" t="s">
        <v>5120</v>
      </c>
      <c r="C397" s="513"/>
      <c r="D397" s="513"/>
      <c r="E397" s="422" t="s">
        <v>5302</v>
      </c>
      <c r="F397" s="513">
        <v>4</v>
      </c>
      <c r="G397" s="513"/>
      <c r="H397" s="513"/>
      <c r="I397" s="513"/>
      <c r="J397" s="423">
        <v>4</v>
      </c>
      <c r="K397" s="422" t="s">
        <v>121</v>
      </c>
    </row>
    <row r="398" spans="2:11" ht="25.5" x14ac:dyDescent="0.25">
      <c r="B398" s="429" t="s">
        <v>528</v>
      </c>
      <c r="C398" s="429" t="s">
        <v>529</v>
      </c>
      <c r="D398" s="429" t="s">
        <v>229</v>
      </c>
      <c r="E398" s="429" t="s">
        <v>530</v>
      </c>
      <c r="F398" s="428" t="s">
        <v>279</v>
      </c>
      <c r="G398" s="427">
        <v>5</v>
      </c>
      <c r="H398" s="426">
        <v>14.23</v>
      </c>
      <c r="I398" s="426">
        <v>14.23</v>
      </c>
      <c r="J398" s="426">
        <v>71.150000000000006</v>
      </c>
      <c r="K398" s="425">
        <v>1.9379969486203996E-5</v>
      </c>
    </row>
    <row r="399" spans="2:11" x14ac:dyDescent="0.25">
      <c r="B399" s="422" t="s">
        <v>4933</v>
      </c>
      <c r="C399" s="513"/>
      <c r="D399" s="513"/>
      <c r="E399" s="422" t="s">
        <v>45</v>
      </c>
      <c r="F399" s="513" t="s">
        <v>4932</v>
      </c>
      <c r="G399" s="513"/>
      <c r="H399" s="513"/>
      <c r="I399" s="422"/>
      <c r="J399" s="424" t="s">
        <v>2154</v>
      </c>
      <c r="K399" s="422"/>
    </row>
    <row r="400" spans="2:11" x14ac:dyDescent="0.25">
      <c r="B400" s="513" t="s">
        <v>5120</v>
      </c>
      <c r="C400" s="513"/>
      <c r="D400" s="513"/>
      <c r="E400" s="422" t="s">
        <v>5302</v>
      </c>
      <c r="F400" s="513">
        <v>5</v>
      </c>
      <c r="G400" s="513"/>
      <c r="H400" s="513"/>
      <c r="I400" s="513"/>
      <c r="J400" s="423">
        <v>5</v>
      </c>
      <c r="K400" s="422" t="s">
        <v>121</v>
      </c>
    </row>
    <row r="401" spans="2:11" ht="25.5" x14ac:dyDescent="0.25">
      <c r="B401" s="429" t="s">
        <v>531</v>
      </c>
      <c r="C401" s="429" t="s">
        <v>532</v>
      </c>
      <c r="D401" s="429" t="s">
        <v>229</v>
      </c>
      <c r="E401" s="429" t="s">
        <v>533</v>
      </c>
      <c r="F401" s="428" t="s">
        <v>279</v>
      </c>
      <c r="G401" s="427">
        <v>5</v>
      </c>
      <c r="H401" s="426">
        <v>14.79</v>
      </c>
      <c r="I401" s="426">
        <v>14.79</v>
      </c>
      <c r="J401" s="426">
        <v>73.95</v>
      </c>
      <c r="K401" s="425">
        <v>2.0142638699996986E-5</v>
      </c>
    </row>
    <row r="402" spans="2:11" x14ac:dyDescent="0.25">
      <c r="B402" s="422" t="s">
        <v>4933</v>
      </c>
      <c r="C402" s="513"/>
      <c r="D402" s="513"/>
      <c r="E402" s="422" t="s">
        <v>45</v>
      </c>
      <c r="F402" s="513" t="s">
        <v>4932</v>
      </c>
      <c r="G402" s="513"/>
      <c r="H402" s="513"/>
      <c r="I402" s="422"/>
      <c r="J402" s="424" t="s">
        <v>2154</v>
      </c>
      <c r="K402" s="422"/>
    </row>
    <row r="403" spans="2:11" x14ac:dyDescent="0.25">
      <c r="B403" s="513" t="s">
        <v>5120</v>
      </c>
      <c r="C403" s="513"/>
      <c r="D403" s="513"/>
      <c r="E403" s="422" t="s">
        <v>5302</v>
      </c>
      <c r="F403" s="513">
        <v>5</v>
      </c>
      <c r="G403" s="513"/>
      <c r="H403" s="513"/>
      <c r="I403" s="513"/>
      <c r="J403" s="423">
        <v>5</v>
      </c>
      <c r="K403" s="422" t="s">
        <v>121</v>
      </c>
    </row>
    <row r="404" spans="2:11" ht="25.5" x14ac:dyDescent="0.25">
      <c r="B404" s="429" t="s">
        <v>534</v>
      </c>
      <c r="C404" s="429" t="s">
        <v>535</v>
      </c>
      <c r="D404" s="429" t="s">
        <v>229</v>
      </c>
      <c r="E404" s="429" t="s">
        <v>536</v>
      </c>
      <c r="F404" s="428" t="s">
        <v>279</v>
      </c>
      <c r="G404" s="427">
        <v>7</v>
      </c>
      <c r="H404" s="426">
        <v>14.7</v>
      </c>
      <c r="I404" s="426">
        <v>14.7</v>
      </c>
      <c r="J404" s="426">
        <v>102.9</v>
      </c>
      <c r="K404" s="425">
        <v>2.8028093606892359E-5</v>
      </c>
    </row>
    <row r="405" spans="2:11" x14ac:dyDescent="0.25">
      <c r="B405" s="422" t="s">
        <v>4933</v>
      </c>
      <c r="C405" s="513"/>
      <c r="D405" s="513"/>
      <c r="E405" s="422" t="s">
        <v>45</v>
      </c>
      <c r="F405" s="513" t="s">
        <v>4932</v>
      </c>
      <c r="G405" s="513"/>
      <c r="H405" s="513"/>
      <c r="I405" s="422"/>
      <c r="J405" s="424" t="s">
        <v>2154</v>
      </c>
      <c r="K405" s="422"/>
    </row>
    <row r="406" spans="2:11" x14ac:dyDescent="0.25">
      <c r="B406" s="513" t="s">
        <v>5120</v>
      </c>
      <c r="C406" s="513"/>
      <c r="D406" s="513"/>
      <c r="E406" s="422" t="s">
        <v>5302</v>
      </c>
      <c r="F406" s="513">
        <v>7</v>
      </c>
      <c r="G406" s="513"/>
      <c r="H406" s="513"/>
      <c r="I406" s="513"/>
      <c r="J406" s="423">
        <v>7</v>
      </c>
      <c r="K406" s="422" t="s">
        <v>121</v>
      </c>
    </row>
    <row r="407" spans="2:11" ht="25.5" x14ac:dyDescent="0.25">
      <c r="B407" s="429" t="s">
        <v>537</v>
      </c>
      <c r="C407" s="429" t="s">
        <v>538</v>
      </c>
      <c r="D407" s="429" t="s">
        <v>229</v>
      </c>
      <c r="E407" s="429" t="s">
        <v>539</v>
      </c>
      <c r="F407" s="428" t="s">
        <v>279</v>
      </c>
      <c r="G407" s="427">
        <v>1</v>
      </c>
      <c r="H407" s="426">
        <v>36.33</v>
      </c>
      <c r="I407" s="426">
        <v>36.33</v>
      </c>
      <c r="J407" s="426">
        <v>36.33</v>
      </c>
      <c r="K407" s="425">
        <v>9.8956330489640363E-6</v>
      </c>
    </row>
    <row r="408" spans="2:11" x14ac:dyDescent="0.25">
      <c r="B408" s="422" t="s">
        <v>4933</v>
      </c>
      <c r="C408" s="513"/>
      <c r="D408" s="513"/>
      <c r="E408" s="422" t="s">
        <v>45</v>
      </c>
      <c r="F408" s="513" t="s">
        <v>4932</v>
      </c>
      <c r="G408" s="513"/>
      <c r="H408" s="513"/>
      <c r="I408" s="422"/>
      <c r="J408" s="424" t="s">
        <v>2154</v>
      </c>
      <c r="K408" s="422"/>
    </row>
    <row r="409" spans="2:11" x14ac:dyDescent="0.25">
      <c r="B409" s="513" t="s">
        <v>5120</v>
      </c>
      <c r="C409" s="513"/>
      <c r="D409" s="513"/>
      <c r="E409" s="422" t="s">
        <v>5302</v>
      </c>
      <c r="F409" s="513">
        <v>1</v>
      </c>
      <c r="G409" s="513"/>
      <c r="H409" s="513"/>
      <c r="I409" s="513"/>
      <c r="J409" s="423">
        <v>1</v>
      </c>
      <c r="K409" s="422" t="s">
        <v>121</v>
      </c>
    </row>
    <row r="410" spans="2:11" ht="25.5" x14ac:dyDescent="0.25">
      <c r="B410" s="429" t="s">
        <v>540</v>
      </c>
      <c r="C410" s="429" t="s">
        <v>541</v>
      </c>
      <c r="D410" s="429" t="s">
        <v>229</v>
      </c>
      <c r="E410" s="429" t="s">
        <v>542</v>
      </c>
      <c r="F410" s="428" t="s">
        <v>279</v>
      </c>
      <c r="G410" s="427">
        <v>2</v>
      </c>
      <c r="H410" s="426">
        <v>41.33</v>
      </c>
      <c r="I410" s="426">
        <v>41.33</v>
      </c>
      <c r="J410" s="426">
        <v>82.66</v>
      </c>
      <c r="K410" s="425">
        <v>2.2515084718617321E-5</v>
      </c>
    </row>
    <row r="411" spans="2:11" x14ac:dyDescent="0.25">
      <c r="B411" s="422" t="s">
        <v>4933</v>
      </c>
      <c r="C411" s="513"/>
      <c r="D411" s="513"/>
      <c r="E411" s="422" t="s">
        <v>45</v>
      </c>
      <c r="F411" s="513" t="s">
        <v>4932</v>
      </c>
      <c r="G411" s="513"/>
      <c r="H411" s="513"/>
      <c r="I411" s="422"/>
      <c r="J411" s="424" t="s">
        <v>2154</v>
      </c>
      <c r="K411" s="422"/>
    </row>
    <row r="412" spans="2:11" x14ac:dyDescent="0.25">
      <c r="B412" s="513" t="s">
        <v>5120</v>
      </c>
      <c r="C412" s="513"/>
      <c r="D412" s="513"/>
      <c r="E412" s="422" t="s">
        <v>5302</v>
      </c>
      <c r="F412" s="513">
        <v>2</v>
      </c>
      <c r="G412" s="513"/>
      <c r="H412" s="513"/>
      <c r="I412" s="513"/>
      <c r="J412" s="423">
        <v>2</v>
      </c>
      <c r="K412" s="422" t="s">
        <v>121</v>
      </c>
    </row>
    <row r="413" spans="2:11" ht="25.5" x14ac:dyDescent="0.25">
      <c r="B413" s="429" t="s">
        <v>543</v>
      </c>
      <c r="C413" s="429" t="s">
        <v>544</v>
      </c>
      <c r="D413" s="429" t="s">
        <v>229</v>
      </c>
      <c r="E413" s="429" t="s">
        <v>545</v>
      </c>
      <c r="F413" s="428" t="s">
        <v>279</v>
      </c>
      <c r="G413" s="427">
        <v>1</v>
      </c>
      <c r="H413" s="426">
        <v>47.68</v>
      </c>
      <c r="I413" s="426">
        <v>47.68</v>
      </c>
      <c r="J413" s="426">
        <v>47.68</v>
      </c>
      <c r="K413" s="425">
        <v>1.2987167183446333E-5</v>
      </c>
    </row>
    <row r="414" spans="2:11" x14ac:dyDescent="0.25">
      <c r="B414" s="422" t="s">
        <v>4933</v>
      </c>
      <c r="C414" s="513"/>
      <c r="D414" s="513"/>
      <c r="E414" s="422" t="s">
        <v>45</v>
      </c>
      <c r="F414" s="513" t="s">
        <v>4932</v>
      </c>
      <c r="G414" s="513"/>
      <c r="H414" s="513"/>
      <c r="I414" s="422"/>
      <c r="J414" s="424" t="s">
        <v>2154</v>
      </c>
      <c r="K414" s="422"/>
    </row>
    <row r="415" spans="2:11" x14ac:dyDescent="0.25">
      <c r="B415" s="513" t="s">
        <v>5120</v>
      </c>
      <c r="C415" s="513"/>
      <c r="D415" s="513"/>
      <c r="E415" s="422" t="s">
        <v>5302</v>
      </c>
      <c r="F415" s="513">
        <v>1</v>
      </c>
      <c r="G415" s="513"/>
      <c r="H415" s="513"/>
      <c r="I415" s="513"/>
      <c r="J415" s="423">
        <v>1</v>
      </c>
      <c r="K415" s="422" t="s">
        <v>121</v>
      </c>
    </row>
    <row r="416" spans="2:11" ht="25.5" x14ac:dyDescent="0.25">
      <c r="B416" s="429" t="s">
        <v>546</v>
      </c>
      <c r="C416" s="429" t="s">
        <v>547</v>
      </c>
      <c r="D416" s="429" t="s">
        <v>229</v>
      </c>
      <c r="E416" s="429" t="s">
        <v>548</v>
      </c>
      <c r="F416" s="428" t="s">
        <v>279</v>
      </c>
      <c r="G416" s="427">
        <v>4</v>
      </c>
      <c r="H416" s="426">
        <v>21.25</v>
      </c>
      <c r="I416" s="426">
        <v>21.25</v>
      </c>
      <c r="J416" s="426">
        <v>85</v>
      </c>
      <c r="K416" s="425">
        <v>2.3152458275858604E-5</v>
      </c>
    </row>
    <row r="417" spans="2:11" x14ac:dyDescent="0.25">
      <c r="B417" s="422" t="s">
        <v>4933</v>
      </c>
      <c r="C417" s="513"/>
      <c r="D417" s="513"/>
      <c r="E417" s="422" t="s">
        <v>45</v>
      </c>
      <c r="F417" s="513" t="s">
        <v>4932</v>
      </c>
      <c r="G417" s="513"/>
      <c r="H417" s="513"/>
      <c r="I417" s="422"/>
      <c r="J417" s="424" t="s">
        <v>2154</v>
      </c>
      <c r="K417" s="422"/>
    </row>
    <row r="418" spans="2:11" x14ac:dyDescent="0.25">
      <c r="B418" s="513" t="s">
        <v>5120</v>
      </c>
      <c r="C418" s="513"/>
      <c r="D418" s="513"/>
      <c r="E418" s="422" t="s">
        <v>5302</v>
      </c>
      <c r="F418" s="513">
        <v>4</v>
      </c>
      <c r="G418" s="513"/>
      <c r="H418" s="513"/>
      <c r="I418" s="513"/>
      <c r="J418" s="423">
        <v>4</v>
      </c>
      <c r="K418" s="422" t="s">
        <v>121</v>
      </c>
    </row>
    <row r="419" spans="2:11" ht="25.5" x14ac:dyDescent="0.25">
      <c r="B419" s="429" t="s">
        <v>549</v>
      </c>
      <c r="C419" s="429" t="s">
        <v>550</v>
      </c>
      <c r="D419" s="429" t="s">
        <v>229</v>
      </c>
      <c r="E419" s="429" t="s">
        <v>551</v>
      </c>
      <c r="F419" s="428" t="s">
        <v>292</v>
      </c>
      <c r="G419" s="427">
        <v>10.8</v>
      </c>
      <c r="H419" s="426">
        <v>22.76</v>
      </c>
      <c r="I419" s="426">
        <v>22.76</v>
      </c>
      <c r="J419" s="426">
        <v>245.81</v>
      </c>
      <c r="K419" s="425">
        <v>6.6954185515162392E-5</v>
      </c>
    </row>
    <row r="420" spans="2:11" x14ac:dyDescent="0.25">
      <c r="B420" s="422" t="s">
        <v>4933</v>
      </c>
      <c r="C420" s="513"/>
      <c r="D420" s="513"/>
      <c r="E420" s="422" t="s">
        <v>45</v>
      </c>
      <c r="F420" s="513" t="s">
        <v>4932</v>
      </c>
      <c r="G420" s="513"/>
      <c r="H420" s="513"/>
      <c r="I420" s="422"/>
      <c r="J420" s="424" t="s">
        <v>2154</v>
      </c>
      <c r="K420" s="422"/>
    </row>
    <row r="421" spans="2:11" x14ac:dyDescent="0.25">
      <c r="B421" s="513" t="s">
        <v>5120</v>
      </c>
      <c r="C421" s="513"/>
      <c r="D421" s="513"/>
      <c r="E421" s="422" t="s">
        <v>5302</v>
      </c>
      <c r="F421" s="513" t="s">
        <v>5320</v>
      </c>
      <c r="G421" s="513"/>
      <c r="H421" s="513"/>
      <c r="I421" s="513"/>
      <c r="J421" s="423">
        <v>10.8</v>
      </c>
      <c r="K421" s="422" t="s">
        <v>121</v>
      </c>
    </row>
    <row r="422" spans="2:11" ht="25.5" x14ac:dyDescent="0.25">
      <c r="B422" s="429" t="s">
        <v>552</v>
      </c>
      <c r="C422" s="429" t="s">
        <v>553</v>
      </c>
      <c r="D422" s="429" t="s">
        <v>229</v>
      </c>
      <c r="E422" s="429" t="s">
        <v>554</v>
      </c>
      <c r="F422" s="428" t="s">
        <v>292</v>
      </c>
      <c r="G422" s="427">
        <v>2.2999999999999998</v>
      </c>
      <c r="H422" s="426">
        <v>34.33</v>
      </c>
      <c r="I422" s="426">
        <v>34.33</v>
      </c>
      <c r="J422" s="426">
        <v>78.959999999999994</v>
      </c>
      <c r="K422" s="425">
        <v>2.1507271828962299E-5</v>
      </c>
    </row>
    <row r="423" spans="2:11" x14ac:dyDescent="0.25">
      <c r="B423" s="422" t="s">
        <v>4933</v>
      </c>
      <c r="C423" s="513"/>
      <c r="D423" s="513"/>
      <c r="E423" s="422" t="s">
        <v>45</v>
      </c>
      <c r="F423" s="513" t="s">
        <v>4932</v>
      </c>
      <c r="G423" s="513"/>
      <c r="H423" s="513"/>
      <c r="I423" s="422"/>
      <c r="J423" s="424" t="s">
        <v>2154</v>
      </c>
      <c r="K423" s="422"/>
    </row>
    <row r="424" spans="2:11" x14ac:dyDescent="0.25">
      <c r="B424" s="513" t="s">
        <v>5120</v>
      </c>
      <c r="C424" s="513"/>
      <c r="D424" s="513"/>
      <c r="E424" s="422" t="s">
        <v>5302</v>
      </c>
      <c r="F424" s="513" t="s">
        <v>3272</v>
      </c>
      <c r="G424" s="513"/>
      <c r="H424" s="513"/>
      <c r="I424" s="513"/>
      <c r="J424" s="423">
        <v>2.2999999999999998</v>
      </c>
      <c r="K424" s="422" t="s">
        <v>121</v>
      </c>
    </row>
    <row r="425" spans="2:11" ht="25.5" x14ac:dyDescent="0.25">
      <c r="B425" s="429" t="s">
        <v>555</v>
      </c>
      <c r="C425" s="429" t="s">
        <v>556</v>
      </c>
      <c r="D425" s="429" t="s">
        <v>229</v>
      </c>
      <c r="E425" s="429" t="s">
        <v>557</v>
      </c>
      <c r="F425" s="428" t="s">
        <v>292</v>
      </c>
      <c r="G425" s="427">
        <v>21.6</v>
      </c>
      <c r="H425" s="426">
        <v>16.579999999999998</v>
      </c>
      <c r="I425" s="426">
        <v>16.579999999999998</v>
      </c>
      <c r="J425" s="426">
        <v>358.13</v>
      </c>
      <c r="K425" s="425">
        <v>9.7548116262744015E-5</v>
      </c>
    </row>
    <row r="426" spans="2:11" x14ac:dyDescent="0.25">
      <c r="B426" s="422" t="s">
        <v>4933</v>
      </c>
      <c r="C426" s="513"/>
      <c r="D426" s="513"/>
      <c r="E426" s="422" t="s">
        <v>45</v>
      </c>
      <c r="F426" s="513" t="s">
        <v>4932</v>
      </c>
      <c r="G426" s="513"/>
      <c r="H426" s="513"/>
      <c r="I426" s="422"/>
      <c r="J426" s="424" t="s">
        <v>2154</v>
      </c>
      <c r="K426" s="422"/>
    </row>
    <row r="427" spans="2:11" x14ac:dyDescent="0.25">
      <c r="B427" s="513" t="s">
        <v>5120</v>
      </c>
      <c r="C427" s="513"/>
      <c r="D427" s="513"/>
      <c r="E427" s="422" t="s">
        <v>5302</v>
      </c>
      <c r="F427" s="513" t="s">
        <v>4299</v>
      </c>
      <c r="G427" s="513"/>
      <c r="H427" s="513"/>
      <c r="I427" s="513"/>
      <c r="J427" s="423">
        <v>14.7</v>
      </c>
      <c r="K427" s="422" t="s">
        <v>121</v>
      </c>
    </row>
    <row r="428" spans="2:11" x14ac:dyDescent="0.25">
      <c r="B428" s="513" t="s">
        <v>5120</v>
      </c>
      <c r="C428" s="513"/>
      <c r="D428" s="513"/>
      <c r="E428" s="422" t="s">
        <v>5302</v>
      </c>
      <c r="F428" s="513" t="s">
        <v>5319</v>
      </c>
      <c r="G428" s="513"/>
      <c r="H428" s="513"/>
      <c r="I428" s="513"/>
      <c r="J428" s="423">
        <v>6.9</v>
      </c>
      <c r="K428" s="422" t="s">
        <v>121</v>
      </c>
    </row>
    <row r="429" spans="2:11" ht="25.5" x14ac:dyDescent="0.25">
      <c r="B429" s="429" t="s">
        <v>558</v>
      </c>
      <c r="C429" s="429" t="s">
        <v>559</v>
      </c>
      <c r="D429" s="429" t="s">
        <v>229</v>
      </c>
      <c r="E429" s="429" t="s">
        <v>560</v>
      </c>
      <c r="F429" s="428" t="s">
        <v>292</v>
      </c>
      <c r="G429" s="427">
        <v>87.3</v>
      </c>
      <c r="H429" s="426">
        <v>37.33</v>
      </c>
      <c r="I429" s="426">
        <v>37.33</v>
      </c>
      <c r="J429" s="426">
        <v>3258.91</v>
      </c>
      <c r="K429" s="425">
        <v>8.8766797411503958E-4</v>
      </c>
    </row>
    <row r="430" spans="2:11" x14ac:dyDescent="0.25">
      <c r="B430" s="422" t="s">
        <v>4933</v>
      </c>
      <c r="C430" s="513"/>
      <c r="D430" s="513"/>
      <c r="E430" s="422" t="s">
        <v>45</v>
      </c>
      <c r="F430" s="513" t="s">
        <v>4932</v>
      </c>
      <c r="G430" s="513"/>
      <c r="H430" s="513"/>
      <c r="I430" s="422"/>
      <c r="J430" s="424" t="s">
        <v>2154</v>
      </c>
      <c r="K430" s="422"/>
    </row>
    <row r="431" spans="2:11" x14ac:dyDescent="0.25">
      <c r="B431" s="513" t="s">
        <v>5120</v>
      </c>
      <c r="C431" s="513"/>
      <c r="D431" s="513"/>
      <c r="E431" s="422" t="s">
        <v>5302</v>
      </c>
      <c r="F431" s="513" t="s">
        <v>5318</v>
      </c>
      <c r="G431" s="513"/>
      <c r="H431" s="513"/>
      <c r="I431" s="513"/>
      <c r="J431" s="423">
        <v>58.4</v>
      </c>
      <c r="K431" s="422" t="s">
        <v>121</v>
      </c>
    </row>
    <row r="432" spans="2:11" x14ac:dyDescent="0.25">
      <c r="B432" s="513" t="s">
        <v>5120</v>
      </c>
      <c r="C432" s="513"/>
      <c r="D432" s="513"/>
      <c r="E432" s="422" t="s">
        <v>5302</v>
      </c>
      <c r="F432" s="513">
        <v>2</v>
      </c>
      <c r="G432" s="513"/>
      <c r="H432" s="513"/>
      <c r="I432" s="513"/>
      <c r="J432" s="423">
        <v>2</v>
      </c>
      <c r="K432" s="422" t="s">
        <v>121</v>
      </c>
    </row>
    <row r="433" spans="2:11" x14ac:dyDescent="0.25">
      <c r="B433" s="513" t="s">
        <v>5120</v>
      </c>
      <c r="C433" s="513"/>
      <c r="D433" s="513"/>
      <c r="E433" s="422" t="s">
        <v>5302</v>
      </c>
      <c r="F433" s="513" t="s">
        <v>5317</v>
      </c>
      <c r="G433" s="513"/>
      <c r="H433" s="513"/>
      <c r="I433" s="513"/>
      <c r="J433" s="423">
        <v>26.9</v>
      </c>
      <c r="K433" s="422" t="s">
        <v>121</v>
      </c>
    </row>
    <row r="434" spans="2:11" ht="25.5" x14ac:dyDescent="0.25">
      <c r="B434" s="429" t="s">
        <v>561</v>
      </c>
      <c r="C434" s="429" t="s">
        <v>562</v>
      </c>
      <c r="D434" s="429" t="s">
        <v>229</v>
      </c>
      <c r="E434" s="429" t="s">
        <v>563</v>
      </c>
      <c r="F434" s="428" t="s">
        <v>279</v>
      </c>
      <c r="G434" s="427">
        <v>2</v>
      </c>
      <c r="H434" s="426">
        <v>29.27</v>
      </c>
      <c r="I434" s="426">
        <v>29.27</v>
      </c>
      <c r="J434" s="426">
        <v>58.54</v>
      </c>
      <c r="K434" s="425">
        <v>1.5945234205514856E-5</v>
      </c>
    </row>
    <row r="435" spans="2:11" x14ac:dyDescent="0.25">
      <c r="B435" s="422" t="s">
        <v>4933</v>
      </c>
      <c r="C435" s="513"/>
      <c r="D435" s="513"/>
      <c r="E435" s="422" t="s">
        <v>45</v>
      </c>
      <c r="F435" s="513" t="s">
        <v>4932</v>
      </c>
      <c r="G435" s="513"/>
      <c r="H435" s="513"/>
      <c r="I435" s="422"/>
      <c r="J435" s="424" t="s">
        <v>2154</v>
      </c>
      <c r="K435" s="422"/>
    </row>
    <row r="436" spans="2:11" x14ac:dyDescent="0.25">
      <c r="B436" s="513" t="s">
        <v>5120</v>
      </c>
      <c r="C436" s="513"/>
      <c r="D436" s="513"/>
      <c r="E436" s="422" t="s">
        <v>5302</v>
      </c>
      <c r="F436" s="513">
        <v>2</v>
      </c>
      <c r="G436" s="513"/>
      <c r="H436" s="513"/>
      <c r="I436" s="513"/>
      <c r="J436" s="423">
        <v>2</v>
      </c>
      <c r="K436" s="422" t="s">
        <v>121</v>
      </c>
    </row>
    <row r="437" spans="2:11" ht="25.5" x14ac:dyDescent="0.25">
      <c r="B437" s="429" t="s">
        <v>564</v>
      </c>
      <c r="C437" s="429" t="s">
        <v>565</v>
      </c>
      <c r="D437" s="429" t="s">
        <v>229</v>
      </c>
      <c r="E437" s="429" t="s">
        <v>566</v>
      </c>
      <c r="F437" s="428" t="s">
        <v>279</v>
      </c>
      <c r="G437" s="427">
        <v>1</v>
      </c>
      <c r="H437" s="426">
        <v>16.690000000000001</v>
      </c>
      <c r="I437" s="426">
        <v>16.690000000000001</v>
      </c>
      <c r="J437" s="426">
        <v>16.690000000000001</v>
      </c>
      <c r="K437" s="425">
        <v>4.5460532779303541E-6</v>
      </c>
    </row>
    <row r="438" spans="2:11" x14ac:dyDescent="0.25">
      <c r="B438" s="422" t="s">
        <v>4933</v>
      </c>
      <c r="C438" s="513"/>
      <c r="D438" s="513"/>
      <c r="E438" s="422" t="s">
        <v>45</v>
      </c>
      <c r="F438" s="513" t="s">
        <v>4932</v>
      </c>
      <c r="G438" s="513"/>
      <c r="H438" s="513"/>
      <c r="I438" s="422"/>
      <c r="J438" s="424" t="s">
        <v>2154</v>
      </c>
      <c r="K438" s="422"/>
    </row>
    <row r="439" spans="2:11" x14ac:dyDescent="0.25">
      <c r="B439" s="513" t="s">
        <v>5120</v>
      </c>
      <c r="C439" s="513"/>
      <c r="D439" s="513"/>
      <c r="E439" s="422" t="s">
        <v>5302</v>
      </c>
      <c r="F439" s="513">
        <v>1</v>
      </c>
      <c r="G439" s="513"/>
      <c r="H439" s="513"/>
      <c r="I439" s="513"/>
      <c r="J439" s="423">
        <v>1</v>
      </c>
      <c r="K439" s="422" t="s">
        <v>121</v>
      </c>
    </row>
    <row r="440" spans="2:11" ht="25.5" x14ac:dyDescent="0.25">
      <c r="B440" s="429" t="s">
        <v>567</v>
      </c>
      <c r="C440" s="429" t="s">
        <v>568</v>
      </c>
      <c r="D440" s="429" t="s">
        <v>229</v>
      </c>
      <c r="E440" s="429" t="s">
        <v>569</v>
      </c>
      <c r="F440" s="428" t="s">
        <v>279</v>
      </c>
      <c r="G440" s="427">
        <v>1</v>
      </c>
      <c r="H440" s="426">
        <v>23.93</v>
      </c>
      <c r="I440" s="426">
        <v>23.93</v>
      </c>
      <c r="J440" s="426">
        <v>23.93</v>
      </c>
      <c r="K440" s="425">
        <v>6.5180979593093697E-6</v>
      </c>
    </row>
    <row r="441" spans="2:11" x14ac:dyDescent="0.25">
      <c r="B441" s="422" t="s">
        <v>4933</v>
      </c>
      <c r="C441" s="513"/>
      <c r="D441" s="513"/>
      <c r="E441" s="422" t="s">
        <v>45</v>
      </c>
      <c r="F441" s="513" t="s">
        <v>4932</v>
      </c>
      <c r="G441" s="513"/>
      <c r="H441" s="513"/>
      <c r="I441" s="422"/>
      <c r="J441" s="424" t="s">
        <v>2154</v>
      </c>
      <c r="K441" s="422"/>
    </row>
    <row r="442" spans="2:11" x14ac:dyDescent="0.25">
      <c r="B442" s="513" t="s">
        <v>5120</v>
      </c>
      <c r="C442" s="513"/>
      <c r="D442" s="513"/>
      <c r="E442" s="422" t="s">
        <v>5302</v>
      </c>
      <c r="F442" s="513">
        <v>1</v>
      </c>
      <c r="G442" s="513"/>
      <c r="H442" s="513"/>
      <c r="I442" s="513"/>
      <c r="J442" s="423">
        <v>1</v>
      </c>
      <c r="K442" s="422" t="s">
        <v>121</v>
      </c>
    </row>
    <row r="443" spans="2:11" ht="25.5" x14ac:dyDescent="0.25">
      <c r="B443" s="429" t="s">
        <v>570</v>
      </c>
      <c r="C443" s="429" t="s">
        <v>571</v>
      </c>
      <c r="D443" s="429" t="s">
        <v>229</v>
      </c>
      <c r="E443" s="429" t="s">
        <v>572</v>
      </c>
      <c r="F443" s="428" t="s">
        <v>279</v>
      </c>
      <c r="G443" s="427">
        <v>4</v>
      </c>
      <c r="H443" s="426">
        <v>18.079999999999998</v>
      </c>
      <c r="I443" s="426">
        <v>18.079999999999998</v>
      </c>
      <c r="J443" s="426">
        <v>72.319999999999993</v>
      </c>
      <c r="K443" s="425">
        <v>1.9698656264824639E-5</v>
      </c>
    </row>
    <row r="444" spans="2:11" x14ac:dyDescent="0.25">
      <c r="B444" s="422" t="s">
        <v>4933</v>
      </c>
      <c r="C444" s="513"/>
      <c r="D444" s="513"/>
      <c r="E444" s="422" t="s">
        <v>45</v>
      </c>
      <c r="F444" s="513" t="s">
        <v>4932</v>
      </c>
      <c r="G444" s="513"/>
      <c r="H444" s="513"/>
      <c r="I444" s="422"/>
      <c r="J444" s="424" t="s">
        <v>2154</v>
      </c>
      <c r="K444" s="422"/>
    </row>
    <row r="445" spans="2:11" x14ac:dyDescent="0.25">
      <c r="B445" s="513" t="s">
        <v>5120</v>
      </c>
      <c r="C445" s="513"/>
      <c r="D445" s="513"/>
      <c r="E445" s="422" t="s">
        <v>5302</v>
      </c>
      <c r="F445" s="513">
        <v>4</v>
      </c>
      <c r="G445" s="513"/>
      <c r="H445" s="513"/>
      <c r="I445" s="513"/>
      <c r="J445" s="423">
        <v>4</v>
      </c>
      <c r="K445" s="422" t="s">
        <v>121</v>
      </c>
    </row>
    <row r="446" spans="2:11" ht="25.5" x14ac:dyDescent="0.25">
      <c r="B446" s="429" t="s">
        <v>573</v>
      </c>
      <c r="C446" s="429" t="s">
        <v>526</v>
      </c>
      <c r="D446" s="429" t="s">
        <v>229</v>
      </c>
      <c r="E446" s="429" t="s">
        <v>527</v>
      </c>
      <c r="F446" s="428" t="s">
        <v>279</v>
      </c>
      <c r="G446" s="427">
        <v>8</v>
      </c>
      <c r="H446" s="426">
        <v>28.33</v>
      </c>
      <c r="I446" s="426">
        <v>28.33</v>
      </c>
      <c r="J446" s="426">
        <v>226.64</v>
      </c>
      <c r="K446" s="425">
        <v>6.1732625219301107E-5</v>
      </c>
    </row>
    <row r="447" spans="2:11" x14ac:dyDescent="0.25">
      <c r="B447" s="422" t="s">
        <v>4933</v>
      </c>
      <c r="C447" s="513"/>
      <c r="D447" s="513"/>
      <c r="E447" s="422" t="s">
        <v>45</v>
      </c>
      <c r="F447" s="513" t="s">
        <v>4932</v>
      </c>
      <c r="G447" s="513"/>
      <c r="H447" s="513"/>
      <c r="I447" s="422"/>
      <c r="J447" s="424" t="s">
        <v>2154</v>
      </c>
      <c r="K447" s="422"/>
    </row>
    <row r="448" spans="2:11" x14ac:dyDescent="0.25">
      <c r="B448" s="513" t="s">
        <v>5120</v>
      </c>
      <c r="C448" s="513"/>
      <c r="D448" s="513"/>
      <c r="E448" s="422" t="s">
        <v>5302</v>
      </c>
      <c r="F448" s="513">
        <v>8</v>
      </c>
      <c r="G448" s="513"/>
      <c r="H448" s="513"/>
      <c r="I448" s="513"/>
      <c r="J448" s="423">
        <v>8</v>
      </c>
      <c r="K448" s="422" t="s">
        <v>121</v>
      </c>
    </row>
    <row r="449" spans="2:11" ht="25.5" x14ac:dyDescent="0.25">
      <c r="B449" s="429" t="s">
        <v>574</v>
      </c>
      <c r="C449" s="429" t="s">
        <v>550</v>
      </c>
      <c r="D449" s="429" t="s">
        <v>229</v>
      </c>
      <c r="E449" s="429" t="s">
        <v>551</v>
      </c>
      <c r="F449" s="428" t="s">
        <v>292</v>
      </c>
      <c r="G449" s="427">
        <v>0.2</v>
      </c>
      <c r="H449" s="426">
        <v>22.76</v>
      </c>
      <c r="I449" s="426">
        <v>22.76</v>
      </c>
      <c r="J449" s="426">
        <v>4.55</v>
      </c>
      <c r="K449" s="425">
        <v>1.2393374724136076E-6</v>
      </c>
    </row>
    <row r="450" spans="2:11" x14ac:dyDescent="0.25">
      <c r="B450" s="422" t="s">
        <v>4933</v>
      </c>
      <c r="C450" s="513"/>
      <c r="D450" s="513"/>
      <c r="E450" s="422" t="s">
        <v>45</v>
      </c>
      <c r="F450" s="513" t="s">
        <v>4932</v>
      </c>
      <c r="G450" s="513"/>
      <c r="H450" s="513"/>
      <c r="I450" s="422"/>
      <c r="J450" s="424" t="s">
        <v>2154</v>
      </c>
      <c r="K450" s="422"/>
    </row>
    <row r="451" spans="2:11" x14ac:dyDescent="0.25">
      <c r="B451" s="513" t="s">
        <v>5120</v>
      </c>
      <c r="C451" s="513"/>
      <c r="D451" s="513"/>
      <c r="E451" s="422" t="s">
        <v>5302</v>
      </c>
      <c r="F451" s="513" t="s">
        <v>5316</v>
      </c>
      <c r="G451" s="513"/>
      <c r="H451" s="513"/>
      <c r="I451" s="513"/>
      <c r="J451" s="423">
        <v>0.2</v>
      </c>
      <c r="K451" s="422" t="s">
        <v>121</v>
      </c>
    </row>
    <row r="452" spans="2:11" x14ac:dyDescent="0.25">
      <c r="B452" s="434" t="s">
        <v>575</v>
      </c>
      <c r="C452" s="434" t="s">
        <v>185</v>
      </c>
      <c r="D452" s="434"/>
      <c r="E452" s="434" t="s">
        <v>576</v>
      </c>
      <c r="F452" s="433"/>
      <c r="G452" s="432">
        <v>1</v>
      </c>
      <c r="H452" s="432" t="s">
        <v>121</v>
      </c>
      <c r="I452" s="431">
        <v>18208.240000000002</v>
      </c>
      <c r="J452" s="431">
        <v>18208.240000000002</v>
      </c>
      <c r="K452" s="430">
        <v>4.9595943161978781E-3</v>
      </c>
    </row>
    <row r="453" spans="2:11" ht="25.5" x14ac:dyDescent="0.25">
      <c r="B453" s="429" t="s">
        <v>577</v>
      </c>
      <c r="C453" s="429" t="s">
        <v>578</v>
      </c>
      <c r="D453" s="429" t="s">
        <v>229</v>
      </c>
      <c r="E453" s="429" t="s">
        <v>579</v>
      </c>
      <c r="F453" s="428" t="s">
        <v>268</v>
      </c>
      <c r="G453" s="427">
        <v>1</v>
      </c>
      <c r="H453" s="426">
        <v>437.82</v>
      </c>
      <c r="I453" s="426">
        <v>437.82</v>
      </c>
      <c r="J453" s="426">
        <v>437.82</v>
      </c>
      <c r="K453" s="425">
        <v>1.1925422685101663E-4</v>
      </c>
    </row>
    <row r="454" spans="2:11" x14ac:dyDescent="0.25">
      <c r="B454" s="422" t="s">
        <v>4933</v>
      </c>
      <c r="C454" s="513"/>
      <c r="D454" s="513"/>
      <c r="E454" s="422" t="s">
        <v>45</v>
      </c>
      <c r="F454" s="513" t="s">
        <v>4932</v>
      </c>
      <c r="G454" s="513"/>
      <c r="H454" s="513"/>
      <c r="I454" s="422"/>
      <c r="J454" s="424" t="s">
        <v>2154</v>
      </c>
      <c r="K454" s="422"/>
    </row>
    <row r="455" spans="2:11" x14ac:dyDescent="0.25">
      <c r="B455" s="513" t="s">
        <v>5120</v>
      </c>
      <c r="C455" s="513"/>
      <c r="D455" s="513"/>
      <c r="E455" s="422" t="s">
        <v>5302</v>
      </c>
      <c r="F455" s="513">
        <v>1</v>
      </c>
      <c r="G455" s="513"/>
      <c r="H455" s="513"/>
      <c r="I455" s="513"/>
      <c r="J455" s="423">
        <v>1</v>
      </c>
      <c r="K455" s="422" t="s">
        <v>121</v>
      </c>
    </row>
    <row r="456" spans="2:11" ht="25.5" x14ac:dyDescent="0.25">
      <c r="B456" s="429" t="s">
        <v>580</v>
      </c>
      <c r="C456" s="429" t="s">
        <v>581</v>
      </c>
      <c r="D456" s="429" t="s">
        <v>229</v>
      </c>
      <c r="E456" s="429" t="s">
        <v>582</v>
      </c>
      <c r="F456" s="428" t="s">
        <v>268</v>
      </c>
      <c r="G456" s="427">
        <v>1</v>
      </c>
      <c r="H456" s="426">
        <v>326.61</v>
      </c>
      <c r="I456" s="426">
        <v>326.61</v>
      </c>
      <c r="J456" s="426">
        <v>326.61</v>
      </c>
      <c r="K456" s="425">
        <v>8.8962639970331509E-5</v>
      </c>
    </row>
    <row r="457" spans="2:11" x14ac:dyDescent="0.25">
      <c r="B457" s="422" t="s">
        <v>4933</v>
      </c>
      <c r="C457" s="513"/>
      <c r="D457" s="513"/>
      <c r="E457" s="422" t="s">
        <v>45</v>
      </c>
      <c r="F457" s="513" t="s">
        <v>4932</v>
      </c>
      <c r="G457" s="513"/>
      <c r="H457" s="513"/>
      <c r="I457" s="422"/>
      <c r="J457" s="424" t="s">
        <v>2154</v>
      </c>
      <c r="K457" s="422"/>
    </row>
    <row r="458" spans="2:11" x14ac:dyDescent="0.25">
      <c r="B458" s="513" t="s">
        <v>5120</v>
      </c>
      <c r="C458" s="513"/>
      <c r="D458" s="513"/>
      <c r="E458" s="422" t="s">
        <v>5302</v>
      </c>
      <c r="F458" s="513">
        <v>1</v>
      </c>
      <c r="G458" s="513"/>
      <c r="H458" s="513"/>
      <c r="I458" s="513"/>
      <c r="J458" s="423">
        <v>1</v>
      </c>
      <c r="K458" s="422" t="s">
        <v>121</v>
      </c>
    </row>
    <row r="459" spans="2:11" ht="25.5" x14ac:dyDescent="0.25">
      <c r="B459" s="429" t="s">
        <v>583</v>
      </c>
      <c r="C459" s="429" t="s">
        <v>469</v>
      </c>
      <c r="D459" s="429" t="s">
        <v>229</v>
      </c>
      <c r="E459" s="429" t="s">
        <v>470</v>
      </c>
      <c r="F459" s="428" t="s">
        <v>279</v>
      </c>
      <c r="G459" s="427">
        <v>6</v>
      </c>
      <c r="H459" s="426">
        <v>420.41</v>
      </c>
      <c r="I459" s="426">
        <v>420.41</v>
      </c>
      <c r="J459" s="426">
        <v>2522.46</v>
      </c>
      <c r="K459" s="425">
        <v>6.8707235179437992E-4</v>
      </c>
    </row>
    <row r="460" spans="2:11" x14ac:dyDescent="0.25">
      <c r="B460" s="422" t="s">
        <v>4933</v>
      </c>
      <c r="C460" s="513"/>
      <c r="D460" s="513"/>
      <c r="E460" s="422" t="s">
        <v>45</v>
      </c>
      <c r="F460" s="513" t="s">
        <v>4932</v>
      </c>
      <c r="G460" s="513"/>
      <c r="H460" s="513"/>
      <c r="I460" s="422"/>
      <c r="J460" s="424" t="s">
        <v>2154</v>
      </c>
      <c r="K460" s="422"/>
    </row>
    <row r="461" spans="2:11" x14ac:dyDescent="0.25">
      <c r="B461" s="513" t="s">
        <v>5120</v>
      </c>
      <c r="C461" s="513"/>
      <c r="D461" s="513"/>
      <c r="E461" s="422" t="s">
        <v>5302</v>
      </c>
      <c r="F461" s="513">
        <v>6</v>
      </c>
      <c r="G461" s="513"/>
      <c r="H461" s="513"/>
      <c r="I461" s="513"/>
      <c r="J461" s="423">
        <v>6</v>
      </c>
      <c r="K461" s="422" t="s">
        <v>121</v>
      </c>
    </row>
    <row r="462" spans="2:11" ht="25.5" x14ac:dyDescent="0.25">
      <c r="B462" s="429" t="s">
        <v>584</v>
      </c>
      <c r="C462" s="429" t="s">
        <v>472</v>
      </c>
      <c r="D462" s="429" t="s">
        <v>229</v>
      </c>
      <c r="E462" s="429" t="s">
        <v>473</v>
      </c>
      <c r="F462" s="428" t="s">
        <v>279</v>
      </c>
      <c r="G462" s="427">
        <v>6</v>
      </c>
      <c r="H462" s="426">
        <v>73.06</v>
      </c>
      <c r="I462" s="426">
        <v>73.06</v>
      </c>
      <c r="J462" s="426">
        <v>438.36</v>
      </c>
      <c r="K462" s="425">
        <v>1.1940131305653385E-4</v>
      </c>
    </row>
    <row r="463" spans="2:11" x14ac:dyDescent="0.25">
      <c r="B463" s="422" t="s">
        <v>4933</v>
      </c>
      <c r="C463" s="513"/>
      <c r="D463" s="513"/>
      <c r="E463" s="422" t="s">
        <v>45</v>
      </c>
      <c r="F463" s="513" t="s">
        <v>4932</v>
      </c>
      <c r="G463" s="513"/>
      <c r="H463" s="513"/>
      <c r="I463" s="422"/>
      <c r="J463" s="424" t="s">
        <v>2154</v>
      </c>
      <c r="K463" s="422"/>
    </row>
    <row r="464" spans="2:11" x14ac:dyDescent="0.25">
      <c r="B464" s="513" t="s">
        <v>5120</v>
      </c>
      <c r="C464" s="513"/>
      <c r="D464" s="513"/>
      <c r="E464" s="422" t="s">
        <v>5302</v>
      </c>
      <c r="F464" s="513">
        <v>6</v>
      </c>
      <c r="G464" s="513"/>
      <c r="H464" s="513"/>
      <c r="I464" s="513"/>
      <c r="J464" s="423">
        <v>6</v>
      </c>
      <c r="K464" s="422" t="s">
        <v>121</v>
      </c>
    </row>
    <row r="465" spans="2:11" ht="25.5" x14ac:dyDescent="0.25">
      <c r="B465" s="429" t="s">
        <v>585</v>
      </c>
      <c r="C465" s="429" t="s">
        <v>481</v>
      </c>
      <c r="D465" s="429" t="s">
        <v>229</v>
      </c>
      <c r="E465" s="429" t="s">
        <v>482</v>
      </c>
      <c r="F465" s="428" t="s">
        <v>279</v>
      </c>
      <c r="G465" s="427">
        <v>4</v>
      </c>
      <c r="H465" s="426">
        <v>26.06</v>
      </c>
      <c r="I465" s="426">
        <v>26.06</v>
      </c>
      <c r="J465" s="426">
        <v>104.24</v>
      </c>
      <c r="K465" s="425">
        <v>2.8393085302064715E-5</v>
      </c>
    </row>
    <row r="466" spans="2:11" x14ac:dyDescent="0.25">
      <c r="B466" s="422" t="s">
        <v>4933</v>
      </c>
      <c r="C466" s="513"/>
      <c r="D466" s="513"/>
      <c r="E466" s="422" t="s">
        <v>45</v>
      </c>
      <c r="F466" s="513" t="s">
        <v>4932</v>
      </c>
      <c r="G466" s="513"/>
      <c r="H466" s="513"/>
      <c r="I466" s="422"/>
      <c r="J466" s="424" t="s">
        <v>2154</v>
      </c>
      <c r="K466" s="422"/>
    </row>
    <row r="467" spans="2:11" x14ac:dyDescent="0.25">
      <c r="B467" s="513" t="s">
        <v>5120</v>
      </c>
      <c r="C467" s="513"/>
      <c r="D467" s="513"/>
      <c r="E467" s="422" t="s">
        <v>5302</v>
      </c>
      <c r="F467" s="513">
        <v>4</v>
      </c>
      <c r="G467" s="513"/>
      <c r="H467" s="513"/>
      <c r="I467" s="513"/>
      <c r="J467" s="423">
        <v>4</v>
      </c>
      <c r="K467" s="422" t="s">
        <v>121</v>
      </c>
    </row>
    <row r="468" spans="2:11" ht="25.5" x14ac:dyDescent="0.25">
      <c r="B468" s="429" t="s">
        <v>586</v>
      </c>
      <c r="C468" s="429" t="s">
        <v>587</v>
      </c>
      <c r="D468" s="429" t="s">
        <v>462</v>
      </c>
      <c r="E468" s="429" t="s">
        <v>588</v>
      </c>
      <c r="F468" s="428" t="s">
        <v>268</v>
      </c>
      <c r="G468" s="427">
        <v>14</v>
      </c>
      <c r="H468" s="426">
        <v>88.03</v>
      </c>
      <c r="I468" s="426">
        <v>88.03</v>
      </c>
      <c r="J468" s="426">
        <v>1232.42</v>
      </c>
      <c r="K468" s="425">
        <v>3.3568885445098425E-4</v>
      </c>
    </row>
    <row r="469" spans="2:11" x14ac:dyDescent="0.25">
      <c r="B469" s="422" t="s">
        <v>4933</v>
      </c>
      <c r="C469" s="513"/>
      <c r="D469" s="513"/>
      <c r="E469" s="422" t="s">
        <v>45</v>
      </c>
      <c r="F469" s="513" t="s">
        <v>4932</v>
      </c>
      <c r="G469" s="513"/>
      <c r="H469" s="513"/>
      <c r="I469" s="422"/>
      <c r="J469" s="424" t="s">
        <v>2154</v>
      </c>
      <c r="K469" s="422"/>
    </row>
    <row r="470" spans="2:11" x14ac:dyDescent="0.25">
      <c r="B470" s="513" t="s">
        <v>5120</v>
      </c>
      <c r="C470" s="513"/>
      <c r="D470" s="513"/>
      <c r="E470" s="422" t="s">
        <v>5302</v>
      </c>
      <c r="F470" s="513">
        <v>14</v>
      </c>
      <c r="G470" s="513"/>
      <c r="H470" s="513"/>
      <c r="I470" s="513"/>
      <c r="J470" s="423">
        <v>14</v>
      </c>
      <c r="K470" s="422" t="s">
        <v>121</v>
      </c>
    </row>
    <row r="471" spans="2:11" ht="25.5" x14ac:dyDescent="0.25">
      <c r="B471" s="429" t="s">
        <v>589</v>
      </c>
      <c r="C471" s="429" t="s">
        <v>590</v>
      </c>
      <c r="D471" s="429" t="s">
        <v>229</v>
      </c>
      <c r="E471" s="429" t="s">
        <v>591</v>
      </c>
      <c r="F471" s="428" t="s">
        <v>279</v>
      </c>
      <c r="G471" s="427">
        <v>1</v>
      </c>
      <c r="H471" s="426">
        <v>20.59</v>
      </c>
      <c r="I471" s="426">
        <v>20.59</v>
      </c>
      <c r="J471" s="426">
        <v>20.59</v>
      </c>
      <c r="K471" s="425">
        <v>5.6083425399991605E-6</v>
      </c>
    </row>
    <row r="472" spans="2:11" x14ac:dyDescent="0.25">
      <c r="B472" s="422" t="s">
        <v>4933</v>
      </c>
      <c r="C472" s="513"/>
      <c r="D472" s="513"/>
      <c r="E472" s="422" t="s">
        <v>45</v>
      </c>
      <c r="F472" s="513" t="s">
        <v>4932</v>
      </c>
      <c r="G472" s="513"/>
      <c r="H472" s="513"/>
      <c r="I472" s="422"/>
      <c r="J472" s="424" t="s">
        <v>2154</v>
      </c>
      <c r="K472" s="422"/>
    </row>
    <row r="473" spans="2:11" x14ac:dyDescent="0.25">
      <c r="B473" s="513" t="s">
        <v>5120</v>
      </c>
      <c r="C473" s="513"/>
      <c r="D473" s="513"/>
      <c r="E473" s="422" t="s">
        <v>121</v>
      </c>
      <c r="F473" s="513">
        <v>1</v>
      </c>
      <c r="G473" s="513"/>
      <c r="H473" s="513"/>
      <c r="I473" s="513"/>
      <c r="J473" s="423">
        <v>1</v>
      </c>
      <c r="K473" s="422" t="s">
        <v>121</v>
      </c>
    </row>
    <row r="474" spans="2:11" ht="25.5" x14ac:dyDescent="0.25">
      <c r="B474" s="429" t="s">
        <v>592</v>
      </c>
      <c r="C474" s="429" t="s">
        <v>487</v>
      </c>
      <c r="D474" s="429" t="s">
        <v>229</v>
      </c>
      <c r="E474" s="429" t="s">
        <v>488</v>
      </c>
      <c r="F474" s="428" t="s">
        <v>279</v>
      </c>
      <c r="G474" s="427">
        <v>2</v>
      </c>
      <c r="H474" s="426">
        <v>26.53</v>
      </c>
      <c r="I474" s="426">
        <v>26.53</v>
      </c>
      <c r="J474" s="426">
        <v>53.06</v>
      </c>
      <c r="K474" s="425">
        <v>1.4452581601377147E-5</v>
      </c>
    </row>
    <row r="475" spans="2:11" x14ac:dyDescent="0.25">
      <c r="B475" s="422" t="s">
        <v>4933</v>
      </c>
      <c r="C475" s="513"/>
      <c r="D475" s="513"/>
      <c r="E475" s="422" t="s">
        <v>45</v>
      </c>
      <c r="F475" s="513" t="s">
        <v>4932</v>
      </c>
      <c r="G475" s="513"/>
      <c r="H475" s="513"/>
      <c r="I475" s="422"/>
      <c r="J475" s="424" t="s">
        <v>2154</v>
      </c>
      <c r="K475" s="422"/>
    </row>
    <row r="476" spans="2:11" x14ac:dyDescent="0.25">
      <c r="B476" s="513" t="s">
        <v>5120</v>
      </c>
      <c r="C476" s="513"/>
      <c r="D476" s="513"/>
      <c r="E476" s="422" t="s">
        <v>5302</v>
      </c>
      <c r="F476" s="513">
        <v>2</v>
      </c>
      <c r="G476" s="513"/>
      <c r="H476" s="513"/>
      <c r="I476" s="513"/>
      <c r="J476" s="423">
        <v>2</v>
      </c>
      <c r="K476" s="422" t="s">
        <v>121</v>
      </c>
    </row>
    <row r="477" spans="2:11" ht="25.5" x14ac:dyDescent="0.25">
      <c r="B477" s="429" t="s">
        <v>593</v>
      </c>
      <c r="C477" s="429" t="s">
        <v>594</v>
      </c>
      <c r="D477" s="429" t="s">
        <v>229</v>
      </c>
      <c r="E477" s="429" t="s">
        <v>595</v>
      </c>
      <c r="F477" s="428" t="s">
        <v>279</v>
      </c>
      <c r="G477" s="427">
        <v>16</v>
      </c>
      <c r="H477" s="426">
        <v>31.5</v>
      </c>
      <c r="I477" s="426">
        <v>31.5</v>
      </c>
      <c r="J477" s="426">
        <v>504</v>
      </c>
      <c r="K477" s="425">
        <v>1.3728045848273806E-4</v>
      </c>
    </row>
    <row r="478" spans="2:11" x14ac:dyDescent="0.25">
      <c r="B478" s="422" t="s">
        <v>4933</v>
      </c>
      <c r="C478" s="513"/>
      <c r="D478" s="513"/>
      <c r="E478" s="422" t="s">
        <v>45</v>
      </c>
      <c r="F478" s="513" t="s">
        <v>4932</v>
      </c>
      <c r="G478" s="513"/>
      <c r="H478" s="513"/>
      <c r="I478" s="422"/>
      <c r="J478" s="424" t="s">
        <v>2154</v>
      </c>
      <c r="K478" s="422"/>
    </row>
    <row r="479" spans="2:11" x14ac:dyDescent="0.25">
      <c r="B479" s="513" t="s">
        <v>5120</v>
      </c>
      <c r="C479" s="513"/>
      <c r="D479" s="513"/>
      <c r="E479" s="422" t="s">
        <v>5302</v>
      </c>
      <c r="F479" s="513">
        <v>2</v>
      </c>
      <c r="G479" s="513"/>
      <c r="H479" s="513"/>
      <c r="I479" s="513"/>
      <c r="J479" s="423">
        <v>2</v>
      </c>
      <c r="K479" s="422" t="s">
        <v>121</v>
      </c>
    </row>
    <row r="480" spans="2:11" x14ac:dyDescent="0.25">
      <c r="B480" s="513" t="s">
        <v>5120</v>
      </c>
      <c r="C480" s="513"/>
      <c r="D480" s="513"/>
      <c r="E480" s="422" t="s">
        <v>5302</v>
      </c>
      <c r="F480" s="513">
        <v>14</v>
      </c>
      <c r="G480" s="513"/>
      <c r="H480" s="513"/>
      <c r="I480" s="513"/>
      <c r="J480" s="423">
        <v>14</v>
      </c>
      <c r="K480" s="422" t="s">
        <v>121</v>
      </c>
    </row>
    <row r="481" spans="2:11" ht="25.5" x14ac:dyDescent="0.25">
      <c r="B481" s="429" t="s">
        <v>596</v>
      </c>
      <c r="C481" s="429" t="s">
        <v>490</v>
      </c>
      <c r="D481" s="429" t="s">
        <v>229</v>
      </c>
      <c r="E481" s="429" t="s">
        <v>491</v>
      </c>
      <c r="F481" s="428" t="s">
        <v>279</v>
      </c>
      <c r="G481" s="427">
        <v>1</v>
      </c>
      <c r="H481" s="426">
        <v>22.74</v>
      </c>
      <c r="I481" s="426">
        <v>22.74</v>
      </c>
      <c r="J481" s="426">
        <v>22.74</v>
      </c>
      <c r="K481" s="425">
        <v>6.1939635434473485E-6</v>
      </c>
    </row>
    <row r="482" spans="2:11" x14ac:dyDescent="0.25">
      <c r="B482" s="422" t="s">
        <v>4933</v>
      </c>
      <c r="C482" s="513"/>
      <c r="D482" s="513"/>
      <c r="E482" s="422" t="s">
        <v>45</v>
      </c>
      <c r="F482" s="513" t="s">
        <v>4932</v>
      </c>
      <c r="G482" s="513"/>
      <c r="H482" s="513"/>
      <c r="I482" s="422"/>
      <c r="J482" s="424" t="s">
        <v>2154</v>
      </c>
      <c r="K482" s="422"/>
    </row>
    <row r="483" spans="2:11" x14ac:dyDescent="0.25">
      <c r="B483" s="513" t="s">
        <v>5120</v>
      </c>
      <c r="C483" s="513"/>
      <c r="D483" s="513"/>
      <c r="E483" s="422" t="s">
        <v>5302</v>
      </c>
      <c r="F483" s="513">
        <v>1</v>
      </c>
      <c r="G483" s="513"/>
      <c r="H483" s="513"/>
      <c r="I483" s="513"/>
      <c r="J483" s="423">
        <v>1</v>
      </c>
      <c r="K483" s="422" t="s">
        <v>121</v>
      </c>
    </row>
    <row r="484" spans="2:11" ht="25.5" x14ac:dyDescent="0.25">
      <c r="B484" s="429" t="s">
        <v>597</v>
      </c>
      <c r="C484" s="429" t="s">
        <v>493</v>
      </c>
      <c r="D484" s="429" t="s">
        <v>229</v>
      </c>
      <c r="E484" s="429" t="s">
        <v>494</v>
      </c>
      <c r="F484" s="428" t="s">
        <v>279</v>
      </c>
      <c r="G484" s="427">
        <v>18</v>
      </c>
      <c r="H484" s="426">
        <v>86.96</v>
      </c>
      <c r="I484" s="426">
        <v>86.96</v>
      </c>
      <c r="J484" s="426">
        <v>1565.28</v>
      </c>
      <c r="K484" s="425">
        <v>4.2635388105924653E-4</v>
      </c>
    </row>
    <row r="485" spans="2:11" x14ac:dyDescent="0.25">
      <c r="B485" s="422" t="s">
        <v>4933</v>
      </c>
      <c r="C485" s="513"/>
      <c r="D485" s="513"/>
      <c r="E485" s="422" t="s">
        <v>45</v>
      </c>
      <c r="F485" s="513" t="s">
        <v>4932</v>
      </c>
      <c r="G485" s="513"/>
      <c r="H485" s="513"/>
      <c r="I485" s="422"/>
      <c r="J485" s="424" t="s">
        <v>2154</v>
      </c>
      <c r="K485" s="422"/>
    </row>
    <row r="486" spans="2:11" x14ac:dyDescent="0.25">
      <c r="B486" s="513" t="s">
        <v>5120</v>
      </c>
      <c r="C486" s="513"/>
      <c r="D486" s="513"/>
      <c r="E486" s="422" t="s">
        <v>5302</v>
      </c>
      <c r="F486" s="513" t="s">
        <v>5315</v>
      </c>
      <c r="G486" s="513"/>
      <c r="H486" s="513"/>
      <c r="I486" s="513"/>
      <c r="J486" s="423">
        <v>18</v>
      </c>
      <c r="K486" s="422" t="s">
        <v>121</v>
      </c>
    </row>
    <row r="487" spans="2:11" ht="38.25" x14ac:dyDescent="0.25">
      <c r="B487" s="429" t="s">
        <v>598</v>
      </c>
      <c r="C487" s="429" t="s">
        <v>496</v>
      </c>
      <c r="D487" s="429" t="s">
        <v>434</v>
      </c>
      <c r="E487" s="429" t="s">
        <v>497</v>
      </c>
      <c r="F487" s="428" t="s">
        <v>428</v>
      </c>
      <c r="G487" s="427">
        <v>1</v>
      </c>
      <c r="H487" s="426">
        <v>69.38</v>
      </c>
      <c r="I487" s="426">
        <v>69.38</v>
      </c>
      <c r="J487" s="426">
        <v>69.38</v>
      </c>
      <c r="K487" s="425">
        <v>1.8897853590342E-5</v>
      </c>
    </row>
    <row r="488" spans="2:11" x14ac:dyDescent="0.25">
      <c r="B488" s="422" t="s">
        <v>4933</v>
      </c>
      <c r="C488" s="513"/>
      <c r="D488" s="513"/>
      <c r="E488" s="422" t="s">
        <v>45</v>
      </c>
      <c r="F488" s="513" t="s">
        <v>4932</v>
      </c>
      <c r="G488" s="513"/>
      <c r="H488" s="513"/>
      <c r="I488" s="422"/>
      <c r="J488" s="424" t="s">
        <v>2154</v>
      </c>
      <c r="K488" s="422"/>
    </row>
    <row r="489" spans="2:11" x14ac:dyDescent="0.25">
      <c r="B489" s="513" t="s">
        <v>5120</v>
      </c>
      <c r="C489" s="513"/>
      <c r="D489" s="513"/>
      <c r="E489" s="422" t="s">
        <v>5302</v>
      </c>
      <c r="F489" s="513">
        <v>1</v>
      </c>
      <c r="G489" s="513"/>
      <c r="H489" s="513"/>
      <c r="I489" s="513"/>
      <c r="J489" s="423">
        <v>1</v>
      </c>
      <c r="K489" s="422" t="s">
        <v>121</v>
      </c>
    </row>
    <row r="490" spans="2:11" ht="25.5" x14ac:dyDescent="0.25">
      <c r="B490" s="429" t="s">
        <v>599</v>
      </c>
      <c r="C490" s="429" t="s">
        <v>600</v>
      </c>
      <c r="D490" s="429" t="s">
        <v>238</v>
      </c>
      <c r="E490" s="429" t="s">
        <v>601</v>
      </c>
      <c r="F490" s="428" t="s">
        <v>268</v>
      </c>
      <c r="G490" s="427">
        <v>4</v>
      </c>
      <c r="H490" s="426">
        <v>12.79</v>
      </c>
      <c r="I490" s="426">
        <v>12.79</v>
      </c>
      <c r="J490" s="426">
        <v>51.16</v>
      </c>
      <c r="K490" s="425">
        <v>1.3935056063446191E-5</v>
      </c>
    </row>
    <row r="491" spans="2:11" x14ac:dyDescent="0.25">
      <c r="B491" s="422" t="s">
        <v>4933</v>
      </c>
      <c r="C491" s="513"/>
      <c r="D491" s="513"/>
      <c r="E491" s="422" t="s">
        <v>45</v>
      </c>
      <c r="F491" s="513" t="s">
        <v>4932</v>
      </c>
      <c r="G491" s="513"/>
      <c r="H491" s="513"/>
      <c r="I491" s="422"/>
      <c r="J491" s="424" t="s">
        <v>2154</v>
      </c>
      <c r="K491" s="422"/>
    </row>
    <row r="492" spans="2:11" x14ac:dyDescent="0.25">
      <c r="B492" s="513" t="s">
        <v>5120</v>
      </c>
      <c r="C492" s="513"/>
      <c r="D492" s="513"/>
      <c r="E492" s="422" t="s">
        <v>5302</v>
      </c>
      <c r="F492" s="513">
        <v>4</v>
      </c>
      <c r="G492" s="513"/>
      <c r="H492" s="513"/>
      <c r="I492" s="513"/>
      <c r="J492" s="423">
        <v>4</v>
      </c>
      <c r="K492" s="422" t="s">
        <v>121</v>
      </c>
    </row>
    <row r="493" spans="2:11" ht="25.5" x14ac:dyDescent="0.25">
      <c r="B493" s="429" t="s">
        <v>602</v>
      </c>
      <c r="C493" s="429" t="s">
        <v>505</v>
      </c>
      <c r="D493" s="429" t="s">
        <v>462</v>
      </c>
      <c r="E493" s="429" t="s">
        <v>506</v>
      </c>
      <c r="F493" s="428" t="s">
        <v>268</v>
      </c>
      <c r="G493" s="427">
        <v>156</v>
      </c>
      <c r="H493" s="426">
        <v>4.1500000000000004</v>
      </c>
      <c r="I493" s="426">
        <v>4.1500000000000004</v>
      </c>
      <c r="J493" s="426">
        <v>647.4</v>
      </c>
      <c r="K493" s="425">
        <v>1.763400175034219E-4</v>
      </c>
    </row>
    <row r="494" spans="2:11" x14ac:dyDescent="0.25">
      <c r="B494" s="422" t="s">
        <v>4933</v>
      </c>
      <c r="C494" s="513"/>
      <c r="D494" s="513"/>
      <c r="E494" s="422" t="s">
        <v>45</v>
      </c>
      <c r="F494" s="513" t="s">
        <v>4932</v>
      </c>
      <c r="G494" s="513"/>
      <c r="H494" s="513"/>
      <c r="I494" s="422"/>
      <c r="J494" s="424" t="s">
        <v>2154</v>
      </c>
      <c r="K494" s="422"/>
    </row>
    <row r="495" spans="2:11" x14ac:dyDescent="0.25">
      <c r="B495" s="513" t="s">
        <v>5120</v>
      </c>
      <c r="C495" s="513"/>
      <c r="D495" s="513"/>
      <c r="E495" s="422" t="s">
        <v>5302</v>
      </c>
      <c r="F495" s="513">
        <v>156</v>
      </c>
      <c r="G495" s="513"/>
      <c r="H495" s="513"/>
      <c r="I495" s="513"/>
      <c r="J495" s="423">
        <v>156</v>
      </c>
      <c r="K495" s="422" t="s">
        <v>121</v>
      </c>
    </row>
    <row r="496" spans="2:11" ht="25.5" x14ac:dyDescent="0.25">
      <c r="B496" s="429" t="s">
        <v>603</v>
      </c>
      <c r="C496" s="429" t="s">
        <v>502</v>
      </c>
      <c r="D496" s="429" t="s">
        <v>238</v>
      </c>
      <c r="E496" s="429" t="s">
        <v>503</v>
      </c>
      <c r="F496" s="428" t="s">
        <v>268</v>
      </c>
      <c r="G496" s="427">
        <v>12</v>
      </c>
      <c r="H496" s="426">
        <v>4.83</v>
      </c>
      <c r="I496" s="426">
        <v>4.83</v>
      </c>
      <c r="J496" s="426">
        <v>57.96</v>
      </c>
      <c r="K496" s="425">
        <v>1.5787252725514879E-5</v>
      </c>
    </row>
    <row r="497" spans="2:11" x14ac:dyDescent="0.25">
      <c r="B497" s="422" t="s">
        <v>4933</v>
      </c>
      <c r="C497" s="513"/>
      <c r="D497" s="513"/>
      <c r="E497" s="422" t="s">
        <v>45</v>
      </c>
      <c r="F497" s="513" t="s">
        <v>4932</v>
      </c>
      <c r="G497" s="513"/>
      <c r="H497" s="513"/>
      <c r="I497" s="422"/>
      <c r="J497" s="424" t="s">
        <v>2154</v>
      </c>
      <c r="K497" s="422"/>
    </row>
    <row r="498" spans="2:11" x14ac:dyDescent="0.25">
      <c r="B498" s="513" t="s">
        <v>5120</v>
      </c>
      <c r="C498" s="513"/>
      <c r="D498" s="513"/>
      <c r="E498" s="422" t="s">
        <v>5302</v>
      </c>
      <c r="F498" s="513">
        <v>12</v>
      </c>
      <c r="G498" s="513"/>
      <c r="H498" s="513"/>
      <c r="I498" s="513"/>
      <c r="J498" s="423">
        <v>12</v>
      </c>
      <c r="K498" s="422" t="s">
        <v>121</v>
      </c>
    </row>
    <row r="499" spans="2:11" ht="25.5" x14ac:dyDescent="0.25">
      <c r="B499" s="429" t="s">
        <v>604</v>
      </c>
      <c r="C499" s="429" t="s">
        <v>508</v>
      </c>
      <c r="D499" s="429" t="s">
        <v>229</v>
      </c>
      <c r="E499" s="429" t="s">
        <v>509</v>
      </c>
      <c r="F499" s="428" t="s">
        <v>279</v>
      </c>
      <c r="G499" s="427">
        <v>15</v>
      </c>
      <c r="H499" s="426">
        <v>8.3699999999999992</v>
      </c>
      <c r="I499" s="426">
        <v>8.3699999999999992</v>
      </c>
      <c r="J499" s="426">
        <v>125.55</v>
      </c>
      <c r="K499" s="425">
        <v>3.4197542782753501E-5</v>
      </c>
    </row>
    <row r="500" spans="2:11" x14ac:dyDescent="0.25">
      <c r="B500" s="422" t="s">
        <v>4933</v>
      </c>
      <c r="C500" s="513"/>
      <c r="D500" s="513"/>
      <c r="E500" s="422" t="s">
        <v>45</v>
      </c>
      <c r="F500" s="513" t="s">
        <v>4932</v>
      </c>
      <c r="G500" s="513"/>
      <c r="H500" s="513"/>
      <c r="I500" s="422"/>
      <c r="J500" s="424" t="s">
        <v>2154</v>
      </c>
      <c r="K500" s="422"/>
    </row>
    <row r="501" spans="2:11" x14ac:dyDescent="0.25">
      <c r="B501" s="513" t="s">
        <v>5120</v>
      </c>
      <c r="C501" s="513"/>
      <c r="D501" s="513"/>
      <c r="E501" s="422" t="s">
        <v>5302</v>
      </c>
      <c r="F501" s="513">
        <v>15</v>
      </c>
      <c r="G501" s="513"/>
      <c r="H501" s="513"/>
      <c r="I501" s="513"/>
      <c r="J501" s="423">
        <v>15</v>
      </c>
      <c r="K501" s="422" t="s">
        <v>121</v>
      </c>
    </row>
    <row r="502" spans="2:11" ht="25.5" x14ac:dyDescent="0.25">
      <c r="B502" s="429" t="s">
        <v>605</v>
      </c>
      <c r="C502" s="429" t="s">
        <v>511</v>
      </c>
      <c r="D502" s="429" t="s">
        <v>229</v>
      </c>
      <c r="E502" s="429" t="s">
        <v>512</v>
      </c>
      <c r="F502" s="428" t="s">
        <v>279</v>
      </c>
      <c r="G502" s="427">
        <v>3</v>
      </c>
      <c r="H502" s="426">
        <v>16.68</v>
      </c>
      <c r="I502" s="426">
        <v>16.68</v>
      </c>
      <c r="J502" s="426">
        <v>50.04</v>
      </c>
      <c r="K502" s="425">
        <v>1.3629988377928995E-5</v>
      </c>
    </row>
    <row r="503" spans="2:11" x14ac:dyDescent="0.25">
      <c r="B503" s="422" t="s">
        <v>4933</v>
      </c>
      <c r="C503" s="513"/>
      <c r="D503" s="513"/>
      <c r="E503" s="422" t="s">
        <v>45</v>
      </c>
      <c r="F503" s="513" t="s">
        <v>4932</v>
      </c>
      <c r="G503" s="513"/>
      <c r="H503" s="513"/>
      <c r="I503" s="422"/>
      <c r="J503" s="424" t="s">
        <v>2154</v>
      </c>
      <c r="K503" s="422"/>
    </row>
    <row r="504" spans="2:11" x14ac:dyDescent="0.25">
      <c r="B504" s="513" t="s">
        <v>5120</v>
      </c>
      <c r="C504" s="513"/>
      <c r="D504" s="513"/>
      <c r="E504" s="422" t="s">
        <v>5302</v>
      </c>
      <c r="F504" s="513">
        <v>3</v>
      </c>
      <c r="G504" s="513"/>
      <c r="H504" s="513"/>
      <c r="I504" s="513"/>
      <c r="J504" s="423">
        <v>3</v>
      </c>
      <c r="K504" s="422" t="s">
        <v>121</v>
      </c>
    </row>
    <row r="505" spans="2:11" ht="25.5" x14ac:dyDescent="0.25">
      <c r="B505" s="429" t="s">
        <v>606</v>
      </c>
      <c r="C505" s="429" t="s">
        <v>517</v>
      </c>
      <c r="D505" s="429" t="s">
        <v>229</v>
      </c>
      <c r="E505" s="429" t="s">
        <v>518</v>
      </c>
      <c r="F505" s="428" t="s">
        <v>279</v>
      </c>
      <c r="G505" s="427">
        <v>1</v>
      </c>
      <c r="H505" s="426">
        <v>13.62</v>
      </c>
      <c r="I505" s="426">
        <v>13.62</v>
      </c>
      <c r="J505" s="426">
        <v>13.62</v>
      </c>
      <c r="K505" s="425">
        <v>3.7098409613787553E-6</v>
      </c>
    </row>
    <row r="506" spans="2:11" x14ac:dyDescent="0.25">
      <c r="B506" s="422" t="s">
        <v>4933</v>
      </c>
      <c r="C506" s="513"/>
      <c r="D506" s="513"/>
      <c r="E506" s="422" t="s">
        <v>45</v>
      </c>
      <c r="F506" s="513" t="s">
        <v>4932</v>
      </c>
      <c r="G506" s="513"/>
      <c r="H506" s="513"/>
      <c r="I506" s="422"/>
      <c r="J506" s="424" t="s">
        <v>2154</v>
      </c>
      <c r="K506" s="422"/>
    </row>
    <row r="507" spans="2:11" x14ac:dyDescent="0.25">
      <c r="B507" s="513" t="s">
        <v>5120</v>
      </c>
      <c r="C507" s="513"/>
      <c r="D507" s="513"/>
      <c r="E507" s="422" t="s">
        <v>5302</v>
      </c>
      <c r="F507" s="513">
        <v>1</v>
      </c>
      <c r="G507" s="513"/>
      <c r="H507" s="513"/>
      <c r="I507" s="513"/>
      <c r="J507" s="423">
        <v>1</v>
      </c>
      <c r="K507" s="422" t="s">
        <v>121</v>
      </c>
    </row>
    <row r="508" spans="2:11" ht="25.5" x14ac:dyDescent="0.25">
      <c r="B508" s="429" t="s">
        <v>607</v>
      </c>
      <c r="C508" s="429" t="s">
        <v>520</v>
      </c>
      <c r="D508" s="429" t="s">
        <v>229</v>
      </c>
      <c r="E508" s="429" t="s">
        <v>521</v>
      </c>
      <c r="F508" s="428" t="s">
        <v>279</v>
      </c>
      <c r="G508" s="427">
        <v>33</v>
      </c>
      <c r="H508" s="426">
        <v>15.06</v>
      </c>
      <c r="I508" s="426">
        <v>15.06</v>
      </c>
      <c r="J508" s="426">
        <v>496.98</v>
      </c>
      <c r="K508" s="425">
        <v>1.3536833781101424E-4</v>
      </c>
    </row>
    <row r="509" spans="2:11" x14ac:dyDescent="0.25">
      <c r="B509" s="422" t="s">
        <v>4933</v>
      </c>
      <c r="C509" s="513"/>
      <c r="D509" s="513"/>
      <c r="E509" s="422" t="s">
        <v>45</v>
      </c>
      <c r="F509" s="513" t="s">
        <v>4932</v>
      </c>
      <c r="G509" s="513"/>
      <c r="H509" s="513"/>
      <c r="I509" s="422"/>
      <c r="J509" s="424" t="s">
        <v>2154</v>
      </c>
      <c r="K509" s="422"/>
    </row>
    <row r="510" spans="2:11" x14ac:dyDescent="0.25">
      <c r="B510" s="513" t="s">
        <v>5120</v>
      </c>
      <c r="C510" s="513"/>
      <c r="D510" s="513"/>
      <c r="E510" s="422" t="s">
        <v>5302</v>
      </c>
      <c r="F510" s="513">
        <v>33</v>
      </c>
      <c r="G510" s="513"/>
      <c r="H510" s="513"/>
      <c r="I510" s="513"/>
      <c r="J510" s="423">
        <v>33</v>
      </c>
      <c r="K510" s="422" t="s">
        <v>121</v>
      </c>
    </row>
    <row r="511" spans="2:11" ht="25.5" x14ac:dyDescent="0.25">
      <c r="B511" s="429" t="s">
        <v>608</v>
      </c>
      <c r="C511" s="429" t="s">
        <v>523</v>
      </c>
      <c r="D511" s="429" t="s">
        <v>229</v>
      </c>
      <c r="E511" s="429" t="s">
        <v>524</v>
      </c>
      <c r="F511" s="428" t="s">
        <v>279</v>
      </c>
      <c r="G511" s="427">
        <v>1</v>
      </c>
      <c r="H511" s="426">
        <v>22.61</v>
      </c>
      <c r="I511" s="426">
        <v>22.61</v>
      </c>
      <c r="J511" s="426">
        <v>22.61</v>
      </c>
      <c r="K511" s="425">
        <v>6.1585539013783884E-6</v>
      </c>
    </row>
    <row r="512" spans="2:11" x14ac:dyDescent="0.25">
      <c r="B512" s="422" t="s">
        <v>4933</v>
      </c>
      <c r="C512" s="513"/>
      <c r="D512" s="513"/>
      <c r="E512" s="422" t="s">
        <v>45</v>
      </c>
      <c r="F512" s="513" t="s">
        <v>4932</v>
      </c>
      <c r="G512" s="513"/>
      <c r="H512" s="513"/>
      <c r="I512" s="422"/>
      <c r="J512" s="424" t="s">
        <v>2154</v>
      </c>
      <c r="K512" s="422"/>
    </row>
    <row r="513" spans="2:11" x14ac:dyDescent="0.25">
      <c r="B513" s="513" t="s">
        <v>5120</v>
      </c>
      <c r="C513" s="513"/>
      <c r="D513" s="513"/>
      <c r="E513" s="422" t="s">
        <v>5302</v>
      </c>
      <c r="F513" s="513">
        <v>1</v>
      </c>
      <c r="G513" s="513"/>
      <c r="H513" s="513"/>
      <c r="I513" s="513"/>
      <c r="J513" s="423">
        <v>1</v>
      </c>
      <c r="K513" s="422" t="s">
        <v>121</v>
      </c>
    </row>
    <row r="514" spans="2:11" ht="25.5" x14ac:dyDescent="0.25">
      <c r="B514" s="429" t="s">
        <v>609</v>
      </c>
      <c r="C514" s="429" t="s">
        <v>529</v>
      </c>
      <c r="D514" s="429" t="s">
        <v>229</v>
      </c>
      <c r="E514" s="429" t="s">
        <v>530</v>
      </c>
      <c r="F514" s="428" t="s">
        <v>279</v>
      </c>
      <c r="G514" s="427">
        <v>14</v>
      </c>
      <c r="H514" s="426">
        <v>14.23</v>
      </c>
      <c r="I514" s="426">
        <v>14.23</v>
      </c>
      <c r="J514" s="426">
        <v>199.22</v>
      </c>
      <c r="K514" s="425">
        <v>5.4263914561371186E-5</v>
      </c>
    </row>
    <row r="515" spans="2:11" x14ac:dyDescent="0.25">
      <c r="B515" s="422" t="s">
        <v>4933</v>
      </c>
      <c r="C515" s="513"/>
      <c r="D515" s="513"/>
      <c r="E515" s="422" t="s">
        <v>45</v>
      </c>
      <c r="F515" s="513" t="s">
        <v>4932</v>
      </c>
      <c r="G515" s="513"/>
      <c r="H515" s="513"/>
      <c r="I515" s="422"/>
      <c r="J515" s="424" t="s">
        <v>2154</v>
      </c>
      <c r="K515" s="422"/>
    </row>
    <row r="516" spans="2:11" x14ac:dyDescent="0.25">
      <c r="B516" s="513" t="s">
        <v>5120</v>
      </c>
      <c r="C516" s="513"/>
      <c r="D516" s="513"/>
      <c r="E516" s="422" t="s">
        <v>5302</v>
      </c>
      <c r="F516" s="513">
        <v>14</v>
      </c>
      <c r="G516" s="513"/>
      <c r="H516" s="513"/>
      <c r="I516" s="513"/>
      <c r="J516" s="423">
        <v>14</v>
      </c>
      <c r="K516" s="422" t="s">
        <v>121</v>
      </c>
    </row>
    <row r="517" spans="2:11" ht="25.5" x14ac:dyDescent="0.25">
      <c r="B517" s="429" t="s">
        <v>610</v>
      </c>
      <c r="C517" s="429" t="s">
        <v>532</v>
      </c>
      <c r="D517" s="429" t="s">
        <v>229</v>
      </c>
      <c r="E517" s="429" t="s">
        <v>533</v>
      </c>
      <c r="F517" s="428" t="s">
        <v>279</v>
      </c>
      <c r="G517" s="427">
        <v>53</v>
      </c>
      <c r="H517" s="426">
        <v>14.79</v>
      </c>
      <c r="I517" s="426">
        <v>14.79</v>
      </c>
      <c r="J517" s="426">
        <v>783.87</v>
      </c>
      <c r="K517" s="425">
        <v>2.1351197021996806E-4</v>
      </c>
    </row>
    <row r="518" spans="2:11" x14ac:dyDescent="0.25">
      <c r="B518" s="422" t="s">
        <v>4933</v>
      </c>
      <c r="C518" s="513"/>
      <c r="D518" s="513"/>
      <c r="E518" s="422" t="s">
        <v>45</v>
      </c>
      <c r="F518" s="513" t="s">
        <v>4932</v>
      </c>
      <c r="G518" s="513"/>
      <c r="H518" s="513"/>
      <c r="I518" s="422"/>
      <c r="J518" s="424" t="s">
        <v>2154</v>
      </c>
      <c r="K518" s="422"/>
    </row>
    <row r="519" spans="2:11" x14ac:dyDescent="0.25">
      <c r="B519" s="513" t="s">
        <v>5120</v>
      </c>
      <c r="C519" s="513"/>
      <c r="D519" s="513"/>
      <c r="E519" s="422" t="s">
        <v>5302</v>
      </c>
      <c r="F519" s="513">
        <v>53</v>
      </c>
      <c r="G519" s="513"/>
      <c r="H519" s="513"/>
      <c r="I519" s="513"/>
      <c r="J519" s="423">
        <v>53</v>
      </c>
      <c r="K519" s="422" t="s">
        <v>121</v>
      </c>
    </row>
    <row r="520" spans="2:11" ht="25.5" x14ac:dyDescent="0.25">
      <c r="B520" s="429" t="s">
        <v>611</v>
      </c>
      <c r="C520" s="429" t="s">
        <v>535</v>
      </c>
      <c r="D520" s="429" t="s">
        <v>229</v>
      </c>
      <c r="E520" s="429" t="s">
        <v>536</v>
      </c>
      <c r="F520" s="428" t="s">
        <v>279</v>
      </c>
      <c r="G520" s="427">
        <v>3</v>
      </c>
      <c r="H520" s="426">
        <v>14.7</v>
      </c>
      <c r="I520" s="426">
        <v>14.7</v>
      </c>
      <c r="J520" s="426">
        <v>44.1</v>
      </c>
      <c r="K520" s="425">
        <v>1.2012040117239581E-5</v>
      </c>
    </row>
    <row r="521" spans="2:11" x14ac:dyDescent="0.25">
      <c r="B521" s="422" t="s">
        <v>4933</v>
      </c>
      <c r="C521" s="513"/>
      <c r="D521" s="513"/>
      <c r="E521" s="422" t="s">
        <v>45</v>
      </c>
      <c r="F521" s="513" t="s">
        <v>4932</v>
      </c>
      <c r="G521" s="513"/>
      <c r="H521" s="513"/>
      <c r="I521" s="422"/>
      <c r="J521" s="424" t="s">
        <v>2154</v>
      </c>
      <c r="K521" s="422"/>
    </row>
    <row r="522" spans="2:11" x14ac:dyDescent="0.25">
      <c r="B522" s="513" t="s">
        <v>5120</v>
      </c>
      <c r="C522" s="513"/>
      <c r="D522" s="513"/>
      <c r="E522" s="422" t="s">
        <v>5302</v>
      </c>
      <c r="F522" s="513">
        <v>3</v>
      </c>
      <c r="G522" s="513"/>
      <c r="H522" s="513"/>
      <c r="I522" s="513"/>
      <c r="J522" s="423">
        <v>3</v>
      </c>
      <c r="K522" s="422" t="s">
        <v>121</v>
      </c>
    </row>
    <row r="523" spans="2:11" ht="25.5" x14ac:dyDescent="0.25">
      <c r="B523" s="429" t="s">
        <v>612</v>
      </c>
      <c r="C523" s="429" t="s">
        <v>547</v>
      </c>
      <c r="D523" s="429" t="s">
        <v>229</v>
      </c>
      <c r="E523" s="429" t="s">
        <v>548</v>
      </c>
      <c r="F523" s="428" t="s">
        <v>279</v>
      </c>
      <c r="G523" s="427">
        <v>13</v>
      </c>
      <c r="H523" s="426">
        <v>21.25</v>
      </c>
      <c r="I523" s="426">
        <v>21.25</v>
      </c>
      <c r="J523" s="426">
        <v>276.25</v>
      </c>
      <c r="K523" s="425">
        <v>7.5245489396540466E-5</v>
      </c>
    </row>
    <row r="524" spans="2:11" x14ac:dyDescent="0.25">
      <c r="B524" s="422" t="s">
        <v>4933</v>
      </c>
      <c r="C524" s="513"/>
      <c r="D524" s="513"/>
      <c r="E524" s="422" t="s">
        <v>45</v>
      </c>
      <c r="F524" s="513" t="s">
        <v>4932</v>
      </c>
      <c r="G524" s="513"/>
      <c r="H524" s="513"/>
      <c r="I524" s="422"/>
      <c r="J524" s="424" t="s">
        <v>2154</v>
      </c>
      <c r="K524" s="422"/>
    </row>
    <row r="525" spans="2:11" x14ac:dyDescent="0.25">
      <c r="B525" s="513" t="s">
        <v>5120</v>
      </c>
      <c r="C525" s="513"/>
      <c r="D525" s="513"/>
      <c r="E525" s="422" t="s">
        <v>5302</v>
      </c>
      <c r="F525" s="513">
        <v>13</v>
      </c>
      <c r="G525" s="513"/>
      <c r="H525" s="513"/>
      <c r="I525" s="513"/>
      <c r="J525" s="423">
        <v>13</v>
      </c>
      <c r="K525" s="422" t="s">
        <v>121</v>
      </c>
    </row>
    <row r="526" spans="2:11" ht="25.5" x14ac:dyDescent="0.25">
      <c r="B526" s="429" t="s">
        <v>613</v>
      </c>
      <c r="C526" s="429" t="s">
        <v>614</v>
      </c>
      <c r="D526" s="429" t="s">
        <v>229</v>
      </c>
      <c r="E526" s="429" t="s">
        <v>615</v>
      </c>
      <c r="F526" s="428" t="s">
        <v>279</v>
      </c>
      <c r="G526" s="427">
        <v>9</v>
      </c>
      <c r="H526" s="426">
        <v>28.85</v>
      </c>
      <c r="I526" s="426">
        <v>28.85</v>
      </c>
      <c r="J526" s="426">
        <v>259.64999999999998</v>
      </c>
      <c r="K526" s="425">
        <v>7.0723950486196308E-5</v>
      </c>
    </row>
    <row r="527" spans="2:11" x14ac:dyDescent="0.25">
      <c r="B527" s="422" t="s">
        <v>4933</v>
      </c>
      <c r="C527" s="513"/>
      <c r="D527" s="513"/>
      <c r="E527" s="422" t="s">
        <v>45</v>
      </c>
      <c r="F527" s="513" t="s">
        <v>4932</v>
      </c>
      <c r="G527" s="513"/>
      <c r="H527" s="513"/>
      <c r="I527" s="422"/>
      <c r="J527" s="424" t="s">
        <v>2154</v>
      </c>
      <c r="K527" s="422"/>
    </row>
    <row r="528" spans="2:11" x14ac:dyDescent="0.25">
      <c r="B528" s="513" t="s">
        <v>5120</v>
      </c>
      <c r="C528" s="513"/>
      <c r="D528" s="513"/>
      <c r="E528" s="422" t="s">
        <v>5302</v>
      </c>
      <c r="F528" s="513">
        <v>9</v>
      </c>
      <c r="G528" s="513"/>
      <c r="H528" s="513"/>
      <c r="I528" s="513"/>
      <c r="J528" s="423">
        <v>9</v>
      </c>
      <c r="K528" s="422" t="s">
        <v>121</v>
      </c>
    </row>
    <row r="529" spans="2:11" ht="25.5" x14ac:dyDescent="0.25">
      <c r="B529" s="429" t="s">
        <v>616</v>
      </c>
      <c r="C529" s="429" t="s">
        <v>617</v>
      </c>
      <c r="D529" s="429" t="s">
        <v>229</v>
      </c>
      <c r="E529" s="429" t="s">
        <v>618</v>
      </c>
      <c r="F529" s="428" t="s">
        <v>279</v>
      </c>
      <c r="G529" s="427">
        <v>1</v>
      </c>
      <c r="H529" s="426">
        <v>31.74</v>
      </c>
      <c r="I529" s="426">
        <v>31.74</v>
      </c>
      <c r="J529" s="426">
        <v>31.74</v>
      </c>
      <c r="K529" s="425">
        <v>8.6454003020676719E-6</v>
      </c>
    </row>
    <row r="530" spans="2:11" x14ac:dyDescent="0.25">
      <c r="B530" s="422" t="s">
        <v>4933</v>
      </c>
      <c r="C530" s="513"/>
      <c r="D530" s="513"/>
      <c r="E530" s="422" t="s">
        <v>45</v>
      </c>
      <c r="F530" s="513" t="s">
        <v>4932</v>
      </c>
      <c r="G530" s="513"/>
      <c r="H530" s="513"/>
      <c r="I530" s="422"/>
      <c r="J530" s="424" t="s">
        <v>2154</v>
      </c>
      <c r="K530" s="422"/>
    </row>
    <row r="531" spans="2:11" x14ac:dyDescent="0.25">
      <c r="B531" s="513" t="s">
        <v>5120</v>
      </c>
      <c r="C531" s="513"/>
      <c r="D531" s="513"/>
      <c r="E531" s="422" t="s">
        <v>5302</v>
      </c>
      <c r="F531" s="513">
        <v>1</v>
      </c>
      <c r="G531" s="513"/>
      <c r="H531" s="513"/>
      <c r="I531" s="513"/>
      <c r="J531" s="423">
        <v>1</v>
      </c>
      <c r="K531" s="422" t="s">
        <v>121</v>
      </c>
    </row>
    <row r="532" spans="2:11" ht="25.5" x14ac:dyDescent="0.25">
      <c r="B532" s="429" t="s">
        <v>619</v>
      </c>
      <c r="C532" s="429" t="s">
        <v>620</v>
      </c>
      <c r="D532" s="429" t="s">
        <v>229</v>
      </c>
      <c r="E532" s="429" t="s">
        <v>621</v>
      </c>
      <c r="F532" s="428" t="s">
        <v>279</v>
      </c>
      <c r="G532" s="427">
        <v>14</v>
      </c>
      <c r="H532" s="426">
        <v>8.48</v>
      </c>
      <c r="I532" s="426">
        <v>8.48</v>
      </c>
      <c r="J532" s="426">
        <v>118.72</v>
      </c>
      <c r="K532" s="425">
        <v>3.2337174664822745E-5</v>
      </c>
    </row>
    <row r="533" spans="2:11" x14ac:dyDescent="0.25">
      <c r="B533" s="422" t="s">
        <v>4933</v>
      </c>
      <c r="C533" s="513"/>
      <c r="D533" s="513"/>
      <c r="E533" s="422" t="s">
        <v>45</v>
      </c>
      <c r="F533" s="513" t="s">
        <v>4932</v>
      </c>
      <c r="G533" s="513"/>
      <c r="H533" s="513"/>
      <c r="I533" s="422"/>
      <c r="J533" s="424" t="s">
        <v>2154</v>
      </c>
      <c r="K533" s="422"/>
    </row>
    <row r="534" spans="2:11" x14ac:dyDescent="0.25">
      <c r="B534" s="513" t="s">
        <v>5120</v>
      </c>
      <c r="C534" s="513"/>
      <c r="D534" s="513"/>
      <c r="E534" s="422" t="s">
        <v>5302</v>
      </c>
      <c r="F534" s="513">
        <v>14</v>
      </c>
      <c r="G534" s="513"/>
      <c r="H534" s="513"/>
      <c r="I534" s="513"/>
      <c r="J534" s="423">
        <v>14</v>
      </c>
      <c r="K534" s="422" t="s">
        <v>121</v>
      </c>
    </row>
    <row r="535" spans="2:11" ht="25.5" x14ac:dyDescent="0.25">
      <c r="B535" s="429" t="s">
        <v>622</v>
      </c>
      <c r="C535" s="429" t="s">
        <v>623</v>
      </c>
      <c r="D535" s="429" t="s">
        <v>229</v>
      </c>
      <c r="E535" s="429" t="s">
        <v>624</v>
      </c>
      <c r="F535" s="428" t="s">
        <v>279</v>
      </c>
      <c r="G535" s="427">
        <v>3</v>
      </c>
      <c r="H535" s="426">
        <v>20.37</v>
      </c>
      <c r="I535" s="426">
        <v>20.37</v>
      </c>
      <c r="J535" s="426">
        <v>61.11</v>
      </c>
      <c r="K535" s="425">
        <v>1.6645255591031992E-5</v>
      </c>
    </row>
    <row r="536" spans="2:11" x14ac:dyDescent="0.25">
      <c r="B536" s="422" t="s">
        <v>4933</v>
      </c>
      <c r="C536" s="513"/>
      <c r="D536" s="513"/>
      <c r="E536" s="422" t="s">
        <v>45</v>
      </c>
      <c r="F536" s="513" t="s">
        <v>4932</v>
      </c>
      <c r="G536" s="513"/>
      <c r="H536" s="513"/>
      <c r="I536" s="422"/>
      <c r="J536" s="424" t="s">
        <v>2154</v>
      </c>
      <c r="K536" s="422"/>
    </row>
    <row r="537" spans="2:11" x14ac:dyDescent="0.25">
      <c r="B537" s="513" t="s">
        <v>5120</v>
      </c>
      <c r="C537" s="513"/>
      <c r="D537" s="513"/>
      <c r="E537" s="422" t="s">
        <v>5302</v>
      </c>
      <c r="F537" s="513">
        <v>3</v>
      </c>
      <c r="G537" s="513"/>
      <c r="H537" s="513"/>
      <c r="I537" s="513"/>
      <c r="J537" s="423">
        <v>3</v>
      </c>
      <c r="K537" s="422" t="s">
        <v>121</v>
      </c>
    </row>
    <row r="538" spans="2:11" ht="25.5" x14ac:dyDescent="0.25">
      <c r="B538" s="429" t="s">
        <v>625</v>
      </c>
      <c r="C538" s="429" t="s">
        <v>626</v>
      </c>
      <c r="D538" s="429" t="s">
        <v>229</v>
      </c>
      <c r="E538" s="429" t="s">
        <v>627</v>
      </c>
      <c r="F538" s="428" t="s">
        <v>628</v>
      </c>
      <c r="G538" s="427">
        <v>45</v>
      </c>
      <c r="H538" s="426">
        <v>63.21</v>
      </c>
      <c r="I538" s="426">
        <v>63.21</v>
      </c>
      <c r="J538" s="426">
        <v>2844.45</v>
      </c>
      <c r="K538" s="425">
        <v>7.74776587561953E-4</v>
      </c>
    </row>
    <row r="539" spans="2:11" x14ac:dyDescent="0.25">
      <c r="B539" s="422" t="s">
        <v>4933</v>
      </c>
      <c r="C539" s="513"/>
      <c r="D539" s="513"/>
      <c r="E539" s="422" t="s">
        <v>45</v>
      </c>
      <c r="F539" s="513" t="s">
        <v>4932</v>
      </c>
      <c r="G539" s="513"/>
      <c r="H539" s="513"/>
      <c r="I539" s="422"/>
      <c r="J539" s="424" t="s">
        <v>2154</v>
      </c>
      <c r="K539" s="422"/>
    </row>
    <row r="540" spans="2:11" x14ac:dyDescent="0.25">
      <c r="B540" s="513" t="s">
        <v>5120</v>
      </c>
      <c r="C540" s="513"/>
      <c r="D540" s="513"/>
      <c r="E540" s="422" t="s">
        <v>5302</v>
      </c>
      <c r="F540" s="513" t="s">
        <v>5314</v>
      </c>
      <c r="G540" s="513"/>
      <c r="H540" s="513"/>
      <c r="I540" s="513"/>
      <c r="J540" s="423">
        <v>12.3</v>
      </c>
      <c r="K540" s="422" t="s">
        <v>121</v>
      </c>
    </row>
    <row r="541" spans="2:11" x14ac:dyDescent="0.25">
      <c r="B541" s="513" t="s">
        <v>5120</v>
      </c>
      <c r="C541" s="513"/>
      <c r="D541" s="513"/>
      <c r="E541" s="422" t="s">
        <v>5302</v>
      </c>
      <c r="F541" s="513" t="s">
        <v>5313</v>
      </c>
      <c r="G541" s="513"/>
      <c r="H541" s="513"/>
      <c r="I541" s="513"/>
      <c r="J541" s="423">
        <v>32.700000000000003</v>
      </c>
      <c r="K541" s="422" t="s">
        <v>121</v>
      </c>
    </row>
    <row r="542" spans="2:11" ht="25.5" x14ac:dyDescent="0.25">
      <c r="B542" s="429" t="s">
        <v>629</v>
      </c>
      <c r="C542" s="429" t="s">
        <v>559</v>
      </c>
      <c r="D542" s="429" t="s">
        <v>229</v>
      </c>
      <c r="E542" s="429" t="s">
        <v>560</v>
      </c>
      <c r="F542" s="428" t="s">
        <v>292</v>
      </c>
      <c r="G542" s="427">
        <v>0.7</v>
      </c>
      <c r="H542" s="426">
        <v>37.33</v>
      </c>
      <c r="I542" s="426">
        <v>37.33</v>
      </c>
      <c r="J542" s="426">
        <v>26.13</v>
      </c>
      <c r="K542" s="425">
        <v>7.117338055861004E-6</v>
      </c>
    </row>
    <row r="543" spans="2:11" x14ac:dyDescent="0.25">
      <c r="B543" s="422" t="s">
        <v>4933</v>
      </c>
      <c r="C543" s="513"/>
      <c r="D543" s="513"/>
      <c r="E543" s="422" t="s">
        <v>45</v>
      </c>
      <c r="F543" s="513" t="s">
        <v>4932</v>
      </c>
      <c r="G543" s="513"/>
      <c r="H543" s="513"/>
      <c r="I543" s="422"/>
      <c r="J543" s="424" t="s">
        <v>2154</v>
      </c>
      <c r="K543" s="422"/>
    </row>
    <row r="544" spans="2:11" x14ac:dyDescent="0.25">
      <c r="B544" s="513" t="s">
        <v>5120</v>
      </c>
      <c r="C544" s="513"/>
      <c r="D544" s="513"/>
      <c r="E544" s="422" t="s">
        <v>5302</v>
      </c>
      <c r="F544" s="513" t="s">
        <v>3292</v>
      </c>
      <c r="G544" s="513"/>
      <c r="H544" s="513"/>
      <c r="I544" s="513"/>
      <c r="J544" s="423">
        <v>0.7</v>
      </c>
      <c r="K544" s="422" t="s">
        <v>121</v>
      </c>
    </row>
    <row r="545" spans="2:11" ht="25.5" x14ac:dyDescent="0.25">
      <c r="B545" s="429" t="s">
        <v>630</v>
      </c>
      <c r="C545" s="429" t="s">
        <v>556</v>
      </c>
      <c r="D545" s="429" t="s">
        <v>229</v>
      </c>
      <c r="E545" s="429" t="s">
        <v>557</v>
      </c>
      <c r="F545" s="428" t="s">
        <v>292</v>
      </c>
      <c r="G545" s="427">
        <v>20.399999999999999</v>
      </c>
      <c r="H545" s="426">
        <v>16.579999999999998</v>
      </c>
      <c r="I545" s="426">
        <v>16.579999999999998</v>
      </c>
      <c r="J545" s="426">
        <v>338.23</v>
      </c>
      <c r="K545" s="425">
        <v>9.2127717207572419E-5</v>
      </c>
    </row>
    <row r="546" spans="2:11" x14ac:dyDescent="0.25">
      <c r="B546" s="422" t="s">
        <v>4933</v>
      </c>
      <c r="C546" s="513"/>
      <c r="D546" s="513"/>
      <c r="E546" s="422" t="s">
        <v>45</v>
      </c>
      <c r="F546" s="513" t="s">
        <v>4932</v>
      </c>
      <c r="G546" s="513"/>
      <c r="H546" s="513"/>
      <c r="I546" s="422"/>
      <c r="J546" s="424" t="s">
        <v>2154</v>
      </c>
      <c r="K546" s="422"/>
    </row>
    <row r="547" spans="2:11" x14ac:dyDescent="0.25">
      <c r="B547" s="513" t="s">
        <v>5120</v>
      </c>
      <c r="C547" s="513"/>
      <c r="D547" s="513"/>
      <c r="E547" s="422" t="s">
        <v>5302</v>
      </c>
      <c r="F547" s="513" t="s">
        <v>5312</v>
      </c>
      <c r="G547" s="513"/>
      <c r="H547" s="513"/>
      <c r="I547" s="513"/>
      <c r="J547" s="423">
        <v>20.399999999999999</v>
      </c>
      <c r="K547" s="422" t="s">
        <v>121</v>
      </c>
    </row>
    <row r="548" spans="2:11" ht="25.5" x14ac:dyDescent="0.25">
      <c r="B548" s="429" t="s">
        <v>631</v>
      </c>
      <c r="C548" s="429" t="s">
        <v>550</v>
      </c>
      <c r="D548" s="429" t="s">
        <v>229</v>
      </c>
      <c r="E548" s="429" t="s">
        <v>551</v>
      </c>
      <c r="F548" s="428" t="s">
        <v>292</v>
      </c>
      <c r="G548" s="427">
        <v>130.6</v>
      </c>
      <c r="H548" s="426">
        <v>22.76</v>
      </c>
      <c r="I548" s="426">
        <v>22.76</v>
      </c>
      <c r="J548" s="426">
        <v>2972.46</v>
      </c>
      <c r="K548" s="425">
        <v>8.0964418972539608E-4</v>
      </c>
    </row>
    <row r="549" spans="2:11" x14ac:dyDescent="0.25">
      <c r="B549" s="422" t="s">
        <v>4933</v>
      </c>
      <c r="C549" s="513"/>
      <c r="D549" s="513"/>
      <c r="E549" s="422" t="s">
        <v>45</v>
      </c>
      <c r="F549" s="513" t="s">
        <v>4932</v>
      </c>
      <c r="G549" s="513"/>
      <c r="H549" s="513"/>
      <c r="I549" s="422"/>
      <c r="J549" s="424" t="s">
        <v>2154</v>
      </c>
      <c r="K549" s="422"/>
    </row>
    <row r="550" spans="2:11" x14ac:dyDescent="0.25">
      <c r="B550" s="513" t="s">
        <v>5120</v>
      </c>
      <c r="C550" s="513"/>
      <c r="D550" s="513"/>
      <c r="E550" s="422" t="s">
        <v>5302</v>
      </c>
      <c r="F550" s="513" t="s">
        <v>5311</v>
      </c>
      <c r="G550" s="513"/>
      <c r="H550" s="513"/>
      <c r="I550" s="513"/>
      <c r="J550" s="423">
        <v>80.7</v>
      </c>
      <c r="K550" s="422" t="s">
        <v>121</v>
      </c>
    </row>
    <row r="551" spans="2:11" x14ac:dyDescent="0.25">
      <c r="B551" s="513"/>
      <c r="C551" s="513"/>
      <c r="D551" s="513"/>
      <c r="E551" s="422" t="s">
        <v>5302</v>
      </c>
      <c r="F551" s="513" t="s">
        <v>5310</v>
      </c>
      <c r="G551" s="513"/>
      <c r="H551" s="513"/>
      <c r="I551" s="513"/>
      <c r="J551" s="423">
        <v>49.9</v>
      </c>
      <c r="K551" s="422" t="s">
        <v>121</v>
      </c>
    </row>
    <row r="552" spans="2:11" ht="25.5" x14ac:dyDescent="0.25">
      <c r="B552" s="429" t="s">
        <v>632</v>
      </c>
      <c r="C552" s="429" t="s">
        <v>553</v>
      </c>
      <c r="D552" s="429" t="s">
        <v>229</v>
      </c>
      <c r="E552" s="429" t="s">
        <v>554</v>
      </c>
      <c r="F552" s="428" t="s">
        <v>292</v>
      </c>
      <c r="G552" s="427">
        <v>40</v>
      </c>
      <c r="H552" s="426">
        <v>34.33</v>
      </c>
      <c r="I552" s="426">
        <v>34.33</v>
      </c>
      <c r="J552" s="426">
        <v>1373.2</v>
      </c>
      <c r="K552" s="425">
        <v>3.7403477299304748E-4</v>
      </c>
    </row>
    <row r="553" spans="2:11" x14ac:dyDescent="0.25">
      <c r="B553" s="422" t="s">
        <v>4933</v>
      </c>
      <c r="C553" s="513"/>
      <c r="D553" s="513"/>
      <c r="E553" s="422" t="s">
        <v>45</v>
      </c>
      <c r="F553" s="513" t="s">
        <v>4932</v>
      </c>
      <c r="G553" s="513"/>
      <c r="H553" s="513"/>
      <c r="I553" s="422"/>
      <c r="J553" s="424" t="s">
        <v>2154</v>
      </c>
      <c r="K553" s="422"/>
    </row>
    <row r="554" spans="2:11" x14ac:dyDescent="0.25">
      <c r="B554" s="513" t="s">
        <v>5120</v>
      </c>
      <c r="C554" s="513"/>
      <c r="D554" s="513"/>
      <c r="E554" s="422" t="s">
        <v>5302</v>
      </c>
      <c r="F554" s="513" t="s">
        <v>3272</v>
      </c>
      <c r="G554" s="513"/>
      <c r="H554" s="513"/>
      <c r="I554" s="513"/>
      <c r="J554" s="423">
        <v>2.2999999999999998</v>
      </c>
      <c r="K554" s="422" t="s">
        <v>121</v>
      </c>
    </row>
    <row r="555" spans="2:11" x14ac:dyDescent="0.25">
      <c r="B555" s="513" t="s">
        <v>5120</v>
      </c>
      <c r="C555" s="513"/>
      <c r="D555" s="513"/>
      <c r="E555" s="422" t="s">
        <v>5302</v>
      </c>
      <c r="F555" s="513" t="s">
        <v>5309</v>
      </c>
      <c r="G555" s="513"/>
      <c r="H555" s="513"/>
      <c r="I555" s="513"/>
      <c r="J555" s="423">
        <v>37.700000000000003</v>
      </c>
      <c r="K555" s="422" t="s">
        <v>121</v>
      </c>
    </row>
    <row r="556" spans="2:11" ht="25.5" x14ac:dyDescent="0.25">
      <c r="B556" s="429" t="s">
        <v>633</v>
      </c>
      <c r="C556" s="429" t="s">
        <v>565</v>
      </c>
      <c r="D556" s="429" t="s">
        <v>229</v>
      </c>
      <c r="E556" s="429" t="s">
        <v>566</v>
      </c>
      <c r="F556" s="428" t="s">
        <v>279</v>
      </c>
      <c r="G556" s="427">
        <v>7</v>
      </c>
      <c r="H556" s="426">
        <v>16.690000000000001</v>
      </c>
      <c r="I556" s="426">
        <v>16.690000000000001</v>
      </c>
      <c r="J556" s="426">
        <v>116.83</v>
      </c>
      <c r="K556" s="425">
        <v>3.182237294551248E-5</v>
      </c>
    </row>
    <row r="557" spans="2:11" x14ac:dyDescent="0.25">
      <c r="B557" s="422" t="s">
        <v>4933</v>
      </c>
      <c r="C557" s="513"/>
      <c r="D557" s="513"/>
      <c r="E557" s="422" t="s">
        <v>45</v>
      </c>
      <c r="F557" s="513" t="s">
        <v>4932</v>
      </c>
      <c r="G557" s="513"/>
      <c r="H557" s="513"/>
      <c r="I557" s="422"/>
      <c r="J557" s="424" t="s">
        <v>2154</v>
      </c>
      <c r="K557" s="422"/>
    </row>
    <row r="558" spans="2:11" x14ac:dyDescent="0.25">
      <c r="B558" s="513" t="s">
        <v>5120</v>
      </c>
      <c r="C558" s="513"/>
      <c r="D558" s="513"/>
      <c r="E558" s="422" t="s">
        <v>5302</v>
      </c>
      <c r="F558" s="513">
        <v>7</v>
      </c>
      <c r="G558" s="513"/>
      <c r="H558" s="513"/>
      <c r="I558" s="513"/>
      <c r="J558" s="423">
        <v>7</v>
      </c>
      <c r="K558" s="422" t="s">
        <v>121</v>
      </c>
    </row>
    <row r="559" spans="2:11" x14ac:dyDescent="0.25">
      <c r="B559" s="434" t="s">
        <v>634</v>
      </c>
      <c r="C559" s="434" t="s">
        <v>185</v>
      </c>
      <c r="D559" s="434"/>
      <c r="E559" s="434" t="s">
        <v>635</v>
      </c>
      <c r="F559" s="433"/>
      <c r="G559" s="432">
        <v>1</v>
      </c>
      <c r="H559" s="432" t="s">
        <v>121</v>
      </c>
      <c r="I559" s="431">
        <v>8676.0300000000007</v>
      </c>
      <c r="J559" s="431">
        <v>8676.0300000000007</v>
      </c>
      <c r="K559" s="430">
        <v>2.3631932067658531E-3</v>
      </c>
    </row>
    <row r="560" spans="2:11" ht="25.5" x14ac:dyDescent="0.25">
      <c r="B560" s="429" t="s">
        <v>636</v>
      </c>
      <c r="C560" s="429" t="s">
        <v>499</v>
      </c>
      <c r="D560" s="429" t="s">
        <v>462</v>
      </c>
      <c r="E560" s="429" t="s">
        <v>500</v>
      </c>
      <c r="F560" s="428" t="s">
        <v>268</v>
      </c>
      <c r="G560" s="427">
        <v>2</v>
      </c>
      <c r="H560" s="426">
        <v>5.34</v>
      </c>
      <c r="I560" s="426">
        <v>5.34</v>
      </c>
      <c r="J560" s="426">
        <v>10.68</v>
      </c>
      <c r="K560" s="425">
        <v>2.9090382868961162E-6</v>
      </c>
    </row>
    <row r="561" spans="2:11" x14ac:dyDescent="0.25">
      <c r="B561" s="422" t="s">
        <v>4933</v>
      </c>
      <c r="C561" s="513"/>
      <c r="D561" s="513"/>
      <c r="E561" s="422" t="s">
        <v>45</v>
      </c>
      <c r="F561" s="513" t="s">
        <v>4932</v>
      </c>
      <c r="G561" s="513"/>
      <c r="H561" s="513"/>
      <c r="I561" s="422"/>
      <c r="J561" s="424" t="s">
        <v>2154</v>
      </c>
      <c r="K561" s="422"/>
    </row>
    <row r="562" spans="2:11" x14ac:dyDescent="0.25">
      <c r="B562" s="513" t="s">
        <v>5120</v>
      </c>
      <c r="C562" s="513"/>
      <c r="D562" s="513"/>
      <c r="E562" s="422" t="s">
        <v>5302</v>
      </c>
      <c r="F562" s="513">
        <v>2</v>
      </c>
      <c r="G562" s="513"/>
      <c r="H562" s="513"/>
      <c r="I562" s="513"/>
      <c r="J562" s="423">
        <v>2</v>
      </c>
      <c r="K562" s="422" t="s">
        <v>121</v>
      </c>
    </row>
    <row r="563" spans="2:11" ht="25.5" x14ac:dyDescent="0.25">
      <c r="B563" s="429" t="s">
        <v>637</v>
      </c>
      <c r="C563" s="429" t="s">
        <v>505</v>
      </c>
      <c r="D563" s="429" t="s">
        <v>462</v>
      </c>
      <c r="E563" s="429" t="s">
        <v>506</v>
      </c>
      <c r="F563" s="428" t="s">
        <v>268</v>
      </c>
      <c r="G563" s="427">
        <v>220</v>
      </c>
      <c r="H563" s="426">
        <v>4.1500000000000004</v>
      </c>
      <c r="I563" s="426">
        <v>4.1500000000000004</v>
      </c>
      <c r="J563" s="426">
        <v>913</v>
      </c>
      <c r="K563" s="425">
        <v>2.486846400689283E-4</v>
      </c>
    </row>
    <row r="564" spans="2:11" x14ac:dyDescent="0.25">
      <c r="B564" s="422" t="s">
        <v>4933</v>
      </c>
      <c r="C564" s="513"/>
      <c r="D564" s="513"/>
      <c r="E564" s="422" t="s">
        <v>45</v>
      </c>
      <c r="F564" s="513" t="s">
        <v>4932</v>
      </c>
      <c r="G564" s="513"/>
      <c r="H564" s="513"/>
      <c r="I564" s="422"/>
      <c r="J564" s="424" t="s">
        <v>2154</v>
      </c>
      <c r="K564" s="422"/>
    </row>
    <row r="565" spans="2:11" x14ac:dyDescent="0.25">
      <c r="B565" s="513" t="s">
        <v>5120</v>
      </c>
      <c r="C565" s="513"/>
      <c r="D565" s="513"/>
      <c r="E565" s="422" t="s">
        <v>5302</v>
      </c>
      <c r="F565" s="513">
        <v>220</v>
      </c>
      <c r="G565" s="513"/>
      <c r="H565" s="513"/>
      <c r="I565" s="513"/>
      <c r="J565" s="423">
        <v>220</v>
      </c>
      <c r="K565" s="422" t="s">
        <v>121</v>
      </c>
    </row>
    <row r="566" spans="2:11" ht="25.5" x14ac:dyDescent="0.25">
      <c r="B566" s="429" t="s">
        <v>638</v>
      </c>
      <c r="C566" s="429" t="s">
        <v>502</v>
      </c>
      <c r="D566" s="429" t="s">
        <v>238</v>
      </c>
      <c r="E566" s="429" t="s">
        <v>503</v>
      </c>
      <c r="F566" s="428" t="s">
        <v>268</v>
      </c>
      <c r="G566" s="427">
        <v>7</v>
      </c>
      <c r="H566" s="426">
        <v>4.83</v>
      </c>
      <c r="I566" s="426">
        <v>4.83</v>
      </c>
      <c r="J566" s="426">
        <v>33.81</v>
      </c>
      <c r="K566" s="425">
        <v>9.2092307565503453E-6</v>
      </c>
    </row>
    <row r="567" spans="2:11" x14ac:dyDescent="0.25">
      <c r="B567" s="422" t="s">
        <v>4933</v>
      </c>
      <c r="C567" s="513"/>
      <c r="D567" s="513"/>
      <c r="E567" s="422" t="s">
        <v>45</v>
      </c>
      <c r="F567" s="513" t="s">
        <v>4932</v>
      </c>
      <c r="G567" s="513"/>
      <c r="H567" s="513"/>
      <c r="I567" s="422"/>
      <c r="J567" s="424" t="s">
        <v>2154</v>
      </c>
      <c r="K567" s="422"/>
    </row>
    <row r="568" spans="2:11" x14ac:dyDescent="0.25">
      <c r="B568" s="513" t="s">
        <v>5120</v>
      </c>
      <c r="C568" s="513"/>
      <c r="D568" s="513"/>
      <c r="E568" s="422" t="s">
        <v>5302</v>
      </c>
      <c r="F568" s="513">
        <v>7</v>
      </c>
      <c r="G568" s="513"/>
      <c r="H568" s="513"/>
      <c r="I568" s="513"/>
      <c r="J568" s="423">
        <v>7</v>
      </c>
      <c r="K568" s="422" t="s">
        <v>121</v>
      </c>
    </row>
    <row r="569" spans="2:11" ht="25.5" x14ac:dyDescent="0.25">
      <c r="B569" s="429" t="s">
        <v>639</v>
      </c>
      <c r="C569" s="429" t="s">
        <v>520</v>
      </c>
      <c r="D569" s="429" t="s">
        <v>229</v>
      </c>
      <c r="E569" s="429" t="s">
        <v>521</v>
      </c>
      <c r="F569" s="428" t="s">
        <v>279</v>
      </c>
      <c r="G569" s="427">
        <v>43</v>
      </c>
      <c r="H569" s="426">
        <v>15.06</v>
      </c>
      <c r="I569" s="426">
        <v>15.06</v>
      </c>
      <c r="J569" s="426">
        <v>647.58000000000004</v>
      </c>
      <c r="K569" s="425">
        <v>1.763890462385943E-4</v>
      </c>
    </row>
    <row r="570" spans="2:11" x14ac:dyDescent="0.25">
      <c r="B570" s="422" t="s">
        <v>4933</v>
      </c>
      <c r="C570" s="513"/>
      <c r="D570" s="513"/>
      <c r="E570" s="422" t="s">
        <v>45</v>
      </c>
      <c r="F570" s="513" t="s">
        <v>4932</v>
      </c>
      <c r="G570" s="513"/>
      <c r="H570" s="513"/>
      <c r="I570" s="422"/>
      <c r="J570" s="424" t="s">
        <v>2154</v>
      </c>
      <c r="K570" s="422"/>
    </row>
    <row r="571" spans="2:11" x14ac:dyDescent="0.25">
      <c r="B571" s="513" t="s">
        <v>5120</v>
      </c>
      <c r="C571" s="513"/>
      <c r="D571" s="513"/>
      <c r="E571" s="422" t="s">
        <v>5302</v>
      </c>
      <c r="F571" s="513">
        <v>43</v>
      </c>
      <c r="G571" s="513"/>
      <c r="H571" s="513"/>
      <c r="I571" s="513"/>
      <c r="J571" s="423">
        <v>43</v>
      </c>
      <c r="K571" s="422" t="s">
        <v>121</v>
      </c>
    </row>
    <row r="572" spans="2:11" ht="25.5" x14ac:dyDescent="0.25">
      <c r="B572" s="429" t="s">
        <v>640</v>
      </c>
      <c r="C572" s="429" t="s">
        <v>523</v>
      </c>
      <c r="D572" s="429" t="s">
        <v>229</v>
      </c>
      <c r="E572" s="429" t="s">
        <v>524</v>
      </c>
      <c r="F572" s="428" t="s">
        <v>279</v>
      </c>
      <c r="G572" s="427">
        <v>2</v>
      </c>
      <c r="H572" s="426">
        <v>22.61</v>
      </c>
      <c r="I572" s="426">
        <v>22.61</v>
      </c>
      <c r="J572" s="426">
        <v>45.22</v>
      </c>
      <c r="K572" s="425">
        <v>1.2317107802756777E-5</v>
      </c>
    </row>
    <row r="573" spans="2:11" x14ac:dyDescent="0.25">
      <c r="B573" s="422" t="s">
        <v>4933</v>
      </c>
      <c r="C573" s="513"/>
      <c r="D573" s="513"/>
      <c r="E573" s="422" t="s">
        <v>45</v>
      </c>
      <c r="F573" s="513" t="s">
        <v>4932</v>
      </c>
      <c r="G573" s="513"/>
      <c r="H573" s="513"/>
      <c r="I573" s="422"/>
      <c r="J573" s="424" t="s">
        <v>2154</v>
      </c>
      <c r="K573" s="422"/>
    </row>
    <row r="574" spans="2:11" x14ac:dyDescent="0.25">
      <c r="B574" s="513" t="s">
        <v>5120</v>
      </c>
      <c r="C574" s="513"/>
      <c r="D574" s="513"/>
      <c r="E574" s="422" t="s">
        <v>5302</v>
      </c>
      <c r="F574" s="513">
        <v>2</v>
      </c>
      <c r="G574" s="513"/>
      <c r="H574" s="513"/>
      <c r="I574" s="513"/>
      <c r="J574" s="423">
        <v>2</v>
      </c>
      <c r="K574" s="422" t="s">
        <v>121</v>
      </c>
    </row>
    <row r="575" spans="2:11" ht="25.5" x14ac:dyDescent="0.25">
      <c r="B575" s="429" t="s">
        <v>641</v>
      </c>
      <c r="C575" s="429" t="s">
        <v>532</v>
      </c>
      <c r="D575" s="429" t="s">
        <v>229</v>
      </c>
      <c r="E575" s="429" t="s">
        <v>533</v>
      </c>
      <c r="F575" s="428" t="s">
        <v>279</v>
      </c>
      <c r="G575" s="427">
        <v>62</v>
      </c>
      <c r="H575" s="426">
        <v>14.79</v>
      </c>
      <c r="I575" s="426">
        <v>14.79</v>
      </c>
      <c r="J575" s="426">
        <v>916.98</v>
      </c>
      <c r="K575" s="425">
        <v>2.4976871987996265E-4</v>
      </c>
    </row>
    <row r="576" spans="2:11" x14ac:dyDescent="0.25">
      <c r="B576" s="422" t="s">
        <v>4933</v>
      </c>
      <c r="C576" s="513"/>
      <c r="D576" s="513"/>
      <c r="E576" s="422" t="s">
        <v>45</v>
      </c>
      <c r="F576" s="513" t="s">
        <v>4932</v>
      </c>
      <c r="G576" s="513"/>
      <c r="H576" s="513"/>
      <c r="I576" s="422"/>
      <c r="J576" s="424" t="s">
        <v>2154</v>
      </c>
      <c r="K576" s="422"/>
    </row>
    <row r="577" spans="2:11" x14ac:dyDescent="0.25">
      <c r="B577" s="513" t="s">
        <v>5120</v>
      </c>
      <c r="C577" s="513"/>
      <c r="D577" s="513"/>
      <c r="E577" s="422" t="s">
        <v>5302</v>
      </c>
      <c r="F577" s="513">
        <v>62</v>
      </c>
      <c r="G577" s="513"/>
      <c r="H577" s="513"/>
      <c r="I577" s="513"/>
      <c r="J577" s="423">
        <v>62</v>
      </c>
      <c r="K577" s="422" t="s">
        <v>121</v>
      </c>
    </row>
    <row r="578" spans="2:11" ht="25.5" x14ac:dyDescent="0.25">
      <c r="B578" s="429" t="s">
        <v>642</v>
      </c>
      <c r="C578" s="429" t="s">
        <v>643</v>
      </c>
      <c r="D578" s="429" t="s">
        <v>229</v>
      </c>
      <c r="E578" s="429" t="s">
        <v>644</v>
      </c>
      <c r="F578" s="428" t="s">
        <v>279</v>
      </c>
      <c r="G578" s="427">
        <v>4</v>
      </c>
      <c r="H578" s="426">
        <v>24.28</v>
      </c>
      <c r="I578" s="426">
        <v>24.28</v>
      </c>
      <c r="J578" s="426">
        <v>97.12</v>
      </c>
      <c r="K578" s="425">
        <v>2.6453726444133972E-5</v>
      </c>
    </row>
    <row r="579" spans="2:11" x14ac:dyDescent="0.25">
      <c r="B579" s="422" t="s">
        <v>4933</v>
      </c>
      <c r="C579" s="513"/>
      <c r="D579" s="513"/>
      <c r="E579" s="422" t="s">
        <v>45</v>
      </c>
      <c r="F579" s="513" t="s">
        <v>4932</v>
      </c>
      <c r="G579" s="513"/>
      <c r="H579" s="513"/>
      <c r="I579" s="422"/>
      <c r="J579" s="424" t="s">
        <v>2154</v>
      </c>
      <c r="K579" s="422"/>
    </row>
    <row r="580" spans="2:11" x14ac:dyDescent="0.25">
      <c r="B580" s="513" t="s">
        <v>5120</v>
      </c>
      <c r="C580" s="513"/>
      <c r="D580" s="513"/>
      <c r="E580" s="422" t="s">
        <v>5302</v>
      </c>
      <c r="F580" s="513">
        <v>4</v>
      </c>
      <c r="G580" s="513"/>
      <c r="H580" s="513"/>
      <c r="I580" s="513"/>
      <c r="J580" s="423">
        <v>4</v>
      </c>
      <c r="K580" s="422" t="s">
        <v>121</v>
      </c>
    </row>
    <row r="581" spans="2:11" ht="25.5" x14ac:dyDescent="0.25">
      <c r="B581" s="429" t="s">
        <v>645</v>
      </c>
      <c r="C581" s="429" t="s">
        <v>547</v>
      </c>
      <c r="D581" s="429" t="s">
        <v>229</v>
      </c>
      <c r="E581" s="429" t="s">
        <v>548</v>
      </c>
      <c r="F581" s="428" t="s">
        <v>279</v>
      </c>
      <c r="G581" s="427">
        <v>24</v>
      </c>
      <c r="H581" s="426">
        <v>21.25</v>
      </c>
      <c r="I581" s="426">
        <v>21.25</v>
      </c>
      <c r="J581" s="426">
        <v>510</v>
      </c>
      <c r="K581" s="425">
        <v>1.3891474965515161E-4</v>
      </c>
    </row>
    <row r="582" spans="2:11" x14ac:dyDescent="0.25">
      <c r="B582" s="422" t="s">
        <v>4933</v>
      </c>
      <c r="C582" s="513"/>
      <c r="D582" s="513"/>
      <c r="E582" s="422" t="s">
        <v>45</v>
      </c>
      <c r="F582" s="513" t="s">
        <v>4932</v>
      </c>
      <c r="G582" s="513"/>
      <c r="H582" s="513"/>
      <c r="I582" s="422"/>
      <c r="J582" s="424" t="s">
        <v>2154</v>
      </c>
      <c r="K582" s="422"/>
    </row>
    <row r="583" spans="2:11" x14ac:dyDescent="0.25">
      <c r="B583" s="513" t="s">
        <v>5120</v>
      </c>
      <c r="C583" s="513"/>
      <c r="D583" s="513"/>
      <c r="E583" s="422" t="s">
        <v>5302</v>
      </c>
      <c r="F583" s="513">
        <v>24</v>
      </c>
      <c r="G583" s="513"/>
      <c r="H583" s="513"/>
      <c r="I583" s="513"/>
      <c r="J583" s="423">
        <v>24</v>
      </c>
      <c r="K583" s="422" t="s">
        <v>121</v>
      </c>
    </row>
    <row r="584" spans="2:11" ht="25.5" x14ac:dyDescent="0.25">
      <c r="B584" s="429" t="s">
        <v>646</v>
      </c>
      <c r="C584" s="429" t="s">
        <v>614</v>
      </c>
      <c r="D584" s="429" t="s">
        <v>229</v>
      </c>
      <c r="E584" s="429" t="s">
        <v>615</v>
      </c>
      <c r="F584" s="428" t="s">
        <v>279</v>
      </c>
      <c r="G584" s="427">
        <v>1</v>
      </c>
      <c r="H584" s="426">
        <v>28.85</v>
      </c>
      <c r="I584" s="426">
        <v>28.85</v>
      </c>
      <c r="J584" s="426">
        <v>28.85</v>
      </c>
      <c r="K584" s="425">
        <v>7.8582167206884786E-6</v>
      </c>
    </row>
    <row r="585" spans="2:11" x14ac:dyDescent="0.25">
      <c r="B585" s="422" t="s">
        <v>4933</v>
      </c>
      <c r="C585" s="513"/>
      <c r="D585" s="513"/>
      <c r="E585" s="422" t="s">
        <v>45</v>
      </c>
      <c r="F585" s="513" t="s">
        <v>4932</v>
      </c>
      <c r="G585" s="513"/>
      <c r="H585" s="513"/>
      <c r="I585" s="422"/>
      <c r="J585" s="424" t="s">
        <v>2154</v>
      </c>
      <c r="K585" s="422"/>
    </row>
    <row r="586" spans="2:11" x14ac:dyDescent="0.25">
      <c r="B586" s="513" t="s">
        <v>5120</v>
      </c>
      <c r="C586" s="513"/>
      <c r="D586" s="513"/>
      <c r="E586" s="422" t="s">
        <v>5302</v>
      </c>
      <c r="F586" s="513">
        <v>1</v>
      </c>
      <c r="G586" s="513"/>
      <c r="H586" s="513"/>
      <c r="I586" s="513"/>
      <c r="J586" s="423">
        <v>1</v>
      </c>
      <c r="K586" s="422" t="s">
        <v>121</v>
      </c>
    </row>
    <row r="587" spans="2:11" ht="25.5" x14ac:dyDescent="0.25">
      <c r="B587" s="429" t="s">
        <v>647</v>
      </c>
      <c r="C587" s="429" t="s">
        <v>620</v>
      </c>
      <c r="D587" s="429" t="s">
        <v>229</v>
      </c>
      <c r="E587" s="429" t="s">
        <v>621</v>
      </c>
      <c r="F587" s="428" t="s">
        <v>279</v>
      </c>
      <c r="G587" s="427">
        <v>1</v>
      </c>
      <c r="H587" s="426">
        <v>8.48</v>
      </c>
      <c r="I587" s="426">
        <v>8.48</v>
      </c>
      <c r="J587" s="426">
        <v>8.48</v>
      </c>
      <c r="K587" s="425">
        <v>2.3097981903444818E-6</v>
      </c>
    </row>
    <row r="588" spans="2:11" x14ac:dyDescent="0.25">
      <c r="B588" s="422" t="s">
        <v>4933</v>
      </c>
      <c r="C588" s="513"/>
      <c r="D588" s="513"/>
      <c r="E588" s="422" t="s">
        <v>45</v>
      </c>
      <c r="F588" s="513" t="s">
        <v>4932</v>
      </c>
      <c r="G588" s="513"/>
      <c r="H588" s="513"/>
      <c r="I588" s="422"/>
      <c r="J588" s="424" t="s">
        <v>2154</v>
      </c>
      <c r="K588" s="422"/>
    </row>
    <row r="589" spans="2:11" x14ac:dyDescent="0.25">
      <c r="B589" s="513" t="s">
        <v>5120</v>
      </c>
      <c r="C589" s="513"/>
      <c r="D589" s="513"/>
      <c r="E589" s="422" t="s">
        <v>5302</v>
      </c>
      <c r="F589" s="513">
        <v>1</v>
      </c>
      <c r="G589" s="513"/>
      <c r="H589" s="513"/>
      <c r="I589" s="513"/>
      <c r="J589" s="423">
        <v>1</v>
      </c>
      <c r="K589" s="422" t="s">
        <v>121</v>
      </c>
    </row>
    <row r="590" spans="2:11" ht="25.5" x14ac:dyDescent="0.25">
      <c r="B590" s="429" t="s">
        <v>648</v>
      </c>
      <c r="C590" s="429" t="s">
        <v>623</v>
      </c>
      <c r="D590" s="429" t="s">
        <v>229</v>
      </c>
      <c r="E590" s="429" t="s">
        <v>624</v>
      </c>
      <c r="F590" s="428" t="s">
        <v>279</v>
      </c>
      <c r="G590" s="427">
        <v>1</v>
      </c>
      <c r="H590" s="426">
        <v>20.37</v>
      </c>
      <c r="I590" s="426">
        <v>20.37</v>
      </c>
      <c r="J590" s="426">
        <v>20.37</v>
      </c>
      <c r="K590" s="425">
        <v>5.5484185303439972E-6</v>
      </c>
    </row>
    <row r="591" spans="2:11" x14ac:dyDescent="0.25">
      <c r="B591" s="422" t="s">
        <v>4933</v>
      </c>
      <c r="C591" s="513"/>
      <c r="D591" s="513"/>
      <c r="E591" s="422" t="s">
        <v>45</v>
      </c>
      <c r="F591" s="513" t="s">
        <v>4932</v>
      </c>
      <c r="G591" s="513"/>
      <c r="H591" s="513"/>
      <c r="I591" s="422"/>
      <c r="J591" s="424" t="s">
        <v>2154</v>
      </c>
      <c r="K591" s="422"/>
    </row>
    <row r="592" spans="2:11" x14ac:dyDescent="0.25">
      <c r="B592" s="513" t="s">
        <v>5120</v>
      </c>
      <c r="C592" s="513"/>
      <c r="D592" s="513"/>
      <c r="E592" s="422" t="s">
        <v>5302</v>
      </c>
      <c r="F592" s="513">
        <v>1</v>
      </c>
      <c r="G592" s="513"/>
      <c r="H592" s="513"/>
      <c r="I592" s="513"/>
      <c r="J592" s="423">
        <v>1</v>
      </c>
      <c r="K592" s="422" t="s">
        <v>121</v>
      </c>
    </row>
    <row r="593" spans="2:11" ht="25.5" x14ac:dyDescent="0.25">
      <c r="B593" s="429" t="s">
        <v>649</v>
      </c>
      <c r="C593" s="429" t="s">
        <v>650</v>
      </c>
      <c r="D593" s="429" t="s">
        <v>229</v>
      </c>
      <c r="E593" s="429" t="s">
        <v>651</v>
      </c>
      <c r="F593" s="428" t="s">
        <v>279</v>
      </c>
      <c r="G593" s="427">
        <v>8</v>
      </c>
      <c r="H593" s="426">
        <v>11.93</v>
      </c>
      <c r="I593" s="426">
        <v>11.93</v>
      </c>
      <c r="J593" s="426">
        <v>95.44</v>
      </c>
      <c r="K593" s="425">
        <v>2.5996124915858178E-5</v>
      </c>
    </row>
    <row r="594" spans="2:11" x14ac:dyDescent="0.25">
      <c r="B594" s="422" t="s">
        <v>4933</v>
      </c>
      <c r="C594" s="513"/>
      <c r="D594" s="513"/>
      <c r="E594" s="422" t="s">
        <v>45</v>
      </c>
      <c r="F594" s="513" t="s">
        <v>4932</v>
      </c>
      <c r="G594" s="513"/>
      <c r="H594" s="513"/>
      <c r="I594" s="422"/>
      <c r="J594" s="424" t="s">
        <v>2154</v>
      </c>
      <c r="K594" s="422"/>
    </row>
    <row r="595" spans="2:11" x14ac:dyDescent="0.25">
      <c r="B595" s="513" t="s">
        <v>5120</v>
      </c>
      <c r="C595" s="513"/>
      <c r="D595" s="513"/>
      <c r="E595" s="422" t="s">
        <v>5302</v>
      </c>
      <c r="F595" s="513">
        <v>8</v>
      </c>
      <c r="G595" s="513"/>
      <c r="H595" s="513"/>
      <c r="I595" s="513"/>
      <c r="J595" s="423">
        <v>8</v>
      </c>
      <c r="K595" s="422" t="s">
        <v>121</v>
      </c>
    </row>
    <row r="596" spans="2:11" ht="25.5" x14ac:dyDescent="0.25">
      <c r="B596" s="429" t="s">
        <v>652</v>
      </c>
      <c r="C596" s="429" t="s">
        <v>550</v>
      </c>
      <c r="D596" s="429" t="s">
        <v>229</v>
      </c>
      <c r="E596" s="429" t="s">
        <v>551</v>
      </c>
      <c r="F596" s="428" t="s">
        <v>292</v>
      </c>
      <c r="G596" s="427">
        <v>184.2</v>
      </c>
      <c r="H596" s="426">
        <v>22.76</v>
      </c>
      <c r="I596" s="426">
        <v>22.76</v>
      </c>
      <c r="J596" s="426">
        <v>4192.3900000000003</v>
      </c>
      <c r="K596" s="425">
        <v>1.1419309947191395E-3</v>
      </c>
    </row>
    <row r="597" spans="2:11" x14ac:dyDescent="0.25">
      <c r="B597" s="422" t="s">
        <v>4933</v>
      </c>
      <c r="C597" s="513"/>
      <c r="D597" s="513"/>
      <c r="E597" s="422" t="s">
        <v>45</v>
      </c>
      <c r="F597" s="513" t="s">
        <v>4932</v>
      </c>
      <c r="G597" s="513"/>
      <c r="H597" s="513"/>
      <c r="I597" s="422"/>
      <c r="J597" s="424" t="s">
        <v>2154</v>
      </c>
      <c r="K597" s="422"/>
    </row>
    <row r="598" spans="2:11" x14ac:dyDescent="0.25">
      <c r="B598" s="513" t="s">
        <v>5120</v>
      </c>
      <c r="C598" s="513"/>
      <c r="D598" s="513"/>
      <c r="E598" s="422" t="s">
        <v>5302</v>
      </c>
      <c r="F598" s="513" t="s">
        <v>3298</v>
      </c>
      <c r="G598" s="513"/>
      <c r="H598" s="513"/>
      <c r="I598" s="513"/>
      <c r="J598" s="423">
        <v>184.2</v>
      </c>
      <c r="K598" s="422" t="s">
        <v>121</v>
      </c>
    </row>
    <row r="599" spans="2:11" ht="25.5" x14ac:dyDescent="0.25">
      <c r="B599" s="429" t="s">
        <v>653</v>
      </c>
      <c r="C599" s="429" t="s">
        <v>553</v>
      </c>
      <c r="D599" s="429" t="s">
        <v>229</v>
      </c>
      <c r="E599" s="429" t="s">
        <v>554</v>
      </c>
      <c r="F599" s="428" t="s">
        <v>292</v>
      </c>
      <c r="G599" s="427">
        <v>16.899999999999999</v>
      </c>
      <c r="H599" s="426">
        <v>34.33</v>
      </c>
      <c r="I599" s="426">
        <v>34.33</v>
      </c>
      <c r="J599" s="426">
        <v>580.17999999999995</v>
      </c>
      <c r="K599" s="425">
        <v>1.5803050873514876E-4</v>
      </c>
    </row>
    <row r="600" spans="2:11" x14ac:dyDescent="0.25">
      <c r="B600" s="422" t="s">
        <v>4933</v>
      </c>
      <c r="C600" s="513"/>
      <c r="D600" s="513"/>
      <c r="E600" s="422" t="s">
        <v>45</v>
      </c>
      <c r="F600" s="513" t="s">
        <v>4932</v>
      </c>
      <c r="G600" s="513"/>
      <c r="H600" s="513"/>
      <c r="I600" s="422"/>
      <c r="J600" s="424" t="s">
        <v>2154</v>
      </c>
      <c r="K600" s="422"/>
    </row>
    <row r="601" spans="2:11" x14ac:dyDescent="0.25">
      <c r="B601" s="513" t="s">
        <v>5120</v>
      </c>
      <c r="C601" s="513"/>
      <c r="D601" s="513"/>
      <c r="E601" s="422" t="s">
        <v>5302</v>
      </c>
      <c r="F601" s="513" t="s">
        <v>3299</v>
      </c>
      <c r="G601" s="513"/>
      <c r="H601" s="513"/>
      <c r="I601" s="513"/>
      <c r="J601" s="423">
        <v>16.899999999999999</v>
      </c>
      <c r="K601" s="422" t="s">
        <v>121</v>
      </c>
    </row>
    <row r="602" spans="2:11" ht="25.5" x14ac:dyDescent="0.25">
      <c r="B602" s="429" t="s">
        <v>654</v>
      </c>
      <c r="C602" s="429" t="s">
        <v>562</v>
      </c>
      <c r="D602" s="429" t="s">
        <v>229</v>
      </c>
      <c r="E602" s="429" t="s">
        <v>563</v>
      </c>
      <c r="F602" s="428" t="s">
        <v>279</v>
      </c>
      <c r="G602" s="427">
        <v>2</v>
      </c>
      <c r="H602" s="426">
        <v>29.27</v>
      </c>
      <c r="I602" s="426">
        <v>29.27</v>
      </c>
      <c r="J602" s="426">
        <v>58.54</v>
      </c>
      <c r="K602" s="425">
        <v>1.5945234205514856E-5</v>
      </c>
    </row>
    <row r="603" spans="2:11" x14ac:dyDescent="0.25">
      <c r="B603" s="422" t="s">
        <v>4933</v>
      </c>
      <c r="C603" s="513"/>
      <c r="D603" s="513"/>
      <c r="E603" s="422" t="s">
        <v>45</v>
      </c>
      <c r="F603" s="513" t="s">
        <v>4932</v>
      </c>
      <c r="G603" s="513"/>
      <c r="H603" s="513"/>
      <c r="I603" s="422"/>
      <c r="J603" s="424" t="s">
        <v>2154</v>
      </c>
      <c r="K603" s="422"/>
    </row>
    <row r="604" spans="2:11" x14ac:dyDescent="0.25">
      <c r="B604" s="513" t="s">
        <v>5120</v>
      </c>
      <c r="C604" s="513"/>
      <c r="D604" s="513"/>
      <c r="E604" s="422" t="s">
        <v>5302</v>
      </c>
      <c r="F604" s="513">
        <v>2</v>
      </c>
      <c r="G604" s="513"/>
      <c r="H604" s="513"/>
      <c r="I604" s="513"/>
      <c r="J604" s="423">
        <v>2</v>
      </c>
      <c r="K604" s="422" t="s">
        <v>121</v>
      </c>
    </row>
    <row r="605" spans="2:11" ht="25.5" x14ac:dyDescent="0.25">
      <c r="B605" s="429" t="s">
        <v>655</v>
      </c>
      <c r="C605" s="429" t="s">
        <v>565</v>
      </c>
      <c r="D605" s="429" t="s">
        <v>229</v>
      </c>
      <c r="E605" s="429" t="s">
        <v>566</v>
      </c>
      <c r="F605" s="428" t="s">
        <v>279</v>
      </c>
      <c r="G605" s="427">
        <v>31</v>
      </c>
      <c r="H605" s="426">
        <v>16.690000000000001</v>
      </c>
      <c r="I605" s="426">
        <v>16.690000000000001</v>
      </c>
      <c r="J605" s="426">
        <v>517.39</v>
      </c>
      <c r="K605" s="425">
        <v>1.4092765161584098E-4</v>
      </c>
    </row>
    <row r="606" spans="2:11" x14ac:dyDescent="0.25">
      <c r="B606" s="422" t="s">
        <v>4933</v>
      </c>
      <c r="C606" s="513"/>
      <c r="D606" s="513"/>
      <c r="E606" s="422" t="s">
        <v>45</v>
      </c>
      <c r="F606" s="513" t="s">
        <v>4932</v>
      </c>
      <c r="G606" s="513"/>
      <c r="H606" s="513"/>
      <c r="I606" s="422"/>
      <c r="J606" s="424" t="s">
        <v>2154</v>
      </c>
      <c r="K606" s="422"/>
    </row>
    <row r="607" spans="2:11" x14ac:dyDescent="0.25">
      <c r="B607" s="513" t="s">
        <v>5120</v>
      </c>
      <c r="C607" s="513"/>
      <c r="D607" s="513"/>
      <c r="E607" s="422" t="s">
        <v>5302</v>
      </c>
      <c r="F607" s="513">
        <v>31</v>
      </c>
      <c r="G607" s="513"/>
      <c r="H607" s="513"/>
      <c r="I607" s="513"/>
      <c r="J607" s="423">
        <v>31</v>
      </c>
      <c r="K607" s="422" t="s">
        <v>121</v>
      </c>
    </row>
    <row r="608" spans="2:11" x14ac:dyDescent="0.25">
      <c r="B608" s="434" t="s">
        <v>656</v>
      </c>
      <c r="C608" s="434" t="s">
        <v>185</v>
      </c>
      <c r="D608" s="434"/>
      <c r="E608" s="434" t="s">
        <v>657</v>
      </c>
      <c r="F608" s="433"/>
      <c r="G608" s="432">
        <v>1</v>
      </c>
      <c r="H608" s="432" t="s">
        <v>121</v>
      </c>
      <c r="I608" s="431">
        <v>235495.83</v>
      </c>
      <c r="J608" s="431">
        <v>235495.83</v>
      </c>
      <c r="K608" s="430">
        <v>6.4144792684866947E-2</v>
      </c>
    </row>
    <row r="609" spans="2:11" ht="51" x14ac:dyDescent="0.25">
      <c r="B609" s="429" t="s">
        <v>658</v>
      </c>
      <c r="C609" s="429" t="s">
        <v>659</v>
      </c>
      <c r="D609" s="429" t="s">
        <v>660</v>
      </c>
      <c r="E609" s="429" t="s">
        <v>661</v>
      </c>
      <c r="F609" s="428" t="s">
        <v>428</v>
      </c>
      <c r="G609" s="427">
        <v>1</v>
      </c>
      <c r="H609" s="426">
        <v>206055.74</v>
      </c>
      <c r="I609" s="426">
        <v>206055.74</v>
      </c>
      <c r="J609" s="426">
        <v>206055.74</v>
      </c>
      <c r="K609" s="425">
        <v>5.612584615119022E-2</v>
      </c>
    </row>
    <row r="610" spans="2:11" x14ac:dyDescent="0.25">
      <c r="B610" s="422" t="s">
        <v>4933</v>
      </c>
      <c r="C610" s="513"/>
      <c r="D610" s="513"/>
      <c r="E610" s="422" t="s">
        <v>45</v>
      </c>
      <c r="F610" s="513" t="s">
        <v>4932</v>
      </c>
      <c r="G610" s="513"/>
      <c r="H610" s="513"/>
      <c r="I610" s="422"/>
      <c r="J610" s="424" t="s">
        <v>2154</v>
      </c>
      <c r="K610" s="422"/>
    </row>
    <row r="611" spans="2:11" x14ac:dyDescent="0.25">
      <c r="B611" s="513" t="s">
        <v>5120</v>
      </c>
      <c r="C611" s="513"/>
      <c r="D611" s="513"/>
      <c r="E611" s="422" t="s">
        <v>5302</v>
      </c>
      <c r="F611" s="513">
        <v>1</v>
      </c>
      <c r="G611" s="513"/>
      <c r="H611" s="513"/>
      <c r="I611" s="513"/>
      <c r="J611" s="423">
        <v>1</v>
      </c>
      <c r="K611" s="422" t="s">
        <v>121</v>
      </c>
    </row>
    <row r="612" spans="2:11" ht="38.25" x14ac:dyDescent="0.25">
      <c r="B612" s="429" t="s">
        <v>662</v>
      </c>
      <c r="C612" s="429" t="s">
        <v>663</v>
      </c>
      <c r="D612" s="429" t="s">
        <v>294</v>
      </c>
      <c r="E612" s="429" t="s">
        <v>664</v>
      </c>
      <c r="F612" s="428" t="s">
        <v>268</v>
      </c>
      <c r="G612" s="427">
        <v>2</v>
      </c>
      <c r="H612" s="426">
        <v>7731.13</v>
      </c>
      <c r="I612" s="426">
        <v>7731.13</v>
      </c>
      <c r="J612" s="426">
        <v>15462.26</v>
      </c>
      <c r="K612" s="425">
        <v>4.2116391705938521E-3</v>
      </c>
    </row>
    <row r="613" spans="2:11" x14ac:dyDescent="0.25">
      <c r="B613" s="422" t="s">
        <v>4933</v>
      </c>
      <c r="C613" s="513"/>
      <c r="D613" s="513"/>
      <c r="E613" s="422" t="s">
        <v>45</v>
      </c>
      <c r="F613" s="513" t="s">
        <v>4932</v>
      </c>
      <c r="G613" s="513"/>
      <c r="H613" s="513"/>
      <c r="I613" s="422"/>
      <c r="J613" s="424" t="s">
        <v>2154</v>
      </c>
      <c r="K613" s="422"/>
    </row>
    <row r="614" spans="2:11" x14ac:dyDescent="0.25">
      <c r="B614" s="513" t="s">
        <v>5120</v>
      </c>
      <c r="C614" s="513"/>
      <c r="D614" s="513"/>
      <c r="E614" s="422" t="s">
        <v>5302</v>
      </c>
      <c r="F614" s="513">
        <v>2</v>
      </c>
      <c r="G614" s="513"/>
      <c r="H614" s="513"/>
      <c r="I614" s="513"/>
      <c r="J614" s="423">
        <v>2</v>
      </c>
      <c r="K614" s="422" t="s">
        <v>121</v>
      </c>
    </row>
    <row r="615" spans="2:11" ht="25.5" x14ac:dyDescent="0.25">
      <c r="B615" s="429" t="s">
        <v>665</v>
      </c>
      <c r="C615" s="429" t="s">
        <v>666</v>
      </c>
      <c r="D615" s="429" t="s">
        <v>667</v>
      </c>
      <c r="E615" s="429" t="s">
        <v>668</v>
      </c>
      <c r="F615" s="428" t="s">
        <v>268</v>
      </c>
      <c r="G615" s="427">
        <v>3</v>
      </c>
      <c r="H615" s="426">
        <v>1702.31</v>
      </c>
      <c r="I615" s="426">
        <v>1702.31</v>
      </c>
      <c r="J615" s="426">
        <v>5106.93</v>
      </c>
      <c r="K615" s="425">
        <v>1.391035102855654E-3</v>
      </c>
    </row>
    <row r="616" spans="2:11" x14ac:dyDescent="0.25">
      <c r="B616" s="422" t="s">
        <v>4933</v>
      </c>
      <c r="C616" s="513"/>
      <c r="D616" s="513"/>
      <c r="E616" s="422" t="s">
        <v>45</v>
      </c>
      <c r="F616" s="513" t="s">
        <v>4932</v>
      </c>
      <c r="G616" s="513"/>
      <c r="H616" s="513"/>
      <c r="I616" s="422"/>
      <c r="J616" s="424" t="s">
        <v>2154</v>
      </c>
      <c r="K616" s="422"/>
    </row>
    <row r="617" spans="2:11" x14ac:dyDescent="0.25">
      <c r="B617" s="513" t="s">
        <v>5120</v>
      </c>
      <c r="C617" s="513"/>
      <c r="D617" s="513"/>
      <c r="E617" s="422" t="s">
        <v>5302</v>
      </c>
      <c r="F617" s="513">
        <v>3</v>
      </c>
      <c r="G617" s="513"/>
      <c r="H617" s="513"/>
      <c r="I617" s="513"/>
      <c r="J617" s="423">
        <v>3</v>
      </c>
      <c r="K617" s="422" t="s">
        <v>121</v>
      </c>
    </row>
    <row r="618" spans="2:11" ht="25.5" x14ac:dyDescent="0.25">
      <c r="B618" s="429" t="s">
        <v>669</v>
      </c>
      <c r="C618" s="429" t="s">
        <v>670</v>
      </c>
      <c r="D618" s="429" t="s">
        <v>671</v>
      </c>
      <c r="E618" s="429" t="s">
        <v>672</v>
      </c>
      <c r="F618" s="428" t="s">
        <v>268</v>
      </c>
      <c r="G618" s="427">
        <v>2</v>
      </c>
      <c r="H618" s="426">
        <v>1764.59</v>
      </c>
      <c r="I618" s="426">
        <v>1764.59</v>
      </c>
      <c r="J618" s="426">
        <v>3529.18</v>
      </c>
      <c r="K618" s="425">
        <v>9.6128461997640785E-4</v>
      </c>
    </row>
    <row r="619" spans="2:11" x14ac:dyDescent="0.25">
      <c r="B619" s="422" t="s">
        <v>4933</v>
      </c>
      <c r="C619" s="513"/>
      <c r="D619" s="513"/>
      <c r="E619" s="422" t="s">
        <v>45</v>
      </c>
      <c r="F619" s="513" t="s">
        <v>4932</v>
      </c>
      <c r="G619" s="513"/>
      <c r="H619" s="513"/>
      <c r="I619" s="422"/>
      <c r="J619" s="424" t="s">
        <v>2154</v>
      </c>
      <c r="K619" s="422"/>
    </row>
    <row r="620" spans="2:11" x14ac:dyDescent="0.25">
      <c r="B620" s="513" t="s">
        <v>5120</v>
      </c>
      <c r="C620" s="513"/>
      <c r="D620" s="513"/>
      <c r="E620" s="422" t="s">
        <v>5302</v>
      </c>
      <c r="F620" s="513">
        <v>2</v>
      </c>
      <c r="G620" s="513"/>
      <c r="H620" s="513"/>
      <c r="I620" s="513"/>
      <c r="J620" s="423">
        <v>2</v>
      </c>
      <c r="K620" s="422" t="s">
        <v>121</v>
      </c>
    </row>
    <row r="621" spans="2:11" ht="25.5" x14ac:dyDescent="0.25">
      <c r="B621" s="429" t="s">
        <v>673</v>
      </c>
      <c r="C621" s="429" t="s">
        <v>674</v>
      </c>
      <c r="D621" s="429" t="s">
        <v>671</v>
      </c>
      <c r="E621" s="429" t="s">
        <v>675</v>
      </c>
      <c r="F621" s="428" t="s">
        <v>268</v>
      </c>
      <c r="G621" s="427">
        <v>1</v>
      </c>
      <c r="H621" s="426">
        <v>845.84</v>
      </c>
      <c r="I621" s="426">
        <v>845.84</v>
      </c>
      <c r="J621" s="426">
        <v>845.84</v>
      </c>
      <c r="K621" s="425">
        <v>2.3039147421237931E-4</v>
      </c>
    </row>
    <row r="622" spans="2:11" x14ac:dyDescent="0.25">
      <c r="B622" s="422" t="s">
        <v>4933</v>
      </c>
      <c r="C622" s="513"/>
      <c r="D622" s="513"/>
      <c r="E622" s="422" t="s">
        <v>45</v>
      </c>
      <c r="F622" s="513" t="s">
        <v>4932</v>
      </c>
      <c r="G622" s="513"/>
      <c r="H622" s="513"/>
      <c r="I622" s="422"/>
      <c r="J622" s="424" t="s">
        <v>2154</v>
      </c>
      <c r="K622" s="422"/>
    </row>
    <row r="623" spans="2:11" x14ac:dyDescent="0.25">
      <c r="B623" s="513" t="s">
        <v>5120</v>
      </c>
      <c r="C623" s="513"/>
      <c r="D623" s="513"/>
      <c r="E623" s="422" t="s">
        <v>5302</v>
      </c>
      <c r="F623" s="513">
        <v>1</v>
      </c>
      <c r="G623" s="513"/>
      <c r="H623" s="513"/>
      <c r="I623" s="513"/>
      <c r="J623" s="423">
        <v>1</v>
      </c>
      <c r="K623" s="422" t="s">
        <v>121</v>
      </c>
    </row>
    <row r="624" spans="2:11" ht="25.5" x14ac:dyDescent="0.25">
      <c r="B624" s="429" t="s">
        <v>676</v>
      </c>
      <c r="C624" s="429" t="s">
        <v>677</v>
      </c>
      <c r="D624" s="429" t="s">
        <v>229</v>
      </c>
      <c r="E624" s="429" t="s">
        <v>678</v>
      </c>
      <c r="F624" s="428" t="s">
        <v>279</v>
      </c>
      <c r="G624" s="427">
        <v>6</v>
      </c>
      <c r="H624" s="426">
        <v>283.82</v>
      </c>
      <c r="I624" s="426">
        <v>283.82</v>
      </c>
      <c r="J624" s="426">
        <v>1702.92</v>
      </c>
      <c r="K624" s="425">
        <v>4.6384452055441336E-4</v>
      </c>
    </row>
    <row r="625" spans="2:11" x14ac:dyDescent="0.25">
      <c r="B625" s="422" t="s">
        <v>4933</v>
      </c>
      <c r="C625" s="513"/>
      <c r="D625" s="513"/>
      <c r="E625" s="422" t="s">
        <v>45</v>
      </c>
      <c r="F625" s="513" t="s">
        <v>4932</v>
      </c>
      <c r="G625" s="513"/>
      <c r="H625" s="513"/>
      <c r="I625" s="422"/>
      <c r="J625" s="424" t="s">
        <v>2154</v>
      </c>
      <c r="K625" s="422"/>
    </row>
    <row r="626" spans="2:11" x14ac:dyDescent="0.25">
      <c r="B626" s="513" t="s">
        <v>5120</v>
      </c>
      <c r="C626" s="513"/>
      <c r="D626" s="513"/>
      <c r="E626" s="422" t="s">
        <v>5302</v>
      </c>
      <c r="F626" s="513">
        <v>6</v>
      </c>
      <c r="G626" s="513"/>
      <c r="H626" s="513"/>
      <c r="I626" s="513"/>
      <c r="J626" s="423">
        <v>6</v>
      </c>
      <c r="K626" s="422" t="s">
        <v>121</v>
      </c>
    </row>
    <row r="627" spans="2:11" ht="25.5" x14ac:dyDescent="0.25">
      <c r="B627" s="429" t="s">
        <v>679</v>
      </c>
      <c r="C627" s="429" t="s">
        <v>680</v>
      </c>
      <c r="D627" s="429" t="s">
        <v>434</v>
      </c>
      <c r="E627" s="429" t="s">
        <v>681</v>
      </c>
      <c r="F627" s="428" t="s">
        <v>428</v>
      </c>
      <c r="G627" s="427">
        <v>5</v>
      </c>
      <c r="H627" s="426">
        <v>146.26</v>
      </c>
      <c r="I627" s="426">
        <v>146.26</v>
      </c>
      <c r="J627" s="426">
        <v>731.3</v>
      </c>
      <c r="K627" s="425">
        <v>1.9919285573100467E-4</v>
      </c>
    </row>
    <row r="628" spans="2:11" x14ac:dyDescent="0.25">
      <c r="B628" s="422" t="s">
        <v>4933</v>
      </c>
      <c r="C628" s="513"/>
      <c r="D628" s="513"/>
      <c r="E628" s="422" t="s">
        <v>45</v>
      </c>
      <c r="F628" s="513" t="s">
        <v>4932</v>
      </c>
      <c r="G628" s="513"/>
      <c r="H628" s="513"/>
      <c r="I628" s="422"/>
      <c r="J628" s="424" t="s">
        <v>2154</v>
      </c>
      <c r="K628" s="422"/>
    </row>
    <row r="629" spans="2:11" x14ac:dyDescent="0.25">
      <c r="B629" s="513" t="s">
        <v>5120</v>
      </c>
      <c r="C629" s="513"/>
      <c r="D629" s="513"/>
      <c r="E629" s="422" t="s">
        <v>5302</v>
      </c>
      <c r="F629" s="513">
        <v>5</v>
      </c>
      <c r="G629" s="513"/>
      <c r="H629" s="513"/>
      <c r="I629" s="513"/>
      <c r="J629" s="423">
        <v>5</v>
      </c>
      <c r="K629" s="422" t="s">
        <v>121</v>
      </c>
    </row>
    <row r="630" spans="2:11" ht="25.5" x14ac:dyDescent="0.25">
      <c r="B630" s="429" t="s">
        <v>682</v>
      </c>
      <c r="C630" s="429" t="s">
        <v>683</v>
      </c>
      <c r="D630" s="429" t="s">
        <v>434</v>
      </c>
      <c r="E630" s="429" t="s">
        <v>684</v>
      </c>
      <c r="F630" s="428" t="s">
        <v>428</v>
      </c>
      <c r="G630" s="427">
        <v>2</v>
      </c>
      <c r="H630" s="426">
        <v>129.02000000000001</v>
      </c>
      <c r="I630" s="426">
        <v>129.02000000000001</v>
      </c>
      <c r="J630" s="426">
        <v>258.04000000000002</v>
      </c>
      <c r="K630" s="425">
        <v>7.028541568826534E-5</v>
      </c>
    </row>
    <row r="631" spans="2:11" x14ac:dyDescent="0.25">
      <c r="B631" s="422" t="s">
        <v>4933</v>
      </c>
      <c r="C631" s="513"/>
      <c r="D631" s="513"/>
      <c r="E631" s="422" t="s">
        <v>45</v>
      </c>
      <c r="F631" s="513" t="s">
        <v>4932</v>
      </c>
      <c r="G631" s="513"/>
      <c r="H631" s="513"/>
      <c r="I631" s="422"/>
      <c r="J631" s="424" t="s">
        <v>2154</v>
      </c>
      <c r="K631" s="422"/>
    </row>
    <row r="632" spans="2:11" x14ac:dyDescent="0.25">
      <c r="B632" s="513" t="s">
        <v>5120</v>
      </c>
      <c r="C632" s="513"/>
      <c r="D632" s="513"/>
      <c r="E632" s="422" t="s">
        <v>5302</v>
      </c>
      <c r="F632" s="513">
        <v>2</v>
      </c>
      <c r="G632" s="513"/>
      <c r="H632" s="513"/>
      <c r="I632" s="513"/>
      <c r="J632" s="423">
        <v>2</v>
      </c>
      <c r="K632" s="422" t="s">
        <v>121</v>
      </c>
    </row>
    <row r="633" spans="2:11" ht="51" x14ac:dyDescent="0.25">
      <c r="B633" s="429" t="s">
        <v>685</v>
      </c>
      <c r="C633" s="429" t="s">
        <v>686</v>
      </c>
      <c r="D633" s="429" t="s">
        <v>434</v>
      </c>
      <c r="E633" s="429" t="s">
        <v>687</v>
      </c>
      <c r="F633" s="428" t="s">
        <v>292</v>
      </c>
      <c r="G633" s="427">
        <v>2.2000000000000002</v>
      </c>
      <c r="H633" s="426">
        <v>25.77</v>
      </c>
      <c r="I633" s="426">
        <v>25.77</v>
      </c>
      <c r="J633" s="426">
        <v>56.69</v>
      </c>
      <c r="K633" s="425">
        <v>1.5441327760687345E-5</v>
      </c>
    </row>
    <row r="634" spans="2:11" x14ac:dyDescent="0.25">
      <c r="B634" s="422" t="s">
        <v>4933</v>
      </c>
      <c r="C634" s="513"/>
      <c r="D634" s="513"/>
      <c r="E634" s="422" t="s">
        <v>45</v>
      </c>
      <c r="F634" s="513" t="s">
        <v>4932</v>
      </c>
      <c r="G634" s="513"/>
      <c r="H634" s="513"/>
      <c r="I634" s="422"/>
      <c r="J634" s="424" t="s">
        <v>2154</v>
      </c>
      <c r="K634" s="422"/>
    </row>
    <row r="635" spans="2:11" x14ac:dyDescent="0.25">
      <c r="B635" s="513" t="s">
        <v>5120</v>
      </c>
      <c r="C635" s="513"/>
      <c r="D635" s="513"/>
      <c r="E635" s="422" t="s">
        <v>5302</v>
      </c>
      <c r="F635" s="513" t="s">
        <v>2135</v>
      </c>
      <c r="G635" s="513"/>
      <c r="H635" s="513"/>
      <c r="I635" s="513"/>
      <c r="J635" s="423">
        <v>2.2000000000000002</v>
      </c>
      <c r="K635" s="422" t="s">
        <v>121</v>
      </c>
    </row>
    <row r="636" spans="2:11" ht="25.5" x14ac:dyDescent="0.25">
      <c r="B636" s="429" t="s">
        <v>688</v>
      </c>
      <c r="C636" s="429" t="s">
        <v>505</v>
      </c>
      <c r="D636" s="429" t="s">
        <v>462</v>
      </c>
      <c r="E636" s="429" t="s">
        <v>506</v>
      </c>
      <c r="F636" s="428" t="s">
        <v>268</v>
      </c>
      <c r="G636" s="427">
        <v>1</v>
      </c>
      <c r="H636" s="426">
        <v>4.1500000000000004</v>
      </c>
      <c r="I636" s="426">
        <v>4.1500000000000004</v>
      </c>
      <c r="J636" s="426">
        <v>4.1500000000000004</v>
      </c>
      <c r="K636" s="425">
        <v>1.1303847275860377E-6</v>
      </c>
    </row>
    <row r="637" spans="2:11" x14ac:dyDescent="0.25">
      <c r="B637" s="422" t="s">
        <v>4933</v>
      </c>
      <c r="C637" s="513"/>
      <c r="D637" s="513"/>
      <c r="E637" s="422" t="s">
        <v>45</v>
      </c>
      <c r="F637" s="513" t="s">
        <v>4932</v>
      </c>
      <c r="G637" s="513"/>
      <c r="H637" s="513"/>
      <c r="I637" s="422"/>
      <c r="J637" s="424" t="s">
        <v>2154</v>
      </c>
      <c r="K637" s="422"/>
    </row>
    <row r="638" spans="2:11" x14ac:dyDescent="0.25">
      <c r="B638" s="513" t="s">
        <v>5120</v>
      </c>
      <c r="C638" s="513"/>
      <c r="D638" s="513"/>
      <c r="E638" s="422" t="s">
        <v>5302</v>
      </c>
      <c r="F638" s="513">
        <v>1</v>
      </c>
      <c r="G638" s="513"/>
      <c r="H638" s="513"/>
      <c r="I638" s="513"/>
      <c r="J638" s="423">
        <v>1</v>
      </c>
      <c r="K638" s="422" t="s">
        <v>121</v>
      </c>
    </row>
    <row r="639" spans="2:11" ht="25.5" x14ac:dyDescent="0.25">
      <c r="B639" s="429" t="s">
        <v>689</v>
      </c>
      <c r="C639" s="429" t="s">
        <v>690</v>
      </c>
      <c r="D639" s="429" t="s">
        <v>229</v>
      </c>
      <c r="E639" s="429" t="s">
        <v>691</v>
      </c>
      <c r="F639" s="428" t="s">
        <v>279</v>
      </c>
      <c r="G639" s="427">
        <v>1</v>
      </c>
      <c r="H639" s="426">
        <v>22.8</v>
      </c>
      <c r="I639" s="426">
        <v>22.8</v>
      </c>
      <c r="J639" s="426">
        <v>22.8</v>
      </c>
      <c r="K639" s="425">
        <v>6.2103064551714842E-6</v>
      </c>
    </row>
    <row r="640" spans="2:11" x14ac:dyDescent="0.25">
      <c r="B640" s="422" t="s">
        <v>4933</v>
      </c>
      <c r="C640" s="513"/>
      <c r="D640" s="513"/>
      <c r="E640" s="422" t="s">
        <v>45</v>
      </c>
      <c r="F640" s="513" t="s">
        <v>4932</v>
      </c>
      <c r="G640" s="513"/>
      <c r="H640" s="513"/>
      <c r="I640" s="422"/>
      <c r="J640" s="424" t="s">
        <v>2154</v>
      </c>
      <c r="K640" s="422"/>
    </row>
    <row r="641" spans="2:11" x14ac:dyDescent="0.25">
      <c r="B641" s="513" t="s">
        <v>5120</v>
      </c>
      <c r="C641" s="513"/>
      <c r="D641" s="513"/>
      <c r="E641" s="422" t="s">
        <v>5302</v>
      </c>
      <c r="F641" s="513">
        <v>1</v>
      </c>
      <c r="G641" s="513"/>
      <c r="H641" s="513"/>
      <c r="I641" s="513"/>
      <c r="J641" s="423">
        <v>1</v>
      </c>
      <c r="K641" s="422" t="s">
        <v>121</v>
      </c>
    </row>
    <row r="642" spans="2:11" ht="25.5" x14ac:dyDescent="0.25">
      <c r="B642" s="429" t="s">
        <v>692</v>
      </c>
      <c r="C642" s="429" t="s">
        <v>693</v>
      </c>
      <c r="D642" s="429" t="s">
        <v>229</v>
      </c>
      <c r="E642" s="429" t="s">
        <v>694</v>
      </c>
      <c r="F642" s="428" t="s">
        <v>279</v>
      </c>
      <c r="G642" s="427">
        <v>14</v>
      </c>
      <c r="H642" s="426">
        <v>11.17</v>
      </c>
      <c r="I642" s="426">
        <v>11.17</v>
      </c>
      <c r="J642" s="426">
        <v>156.38</v>
      </c>
      <c r="K642" s="425">
        <v>4.2595075590338454E-5</v>
      </c>
    </row>
    <row r="643" spans="2:11" x14ac:dyDescent="0.25">
      <c r="B643" s="422" t="s">
        <v>4933</v>
      </c>
      <c r="C643" s="513"/>
      <c r="D643" s="513"/>
      <c r="E643" s="422" t="s">
        <v>45</v>
      </c>
      <c r="F643" s="513" t="s">
        <v>4932</v>
      </c>
      <c r="G643" s="513"/>
      <c r="H643" s="513"/>
      <c r="I643" s="422"/>
      <c r="J643" s="424" t="s">
        <v>2154</v>
      </c>
      <c r="K643" s="422"/>
    </row>
    <row r="644" spans="2:11" x14ac:dyDescent="0.25">
      <c r="B644" s="513" t="s">
        <v>5120</v>
      </c>
      <c r="C644" s="513"/>
      <c r="D644" s="513"/>
      <c r="E644" s="422" t="s">
        <v>5302</v>
      </c>
      <c r="F644" s="513">
        <v>14</v>
      </c>
      <c r="G644" s="513"/>
      <c r="H644" s="513"/>
      <c r="I644" s="513"/>
      <c r="J644" s="423">
        <v>14</v>
      </c>
      <c r="K644" s="422" t="s">
        <v>121</v>
      </c>
    </row>
    <row r="645" spans="2:11" ht="25.5" x14ac:dyDescent="0.25">
      <c r="B645" s="429" t="s">
        <v>695</v>
      </c>
      <c r="C645" s="429" t="s">
        <v>696</v>
      </c>
      <c r="D645" s="429" t="s">
        <v>229</v>
      </c>
      <c r="E645" s="429" t="s">
        <v>697</v>
      </c>
      <c r="F645" s="428" t="s">
        <v>279</v>
      </c>
      <c r="G645" s="427">
        <v>1</v>
      </c>
      <c r="H645" s="426">
        <v>34.869999999999997</v>
      </c>
      <c r="I645" s="426">
        <v>34.869999999999997</v>
      </c>
      <c r="J645" s="426">
        <v>34.869999999999997</v>
      </c>
      <c r="K645" s="425">
        <v>9.4979555303434064E-6</v>
      </c>
    </row>
    <row r="646" spans="2:11" x14ac:dyDescent="0.25">
      <c r="B646" s="422" t="s">
        <v>4933</v>
      </c>
      <c r="C646" s="513"/>
      <c r="D646" s="513"/>
      <c r="E646" s="422" t="s">
        <v>45</v>
      </c>
      <c r="F646" s="513" t="s">
        <v>4932</v>
      </c>
      <c r="G646" s="513"/>
      <c r="H646" s="513"/>
      <c r="I646" s="422"/>
      <c r="J646" s="424" t="s">
        <v>2154</v>
      </c>
      <c r="K646" s="422"/>
    </row>
    <row r="647" spans="2:11" x14ac:dyDescent="0.25">
      <c r="B647" s="513" t="s">
        <v>5120</v>
      </c>
      <c r="C647" s="513"/>
      <c r="D647" s="513"/>
      <c r="E647" s="422" t="s">
        <v>5302</v>
      </c>
      <c r="F647" s="513">
        <v>1</v>
      </c>
      <c r="G647" s="513"/>
      <c r="H647" s="513"/>
      <c r="I647" s="513"/>
      <c r="J647" s="423">
        <v>1</v>
      </c>
      <c r="K647" s="422" t="s">
        <v>121</v>
      </c>
    </row>
    <row r="648" spans="2:11" ht="25.5" x14ac:dyDescent="0.25">
      <c r="B648" s="429" t="s">
        <v>698</v>
      </c>
      <c r="C648" s="429" t="s">
        <v>699</v>
      </c>
      <c r="D648" s="429" t="s">
        <v>229</v>
      </c>
      <c r="E648" s="429" t="s">
        <v>700</v>
      </c>
      <c r="F648" s="428" t="s">
        <v>279</v>
      </c>
      <c r="G648" s="427">
        <v>4</v>
      </c>
      <c r="H648" s="426">
        <v>15.02</v>
      </c>
      <c r="I648" s="426">
        <v>15.02</v>
      </c>
      <c r="J648" s="426">
        <v>60.08</v>
      </c>
      <c r="K648" s="425">
        <v>1.6364702273100998E-5</v>
      </c>
    </row>
    <row r="649" spans="2:11" x14ac:dyDescent="0.25">
      <c r="B649" s="422" t="s">
        <v>4933</v>
      </c>
      <c r="C649" s="513"/>
      <c r="D649" s="513"/>
      <c r="E649" s="422" t="s">
        <v>45</v>
      </c>
      <c r="F649" s="513" t="s">
        <v>4932</v>
      </c>
      <c r="G649" s="513"/>
      <c r="H649" s="513"/>
      <c r="I649" s="422"/>
      <c r="J649" s="424" t="s">
        <v>2154</v>
      </c>
      <c r="K649" s="422"/>
    </row>
    <row r="650" spans="2:11" x14ac:dyDescent="0.25">
      <c r="B650" s="513" t="s">
        <v>5120</v>
      </c>
      <c r="C650" s="513"/>
      <c r="D650" s="513"/>
      <c r="E650" s="422" t="s">
        <v>5302</v>
      </c>
      <c r="F650" s="513">
        <v>4</v>
      </c>
      <c r="G650" s="513"/>
      <c r="H650" s="513"/>
      <c r="I650" s="513"/>
      <c r="J650" s="423">
        <v>4</v>
      </c>
      <c r="K650" s="422" t="s">
        <v>121</v>
      </c>
    </row>
    <row r="651" spans="2:11" ht="25.5" x14ac:dyDescent="0.25">
      <c r="B651" s="429" t="s">
        <v>701</v>
      </c>
      <c r="C651" s="429" t="s">
        <v>702</v>
      </c>
      <c r="D651" s="429" t="s">
        <v>229</v>
      </c>
      <c r="E651" s="429" t="s">
        <v>703</v>
      </c>
      <c r="F651" s="428" t="s">
        <v>279</v>
      </c>
      <c r="G651" s="427">
        <v>18</v>
      </c>
      <c r="H651" s="426">
        <v>26.06</v>
      </c>
      <c r="I651" s="426">
        <v>26.06</v>
      </c>
      <c r="J651" s="426">
        <v>469.08</v>
      </c>
      <c r="K651" s="425">
        <v>1.2776888385929123E-4</v>
      </c>
    </row>
    <row r="652" spans="2:11" x14ac:dyDescent="0.25">
      <c r="B652" s="422" t="s">
        <v>4933</v>
      </c>
      <c r="C652" s="513"/>
      <c r="D652" s="513"/>
      <c r="E652" s="422" t="s">
        <v>45</v>
      </c>
      <c r="F652" s="513" t="s">
        <v>4932</v>
      </c>
      <c r="G652" s="513"/>
      <c r="H652" s="513"/>
      <c r="I652" s="422"/>
      <c r="J652" s="424" t="s">
        <v>2154</v>
      </c>
      <c r="K652" s="422"/>
    </row>
    <row r="653" spans="2:11" x14ac:dyDescent="0.25">
      <c r="B653" s="513" t="s">
        <v>5120</v>
      </c>
      <c r="C653" s="513"/>
      <c r="D653" s="513"/>
      <c r="E653" s="422" t="s">
        <v>5302</v>
      </c>
      <c r="F653" s="513">
        <v>18</v>
      </c>
      <c r="G653" s="513"/>
      <c r="H653" s="513"/>
      <c r="I653" s="513"/>
      <c r="J653" s="423">
        <v>18</v>
      </c>
      <c r="K653" s="422" t="s">
        <v>121</v>
      </c>
    </row>
    <row r="654" spans="2:11" ht="25.5" x14ac:dyDescent="0.25">
      <c r="B654" s="429" t="s">
        <v>704</v>
      </c>
      <c r="C654" s="429" t="s">
        <v>705</v>
      </c>
      <c r="D654" s="429" t="s">
        <v>229</v>
      </c>
      <c r="E654" s="429" t="s">
        <v>706</v>
      </c>
      <c r="F654" s="428" t="s">
        <v>279</v>
      </c>
      <c r="G654" s="427">
        <v>2</v>
      </c>
      <c r="H654" s="426">
        <v>9.81</v>
      </c>
      <c r="I654" s="426">
        <v>9.81</v>
      </c>
      <c r="J654" s="426">
        <v>19.62</v>
      </c>
      <c r="K654" s="425">
        <v>5.3441321337923034E-6</v>
      </c>
    </row>
    <row r="655" spans="2:11" x14ac:dyDescent="0.25">
      <c r="B655" s="422" t="s">
        <v>4933</v>
      </c>
      <c r="C655" s="513"/>
      <c r="D655" s="513"/>
      <c r="E655" s="422" t="s">
        <v>45</v>
      </c>
      <c r="F655" s="513" t="s">
        <v>4932</v>
      </c>
      <c r="G655" s="513"/>
      <c r="H655" s="513"/>
      <c r="I655" s="422"/>
      <c r="J655" s="424" t="s">
        <v>2154</v>
      </c>
      <c r="K655" s="422"/>
    </row>
    <row r="656" spans="2:11" x14ac:dyDescent="0.25">
      <c r="B656" s="513" t="s">
        <v>5120</v>
      </c>
      <c r="C656" s="513"/>
      <c r="D656" s="513"/>
      <c r="E656" s="422" t="s">
        <v>5302</v>
      </c>
      <c r="F656" s="513">
        <v>2</v>
      </c>
      <c r="G656" s="513"/>
      <c r="H656" s="513"/>
      <c r="I656" s="513"/>
      <c r="J656" s="423">
        <v>2</v>
      </c>
      <c r="K656" s="422" t="s">
        <v>121</v>
      </c>
    </row>
    <row r="657" spans="2:11" ht="25.5" x14ac:dyDescent="0.25">
      <c r="B657" s="429" t="s">
        <v>707</v>
      </c>
      <c r="C657" s="429" t="s">
        <v>708</v>
      </c>
      <c r="D657" s="429" t="s">
        <v>229</v>
      </c>
      <c r="E657" s="429" t="s">
        <v>709</v>
      </c>
      <c r="F657" s="428" t="s">
        <v>279</v>
      </c>
      <c r="G657" s="427">
        <v>5</v>
      </c>
      <c r="H657" s="426">
        <v>17.510000000000002</v>
      </c>
      <c r="I657" s="426">
        <v>17.510000000000002</v>
      </c>
      <c r="J657" s="426">
        <v>87.55</v>
      </c>
      <c r="K657" s="425">
        <v>2.3847032024134362E-5</v>
      </c>
    </row>
    <row r="658" spans="2:11" x14ac:dyDescent="0.25">
      <c r="B658" s="422" t="s">
        <v>4933</v>
      </c>
      <c r="C658" s="513"/>
      <c r="D658" s="513"/>
      <c r="E658" s="422" t="s">
        <v>45</v>
      </c>
      <c r="F658" s="513" t="s">
        <v>4932</v>
      </c>
      <c r="G658" s="513"/>
      <c r="H658" s="513"/>
      <c r="I658" s="422"/>
      <c r="J658" s="424" t="s">
        <v>2154</v>
      </c>
      <c r="K658" s="422"/>
    </row>
    <row r="659" spans="2:11" x14ac:dyDescent="0.25">
      <c r="B659" s="513" t="s">
        <v>5120</v>
      </c>
      <c r="C659" s="513"/>
      <c r="D659" s="513"/>
      <c r="E659" s="422" t="s">
        <v>5302</v>
      </c>
      <c r="F659" s="513">
        <v>5</v>
      </c>
      <c r="G659" s="513"/>
      <c r="H659" s="513"/>
      <c r="I659" s="513"/>
      <c r="J659" s="423">
        <v>5</v>
      </c>
      <c r="K659" s="422" t="s">
        <v>121</v>
      </c>
    </row>
    <row r="660" spans="2:11" ht="25.5" x14ac:dyDescent="0.25">
      <c r="B660" s="429" t="s">
        <v>710</v>
      </c>
      <c r="C660" s="429" t="s">
        <v>711</v>
      </c>
      <c r="D660" s="429" t="s">
        <v>229</v>
      </c>
      <c r="E660" s="429" t="s">
        <v>712</v>
      </c>
      <c r="F660" s="428" t="s">
        <v>292</v>
      </c>
      <c r="G660" s="427">
        <v>14.9</v>
      </c>
      <c r="H660" s="426">
        <v>13.54</v>
      </c>
      <c r="I660" s="426">
        <v>13.54</v>
      </c>
      <c r="J660" s="426">
        <v>201.75</v>
      </c>
      <c r="K660" s="425">
        <v>5.4953040672405569E-5</v>
      </c>
    </row>
    <row r="661" spans="2:11" x14ac:dyDescent="0.25">
      <c r="B661" s="422" t="s">
        <v>4933</v>
      </c>
      <c r="C661" s="513"/>
      <c r="D661" s="513"/>
      <c r="E661" s="422" t="s">
        <v>45</v>
      </c>
      <c r="F661" s="513" t="s">
        <v>4932</v>
      </c>
      <c r="G661" s="513"/>
      <c r="H661" s="513"/>
      <c r="I661" s="422"/>
      <c r="J661" s="424" t="s">
        <v>2154</v>
      </c>
      <c r="K661" s="422"/>
    </row>
    <row r="662" spans="2:11" x14ac:dyDescent="0.25">
      <c r="B662" s="513" t="s">
        <v>5120</v>
      </c>
      <c r="C662" s="513"/>
      <c r="D662" s="513"/>
      <c r="E662" s="422" t="s">
        <v>5302</v>
      </c>
      <c r="F662" s="513" t="s">
        <v>3363</v>
      </c>
      <c r="G662" s="513"/>
      <c r="H662" s="513"/>
      <c r="I662" s="513"/>
      <c r="J662" s="423">
        <v>14.9</v>
      </c>
      <c r="K662" s="422" t="s">
        <v>121</v>
      </c>
    </row>
    <row r="663" spans="2:11" ht="25.5" x14ac:dyDescent="0.25">
      <c r="B663" s="429" t="s">
        <v>713</v>
      </c>
      <c r="C663" s="429" t="s">
        <v>714</v>
      </c>
      <c r="D663" s="429" t="s">
        <v>229</v>
      </c>
      <c r="E663" s="429" t="s">
        <v>715</v>
      </c>
      <c r="F663" s="428" t="s">
        <v>292</v>
      </c>
      <c r="G663" s="427">
        <v>24.2</v>
      </c>
      <c r="H663" s="426">
        <v>23.17</v>
      </c>
      <c r="I663" s="426">
        <v>23.17</v>
      </c>
      <c r="J663" s="426">
        <v>560.71</v>
      </c>
      <c r="K663" s="425">
        <v>1.527272338806668E-4</v>
      </c>
    </row>
    <row r="664" spans="2:11" x14ac:dyDescent="0.25">
      <c r="B664" s="422" t="s">
        <v>4933</v>
      </c>
      <c r="C664" s="513"/>
      <c r="D664" s="513"/>
      <c r="E664" s="422" t="s">
        <v>45</v>
      </c>
      <c r="F664" s="513" t="s">
        <v>4932</v>
      </c>
      <c r="G664" s="513"/>
      <c r="H664" s="513"/>
      <c r="I664" s="422"/>
      <c r="J664" s="424" t="s">
        <v>2154</v>
      </c>
      <c r="K664" s="422"/>
    </row>
    <row r="665" spans="2:11" x14ac:dyDescent="0.25">
      <c r="B665" s="513" t="s">
        <v>5120</v>
      </c>
      <c r="C665" s="513"/>
      <c r="D665" s="513"/>
      <c r="E665" s="422" t="s">
        <v>5302</v>
      </c>
      <c r="F665" s="513" t="s">
        <v>2149</v>
      </c>
      <c r="G665" s="513"/>
      <c r="H665" s="513"/>
      <c r="I665" s="513"/>
      <c r="J665" s="423">
        <v>24.2</v>
      </c>
      <c r="K665" s="422" t="s">
        <v>121</v>
      </c>
    </row>
    <row r="666" spans="2:11" ht="25.5" x14ac:dyDescent="0.25">
      <c r="B666" s="429" t="s">
        <v>716</v>
      </c>
      <c r="C666" s="429" t="s">
        <v>717</v>
      </c>
      <c r="D666" s="429" t="s">
        <v>229</v>
      </c>
      <c r="E666" s="429" t="s">
        <v>718</v>
      </c>
      <c r="F666" s="428" t="s">
        <v>279</v>
      </c>
      <c r="G666" s="427">
        <v>4</v>
      </c>
      <c r="H666" s="426">
        <v>25.44</v>
      </c>
      <c r="I666" s="426">
        <v>25.44</v>
      </c>
      <c r="J666" s="426">
        <v>101.76</v>
      </c>
      <c r="K666" s="425">
        <v>2.7717578284133784E-5</v>
      </c>
    </row>
    <row r="667" spans="2:11" x14ac:dyDescent="0.25">
      <c r="B667" s="422" t="s">
        <v>4933</v>
      </c>
      <c r="C667" s="513"/>
      <c r="D667" s="513"/>
      <c r="E667" s="422" t="s">
        <v>45</v>
      </c>
      <c r="F667" s="513" t="s">
        <v>4932</v>
      </c>
      <c r="G667" s="513"/>
      <c r="H667" s="513"/>
      <c r="I667" s="422"/>
      <c r="J667" s="424" t="s">
        <v>2154</v>
      </c>
      <c r="K667" s="422"/>
    </row>
    <row r="668" spans="2:11" x14ac:dyDescent="0.25">
      <c r="B668" s="513" t="s">
        <v>5120</v>
      </c>
      <c r="C668" s="513"/>
      <c r="D668" s="513"/>
      <c r="E668" s="422" t="s">
        <v>5302</v>
      </c>
      <c r="F668" s="513">
        <v>4</v>
      </c>
      <c r="G668" s="513"/>
      <c r="H668" s="513"/>
      <c r="I668" s="513"/>
      <c r="J668" s="423">
        <v>4</v>
      </c>
      <c r="K668" s="422" t="s">
        <v>121</v>
      </c>
    </row>
    <row r="669" spans="2:11" ht="25.5" x14ac:dyDescent="0.25">
      <c r="B669" s="429" t="s">
        <v>719</v>
      </c>
      <c r="C669" s="429" t="s">
        <v>720</v>
      </c>
      <c r="D669" s="429" t="s">
        <v>229</v>
      </c>
      <c r="E669" s="429" t="s">
        <v>721</v>
      </c>
      <c r="F669" s="428" t="s">
        <v>279</v>
      </c>
      <c r="G669" s="427">
        <v>1</v>
      </c>
      <c r="H669" s="426">
        <v>28.18</v>
      </c>
      <c r="I669" s="426">
        <v>28.18</v>
      </c>
      <c r="J669" s="426">
        <v>28.18</v>
      </c>
      <c r="K669" s="425">
        <v>7.6757208731023003E-6</v>
      </c>
    </row>
    <row r="670" spans="2:11" x14ac:dyDescent="0.25">
      <c r="B670" s="422" t="s">
        <v>4933</v>
      </c>
      <c r="C670" s="513"/>
      <c r="D670" s="513"/>
      <c r="E670" s="422" t="s">
        <v>45</v>
      </c>
      <c r="F670" s="513" t="s">
        <v>4932</v>
      </c>
      <c r="G670" s="513"/>
      <c r="H670" s="513"/>
      <c r="I670" s="422"/>
      <c r="J670" s="424" t="s">
        <v>2154</v>
      </c>
      <c r="K670" s="422"/>
    </row>
    <row r="671" spans="2:11" x14ac:dyDescent="0.25">
      <c r="B671" s="513" t="s">
        <v>5120</v>
      </c>
      <c r="C671" s="513"/>
      <c r="D671" s="513"/>
      <c r="E671" s="422" t="s">
        <v>5302</v>
      </c>
      <c r="F671" s="513">
        <v>1</v>
      </c>
      <c r="G671" s="513"/>
      <c r="H671" s="513"/>
      <c r="I671" s="513"/>
      <c r="J671" s="423">
        <v>1</v>
      </c>
      <c r="K671" s="422" t="s">
        <v>121</v>
      </c>
    </row>
    <row r="672" spans="2:11" x14ac:dyDescent="0.25">
      <c r="B672" s="434" t="s">
        <v>722</v>
      </c>
      <c r="C672" s="434" t="s">
        <v>185</v>
      </c>
      <c r="D672" s="434"/>
      <c r="E672" s="434" t="s">
        <v>723</v>
      </c>
      <c r="F672" s="433"/>
      <c r="G672" s="432">
        <v>1</v>
      </c>
      <c r="H672" s="432" t="s">
        <v>121</v>
      </c>
      <c r="I672" s="431">
        <v>107671.45</v>
      </c>
      <c r="J672" s="431">
        <v>107671.45</v>
      </c>
      <c r="K672" s="430">
        <v>2.9327750042661128E-2</v>
      </c>
    </row>
    <row r="673" spans="2:11" x14ac:dyDescent="0.25">
      <c r="B673" s="434" t="s">
        <v>724</v>
      </c>
      <c r="C673" s="434" t="s">
        <v>185</v>
      </c>
      <c r="D673" s="434"/>
      <c r="E673" s="434" t="s">
        <v>725</v>
      </c>
      <c r="F673" s="433"/>
      <c r="G673" s="432">
        <v>1</v>
      </c>
      <c r="H673" s="432" t="s">
        <v>121</v>
      </c>
      <c r="I673" s="431">
        <v>752.08</v>
      </c>
      <c r="J673" s="431">
        <v>752.08</v>
      </c>
      <c r="K673" s="430">
        <v>2.0485295082479693E-4</v>
      </c>
    </row>
    <row r="674" spans="2:11" ht="25.5" x14ac:dyDescent="0.25">
      <c r="B674" s="429" t="s">
        <v>726</v>
      </c>
      <c r="C674" s="429" t="s">
        <v>727</v>
      </c>
      <c r="D674" s="429" t="s">
        <v>229</v>
      </c>
      <c r="E674" s="429" t="s">
        <v>728</v>
      </c>
      <c r="F674" s="428" t="s">
        <v>279</v>
      </c>
      <c r="G674" s="427">
        <v>1</v>
      </c>
      <c r="H674" s="426">
        <v>104.31</v>
      </c>
      <c r="I674" s="426">
        <v>104.31</v>
      </c>
      <c r="J674" s="426">
        <v>104.31</v>
      </c>
      <c r="K674" s="425">
        <v>2.8412152032409541E-5</v>
      </c>
    </row>
    <row r="675" spans="2:11" x14ac:dyDescent="0.25">
      <c r="B675" s="422" t="s">
        <v>4933</v>
      </c>
      <c r="C675" s="513"/>
      <c r="D675" s="513"/>
      <c r="E675" s="422" t="s">
        <v>45</v>
      </c>
      <c r="F675" s="513" t="s">
        <v>4932</v>
      </c>
      <c r="G675" s="513"/>
      <c r="H675" s="513"/>
      <c r="I675" s="422"/>
      <c r="J675" s="424" t="s">
        <v>2154</v>
      </c>
      <c r="K675" s="422"/>
    </row>
    <row r="676" spans="2:11" x14ac:dyDescent="0.25">
      <c r="B676" s="513" t="s">
        <v>5120</v>
      </c>
      <c r="C676" s="513"/>
      <c r="D676" s="513"/>
      <c r="E676" s="422" t="s">
        <v>5302</v>
      </c>
      <c r="F676" s="513">
        <v>1</v>
      </c>
      <c r="G676" s="513"/>
      <c r="H676" s="513"/>
      <c r="I676" s="513"/>
      <c r="J676" s="423">
        <v>1</v>
      </c>
      <c r="K676" s="422" t="s">
        <v>121</v>
      </c>
    </row>
    <row r="677" spans="2:11" ht="25.5" x14ac:dyDescent="0.25">
      <c r="B677" s="429" t="s">
        <v>729</v>
      </c>
      <c r="C677" s="429" t="s">
        <v>730</v>
      </c>
      <c r="D677" s="429" t="s">
        <v>229</v>
      </c>
      <c r="E677" s="429" t="s">
        <v>731</v>
      </c>
      <c r="F677" s="428" t="s">
        <v>279</v>
      </c>
      <c r="G677" s="427">
        <v>1</v>
      </c>
      <c r="H677" s="426">
        <v>69.95</v>
      </c>
      <c r="I677" s="426">
        <v>69.95</v>
      </c>
      <c r="J677" s="426">
        <v>69.95</v>
      </c>
      <c r="K677" s="425">
        <v>1.9053111251721288E-5</v>
      </c>
    </row>
    <row r="678" spans="2:11" x14ac:dyDescent="0.25">
      <c r="B678" s="422" t="s">
        <v>4933</v>
      </c>
      <c r="C678" s="513"/>
      <c r="D678" s="513"/>
      <c r="E678" s="422" t="s">
        <v>45</v>
      </c>
      <c r="F678" s="513" t="s">
        <v>4932</v>
      </c>
      <c r="G678" s="513"/>
      <c r="H678" s="513"/>
      <c r="I678" s="422"/>
      <c r="J678" s="424" t="s">
        <v>2154</v>
      </c>
      <c r="K678" s="422"/>
    </row>
    <row r="679" spans="2:11" x14ac:dyDescent="0.25">
      <c r="B679" s="513" t="s">
        <v>5120</v>
      </c>
      <c r="C679" s="513"/>
      <c r="D679" s="513"/>
      <c r="E679" s="422" t="s">
        <v>5302</v>
      </c>
      <c r="F679" s="513">
        <v>1</v>
      </c>
      <c r="G679" s="513"/>
      <c r="H679" s="513"/>
      <c r="I679" s="513"/>
      <c r="J679" s="423">
        <v>1</v>
      </c>
      <c r="K679" s="422" t="s">
        <v>121</v>
      </c>
    </row>
    <row r="680" spans="2:11" ht="38.25" x14ac:dyDescent="0.25">
      <c r="B680" s="429" t="s">
        <v>732</v>
      </c>
      <c r="C680" s="429" t="s">
        <v>733</v>
      </c>
      <c r="D680" s="429" t="s">
        <v>434</v>
      </c>
      <c r="E680" s="429" t="s">
        <v>734</v>
      </c>
      <c r="F680" s="428" t="s">
        <v>428</v>
      </c>
      <c r="G680" s="427">
        <v>1</v>
      </c>
      <c r="H680" s="426">
        <v>19.670000000000002</v>
      </c>
      <c r="I680" s="426">
        <v>19.670000000000002</v>
      </c>
      <c r="J680" s="426">
        <v>19.670000000000002</v>
      </c>
      <c r="K680" s="425">
        <v>5.3577512268957497E-6</v>
      </c>
    </row>
    <row r="681" spans="2:11" x14ac:dyDescent="0.25">
      <c r="B681" s="422" t="s">
        <v>4933</v>
      </c>
      <c r="C681" s="513"/>
      <c r="D681" s="513"/>
      <c r="E681" s="422" t="s">
        <v>45</v>
      </c>
      <c r="F681" s="513" t="s">
        <v>4932</v>
      </c>
      <c r="G681" s="513"/>
      <c r="H681" s="513"/>
      <c r="I681" s="422"/>
      <c r="J681" s="424" t="s">
        <v>2154</v>
      </c>
      <c r="K681" s="422"/>
    </row>
    <row r="682" spans="2:11" x14ac:dyDescent="0.25">
      <c r="B682" s="513" t="s">
        <v>5120</v>
      </c>
      <c r="C682" s="513"/>
      <c r="D682" s="513"/>
      <c r="E682" s="422" t="s">
        <v>5302</v>
      </c>
      <c r="F682" s="513">
        <v>1</v>
      </c>
      <c r="G682" s="513"/>
      <c r="H682" s="513"/>
      <c r="I682" s="513"/>
      <c r="J682" s="423">
        <v>1</v>
      </c>
      <c r="K682" s="422" t="s">
        <v>121</v>
      </c>
    </row>
    <row r="683" spans="2:11" ht="25.5" x14ac:dyDescent="0.25">
      <c r="B683" s="429" t="s">
        <v>735</v>
      </c>
      <c r="C683" s="429" t="s">
        <v>736</v>
      </c>
      <c r="D683" s="429" t="s">
        <v>229</v>
      </c>
      <c r="E683" s="429" t="s">
        <v>737</v>
      </c>
      <c r="F683" s="428" t="s">
        <v>279</v>
      </c>
      <c r="G683" s="427">
        <v>1</v>
      </c>
      <c r="H683" s="426">
        <v>11.71</v>
      </c>
      <c r="I683" s="426">
        <v>11.71</v>
      </c>
      <c r="J683" s="426">
        <v>11.71</v>
      </c>
      <c r="K683" s="425">
        <v>3.189591604827109E-6</v>
      </c>
    </row>
    <row r="684" spans="2:11" x14ac:dyDescent="0.25">
      <c r="B684" s="422" t="s">
        <v>4933</v>
      </c>
      <c r="C684" s="513"/>
      <c r="D684" s="513"/>
      <c r="E684" s="422" t="s">
        <v>45</v>
      </c>
      <c r="F684" s="513" t="s">
        <v>4932</v>
      </c>
      <c r="G684" s="513"/>
      <c r="H684" s="513"/>
      <c r="I684" s="422"/>
      <c r="J684" s="424" t="s">
        <v>2154</v>
      </c>
      <c r="K684" s="422"/>
    </row>
    <row r="685" spans="2:11" x14ac:dyDescent="0.25">
      <c r="B685" s="513" t="s">
        <v>5120</v>
      </c>
      <c r="C685" s="513"/>
      <c r="D685" s="513"/>
      <c r="E685" s="422" t="s">
        <v>5302</v>
      </c>
      <c r="F685" s="513">
        <v>1</v>
      </c>
      <c r="G685" s="513"/>
      <c r="H685" s="513"/>
      <c r="I685" s="513"/>
      <c r="J685" s="423">
        <v>1</v>
      </c>
      <c r="K685" s="422" t="s">
        <v>121</v>
      </c>
    </row>
    <row r="686" spans="2:11" ht="25.5" x14ac:dyDescent="0.25">
      <c r="B686" s="429" t="s">
        <v>738</v>
      </c>
      <c r="C686" s="429" t="s">
        <v>739</v>
      </c>
      <c r="D686" s="429" t="s">
        <v>229</v>
      </c>
      <c r="E686" s="429" t="s">
        <v>740</v>
      </c>
      <c r="F686" s="428" t="s">
        <v>279</v>
      </c>
      <c r="G686" s="427">
        <v>1</v>
      </c>
      <c r="H686" s="426">
        <v>4.74</v>
      </c>
      <c r="I686" s="426">
        <v>4.74</v>
      </c>
      <c r="J686" s="426">
        <v>4.74</v>
      </c>
      <c r="K686" s="425">
        <v>1.2910900262067034E-6</v>
      </c>
    </row>
    <row r="687" spans="2:11" x14ac:dyDescent="0.25">
      <c r="B687" s="422" t="s">
        <v>4933</v>
      </c>
      <c r="C687" s="513"/>
      <c r="D687" s="513"/>
      <c r="E687" s="422" t="s">
        <v>45</v>
      </c>
      <c r="F687" s="513" t="s">
        <v>4932</v>
      </c>
      <c r="G687" s="513"/>
      <c r="H687" s="513"/>
      <c r="I687" s="422"/>
      <c r="J687" s="424" t="s">
        <v>2154</v>
      </c>
      <c r="K687" s="422"/>
    </row>
    <row r="688" spans="2:11" x14ac:dyDescent="0.25">
      <c r="B688" s="513" t="s">
        <v>5120</v>
      </c>
      <c r="C688" s="513"/>
      <c r="D688" s="513"/>
      <c r="E688" s="422" t="s">
        <v>5302</v>
      </c>
      <c r="F688" s="513">
        <v>1</v>
      </c>
      <c r="G688" s="513"/>
      <c r="H688" s="513"/>
      <c r="I688" s="513"/>
      <c r="J688" s="423">
        <v>1</v>
      </c>
      <c r="K688" s="422" t="s">
        <v>121</v>
      </c>
    </row>
    <row r="689" spans="2:11" ht="25.5" x14ac:dyDescent="0.25">
      <c r="B689" s="429" t="s">
        <v>741</v>
      </c>
      <c r="C689" s="429" t="s">
        <v>742</v>
      </c>
      <c r="D689" s="429" t="s">
        <v>229</v>
      </c>
      <c r="E689" s="429" t="s">
        <v>743</v>
      </c>
      <c r="F689" s="428" t="s">
        <v>279</v>
      </c>
      <c r="G689" s="427">
        <v>1</v>
      </c>
      <c r="H689" s="426">
        <v>13.13</v>
      </c>
      <c r="I689" s="426">
        <v>13.13</v>
      </c>
      <c r="J689" s="426">
        <v>13.13</v>
      </c>
      <c r="K689" s="425">
        <v>3.576373848964982E-6</v>
      </c>
    </row>
    <row r="690" spans="2:11" x14ac:dyDescent="0.25">
      <c r="B690" s="422" t="s">
        <v>4933</v>
      </c>
      <c r="C690" s="513"/>
      <c r="D690" s="513"/>
      <c r="E690" s="422" t="s">
        <v>45</v>
      </c>
      <c r="F690" s="513" t="s">
        <v>4932</v>
      </c>
      <c r="G690" s="513"/>
      <c r="H690" s="513"/>
      <c r="I690" s="422"/>
      <c r="J690" s="424" t="s">
        <v>2154</v>
      </c>
      <c r="K690" s="422"/>
    </row>
    <row r="691" spans="2:11" x14ac:dyDescent="0.25">
      <c r="B691" s="513" t="s">
        <v>5120</v>
      </c>
      <c r="C691" s="513"/>
      <c r="D691" s="513"/>
      <c r="E691" s="422" t="s">
        <v>5302</v>
      </c>
      <c r="F691" s="513">
        <v>1</v>
      </c>
      <c r="G691" s="513"/>
      <c r="H691" s="513"/>
      <c r="I691" s="513"/>
      <c r="J691" s="423">
        <v>1</v>
      </c>
      <c r="K691" s="422" t="s">
        <v>121</v>
      </c>
    </row>
    <row r="692" spans="2:11" ht="25.5" x14ac:dyDescent="0.25">
      <c r="B692" s="429" t="s">
        <v>744</v>
      </c>
      <c r="C692" s="429" t="s">
        <v>745</v>
      </c>
      <c r="D692" s="429" t="s">
        <v>229</v>
      </c>
      <c r="E692" s="429" t="s">
        <v>746</v>
      </c>
      <c r="F692" s="428" t="s">
        <v>279</v>
      </c>
      <c r="G692" s="427">
        <v>12</v>
      </c>
      <c r="H692" s="426">
        <v>8.2200000000000006</v>
      </c>
      <c r="I692" s="426">
        <v>8.2200000000000006</v>
      </c>
      <c r="J692" s="426">
        <v>98.64</v>
      </c>
      <c r="K692" s="425">
        <v>2.6867746874478739E-5</v>
      </c>
    </row>
    <row r="693" spans="2:11" x14ac:dyDescent="0.25">
      <c r="B693" s="422" t="s">
        <v>4933</v>
      </c>
      <c r="C693" s="513"/>
      <c r="D693" s="513"/>
      <c r="E693" s="422" t="s">
        <v>45</v>
      </c>
      <c r="F693" s="513" t="s">
        <v>4932</v>
      </c>
      <c r="G693" s="513"/>
      <c r="H693" s="513"/>
      <c r="I693" s="422"/>
      <c r="J693" s="424" t="s">
        <v>2154</v>
      </c>
      <c r="K693" s="422"/>
    </row>
    <row r="694" spans="2:11" x14ac:dyDescent="0.25">
      <c r="B694" s="513" t="s">
        <v>5120</v>
      </c>
      <c r="C694" s="513"/>
      <c r="D694" s="513"/>
      <c r="E694" s="422" t="s">
        <v>5302</v>
      </c>
      <c r="F694" s="513">
        <v>12</v>
      </c>
      <c r="G694" s="513"/>
      <c r="H694" s="513"/>
      <c r="I694" s="513"/>
      <c r="J694" s="423">
        <v>12</v>
      </c>
      <c r="K694" s="422" t="s">
        <v>121</v>
      </c>
    </row>
    <row r="695" spans="2:11" ht="25.5" x14ac:dyDescent="0.25">
      <c r="B695" s="429" t="s">
        <v>747</v>
      </c>
      <c r="C695" s="429" t="s">
        <v>748</v>
      </c>
      <c r="D695" s="429" t="s">
        <v>229</v>
      </c>
      <c r="E695" s="429" t="s">
        <v>749</v>
      </c>
      <c r="F695" s="428" t="s">
        <v>279</v>
      </c>
      <c r="G695" s="427">
        <v>1</v>
      </c>
      <c r="H695" s="426">
        <v>61.2</v>
      </c>
      <c r="I695" s="426">
        <v>61.2</v>
      </c>
      <c r="J695" s="426">
        <v>61.2</v>
      </c>
      <c r="K695" s="425">
        <v>1.6669769958618194E-5</v>
      </c>
    </row>
    <row r="696" spans="2:11" x14ac:dyDescent="0.25">
      <c r="B696" s="422" t="s">
        <v>4933</v>
      </c>
      <c r="C696" s="513"/>
      <c r="D696" s="513"/>
      <c r="E696" s="422" t="s">
        <v>45</v>
      </c>
      <c r="F696" s="513" t="s">
        <v>4932</v>
      </c>
      <c r="G696" s="513"/>
      <c r="H696" s="513"/>
      <c r="I696" s="422"/>
      <c r="J696" s="424" t="s">
        <v>2154</v>
      </c>
      <c r="K696" s="422"/>
    </row>
    <row r="697" spans="2:11" x14ac:dyDescent="0.25">
      <c r="B697" s="513" t="s">
        <v>5120</v>
      </c>
      <c r="C697" s="513"/>
      <c r="D697" s="513"/>
      <c r="E697" s="422" t="s">
        <v>5302</v>
      </c>
      <c r="F697" s="513">
        <v>1</v>
      </c>
      <c r="G697" s="513"/>
      <c r="H697" s="513"/>
      <c r="I697" s="513"/>
      <c r="J697" s="423">
        <v>1</v>
      </c>
      <c r="K697" s="422" t="s">
        <v>121</v>
      </c>
    </row>
    <row r="698" spans="2:11" ht="25.5" x14ac:dyDescent="0.25">
      <c r="B698" s="429" t="s">
        <v>750</v>
      </c>
      <c r="C698" s="429" t="s">
        <v>751</v>
      </c>
      <c r="D698" s="429" t="s">
        <v>229</v>
      </c>
      <c r="E698" s="429" t="s">
        <v>752</v>
      </c>
      <c r="F698" s="428" t="s">
        <v>628</v>
      </c>
      <c r="G698" s="427">
        <v>40.9</v>
      </c>
      <c r="H698" s="426">
        <v>8.7899999999999991</v>
      </c>
      <c r="I698" s="426">
        <v>8.7899999999999991</v>
      </c>
      <c r="J698" s="426">
        <v>359.51</v>
      </c>
      <c r="K698" s="425">
        <v>9.7924003232399137E-5</v>
      </c>
    </row>
    <row r="699" spans="2:11" x14ac:dyDescent="0.25">
      <c r="B699" s="422" t="s">
        <v>4933</v>
      </c>
      <c r="C699" s="513"/>
      <c r="D699" s="513"/>
      <c r="E699" s="422" t="s">
        <v>45</v>
      </c>
      <c r="F699" s="513" t="s">
        <v>4932</v>
      </c>
      <c r="G699" s="513"/>
      <c r="H699" s="513"/>
      <c r="I699" s="422"/>
      <c r="J699" s="424" t="s">
        <v>2154</v>
      </c>
      <c r="K699" s="422"/>
    </row>
    <row r="700" spans="2:11" x14ac:dyDescent="0.25">
      <c r="B700" s="513" t="s">
        <v>5120</v>
      </c>
      <c r="C700" s="513"/>
      <c r="D700" s="513"/>
      <c r="E700" s="422" t="s">
        <v>5302</v>
      </c>
      <c r="F700" s="513" t="s">
        <v>3374</v>
      </c>
      <c r="G700" s="513"/>
      <c r="H700" s="513"/>
      <c r="I700" s="513"/>
      <c r="J700" s="423">
        <v>40.9</v>
      </c>
      <c r="K700" s="422" t="s">
        <v>121</v>
      </c>
    </row>
    <row r="701" spans="2:11" ht="25.5" x14ac:dyDescent="0.25">
      <c r="B701" s="429" t="s">
        <v>753</v>
      </c>
      <c r="C701" s="429" t="s">
        <v>754</v>
      </c>
      <c r="D701" s="429" t="s">
        <v>229</v>
      </c>
      <c r="E701" s="429" t="s">
        <v>755</v>
      </c>
      <c r="F701" s="428" t="s">
        <v>279</v>
      </c>
      <c r="G701" s="427">
        <v>1</v>
      </c>
      <c r="H701" s="426">
        <v>9.2200000000000006</v>
      </c>
      <c r="I701" s="426">
        <v>9.2200000000000006</v>
      </c>
      <c r="J701" s="426">
        <v>9.2200000000000006</v>
      </c>
      <c r="K701" s="425">
        <v>2.5113607682754862E-6</v>
      </c>
    </row>
    <row r="702" spans="2:11" x14ac:dyDescent="0.25">
      <c r="B702" s="422" t="s">
        <v>4933</v>
      </c>
      <c r="C702" s="513"/>
      <c r="D702" s="513"/>
      <c r="E702" s="422" t="s">
        <v>45</v>
      </c>
      <c r="F702" s="513" t="s">
        <v>4932</v>
      </c>
      <c r="G702" s="513"/>
      <c r="H702" s="513"/>
      <c r="I702" s="422"/>
      <c r="J702" s="424" t="s">
        <v>2154</v>
      </c>
      <c r="K702" s="422"/>
    </row>
    <row r="703" spans="2:11" x14ac:dyDescent="0.25">
      <c r="B703" s="513" t="s">
        <v>5120</v>
      </c>
      <c r="C703" s="513"/>
      <c r="D703" s="513"/>
      <c r="E703" s="422" t="s">
        <v>5302</v>
      </c>
      <c r="F703" s="513">
        <v>1</v>
      </c>
      <c r="G703" s="513"/>
      <c r="H703" s="513"/>
      <c r="I703" s="513"/>
      <c r="J703" s="423">
        <v>1</v>
      </c>
      <c r="K703" s="422" t="s">
        <v>121</v>
      </c>
    </row>
    <row r="704" spans="2:11" x14ac:dyDescent="0.25">
      <c r="B704" s="434" t="s">
        <v>756</v>
      </c>
      <c r="C704" s="434" t="s">
        <v>185</v>
      </c>
      <c r="D704" s="434"/>
      <c r="E704" s="434" t="s">
        <v>757</v>
      </c>
      <c r="F704" s="433"/>
      <c r="G704" s="432">
        <v>1</v>
      </c>
      <c r="H704" s="432" t="s">
        <v>121</v>
      </c>
      <c r="I704" s="431">
        <v>27868.09</v>
      </c>
      <c r="J704" s="431">
        <v>27868.09</v>
      </c>
      <c r="K704" s="430">
        <v>7.5907622465043812E-3</v>
      </c>
    </row>
    <row r="705" spans="2:11" ht="25.5" x14ac:dyDescent="0.25">
      <c r="B705" s="429" t="s">
        <v>758</v>
      </c>
      <c r="C705" s="429" t="s">
        <v>759</v>
      </c>
      <c r="D705" s="429" t="s">
        <v>667</v>
      </c>
      <c r="E705" s="429" t="s">
        <v>760</v>
      </c>
      <c r="F705" s="428" t="s">
        <v>761</v>
      </c>
      <c r="G705" s="427">
        <v>1</v>
      </c>
      <c r="H705" s="426">
        <v>138.80000000000001</v>
      </c>
      <c r="I705" s="426">
        <v>138.80000000000001</v>
      </c>
      <c r="J705" s="426">
        <v>138.80000000000001</v>
      </c>
      <c r="K705" s="425">
        <v>3.7806602455166758E-5</v>
      </c>
    </row>
    <row r="706" spans="2:11" x14ac:dyDescent="0.25">
      <c r="B706" s="422" t="s">
        <v>4933</v>
      </c>
      <c r="C706" s="513"/>
      <c r="D706" s="513"/>
      <c r="E706" s="422" t="s">
        <v>45</v>
      </c>
      <c r="F706" s="513" t="s">
        <v>4932</v>
      </c>
      <c r="G706" s="513"/>
      <c r="H706" s="513"/>
      <c r="I706" s="422"/>
      <c r="J706" s="424" t="s">
        <v>2154</v>
      </c>
      <c r="K706" s="422"/>
    </row>
    <row r="707" spans="2:11" x14ac:dyDescent="0.25">
      <c r="B707" s="513" t="s">
        <v>5120</v>
      </c>
      <c r="C707" s="513"/>
      <c r="D707" s="513"/>
      <c r="E707" s="422" t="s">
        <v>5302</v>
      </c>
      <c r="F707" s="513">
        <v>1</v>
      </c>
      <c r="G707" s="513"/>
      <c r="H707" s="513"/>
      <c r="I707" s="513"/>
      <c r="J707" s="423">
        <v>1</v>
      </c>
      <c r="K707" s="422" t="s">
        <v>121</v>
      </c>
    </row>
    <row r="708" spans="2:11" ht="25.5" x14ac:dyDescent="0.25">
      <c r="B708" s="429" t="s">
        <v>762</v>
      </c>
      <c r="C708" s="429" t="s">
        <v>763</v>
      </c>
      <c r="D708" s="429" t="s">
        <v>667</v>
      </c>
      <c r="E708" s="429" t="s">
        <v>764</v>
      </c>
      <c r="F708" s="428" t="s">
        <v>761</v>
      </c>
      <c r="G708" s="427">
        <v>1</v>
      </c>
      <c r="H708" s="426">
        <v>243.54</v>
      </c>
      <c r="I708" s="426">
        <v>243.54</v>
      </c>
      <c r="J708" s="426">
        <v>243.54</v>
      </c>
      <c r="K708" s="425">
        <v>6.6335878688265928E-5</v>
      </c>
    </row>
    <row r="709" spans="2:11" x14ac:dyDescent="0.25">
      <c r="B709" s="422" t="s">
        <v>4933</v>
      </c>
      <c r="C709" s="513"/>
      <c r="D709" s="513"/>
      <c r="E709" s="422" t="s">
        <v>45</v>
      </c>
      <c r="F709" s="513" t="s">
        <v>4932</v>
      </c>
      <c r="G709" s="513"/>
      <c r="H709" s="513"/>
      <c r="I709" s="422"/>
      <c r="J709" s="424" t="s">
        <v>2154</v>
      </c>
      <c r="K709" s="422"/>
    </row>
    <row r="710" spans="2:11" x14ac:dyDescent="0.25">
      <c r="B710" s="513" t="s">
        <v>5120</v>
      </c>
      <c r="C710" s="513"/>
      <c r="D710" s="513"/>
      <c r="E710" s="422" t="s">
        <v>5302</v>
      </c>
      <c r="F710" s="513">
        <v>1</v>
      </c>
      <c r="G710" s="513"/>
      <c r="H710" s="513"/>
      <c r="I710" s="513"/>
      <c r="J710" s="423">
        <v>1</v>
      </c>
      <c r="K710" s="422" t="s">
        <v>121</v>
      </c>
    </row>
    <row r="711" spans="2:11" ht="25.5" x14ac:dyDescent="0.25">
      <c r="B711" s="429" t="s">
        <v>765</v>
      </c>
      <c r="C711" s="429" t="s">
        <v>766</v>
      </c>
      <c r="D711" s="429" t="s">
        <v>229</v>
      </c>
      <c r="E711" s="429" t="s">
        <v>767</v>
      </c>
      <c r="F711" s="428" t="s">
        <v>279</v>
      </c>
      <c r="G711" s="427">
        <v>1</v>
      </c>
      <c r="H711" s="426">
        <v>153.65</v>
      </c>
      <c r="I711" s="426">
        <v>153.65</v>
      </c>
      <c r="J711" s="426">
        <v>153.65</v>
      </c>
      <c r="K711" s="425">
        <v>4.185147310689029E-5</v>
      </c>
    </row>
    <row r="712" spans="2:11" x14ac:dyDescent="0.25">
      <c r="B712" s="422" t="s">
        <v>4933</v>
      </c>
      <c r="C712" s="513"/>
      <c r="D712" s="513"/>
      <c r="E712" s="422" t="s">
        <v>45</v>
      </c>
      <c r="F712" s="513" t="s">
        <v>4932</v>
      </c>
      <c r="G712" s="513"/>
      <c r="H712" s="513"/>
      <c r="I712" s="422"/>
      <c r="J712" s="424" t="s">
        <v>2154</v>
      </c>
      <c r="K712" s="422"/>
    </row>
    <row r="713" spans="2:11" x14ac:dyDescent="0.25">
      <c r="B713" s="513" t="s">
        <v>5120</v>
      </c>
      <c r="C713" s="513"/>
      <c r="D713" s="513"/>
      <c r="E713" s="422" t="s">
        <v>5302</v>
      </c>
      <c r="F713" s="513">
        <v>1</v>
      </c>
      <c r="G713" s="513"/>
      <c r="H713" s="513"/>
      <c r="I713" s="513"/>
      <c r="J713" s="423">
        <v>1</v>
      </c>
      <c r="K713" s="422" t="s">
        <v>121</v>
      </c>
    </row>
    <row r="714" spans="2:11" ht="25.5" x14ac:dyDescent="0.25">
      <c r="B714" s="429" t="s">
        <v>768</v>
      </c>
      <c r="C714" s="429" t="s">
        <v>769</v>
      </c>
      <c r="D714" s="429" t="s">
        <v>229</v>
      </c>
      <c r="E714" s="429" t="s">
        <v>770</v>
      </c>
      <c r="F714" s="428" t="s">
        <v>279</v>
      </c>
      <c r="G714" s="427">
        <v>10</v>
      </c>
      <c r="H714" s="426">
        <v>110.98</v>
      </c>
      <c r="I714" s="426">
        <v>110.98</v>
      </c>
      <c r="J714" s="426">
        <v>1109.8</v>
      </c>
      <c r="K714" s="425">
        <v>3.0228939052409268E-4</v>
      </c>
    </row>
    <row r="715" spans="2:11" x14ac:dyDescent="0.25">
      <c r="B715" s="422" t="s">
        <v>4933</v>
      </c>
      <c r="C715" s="513"/>
      <c r="D715" s="513"/>
      <c r="E715" s="422" t="s">
        <v>45</v>
      </c>
      <c r="F715" s="513" t="s">
        <v>4932</v>
      </c>
      <c r="G715" s="513"/>
      <c r="H715" s="513"/>
      <c r="I715" s="422"/>
      <c r="J715" s="424" t="s">
        <v>2154</v>
      </c>
      <c r="K715" s="422"/>
    </row>
    <row r="716" spans="2:11" x14ac:dyDescent="0.25">
      <c r="B716" s="513" t="s">
        <v>5120</v>
      </c>
      <c r="C716" s="513"/>
      <c r="D716" s="513"/>
      <c r="E716" s="422" t="s">
        <v>5302</v>
      </c>
      <c r="F716" s="513">
        <v>10</v>
      </c>
      <c r="G716" s="513"/>
      <c r="H716" s="513"/>
      <c r="I716" s="513"/>
      <c r="J716" s="423">
        <v>10</v>
      </c>
      <c r="K716" s="422" t="s">
        <v>121</v>
      </c>
    </row>
    <row r="717" spans="2:11" ht="25.5" x14ac:dyDescent="0.25">
      <c r="B717" s="429" t="s">
        <v>771</v>
      </c>
      <c r="C717" s="429" t="s">
        <v>727</v>
      </c>
      <c r="D717" s="429" t="s">
        <v>229</v>
      </c>
      <c r="E717" s="429" t="s">
        <v>728</v>
      </c>
      <c r="F717" s="428" t="s">
        <v>279</v>
      </c>
      <c r="G717" s="427">
        <v>2</v>
      </c>
      <c r="H717" s="426">
        <v>104.31</v>
      </c>
      <c r="I717" s="426">
        <v>104.31</v>
      </c>
      <c r="J717" s="426">
        <v>208.62</v>
      </c>
      <c r="K717" s="425">
        <v>5.6824304064819083E-5</v>
      </c>
    </row>
    <row r="718" spans="2:11" x14ac:dyDescent="0.25">
      <c r="B718" s="422" t="s">
        <v>4933</v>
      </c>
      <c r="C718" s="513"/>
      <c r="D718" s="513"/>
      <c r="E718" s="422" t="s">
        <v>45</v>
      </c>
      <c r="F718" s="513" t="s">
        <v>4932</v>
      </c>
      <c r="G718" s="513"/>
      <c r="H718" s="513"/>
      <c r="I718" s="422"/>
      <c r="J718" s="424" t="s">
        <v>2154</v>
      </c>
      <c r="K718" s="422"/>
    </row>
    <row r="719" spans="2:11" x14ac:dyDescent="0.25">
      <c r="B719" s="513" t="s">
        <v>5120</v>
      </c>
      <c r="C719" s="513"/>
      <c r="D719" s="513"/>
      <c r="E719" s="422" t="s">
        <v>5302</v>
      </c>
      <c r="F719" s="513">
        <v>2</v>
      </c>
      <c r="G719" s="513"/>
      <c r="H719" s="513"/>
      <c r="I719" s="513"/>
      <c r="J719" s="423">
        <v>2</v>
      </c>
      <c r="K719" s="422" t="s">
        <v>121</v>
      </c>
    </row>
    <row r="720" spans="2:11" ht="38.25" x14ac:dyDescent="0.25">
      <c r="B720" s="429" t="s">
        <v>772</v>
      </c>
      <c r="C720" s="429" t="s">
        <v>773</v>
      </c>
      <c r="D720" s="429" t="s">
        <v>434</v>
      </c>
      <c r="E720" s="429" t="s">
        <v>774</v>
      </c>
      <c r="F720" s="428" t="s">
        <v>428</v>
      </c>
      <c r="G720" s="427">
        <v>1</v>
      </c>
      <c r="H720" s="426">
        <v>28.59</v>
      </c>
      <c r="I720" s="426">
        <v>28.59</v>
      </c>
      <c r="J720" s="426">
        <v>28.59</v>
      </c>
      <c r="K720" s="425">
        <v>7.7873974365505585E-6</v>
      </c>
    </row>
    <row r="721" spans="2:11" x14ac:dyDescent="0.25">
      <c r="B721" s="422" t="s">
        <v>4933</v>
      </c>
      <c r="C721" s="513"/>
      <c r="D721" s="513"/>
      <c r="E721" s="422" t="s">
        <v>45</v>
      </c>
      <c r="F721" s="513" t="s">
        <v>4932</v>
      </c>
      <c r="G721" s="513"/>
      <c r="H721" s="513"/>
      <c r="I721" s="422"/>
      <c r="J721" s="424" t="s">
        <v>2154</v>
      </c>
      <c r="K721" s="422"/>
    </row>
    <row r="722" spans="2:11" x14ac:dyDescent="0.25">
      <c r="B722" s="513" t="s">
        <v>5120</v>
      </c>
      <c r="C722" s="513"/>
      <c r="D722" s="513"/>
      <c r="E722" s="422" t="s">
        <v>5302</v>
      </c>
      <c r="F722" s="513">
        <v>1</v>
      </c>
      <c r="G722" s="513"/>
      <c r="H722" s="513"/>
      <c r="I722" s="513"/>
      <c r="J722" s="423">
        <v>1</v>
      </c>
      <c r="K722" s="422" t="s">
        <v>121</v>
      </c>
    </row>
    <row r="723" spans="2:11" ht="38.25" x14ac:dyDescent="0.25">
      <c r="B723" s="429" t="s">
        <v>775</v>
      </c>
      <c r="C723" s="429" t="s">
        <v>776</v>
      </c>
      <c r="D723" s="429" t="s">
        <v>434</v>
      </c>
      <c r="E723" s="429" t="s">
        <v>777</v>
      </c>
      <c r="F723" s="428" t="s">
        <v>428</v>
      </c>
      <c r="G723" s="427">
        <v>1</v>
      </c>
      <c r="H723" s="426">
        <v>73.17</v>
      </c>
      <c r="I723" s="426">
        <v>73.17</v>
      </c>
      <c r="J723" s="426">
        <v>73.17</v>
      </c>
      <c r="K723" s="425">
        <v>1.9930180847583224E-5</v>
      </c>
    </row>
    <row r="724" spans="2:11" x14ac:dyDescent="0.25">
      <c r="B724" s="422" t="s">
        <v>4933</v>
      </c>
      <c r="C724" s="513"/>
      <c r="D724" s="513"/>
      <c r="E724" s="422" t="s">
        <v>45</v>
      </c>
      <c r="F724" s="513" t="s">
        <v>4932</v>
      </c>
      <c r="G724" s="513"/>
      <c r="H724" s="513"/>
      <c r="I724" s="422"/>
      <c r="J724" s="424" t="s">
        <v>2154</v>
      </c>
      <c r="K724" s="422"/>
    </row>
    <row r="725" spans="2:11" x14ac:dyDescent="0.25">
      <c r="B725" s="513" t="s">
        <v>5120</v>
      </c>
      <c r="C725" s="513"/>
      <c r="D725" s="513"/>
      <c r="E725" s="422" t="s">
        <v>5302</v>
      </c>
      <c r="F725" s="513">
        <v>1</v>
      </c>
      <c r="G725" s="513"/>
      <c r="H725" s="513"/>
      <c r="I725" s="513"/>
      <c r="J725" s="423">
        <v>1</v>
      </c>
      <c r="K725" s="422" t="s">
        <v>121</v>
      </c>
    </row>
    <row r="726" spans="2:11" ht="25.5" x14ac:dyDescent="0.25">
      <c r="B726" s="429" t="s">
        <v>778</v>
      </c>
      <c r="C726" s="429" t="s">
        <v>779</v>
      </c>
      <c r="D726" s="429" t="s">
        <v>229</v>
      </c>
      <c r="E726" s="429" t="s">
        <v>780</v>
      </c>
      <c r="F726" s="428" t="s">
        <v>279</v>
      </c>
      <c r="G726" s="427">
        <v>4</v>
      </c>
      <c r="H726" s="426">
        <v>52.54</v>
      </c>
      <c r="I726" s="426">
        <v>52.54</v>
      </c>
      <c r="J726" s="426">
        <v>210.16</v>
      </c>
      <c r="K726" s="425">
        <v>5.7243772132405228E-5</v>
      </c>
    </row>
    <row r="727" spans="2:11" x14ac:dyDescent="0.25">
      <c r="B727" s="422" t="s">
        <v>4933</v>
      </c>
      <c r="C727" s="513"/>
      <c r="D727" s="513"/>
      <c r="E727" s="422" t="s">
        <v>45</v>
      </c>
      <c r="F727" s="513" t="s">
        <v>4932</v>
      </c>
      <c r="G727" s="513"/>
      <c r="H727" s="513"/>
      <c r="I727" s="422"/>
      <c r="J727" s="424" t="s">
        <v>2154</v>
      </c>
      <c r="K727" s="422"/>
    </row>
    <row r="728" spans="2:11" x14ac:dyDescent="0.25">
      <c r="B728" s="513" t="s">
        <v>5120</v>
      </c>
      <c r="C728" s="513"/>
      <c r="D728" s="513"/>
      <c r="E728" s="422" t="s">
        <v>5302</v>
      </c>
      <c r="F728" s="513">
        <v>4</v>
      </c>
      <c r="G728" s="513"/>
      <c r="H728" s="513"/>
      <c r="I728" s="513"/>
      <c r="J728" s="423">
        <v>4</v>
      </c>
      <c r="K728" s="422" t="s">
        <v>121</v>
      </c>
    </row>
    <row r="729" spans="2:11" ht="25.5" x14ac:dyDescent="0.25">
      <c r="B729" s="429" t="s">
        <v>781</v>
      </c>
      <c r="C729" s="429" t="s">
        <v>782</v>
      </c>
      <c r="D729" s="429" t="s">
        <v>229</v>
      </c>
      <c r="E729" s="429" t="s">
        <v>783</v>
      </c>
      <c r="F729" s="428" t="s">
        <v>279</v>
      </c>
      <c r="G729" s="427">
        <v>10</v>
      </c>
      <c r="H729" s="426">
        <v>13.57</v>
      </c>
      <c r="I729" s="426">
        <v>13.57</v>
      </c>
      <c r="J729" s="426">
        <v>135.69999999999999</v>
      </c>
      <c r="K729" s="425">
        <v>3.6962218682753088E-5</v>
      </c>
    </row>
    <row r="730" spans="2:11" x14ac:dyDescent="0.25">
      <c r="B730" s="422" t="s">
        <v>4933</v>
      </c>
      <c r="C730" s="513"/>
      <c r="D730" s="513"/>
      <c r="E730" s="422" t="s">
        <v>45</v>
      </c>
      <c r="F730" s="513" t="s">
        <v>4932</v>
      </c>
      <c r="G730" s="513"/>
      <c r="H730" s="513"/>
      <c r="I730" s="422"/>
      <c r="J730" s="424" t="s">
        <v>2154</v>
      </c>
      <c r="K730" s="422"/>
    </row>
    <row r="731" spans="2:11" x14ac:dyDescent="0.25">
      <c r="B731" s="513" t="s">
        <v>5120</v>
      </c>
      <c r="C731" s="513"/>
      <c r="D731" s="513"/>
      <c r="E731" s="422" t="s">
        <v>5302</v>
      </c>
      <c r="F731" s="513">
        <v>10</v>
      </c>
      <c r="G731" s="513"/>
      <c r="H731" s="513"/>
      <c r="I731" s="513"/>
      <c r="J731" s="423">
        <v>10</v>
      </c>
      <c r="K731" s="422" t="s">
        <v>121</v>
      </c>
    </row>
    <row r="732" spans="2:11" ht="25.5" x14ac:dyDescent="0.25">
      <c r="B732" s="429" t="s">
        <v>784</v>
      </c>
      <c r="C732" s="429" t="s">
        <v>785</v>
      </c>
      <c r="D732" s="429" t="s">
        <v>229</v>
      </c>
      <c r="E732" s="429" t="s">
        <v>786</v>
      </c>
      <c r="F732" s="428" t="s">
        <v>279</v>
      </c>
      <c r="G732" s="427">
        <v>2</v>
      </c>
      <c r="H732" s="426">
        <v>8.15</v>
      </c>
      <c r="I732" s="426">
        <v>8.15</v>
      </c>
      <c r="J732" s="426">
        <v>16.3</v>
      </c>
      <c r="K732" s="425">
        <v>4.4398243517234739E-6</v>
      </c>
    </row>
    <row r="733" spans="2:11" x14ac:dyDescent="0.25">
      <c r="B733" s="422" t="s">
        <v>4933</v>
      </c>
      <c r="C733" s="513"/>
      <c r="D733" s="513"/>
      <c r="E733" s="422" t="s">
        <v>45</v>
      </c>
      <c r="F733" s="513" t="s">
        <v>4932</v>
      </c>
      <c r="G733" s="513"/>
      <c r="H733" s="513"/>
      <c r="I733" s="422"/>
      <c r="J733" s="424" t="s">
        <v>2154</v>
      </c>
      <c r="K733" s="422"/>
    </row>
    <row r="734" spans="2:11" x14ac:dyDescent="0.25">
      <c r="B734" s="513" t="s">
        <v>5120</v>
      </c>
      <c r="C734" s="513"/>
      <c r="D734" s="513"/>
      <c r="E734" s="422" t="s">
        <v>5302</v>
      </c>
      <c r="F734" s="513">
        <v>2</v>
      </c>
      <c r="G734" s="513"/>
      <c r="H734" s="513"/>
      <c r="I734" s="513"/>
      <c r="J734" s="423">
        <v>2</v>
      </c>
      <c r="K734" s="422" t="s">
        <v>121</v>
      </c>
    </row>
    <row r="735" spans="2:11" ht="25.5" x14ac:dyDescent="0.25">
      <c r="B735" s="429" t="s">
        <v>787</v>
      </c>
      <c r="C735" s="429" t="s">
        <v>788</v>
      </c>
      <c r="D735" s="429" t="s">
        <v>229</v>
      </c>
      <c r="E735" s="429" t="s">
        <v>789</v>
      </c>
      <c r="F735" s="428" t="s">
        <v>279</v>
      </c>
      <c r="G735" s="427">
        <v>1</v>
      </c>
      <c r="H735" s="426">
        <v>34.93</v>
      </c>
      <c r="I735" s="426">
        <v>34.93</v>
      </c>
      <c r="J735" s="426">
        <v>34.93</v>
      </c>
      <c r="K735" s="425">
        <v>9.5142984420675413E-6</v>
      </c>
    </row>
    <row r="736" spans="2:11" x14ac:dyDescent="0.25">
      <c r="B736" s="422" t="s">
        <v>4933</v>
      </c>
      <c r="C736" s="513"/>
      <c r="D736" s="513"/>
      <c r="E736" s="422" t="s">
        <v>45</v>
      </c>
      <c r="F736" s="513" t="s">
        <v>4932</v>
      </c>
      <c r="G736" s="513"/>
      <c r="H736" s="513"/>
      <c r="I736" s="422"/>
      <c r="J736" s="424" t="s">
        <v>2154</v>
      </c>
      <c r="K736" s="422"/>
    </row>
    <row r="737" spans="2:11" x14ac:dyDescent="0.25">
      <c r="B737" s="513" t="s">
        <v>5120</v>
      </c>
      <c r="C737" s="513"/>
      <c r="D737" s="513"/>
      <c r="E737" s="422" t="s">
        <v>5302</v>
      </c>
      <c r="F737" s="513">
        <v>1</v>
      </c>
      <c r="G737" s="513"/>
      <c r="H737" s="513"/>
      <c r="I737" s="513"/>
      <c r="J737" s="423">
        <v>1</v>
      </c>
      <c r="K737" s="422" t="s">
        <v>121</v>
      </c>
    </row>
    <row r="738" spans="2:11" ht="25.5" x14ac:dyDescent="0.25">
      <c r="B738" s="429" t="s">
        <v>790</v>
      </c>
      <c r="C738" s="429" t="s">
        <v>791</v>
      </c>
      <c r="D738" s="429" t="s">
        <v>229</v>
      </c>
      <c r="E738" s="429" t="s">
        <v>792</v>
      </c>
      <c r="F738" s="428" t="s">
        <v>279</v>
      </c>
      <c r="G738" s="427">
        <v>2</v>
      </c>
      <c r="H738" s="426">
        <v>14.95</v>
      </c>
      <c r="I738" s="426">
        <v>14.95</v>
      </c>
      <c r="J738" s="426">
        <v>29.9</v>
      </c>
      <c r="K738" s="425">
        <v>8.1442176758608503E-6</v>
      </c>
    </row>
    <row r="739" spans="2:11" x14ac:dyDescent="0.25">
      <c r="B739" s="422" t="s">
        <v>4933</v>
      </c>
      <c r="C739" s="513"/>
      <c r="D739" s="513"/>
      <c r="E739" s="422" t="s">
        <v>45</v>
      </c>
      <c r="F739" s="513" t="s">
        <v>4932</v>
      </c>
      <c r="G739" s="513"/>
      <c r="H739" s="513"/>
      <c r="I739" s="422"/>
      <c r="J739" s="424" t="s">
        <v>2154</v>
      </c>
      <c r="K739" s="422"/>
    </row>
    <row r="740" spans="2:11" x14ac:dyDescent="0.25">
      <c r="B740" s="513" t="s">
        <v>5120</v>
      </c>
      <c r="C740" s="513"/>
      <c r="D740" s="513"/>
      <c r="E740" s="422" t="s">
        <v>5302</v>
      </c>
      <c r="F740" s="513">
        <v>2</v>
      </c>
      <c r="G740" s="513"/>
      <c r="H740" s="513"/>
      <c r="I740" s="513"/>
      <c r="J740" s="423">
        <v>2</v>
      </c>
      <c r="K740" s="422" t="s">
        <v>121</v>
      </c>
    </row>
    <row r="741" spans="2:11" ht="25.5" x14ac:dyDescent="0.25">
      <c r="B741" s="429" t="s">
        <v>793</v>
      </c>
      <c r="C741" s="429" t="s">
        <v>794</v>
      </c>
      <c r="D741" s="429" t="s">
        <v>229</v>
      </c>
      <c r="E741" s="429" t="s">
        <v>795</v>
      </c>
      <c r="F741" s="428" t="s">
        <v>279</v>
      </c>
      <c r="G741" s="427">
        <v>1</v>
      </c>
      <c r="H741" s="426">
        <v>22.1</v>
      </c>
      <c r="I741" s="426">
        <v>22.1</v>
      </c>
      <c r="J741" s="426">
        <v>22.1</v>
      </c>
      <c r="K741" s="425">
        <v>6.0196391517232367E-6</v>
      </c>
    </row>
    <row r="742" spans="2:11" x14ac:dyDescent="0.25">
      <c r="B742" s="422" t="s">
        <v>4933</v>
      </c>
      <c r="C742" s="513"/>
      <c r="D742" s="513"/>
      <c r="E742" s="422" t="s">
        <v>45</v>
      </c>
      <c r="F742" s="513" t="s">
        <v>4932</v>
      </c>
      <c r="G742" s="513"/>
      <c r="H742" s="513"/>
      <c r="I742" s="422"/>
      <c r="J742" s="424" t="s">
        <v>2154</v>
      </c>
      <c r="K742" s="422"/>
    </row>
    <row r="743" spans="2:11" x14ac:dyDescent="0.25">
      <c r="B743" s="513" t="s">
        <v>5120</v>
      </c>
      <c r="C743" s="513"/>
      <c r="D743" s="513"/>
      <c r="E743" s="422" t="s">
        <v>5302</v>
      </c>
      <c r="F743" s="513">
        <v>1</v>
      </c>
      <c r="G743" s="513"/>
      <c r="H743" s="513"/>
      <c r="I743" s="513"/>
      <c r="J743" s="423">
        <v>1</v>
      </c>
      <c r="K743" s="422" t="s">
        <v>121</v>
      </c>
    </row>
    <row r="744" spans="2:11" ht="25.5" x14ac:dyDescent="0.25">
      <c r="B744" s="429" t="s">
        <v>796</v>
      </c>
      <c r="C744" s="429" t="s">
        <v>797</v>
      </c>
      <c r="D744" s="429" t="s">
        <v>229</v>
      </c>
      <c r="E744" s="429" t="s">
        <v>798</v>
      </c>
      <c r="F744" s="428" t="s">
        <v>279</v>
      </c>
      <c r="G744" s="427">
        <v>1</v>
      </c>
      <c r="H744" s="426">
        <v>49.24</v>
      </c>
      <c r="I744" s="426">
        <v>49.24</v>
      </c>
      <c r="J744" s="426">
        <v>49.24</v>
      </c>
      <c r="K744" s="425">
        <v>1.3412082888273856E-5</v>
      </c>
    </row>
    <row r="745" spans="2:11" x14ac:dyDescent="0.25">
      <c r="B745" s="422" t="s">
        <v>4933</v>
      </c>
      <c r="C745" s="513"/>
      <c r="D745" s="513"/>
      <c r="E745" s="422" t="s">
        <v>45</v>
      </c>
      <c r="F745" s="513" t="s">
        <v>4932</v>
      </c>
      <c r="G745" s="513"/>
      <c r="H745" s="513"/>
      <c r="I745" s="422"/>
      <c r="J745" s="424" t="s">
        <v>2154</v>
      </c>
      <c r="K745" s="422"/>
    </row>
    <row r="746" spans="2:11" x14ac:dyDescent="0.25">
      <c r="B746" s="513" t="s">
        <v>5120</v>
      </c>
      <c r="C746" s="513"/>
      <c r="D746" s="513"/>
      <c r="E746" s="422" t="s">
        <v>5302</v>
      </c>
      <c r="F746" s="513">
        <v>1</v>
      </c>
      <c r="G746" s="513"/>
      <c r="H746" s="513"/>
      <c r="I746" s="513"/>
      <c r="J746" s="423">
        <v>1</v>
      </c>
      <c r="K746" s="422" t="s">
        <v>121</v>
      </c>
    </row>
    <row r="747" spans="2:11" ht="25.5" x14ac:dyDescent="0.25">
      <c r="B747" s="429" t="s">
        <v>799</v>
      </c>
      <c r="C747" s="429" t="s">
        <v>739</v>
      </c>
      <c r="D747" s="429" t="s">
        <v>229</v>
      </c>
      <c r="E747" s="429" t="s">
        <v>740</v>
      </c>
      <c r="F747" s="428" t="s">
        <v>279</v>
      </c>
      <c r="G747" s="427">
        <v>22</v>
      </c>
      <c r="H747" s="426">
        <v>4.74</v>
      </c>
      <c r="I747" s="426">
        <v>4.74</v>
      </c>
      <c r="J747" s="426">
        <v>104.28</v>
      </c>
      <c r="K747" s="425">
        <v>2.8403980576547473E-5</v>
      </c>
    </row>
    <row r="748" spans="2:11" x14ac:dyDescent="0.25">
      <c r="B748" s="422" t="s">
        <v>4933</v>
      </c>
      <c r="C748" s="513"/>
      <c r="D748" s="513"/>
      <c r="E748" s="422" t="s">
        <v>45</v>
      </c>
      <c r="F748" s="513" t="s">
        <v>4932</v>
      </c>
      <c r="G748" s="513"/>
      <c r="H748" s="513"/>
      <c r="I748" s="422"/>
      <c r="J748" s="424" t="s">
        <v>2154</v>
      </c>
      <c r="K748" s="422"/>
    </row>
    <row r="749" spans="2:11" x14ac:dyDescent="0.25">
      <c r="B749" s="513" t="s">
        <v>5120</v>
      </c>
      <c r="C749" s="513"/>
      <c r="D749" s="513"/>
      <c r="E749" s="422" t="s">
        <v>5302</v>
      </c>
      <c r="F749" s="513">
        <v>22</v>
      </c>
      <c r="G749" s="513"/>
      <c r="H749" s="513"/>
      <c r="I749" s="513"/>
      <c r="J749" s="423">
        <v>22</v>
      </c>
      <c r="K749" s="422" t="s">
        <v>121</v>
      </c>
    </row>
    <row r="750" spans="2:11" ht="25.5" x14ac:dyDescent="0.25">
      <c r="B750" s="429" t="s">
        <v>800</v>
      </c>
      <c r="C750" s="429" t="s">
        <v>801</v>
      </c>
      <c r="D750" s="429" t="s">
        <v>229</v>
      </c>
      <c r="E750" s="429" t="s">
        <v>802</v>
      </c>
      <c r="F750" s="428" t="s">
        <v>279</v>
      </c>
      <c r="G750" s="427">
        <v>4</v>
      </c>
      <c r="H750" s="426">
        <v>6.06</v>
      </c>
      <c r="I750" s="426">
        <v>6.06</v>
      </c>
      <c r="J750" s="426">
        <v>24.24</v>
      </c>
      <c r="K750" s="425">
        <v>6.6025363365507361E-6</v>
      </c>
    </row>
    <row r="751" spans="2:11" x14ac:dyDescent="0.25">
      <c r="B751" s="422" t="s">
        <v>4933</v>
      </c>
      <c r="C751" s="513"/>
      <c r="D751" s="513"/>
      <c r="E751" s="422" t="s">
        <v>45</v>
      </c>
      <c r="F751" s="513" t="s">
        <v>4932</v>
      </c>
      <c r="G751" s="513"/>
      <c r="H751" s="513"/>
      <c r="I751" s="422"/>
      <c r="J751" s="424" t="s">
        <v>2154</v>
      </c>
      <c r="K751" s="422"/>
    </row>
    <row r="752" spans="2:11" x14ac:dyDescent="0.25">
      <c r="B752" s="513" t="s">
        <v>5120</v>
      </c>
      <c r="C752" s="513"/>
      <c r="D752" s="513"/>
      <c r="E752" s="422" t="s">
        <v>5302</v>
      </c>
      <c r="F752" s="513">
        <v>4</v>
      </c>
      <c r="G752" s="513"/>
      <c r="H752" s="513"/>
      <c r="I752" s="513"/>
      <c r="J752" s="423">
        <v>4</v>
      </c>
      <c r="K752" s="422" t="s">
        <v>121</v>
      </c>
    </row>
    <row r="753" spans="2:11" ht="25.5" x14ac:dyDescent="0.25">
      <c r="B753" s="429" t="s">
        <v>803</v>
      </c>
      <c r="C753" s="429" t="s">
        <v>693</v>
      </c>
      <c r="D753" s="429" t="s">
        <v>229</v>
      </c>
      <c r="E753" s="429" t="s">
        <v>694</v>
      </c>
      <c r="F753" s="428" t="s">
        <v>279</v>
      </c>
      <c r="G753" s="427">
        <v>2</v>
      </c>
      <c r="H753" s="426">
        <v>11.17</v>
      </c>
      <c r="I753" s="426">
        <v>11.17</v>
      </c>
      <c r="J753" s="426">
        <v>22.34</v>
      </c>
      <c r="K753" s="425">
        <v>6.0850107986197788E-6</v>
      </c>
    </row>
    <row r="754" spans="2:11" x14ac:dyDescent="0.25">
      <c r="B754" s="422" t="s">
        <v>4933</v>
      </c>
      <c r="C754" s="513"/>
      <c r="D754" s="513"/>
      <c r="E754" s="422" t="s">
        <v>45</v>
      </c>
      <c r="F754" s="513" t="s">
        <v>4932</v>
      </c>
      <c r="G754" s="513"/>
      <c r="H754" s="513"/>
      <c r="I754" s="422"/>
      <c r="J754" s="424" t="s">
        <v>2154</v>
      </c>
      <c r="K754" s="422"/>
    </row>
    <row r="755" spans="2:11" x14ac:dyDescent="0.25">
      <c r="B755" s="513" t="s">
        <v>5120</v>
      </c>
      <c r="C755" s="513"/>
      <c r="D755" s="513"/>
      <c r="E755" s="422" t="s">
        <v>5302</v>
      </c>
      <c r="F755" s="513">
        <v>2</v>
      </c>
      <c r="G755" s="513"/>
      <c r="H755" s="513"/>
      <c r="I755" s="513"/>
      <c r="J755" s="423">
        <v>2</v>
      </c>
      <c r="K755" s="422" t="s">
        <v>121</v>
      </c>
    </row>
    <row r="756" spans="2:11" ht="25.5" x14ac:dyDescent="0.25">
      <c r="B756" s="429" t="s">
        <v>804</v>
      </c>
      <c r="C756" s="429" t="s">
        <v>805</v>
      </c>
      <c r="D756" s="429" t="s">
        <v>229</v>
      </c>
      <c r="E756" s="429" t="s">
        <v>806</v>
      </c>
      <c r="F756" s="428" t="s">
        <v>279</v>
      </c>
      <c r="G756" s="427">
        <v>2</v>
      </c>
      <c r="H756" s="426">
        <v>4.76</v>
      </c>
      <c r="I756" s="426">
        <v>4.76</v>
      </c>
      <c r="J756" s="426">
        <v>9.52</v>
      </c>
      <c r="K756" s="425">
        <v>2.5930753268961637E-6</v>
      </c>
    </row>
    <row r="757" spans="2:11" x14ac:dyDescent="0.25">
      <c r="B757" s="422" t="s">
        <v>4933</v>
      </c>
      <c r="C757" s="513"/>
      <c r="D757" s="513"/>
      <c r="E757" s="422" t="s">
        <v>45</v>
      </c>
      <c r="F757" s="513" t="s">
        <v>4932</v>
      </c>
      <c r="G757" s="513"/>
      <c r="H757" s="513"/>
      <c r="I757" s="422"/>
      <c r="J757" s="424" t="s">
        <v>2154</v>
      </c>
      <c r="K757" s="422"/>
    </row>
    <row r="758" spans="2:11" x14ac:dyDescent="0.25">
      <c r="B758" s="513" t="s">
        <v>5120</v>
      </c>
      <c r="C758" s="513"/>
      <c r="D758" s="513"/>
      <c r="E758" s="422" t="s">
        <v>5302</v>
      </c>
      <c r="F758" s="513">
        <v>2</v>
      </c>
      <c r="G758" s="513"/>
      <c r="H758" s="513"/>
      <c r="I758" s="513"/>
      <c r="J758" s="423">
        <v>2</v>
      </c>
      <c r="K758" s="422" t="s">
        <v>121</v>
      </c>
    </row>
    <row r="759" spans="2:11" ht="25.5" x14ac:dyDescent="0.25">
      <c r="B759" s="429" t="s">
        <v>807</v>
      </c>
      <c r="C759" s="429" t="s">
        <v>808</v>
      </c>
      <c r="D759" s="429" t="s">
        <v>229</v>
      </c>
      <c r="E759" s="429" t="s">
        <v>809</v>
      </c>
      <c r="F759" s="428" t="s">
        <v>279</v>
      </c>
      <c r="G759" s="427">
        <v>1</v>
      </c>
      <c r="H759" s="426">
        <v>10.76</v>
      </c>
      <c r="I759" s="426">
        <v>10.76</v>
      </c>
      <c r="J759" s="426">
        <v>10.76</v>
      </c>
      <c r="K759" s="425">
        <v>2.9308288358616303E-6</v>
      </c>
    </row>
    <row r="760" spans="2:11" x14ac:dyDescent="0.25">
      <c r="B760" s="422" t="s">
        <v>4933</v>
      </c>
      <c r="C760" s="513"/>
      <c r="D760" s="513"/>
      <c r="E760" s="422" t="s">
        <v>45</v>
      </c>
      <c r="F760" s="513" t="s">
        <v>4932</v>
      </c>
      <c r="G760" s="513"/>
      <c r="H760" s="513"/>
      <c r="I760" s="422"/>
      <c r="J760" s="424" t="s">
        <v>2154</v>
      </c>
      <c r="K760" s="422"/>
    </row>
    <row r="761" spans="2:11" x14ac:dyDescent="0.25">
      <c r="B761" s="513" t="s">
        <v>5120</v>
      </c>
      <c r="C761" s="513"/>
      <c r="D761" s="513"/>
      <c r="E761" s="422" t="s">
        <v>5302</v>
      </c>
      <c r="F761" s="513">
        <v>1</v>
      </c>
      <c r="G761" s="513"/>
      <c r="H761" s="513"/>
      <c r="I761" s="513"/>
      <c r="J761" s="423">
        <v>1</v>
      </c>
      <c r="K761" s="422" t="s">
        <v>121</v>
      </c>
    </row>
    <row r="762" spans="2:11" ht="25.5" x14ac:dyDescent="0.25">
      <c r="B762" s="429" t="s">
        <v>810</v>
      </c>
      <c r="C762" s="429" t="s">
        <v>811</v>
      </c>
      <c r="D762" s="429" t="s">
        <v>229</v>
      </c>
      <c r="E762" s="429" t="s">
        <v>812</v>
      </c>
      <c r="F762" s="428" t="s">
        <v>279</v>
      </c>
      <c r="G762" s="427">
        <v>2</v>
      </c>
      <c r="H762" s="426">
        <v>11.76</v>
      </c>
      <c r="I762" s="426">
        <v>11.76</v>
      </c>
      <c r="J762" s="426">
        <v>23.52</v>
      </c>
      <c r="K762" s="425">
        <v>6.4064213958611106E-6</v>
      </c>
    </row>
    <row r="763" spans="2:11" x14ac:dyDescent="0.25">
      <c r="B763" s="422" t="s">
        <v>4933</v>
      </c>
      <c r="C763" s="513"/>
      <c r="D763" s="513"/>
      <c r="E763" s="422" t="s">
        <v>45</v>
      </c>
      <c r="F763" s="513" t="s">
        <v>4932</v>
      </c>
      <c r="G763" s="513"/>
      <c r="H763" s="513"/>
      <c r="I763" s="422"/>
      <c r="J763" s="424" t="s">
        <v>2154</v>
      </c>
      <c r="K763" s="422"/>
    </row>
    <row r="764" spans="2:11" x14ac:dyDescent="0.25">
      <c r="B764" s="513" t="s">
        <v>5120</v>
      </c>
      <c r="C764" s="513"/>
      <c r="D764" s="513"/>
      <c r="E764" s="422" t="s">
        <v>5302</v>
      </c>
      <c r="F764" s="513">
        <v>2</v>
      </c>
      <c r="G764" s="513"/>
      <c r="H764" s="513"/>
      <c r="I764" s="513"/>
      <c r="J764" s="423">
        <v>2</v>
      </c>
      <c r="K764" s="422" t="s">
        <v>121</v>
      </c>
    </row>
    <row r="765" spans="2:11" ht="25.5" x14ac:dyDescent="0.25">
      <c r="B765" s="429" t="s">
        <v>813</v>
      </c>
      <c r="C765" s="429" t="s">
        <v>814</v>
      </c>
      <c r="D765" s="429" t="s">
        <v>229</v>
      </c>
      <c r="E765" s="429" t="s">
        <v>815</v>
      </c>
      <c r="F765" s="428" t="s">
        <v>279</v>
      </c>
      <c r="G765" s="427">
        <v>1</v>
      </c>
      <c r="H765" s="426">
        <v>14.81</v>
      </c>
      <c r="I765" s="426">
        <v>14.81</v>
      </c>
      <c r="J765" s="426">
        <v>14.81</v>
      </c>
      <c r="K765" s="425">
        <v>4.0339753772407757E-6</v>
      </c>
    </row>
    <row r="766" spans="2:11" x14ac:dyDescent="0.25">
      <c r="B766" s="422" t="s">
        <v>4933</v>
      </c>
      <c r="C766" s="513"/>
      <c r="D766" s="513"/>
      <c r="E766" s="422" t="s">
        <v>45</v>
      </c>
      <c r="F766" s="513" t="s">
        <v>4932</v>
      </c>
      <c r="G766" s="513"/>
      <c r="H766" s="513"/>
      <c r="I766" s="422"/>
      <c r="J766" s="424" t="s">
        <v>2154</v>
      </c>
      <c r="K766" s="422"/>
    </row>
    <row r="767" spans="2:11" x14ac:dyDescent="0.25">
      <c r="B767" s="513" t="s">
        <v>5120</v>
      </c>
      <c r="C767" s="513"/>
      <c r="D767" s="513"/>
      <c r="E767" s="422" t="s">
        <v>5302</v>
      </c>
      <c r="F767" s="513">
        <v>1</v>
      </c>
      <c r="G767" s="513"/>
      <c r="H767" s="513"/>
      <c r="I767" s="513"/>
      <c r="J767" s="423">
        <v>1</v>
      </c>
      <c r="K767" s="422" t="s">
        <v>121</v>
      </c>
    </row>
    <row r="768" spans="2:11" ht="25.5" x14ac:dyDescent="0.25">
      <c r="B768" s="429" t="s">
        <v>816</v>
      </c>
      <c r="C768" s="429" t="s">
        <v>817</v>
      </c>
      <c r="D768" s="429" t="s">
        <v>229</v>
      </c>
      <c r="E768" s="429" t="s">
        <v>818</v>
      </c>
      <c r="F768" s="428" t="s">
        <v>279</v>
      </c>
      <c r="G768" s="427">
        <v>10</v>
      </c>
      <c r="H768" s="426">
        <v>9.18</v>
      </c>
      <c r="I768" s="426">
        <v>9.18</v>
      </c>
      <c r="J768" s="426">
        <v>91.8</v>
      </c>
      <c r="K768" s="425">
        <v>2.5004654937927293E-5</v>
      </c>
    </row>
    <row r="769" spans="2:11" x14ac:dyDescent="0.25">
      <c r="B769" s="422" t="s">
        <v>4933</v>
      </c>
      <c r="C769" s="513"/>
      <c r="D769" s="513"/>
      <c r="E769" s="422" t="s">
        <v>45</v>
      </c>
      <c r="F769" s="513" t="s">
        <v>4932</v>
      </c>
      <c r="G769" s="513"/>
      <c r="H769" s="513"/>
      <c r="I769" s="422"/>
      <c r="J769" s="424" t="s">
        <v>2154</v>
      </c>
      <c r="K769" s="422"/>
    </row>
    <row r="770" spans="2:11" x14ac:dyDescent="0.25">
      <c r="B770" s="513" t="s">
        <v>5120</v>
      </c>
      <c r="C770" s="513"/>
      <c r="D770" s="513"/>
      <c r="E770" s="422" t="s">
        <v>5302</v>
      </c>
      <c r="F770" s="513">
        <v>10</v>
      </c>
      <c r="G770" s="513"/>
      <c r="H770" s="513"/>
      <c r="I770" s="513"/>
      <c r="J770" s="423">
        <v>10</v>
      </c>
      <c r="K770" s="422" t="s">
        <v>121</v>
      </c>
    </row>
    <row r="771" spans="2:11" ht="25.5" x14ac:dyDescent="0.25">
      <c r="B771" s="429" t="s">
        <v>819</v>
      </c>
      <c r="C771" s="429" t="s">
        <v>820</v>
      </c>
      <c r="D771" s="429" t="s">
        <v>229</v>
      </c>
      <c r="E771" s="429" t="s">
        <v>821</v>
      </c>
      <c r="F771" s="428" t="s">
        <v>279</v>
      </c>
      <c r="G771" s="427">
        <v>2</v>
      </c>
      <c r="H771" s="426">
        <v>19.61</v>
      </c>
      <c r="I771" s="426">
        <v>19.61</v>
      </c>
      <c r="J771" s="426">
        <v>39.22</v>
      </c>
      <c r="K771" s="425">
        <v>1.068281663034323E-5</v>
      </c>
    </row>
    <row r="772" spans="2:11" x14ac:dyDescent="0.25">
      <c r="B772" s="422" t="s">
        <v>4933</v>
      </c>
      <c r="C772" s="513"/>
      <c r="D772" s="513"/>
      <c r="E772" s="422" t="s">
        <v>45</v>
      </c>
      <c r="F772" s="513" t="s">
        <v>4932</v>
      </c>
      <c r="G772" s="513"/>
      <c r="H772" s="513"/>
      <c r="I772" s="422"/>
      <c r="J772" s="424" t="s">
        <v>2154</v>
      </c>
      <c r="K772" s="422"/>
    </row>
    <row r="773" spans="2:11" x14ac:dyDescent="0.25">
      <c r="B773" s="513" t="s">
        <v>5120</v>
      </c>
      <c r="C773" s="513"/>
      <c r="D773" s="513"/>
      <c r="E773" s="422" t="s">
        <v>5302</v>
      </c>
      <c r="F773" s="513">
        <v>2</v>
      </c>
      <c r="G773" s="513"/>
      <c r="H773" s="513"/>
      <c r="I773" s="513"/>
      <c r="J773" s="423">
        <v>2</v>
      </c>
      <c r="K773" s="422" t="s">
        <v>121</v>
      </c>
    </row>
    <row r="774" spans="2:11" ht="25.5" x14ac:dyDescent="0.25">
      <c r="B774" s="429" t="s">
        <v>822</v>
      </c>
      <c r="C774" s="429" t="s">
        <v>823</v>
      </c>
      <c r="D774" s="429" t="s">
        <v>229</v>
      </c>
      <c r="E774" s="429" t="s">
        <v>824</v>
      </c>
      <c r="F774" s="428" t="s">
        <v>279</v>
      </c>
      <c r="G774" s="427">
        <v>1</v>
      </c>
      <c r="H774" s="426">
        <v>46.23</v>
      </c>
      <c r="I774" s="426">
        <v>46.23</v>
      </c>
      <c r="J774" s="426">
        <v>46.23</v>
      </c>
      <c r="K774" s="425">
        <v>1.2592213483446391E-5</v>
      </c>
    </row>
    <row r="775" spans="2:11" x14ac:dyDescent="0.25">
      <c r="B775" s="422" t="s">
        <v>4933</v>
      </c>
      <c r="C775" s="513"/>
      <c r="D775" s="513"/>
      <c r="E775" s="422" t="s">
        <v>45</v>
      </c>
      <c r="F775" s="513" t="s">
        <v>4932</v>
      </c>
      <c r="G775" s="513"/>
      <c r="H775" s="513"/>
      <c r="I775" s="422"/>
      <c r="J775" s="424" t="s">
        <v>2154</v>
      </c>
      <c r="K775" s="422"/>
    </row>
    <row r="776" spans="2:11" x14ac:dyDescent="0.25">
      <c r="B776" s="513" t="s">
        <v>5120</v>
      </c>
      <c r="C776" s="513"/>
      <c r="D776" s="513"/>
      <c r="E776" s="422" t="s">
        <v>5302</v>
      </c>
      <c r="F776" s="513">
        <v>1</v>
      </c>
      <c r="G776" s="513"/>
      <c r="H776" s="513"/>
      <c r="I776" s="513"/>
      <c r="J776" s="423">
        <v>1</v>
      </c>
      <c r="K776" s="422" t="s">
        <v>121</v>
      </c>
    </row>
    <row r="777" spans="2:11" ht="25.5" x14ac:dyDescent="0.25">
      <c r="B777" s="429" t="s">
        <v>825</v>
      </c>
      <c r="C777" s="429" t="s">
        <v>745</v>
      </c>
      <c r="D777" s="429" t="s">
        <v>229</v>
      </c>
      <c r="E777" s="429" t="s">
        <v>746</v>
      </c>
      <c r="F777" s="428" t="s">
        <v>279</v>
      </c>
      <c r="G777" s="427">
        <v>80</v>
      </c>
      <c r="H777" s="426">
        <v>8.2200000000000006</v>
      </c>
      <c r="I777" s="426">
        <v>8.2200000000000006</v>
      </c>
      <c r="J777" s="426">
        <v>657.6</v>
      </c>
      <c r="K777" s="425">
        <v>1.7911831249652492E-4</v>
      </c>
    </row>
    <row r="778" spans="2:11" x14ac:dyDescent="0.25">
      <c r="B778" s="422" t="s">
        <v>4933</v>
      </c>
      <c r="C778" s="513"/>
      <c r="D778" s="513"/>
      <c r="E778" s="422" t="s">
        <v>45</v>
      </c>
      <c r="F778" s="513" t="s">
        <v>4932</v>
      </c>
      <c r="G778" s="513"/>
      <c r="H778" s="513"/>
      <c r="I778" s="422"/>
      <c r="J778" s="424" t="s">
        <v>2154</v>
      </c>
      <c r="K778" s="422"/>
    </row>
    <row r="779" spans="2:11" x14ac:dyDescent="0.25">
      <c r="B779" s="513" t="s">
        <v>5120</v>
      </c>
      <c r="C779" s="513"/>
      <c r="D779" s="513"/>
      <c r="E779" s="422" t="s">
        <v>5302</v>
      </c>
      <c r="F779" s="513">
        <v>80</v>
      </c>
      <c r="G779" s="513"/>
      <c r="H779" s="513"/>
      <c r="I779" s="513"/>
      <c r="J779" s="423">
        <v>80</v>
      </c>
      <c r="K779" s="422" t="s">
        <v>121</v>
      </c>
    </row>
    <row r="780" spans="2:11" ht="25.5" x14ac:dyDescent="0.25">
      <c r="B780" s="429" t="s">
        <v>826</v>
      </c>
      <c r="C780" s="429" t="s">
        <v>705</v>
      </c>
      <c r="D780" s="429" t="s">
        <v>229</v>
      </c>
      <c r="E780" s="429" t="s">
        <v>706</v>
      </c>
      <c r="F780" s="428" t="s">
        <v>279</v>
      </c>
      <c r="G780" s="427">
        <v>7</v>
      </c>
      <c r="H780" s="426">
        <v>9.81</v>
      </c>
      <c r="I780" s="426">
        <v>9.81</v>
      </c>
      <c r="J780" s="426">
        <v>68.67</v>
      </c>
      <c r="K780" s="425">
        <v>1.8704462468273064E-5</v>
      </c>
    </row>
    <row r="781" spans="2:11" x14ac:dyDescent="0.25">
      <c r="B781" s="422" t="s">
        <v>4933</v>
      </c>
      <c r="C781" s="513"/>
      <c r="D781" s="513"/>
      <c r="E781" s="422" t="s">
        <v>45</v>
      </c>
      <c r="F781" s="513" t="s">
        <v>4932</v>
      </c>
      <c r="G781" s="513"/>
      <c r="H781" s="513"/>
      <c r="I781" s="422"/>
      <c r="J781" s="424" t="s">
        <v>2154</v>
      </c>
      <c r="K781" s="422"/>
    </row>
    <row r="782" spans="2:11" x14ac:dyDescent="0.25">
      <c r="B782" s="513" t="s">
        <v>5120</v>
      </c>
      <c r="C782" s="513"/>
      <c r="D782" s="513"/>
      <c r="E782" s="422" t="s">
        <v>5302</v>
      </c>
      <c r="F782" s="513">
        <v>7</v>
      </c>
      <c r="G782" s="513"/>
      <c r="H782" s="513"/>
      <c r="I782" s="513"/>
      <c r="J782" s="423">
        <v>7</v>
      </c>
      <c r="K782" s="422" t="s">
        <v>121</v>
      </c>
    </row>
    <row r="783" spans="2:11" ht="25.5" x14ac:dyDescent="0.25">
      <c r="B783" s="429" t="s">
        <v>827</v>
      </c>
      <c r="C783" s="429" t="s">
        <v>828</v>
      </c>
      <c r="D783" s="429" t="s">
        <v>229</v>
      </c>
      <c r="E783" s="429" t="s">
        <v>829</v>
      </c>
      <c r="F783" s="428" t="s">
        <v>279</v>
      </c>
      <c r="G783" s="427">
        <v>4</v>
      </c>
      <c r="H783" s="426">
        <v>11.54</v>
      </c>
      <c r="I783" s="426">
        <v>11.54</v>
      </c>
      <c r="J783" s="426">
        <v>46.16</v>
      </c>
      <c r="K783" s="425">
        <v>1.2573146753101566E-5</v>
      </c>
    </row>
    <row r="784" spans="2:11" x14ac:dyDescent="0.25">
      <c r="B784" s="422" t="s">
        <v>4933</v>
      </c>
      <c r="C784" s="513"/>
      <c r="D784" s="513"/>
      <c r="E784" s="422" t="s">
        <v>45</v>
      </c>
      <c r="F784" s="513" t="s">
        <v>4932</v>
      </c>
      <c r="G784" s="513"/>
      <c r="H784" s="513"/>
      <c r="I784" s="422"/>
      <c r="J784" s="424" t="s">
        <v>2154</v>
      </c>
      <c r="K784" s="422"/>
    </row>
    <row r="785" spans="2:11" x14ac:dyDescent="0.25">
      <c r="B785" s="513" t="s">
        <v>5120</v>
      </c>
      <c r="C785" s="513"/>
      <c r="D785" s="513"/>
      <c r="E785" s="422" t="s">
        <v>5302</v>
      </c>
      <c r="F785" s="513">
        <v>4</v>
      </c>
      <c r="G785" s="513"/>
      <c r="H785" s="513"/>
      <c r="I785" s="513"/>
      <c r="J785" s="423">
        <v>4</v>
      </c>
      <c r="K785" s="422" t="s">
        <v>121</v>
      </c>
    </row>
    <row r="786" spans="2:11" ht="25.5" x14ac:dyDescent="0.25">
      <c r="B786" s="429" t="s">
        <v>830</v>
      </c>
      <c r="C786" s="429" t="s">
        <v>831</v>
      </c>
      <c r="D786" s="429" t="s">
        <v>229</v>
      </c>
      <c r="E786" s="429" t="s">
        <v>832</v>
      </c>
      <c r="F786" s="428" t="s">
        <v>279</v>
      </c>
      <c r="G786" s="427">
        <v>2</v>
      </c>
      <c r="H786" s="426">
        <v>8.0299999999999994</v>
      </c>
      <c r="I786" s="426">
        <v>8.0299999999999994</v>
      </c>
      <c r="J786" s="426">
        <v>16.059999999999999</v>
      </c>
      <c r="K786" s="425">
        <v>4.3744527048269318E-6</v>
      </c>
    </row>
    <row r="787" spans="2:11" x14ac:dyDescent="0.25">
      <c r="B787" s="422" t="s">
        <v>4933</v>
      </c>
      <c r="C787" s="513"/>
      <c r="D787" s="513"/>
      <c r="E787" s="422" t="s">
        <v>45</v>
      </c>
      <c r="F787" s="513" t="s">
        <v>4932</v>
      </c>
      <c r="G787" s="513"/>
      <c r="H787" s="513"/>
      <c r="I787" s="422"/>
      <c r="J787" s="424" t="s">
        <v>2154</v>
      </c>
      <c r="K787" s="422"/>
    </row>
    <row r="788" spans="2:11" x14ac:dyDescent="0.25">
      <c r="B788" s="513" t="s">
        <v>5120</v>
      </c>
      <c r="C788" s="513"/>
      <c r="D788" s="513"/>
      <c r="E788" s="422" t="s">
        <v>5302</v>
      </c>
      <c r="F788" s="513">
        <v>2</v>
      </c>
      <c r="G788" s="513"/>
      <c r="H788" s="513"/>
      <c r="I788" s="513"/>
      <c r="J788" s="423">
        <v>2</v>
      </c>
      <c r="K788" s="422" t="s">
        <v>121</v>
      </c>
    </row>
    <row r="789" spans="2:11" ht="25.5" x14ac:dyDescent="0.25">
      <c r="B789" s="429" t="s">
        <v>833</v>
      </c>
      <c r="C789" s="429" t="s">
        <v>834</v>
      </c>
      <c r="D789" s="429" t="s">
        <v>229</v>
      </c>
      <c r="E789" s="429" t="s">
        <v>835</v>
      </c>
      <c r="F789" s="428" t="s">
        <v>279</v>
      </c>
      <c r="G789" s="427">
        <v>1</v>
      </c>
      <c r="H789" s="426">
        <v>24.2</v>
      </c>
      <c r="I789" s="426">
        <v>24.2</v>
      </c>
      <c r="J789" s="426">
        <v>24.2</v>
      </c>
      <c r="K789" s="425">
        <v>6.5916410620679793E-6</v>
      </c>
    </row>
    <row r="790" spans="2:11" x14ac:dyDescent="0.25">
      <c r="B790" s="422" t="s">
        <v>4933</v>
      </c>
      <c r="C790" s="513"/>
      <c r="D790" s="513"/>
      <c r="E790" s="422" t="s">
        <v>45</v>
      </c>
      <c r="F790" s="513" t="s">
        <v>4932</v>
      </c>
      <c r="G790" s="513"/>
      <c r="H790" s="513"/>
      <c r="I790" s="422"/>
      <c r="J790" s="424" t="s">
        <v>2154</v>
      </c>
      <c r="K790" s="422"/>
    </row>
    <row r="791" spans="2:11" x14ac:dyDescent="0.25">
      <c r="B791" s="513" t="s">
        <v>5120</v>
      </c>
      <c r="C791" s="513"/>
      <c r="D791" s="513"/>
      <c r="E791" s="422" t="s">
        <v>5302</v>
      </c>
      <c r="F791" s="513">
        <v>1</v>
      </c>
      <c r="G791" s="513"/>
      <c r="H791" s="513"/>
      <c r="I791" s="513"/>
      <c r="J791" s="423">
        <v>1</v>
      </c>
      <c r="K791" s="422" t="s">
        <v>121</v>
      </c>
    </row>
    <row r="792" spans="2:11" ht="25.5" x14ac:dyDescent="0.25">
      <c r="B792" s="429" t="s">
        <v>836</v>
      </c>
      <c r="C792" s="429" t="s">
        <v>837</v>
      </c>
      <c r="D792" s="429" t="s">
        <v>229</v>
      </c>
      <c r="E792" s="429" t="s">
        <v>838</v>
      </c>
      <c r="F792" s="428" t="s">
        <v>279</v>
      </c>
      <c r="G792" s="427">
        <v>3</v>
      </c>
      <c r="H792" s="426">
        <v>11.32</v>
      </c>
      <c r="I792" s="426">
        <v>11.32</v>
      </c>
      <c r="J792" s="426">
        <v>33.96</v>
      </c>
      <c r="K792" s="425">
        <v>9.2500880358606851E-6</v>
      </c>
    </row>
    <row r="793" spans="2:11" x14ac:dyDescent="0.25">
      <c r="B793" s="422" t="s">
        <v>4933</v>
      </c>
      <c r="C793" s="513"/>
      <c r="D793" s="513"/>
      <c r="E793" s="422" t="s">
        <v>45</v>
      </c>
      <c r="F793" s="513" t="s">
        <v>4932</v>
      </c>
      <c r="G793" s="513"/>
      <c r="H793" s="513"/>
      <c r="I793" s="422"/>
      <c r="J793" s="424" t="s">
        <v>2154</v>
      </c>
      <c r="K793" s="422"/>
    </row>
    <row r="794" spans="2:11" x14ac:dyDescent="0.25">
      <c r="B794" s="513" t="s">
        <v>5120</v>
      </c>
      <c r="C794" s="513"/>
      <c r="D794" s="513"/>
      <c r="E794" s="422" t="s">
        <v>5302</v>
      </c>
      <c r="F794" s="513">
        <v>3</v>
      </c>
      <c r="G794" s="513"/>
      <c r="H794" s="513"/>
      <c r="I794" s="513"/>
      <c r="J794" s="423">
        <v>3</v>
      </c>
      <c r="K794" s="422" t="s">
        <v>121</v>
      </c>
    </row>
    <row r="795" spans="2:11" ht="25.5" x14ac:dyDescent="0.25">
      <c r="B795" s="429" t="s">
        <v>839</v>
      </c>
      <c r="C795" s="429" t="s">
        <v>751</v>
      </c>
      <c r="D795" s="429" t="s">
        <v>229</v>
      </c>
      <c r="E795" s="429" t="s">
        <v>752</v>
      </c>
      <c r="F795" s="428" t="s">
        <v>628</v>
      </c>
      <c r="G795" s="427">
        <v>169.2</v>
      </c>
      <c r="H795" s="426">
        <v>8.7899999999999991</v>
      </c>
      <c r="I795" s="426">
        <v>8.7899999999999991</v>
      </c>
      <c r="J795" s="426">
        <v>1487.27</v>
      </c>
      <c r="K795" s="425">
        <v>4.0510537199924971E-4</v>
      </c>
    </row>
    <row r="796" spans="2:11" x14ac:dyDescent="0.25">
      <c r="B796" s="422" t="s">
        <v>4933</v>
      </c>
      <c r="C796" s="513"/>
      <c r="D796" s="513"/>
      <c r="E796" s="422" t="s">
        <v>45</v>
      </c>
      <c r="F796" s="513" t="s">
        <v>4932</v>
      </c>
      <c r="G796" s="513"/>
      <c r="H796" s="513"/>
      <c r="I796" s="422"/>
      <c r="J796" s="424" t="s">
        <v>2154</v>
      </c>
      <c r="K796" s="422"/>
    </row>
    <row r="797" spans="2:11" x14ac:dyDescent="0.25">
      <c r="B797" s="513" t="s">
        <v>5120</v>
      </c>
      <c r="C797" s="513"/>
      <c r="D797" s="513"/>
      <c r="E797" s="422" t="s">
        <v>5302</v>
      </c>
      <c r="F797" s="513" t="s">
        <v>3399</v>
      </c>
      <c r="G797" s="513"/>
      <c r="H797" s="513"/>
      <c r="I797" s="513"/>
      <c r="J797" s="423">
        <v>169.2</v>
      </c>
      <c r="K797" s="422" t="s">
        <v>121</v>
      </c>
    </row>
    <row r="798" spans="2:11" ht="25.5" x14ac:dyDescent="0.25">
      <c r="B798" s="429" t="s">
        <v>840</v>
      </c>
      <c r="C798" s="429" t="s">
        <v>711</v>
      </c>
      <c r="D798" s="429" t="s">
        <v>229</v>
      </c>
      <c r="E798" s="429" t="s">
        <v>712</v>
      </c>
      <c r="F798" s="428" t="s">
        <v>292</v>
      </c>
      <c r="G798" s="427">
        <v>42.2</v>
      </c>
      <c r="H798" s="426">
        <v>13.54</v>
      </c>
      <c r="I798" s="426">
        <v>13.54</v>
      </c>
      <c r="J798" s="426">
        <v>571.39</v>
      </c>
      <c r="K798" s="425">
        <v>1.5563627216756291E-4</v>
      </c>
    </row>
    <row r="799" spans="2:11" x14ac:dyDescent="0.25">
      <c r="B799" s="422" t="s">
        <v>4933</v>
      </c>
      <c r="C799" s="513"/>
      <c r="D799" s="513"/>
      <c r="E799" s="422" t="s">
        <v>45</v>
      </c>
      <c r="F799" s="513" t="s">
        <v>4932</v>
      </c>
      <c r="G799" s="513"/>
      <c r="H799" s="513"/>
      <c r="I799" s="422"/>
      <c r="J799" s="424" t="s">
        <v>2154</v>
      </c>
      <c r="K799" s="422"/>
    </row>
    <row r="800" spans="2:11" x14ac:dyDescent="0.25">
      <c r="B800" s="513" t="s">
        <v>5120</v>
      </c>
      <c r="C800" s="513"/>
      <c r="D800" s="513"/>
      <c r="E800" s="422" t="s">
        <v>5302</v>
      </c>
      <c r="F800" s="513" t="s">
        <v>3400</v>
      </c>
      <c r="G800" s="513"/>
      <c r="H800" s="513"/>
      <c r="I800" s="513"/>
      <c r="J800" s="423">
        <v>42.2</v>
      </c>
      <c r="K800" s="422" t="s">
        <v>121</v>
      </c>
    </row>
    <row r="801" spans="2:11" ht="25.5" x14ac:dyDescent="0.25">
      <c r="B801" s="429" t="s">
        <v>841</v>
      </c>
      <c r="C801" s="429" t="s">
        <v>842</v>
      </c>
      <c r="D801" s="429" t="s">
        <v>229</v>
      </c>
      <c r="E801" s="429" t="s">
        <v>843</v>
      </c>
      <c r="F801" s="428" t="s">
        <v>292</v>
      </c>
      <c r="G801" s="427">
        <v>2.9</v>
      </c>
      <c r="H801" s="426">
        <v>19.62</v>
      </c>
      <c r="I801" s="426">
        <v>19.62</v>
      </c>
      <c r="J801" s="426">
        <v>56.9</v>
      </c>
      <c r="K801" s="425">
        <v>1.549852795172182E-5</v>
      </c>
    </row>
    <row r="802" spans="2:11" x14ac:dyDescent="0.25">
      <c r="B802" s="422" t="s">
        <v>4933</v>
      </c>
      <c r="C802" s="513"/>
      <c r="D802" s="513"/>
      <c r="E802" s="422" t="s">
        <v>45</v>
      </c>
      <c r="F802" s="513" t="s">
        <v>4932</v>
      </c>
      <c r="G802" s="513"/>
      <c r="H802" s="513"/>
      <c r="I802" s="422"/>
      <c r="J802" s="424" t="s">
        <v>2154</v>
      </c>
      <c r="K802" s="422"/>
    </row>
    <row r="803" spans="2:11" x14ac:dyDescent="0.25">
      <c r="B803" s="513" t="s">
        <v>5120</v>
      </c>
      <c r="C803" s="513"/>
      <c r="D803" s="513"/>
      <c r="E803" s="422" t="s">
        <v>5302</v>
      </c>
      <c r="F803" s="513" t="s">
        <v>3401</v>
      </c>
      <c r="G803" s="513"/>
      <c r="H803" s="513"/>
      <c r="I803" s="513"/>
      <c r="J803" s="423">
        <v>2.9</v>
      </c>
      <c r="K803" s="422" t="s">
        <v>121</v>
      </c>
    </row>
    <row r="804" spans="2:11" ht="25.5" x14ac:dyDescent="0.25">
      <c r="B804" s="429" t="s">
        <v>844</v>
      </c>
      <c r="C804" s="429" t="s">
        <v>714</v>
      </c>
      <c r="D804" s="429" t="s">
        <v>229</v>
      </c>
      <c r="E804" s="429" t="s">
        <v>715</v>
      </c>
      <c r="F804" s="428" t="s">
        <v>292</v>
      </c>
      <c r="G804" s="427">
        <v>9.6</v>
      </c>
      <c r="H804" s="426">
        <v>23.17</v>
      </c>
      <c r="I804" s="426">
        <v>23.17</v>
      </c>
      <c r="J804" s="426">
        <v>222.43</v>
      </c>
      <c r="K804" s="425">
        <v>6.0585897579990934E-5</v>
      </c>
    </row>
    <row r="805" spans="2:11" x14ac:dyDescent="0.25">
      <c r="B805" s="422" t="s">
        <v>4933</v>
      </c>
      <c r="C805" s="513"/>
      <c r="D805" s="513"/>
      <c r="E805" s="422" t="s">
        <v>45</v>
      </c>
      <c r="F805" s="513" t="s">
        <v>4932</v>
      </c>
      <c r="G805" s="513"/>
      <c r="H805" s="513"/>
      <c r="I805" s="422"/>
      <c r="J805" s="424" t="s">
        <v>2154</v>
      </c>
      <c r="K805" s="422"/>
    </row>
    <row r="806" spans="2:11" x14ac:dyDescent="0.25">
      <c r="B806" s="513" t="s">
        <v>5120</v>
      </c>
      <c r="C806" s="513"/>
      <c r="D806" s="513"/>
      <c r="E806" s="422" t="s">
        <v>5302</v>
      </c>
      <c r="F806" s="513" t="s">
        <v>2689</v>
      </c>
      <c r="G806" s="513"/>
      <c r="H806" s="513"/>
      <c r="I806" s="513"/>
      <c r="J806" s="423">
        <v>9.6</v>
      </c>
      <c r="K806" s="422" t="s">
        <v>121</v>
      </c>
    </row>
    <row r="807" spans="2:11" ht="25.5" x14ac:dyDescent="0.25">
      <c r="B807" s="429" t="s">
        <v>845</v>
      </c>
      <c r="C807" s="429" t="s">
        <v>846</v>
      </c>
      <c r="D807" s="429" t="s">
        <v>229</v>
      </c>
      <c r="E807" s="429" t="s">
        <v>847</v>
      </c>
      <c r="F807" s="428" t="s">
        <v>292</v>
      </c>
      <c r="G807" s="427">
        <v>32.1</v>
      </c>
      <c r="H807" s="426">
        <v>41.38</v>
      </c>
      <c r="I807" s="426">
        <v>41.38</v>
      </c>
      <c r="J807" s="426">
        <v>1328.3</v>
      </c>
      <c r="K807" s="425">
        <v>3.6180482738615278E-4</v>
      </c>
    </row>
    <row r="808" spans="2:11" x14ac:dyDescent="0.25">
      <c r="B808" s="422" t="s">
        <v>4933</v>
      </c>
      <c r="C808" s="513"/>
      <c r="D808" s="513"/>
      <c r="E808" s="422" t="s">
        <v>45</v>
      </c>
      <c r="F808" s="513" t="s">
        <v>4932</v>
      </c>
      <c r="G808" s="513"/>
      <c r="H808" s="513"/>
      <c r="I808" s="422"/>
      <c r="J808" s="424" t="s">
        <v>2154</v>
      </c>
      <c r="K808" s="422"/>
    </row>
    <row r="809" spans="2:11" x14ac:dyDescent="0.25">
      <c r="B809" s="513" t="s">
        <v>5120</v>
      </c>
      <c r="C809" s="513"/>
      <c r="D809" s="513"/>
      <c r="E809" s="422" t="s">
        <v>5302</v>
      </c>
      <c r="F809" s="513" t="s">
        <v>3403</v>
      </c>
      <c r="G809" s="513"/>
      <c r="H809" s="513"/>
      <c r="I809" s="513"/>
      <c r="J809" s="423">
        <v>32.1</v>
      </c>
      <c r="K809" s="422" t="s">
        <v>121</v>
      </c>
    </row>
    <row r="810" spans="2:11" ht="25.5" x14ac:dyDescent="0.25">
      <c r="B810" s="429" t="s">
        <v>848</v>
      </c>
      <c r="C810" s="429" t="s">
        <v>754</v>
      </c>
      <c r="D810" s="429" t="s">
        <v>229</v>
      </c>
      <c r="E810" s="429" t="s">
        <v>755</v>
      </c>
      <c r="F810" s="428" t="s">
        <v>279</v>
      </c>
      <c r="G810" s="427">
        <v>12</v>
      </c>
      <c r="H810" s="426">
        <v>9.2200000000000006</v>
      </c>
      <c r="I810" s="426">
        <v>9.2200000000000006</v>
      </c>
      <c r="J810" s="426">
        <v>110.64</v>
      </c>
      <c r="K810" s="425">
        <v>3.0136329219305833E-5</v>
      </c>
    </row>
    <row r="811" spans="2:11" x14ac:dyDescent="0.25">
      <c r="B811" s="422" t="s">
        <v>4933</v>
      </c>
      <c r="C811" s="513"/>
      <c r="D811" s="513"/>
      <c r="E811" s="422" t="s">
        <v>45</v>
      </c>
      <c r="F811" s="513" t="s">
        <v>4932</v>
      </c>
      <c r="G811" s="513"/>
      <c r="H811" s="513"/>
      <c r="I811" s="422"/>
      <c r="J811" s="424" t="s">
        <v>2154</v>
      </c>
      <c r="K811" s="422"/>
    </row>
    <row r="812" spans="2:11" x14ac:dyDescent="0.25">
      <c r="B812" s="513" t="s">
        <v>5120</v>
      </c>
      <c r="C812" s="513"/>
      <c r="D812" s="513"/>
      <c r="E812" s="422" t="s">
        <v>5302</v>
      </c>
      <c r="F812" s="513">
        <v>12</v>
      </c>
      <c r="G812" s="513"/>
      <c r="H812" s="513"/>
      <c r="I812" s="513"/>
      <c r="J812" s="423">
        <v>12</v>
      </c>
      <c r="K812" s="422" t="s">
        <v>121</v>
      </c>
    </row>
    <row r="813" spans="2:11" ht="25.5" x14ac:dyDescent="0.25">
      <c r="B813" s="429" t="s">
        <v>849</v>
      </c>
      <c r="C813" s="429" t="s">
        <v>850</v>
      </c>
      <c r="D813" s="429" t="s">
        <v>229</v>
      </c>
      <c r="E813" s="429" t="s">
        <v>851</v>
      </c>
      <c r="F813" s="428" t="s">
        <v>279</v>
      </c>
      <c r="G813" s="427">
        <v>2</v>
      </c>
      <c r="H813" s="426">
        <v>12.54</v>
      </c>
      <c r="I813" s="426">
        <v>12.54</v>
      </c>
      <c r="J813" s="426">
        <v>25.08</v>
      </c>
      <c r="K813" s="425">
        <v>6.8313371006886332E-6</v>
      </c>
    </row>
    <row r="814" spans="2:11" x14ac:dyDescent="0.25">
      <c r="B814" s="422" t="s">
        <v>4933</v>
      </c>
      <c r="C814" s="513"/>
      <c r="D814" s="513"/>
      <c r="E814" s="422" t="s">
        <v>45</v>
      </c>
      <c r="F814" s="513" t="s">
        <v>4932</v>
      </c>
      <c r="G814" s="513"/>
      <c r="H814" s="513"/>
      <c r="I814" s="422"/>
      <c r="J814" s="424" t="s">
        <v>2154</v>
      </c>
      <c r="K814" s="422"/>
    </row>
    <row r="815" spans="2:11" x14ac:dyDescent="0.25">
      <c r="B815" s="513" t="s">
        <v>5120</v>
      </c>
      <c r="C815" s="513"/>
      <c r="D815" s="513"/>
      <c r="E815" s="422" t="s">
        <v>5302</v>
      </c>
      <c r="F815" s="513">
        <v>2</v>
      </c>
      <c r="G815" s="513"/>
      <c r="H815" s="513"/>
      <c r="I815" s="513"/>
      <c r="J815" s="423">
        <v>2</v>
      </c>
      <c r="K815" s="422" t="s">
        <v>121</v>
      </c>
    </row>
    <row r="816" spans="2:11" ht="25.5" x14ac:dyDescent="0.25">
      <c r="B816" s="429" t="s">
        <v>852</v>
      </c>
      <c r="C816" s="429" t="s">
        <v>853</v>
      </c>
      <c r="D816" s="429" t="s">
        <v>229</v>
      </c>
      <c r="E816" s="429" t="s">
        <v>854</v>
      </c>
      <c r="F816" s="428" t="s">
        <v>279</v>
      </c>
      <c r="G816" s="427">
        <v>3</v>
      </c>
      <c r="H816" s="426">
        <v>14.83</v>
      </c>
      <c r="I816" s="426">
        <v>14.83</v>
      </c>
      <c r="J816" s="426">
        <v>44.49</v>
      </c>
      <c r="K816" s="425">
        <v>1.2118269043446462E-5</v>
      </c>
    </row>
    <row r="817" spans="2:11" x14ac:dyDescent="0.25">
      <c r="B817" s="422" t="s">
        <v>4933</v>
      </c>
      <c r="C817" s="513"/>
      <c r="D817" s="513"/>
      <c r="E817" s="422" t="s">
        <v>45</v>
      </c>
      <c r="F817" s="513" t="s">
        <v>4932</v>
      </c>
      <c r="G817" s="513"/>
      <c r="H817" s="513"/>
      <c r="I817" s="422"/>
      <c r="J817" s="424" t="s">
        <v>2154</v>
      </c>
      <c r="K817" s="422"/>
    </row>
    <row r="818" spans="2:11" x14ac:dyDescent="0.25">
      <c r="B818" s="513" t="s">
        <v>5120</v>
      </c>
      <c r="C818" s="513"/>
      <c r="D818" s="513"/>
      <c r="E818" s="422" t="s">
        <v>5302</v>
      </c>
      <c r="F818" s="513">
        <v>3</v>
      </c>
      <c r="G818" s="513"/>
      <c r="H818" s="513"/>
      <c r="I818" s="513"/>
      <c r="J818" s="423">
        <v>3</v>
      </c>
      <c r="K818" s="422" t="s">
        <v>121</v>
      </c>
    </row>
    <row r="819" spans="2:11" ht="25.5" x14ac:dyDescent="0.25">
      <c r="B819" s="429" t="s">
        <v>855</v>
      </c>
      <c r="C819" s="429" t="s">
        <v>856</v>
      </c>
      <c r="D819" s="429" t="s">
        <v>229</v>
      </c>
      <c r="E819" s="429" t="s">
        <v>857</v>
      </c>
      <c r="F819" s="428" t="s">
        <v>279</v>
      </c>
      <c r="G819" s="427">
        <v>1</v>
      </c>
      <c r="H819" s="426">
        <v>33</v>
      </c>
      <c r="I819" s="426">
        <v>33</v>
      </c>
      <c r="J819" s="426">
        <v>33</v>
      </c>
      <c r="K819" s="425">
        <v>8.9886014482745166E-6</v>
      </c>
    </row>
    <row r="820" spans="2:11" x14ac:dyDescent="0.25">
      <c r="B820" s="422" t="s">
        <v>4933</v>
      </c>
      <c r="C820" s="513"/>
      <c r="D820" s="513"/>
      <c r="E820" s="422" t="s">
        <v>45</v>
      </c>
      <c r="F820" s="513" t="s">
        <v>4932</v>
      </c>
      <c r="G820" s="513"/>
      <c r="H820" s="513"/>
      <c r="I820" s="422"/>
      <c r="J820" s="424" t="s">
        <v>2154</v>
      </c>
      <c r="K820" s="422"/>
    </row>
    <row r="821" spans="2:11" x14ac:dyDescent="0.25">
      <c r="B821" s="513" t="s">
        <v>5120</v>
      </c>
      <c r="C821" s="513"/>
      <c r="D821" s="513"/>
      <c r="E821" s="422" t="s">
        <v>5302</v>
      </c>
      <c r="F821" s="513">
        <v>1</v>
      </c>
      <c r="G821" s="513"/>
      <c r="H821" s="513"/>
      <c r="I821" s="513"/>
      <c r="J821" s="423">
        <v>1</v>
      </c>
      <c r="K821" s="422" t="s">
        <v>121</v>
      </c>
    </row>
    <row r="822" spans="2:11" ht="25.5" x14ac:dyDescent="0.25">
      <c r="B822" s="429" t="s">
        <v>858</v>
      </c>
      <c r="C822" s="429" t="s">
        <v>814</v>
      </c>
      <c r="D822" s="429" t="s">
        <v>229</v>
      </c>
      <c r="E822" s="429" t="s">
        <v>815</v>
      </c>
      <c r="F822" s="428" t="s">
        <v>279</v>
      </c>
      <c r="G822" s="427">
        <v>1</v>
      </c>
      <c r="H822" s="426">
        <v>14.81</v>
      </c>
      <c r="I822" s="426">
        <v>14.81</v>
      </c>
      <c r="J822" s="426">
        <v>14.81</v>
      </c>
      <c r="K822" s="425">
        <v>4.0339753772407757E-6</v>
      </c>
    </row>
    <row r="823" spans="2:11" x14ac:dyDescent="0.25">
      <c r="B823" s="422" t="s">
        <v>4933</v>
      </c>
      <c r="C823" s="513"/>
      <c r="D823" s="513"/>
      <c r="E823" s="422" t="s">
        <v>45</v>
      </c>
      <c r="F823" s="513" t="s">
        <v>4932</v>
      </c>
      <c r="G823" s="513"/>
      <c r="H823" s="513"/>
      <c r="I823" s="422"/>
      <c r="J823" s="424" t="s">
        <v>2154</v>
      </c>
      <c r="K823" s="422"/>
    </row>
    <row r="824" spans="2:11" x14ac:dyDescent="0.25">
      <c r="B824" s="513" t="s">
        <v>5120</v>
      </c>
      <c r="C824" s="513"/>
      <c r="D824" s="513"/>
      <c r="E824" s="422" t="s">
        <v>5302</v>
      </c>
      <c r="F824" s="513">
        <v>1</v>
      </c>
      <c r="G824" s="513"/>
      <c r="H824" s="513"/>
      <c r="I824" s="513"/>
      <c r="J824" s="423">
        <v>1</v>
      </c>
      <c r="K824" s="422" t="s">
        <v>121</v>
      </c>
    </row>
    <row r="825" spans="2:11" ht="25.5" x14ac:dyDescent="0.25">
      <c r="B825" s="429" t="s">
        <v>859</v>
      </c>
      <c r="C825" s="429" t="s">
        <v>860</v>
      </c>
      <c r="D825" s="429" t="s">
        <v>229</v>
      </c>
      <c r="E825" s="429" t="s">
        <v>861</v>
      </c>
      <c r="F825" s="428" t="s">
        <v>279</v>
      </c>
      <c r="G825" s="427">
        <v>3</v>
      </c>
      <c r="H825" s="426">
        <v>21.58</v>
      </c>
      <c r="I825" s="426">
        <v>21.58</v>
      </c>
      <c r="J825" s="426">
        <v>64.739999999999995</v>
      </c>
      <c r="K825" s="425">
        <v>1.7634001750342188E-5</v>
      </c>
    </row>
    <row r="826" spans="2:11" x14ac:dyDescent="0.25">
      <c r="B826" s="422" t="s">
        <v>4933</v>
      </c>
      <c r="C826" s="513"/>
      <c r="D826" s="513"/>
      <c r="E826" s="422" t="s">
        <v>45</v>
      </c>
      <c r="F826" s="513" t="s">
        <v>4932</v>
      </c>
      <c r="G826" s="513"/>
      <c r="H826" s="513"/>
      <c r="I826" s="422"/>
      <c r="J826" s="424" t="s">
        <v>2154</v>
      </c>
      <c r="K826" s="422"/>
    </row>
    <row r="827" spans="2:11" x14ac:dyDescent="0.25">
      <c r="B827" s="513" t="s">
        <v>5120</v>
      </c>
      <c r="C827" s="513"/>
      <c r="D827" s="513"/>
      <c r="E827" s="422" t="s">
        <v>5302</v>
      </c>
      <c r="F827" s="513">
        <v>3</v>
      </c>
      <c r="G827" s="513"/>
      <c r="H827" s="513"/>
      <c r="I827" s="513"/>
      <c r="J827" s="423">
        <v>3</v>
      </c>
      <c r="K827" s="422" t="s">
        <v>121</v>
      </c>
    </row>
    <row r="828" spans="2:11" ht="25.5" x14ac:dyDescent="0.25">
      <c r="B828" s="429" t="s">
        <v>862</v>
      </c>
      <c r="C828" s="429" t="s">
        <v>863</v>
      </c>
      <c r="D828" s="429" t="s">
        <v>229</v>
      </c>
      <c r="E828" s="429" t="s">
        <v>864</v>
      </c>
      <c r="F828" s="428" t="s">
        <v>279</v>
      </c>
      <c r="G828" s="427">
        <v>15</v>
      </c>
      <c r="H828" s="426">
        <v>11.68</v>
      </c>
      <c r="I828" s="426">
        <v>11.68</v>
      </c>
      <c r="J828" s="426">
        <v>175.2</v>
      </c>
      <c r="K828" s="425">
        <v>4.7721302234475619E-5</v>
      </c>
    </row>
    <row r="829" spans="2:11" x14ac:dyDescent="0.25">
      <c r="B829" s="422" t="s">
        <v>4933</v>
      </c>
      <c r="C829" s="513"/>
      <c r="D829" s="513"/>
      <c r="E829" s="422" t="s">
        <v>45</v>
      </c>
      <c r="F829" s="513" t="s">
        <v>4932</v>
      </c>
      <c r="G829" s="513"/>
      <c r="H829" s="513"/>
      <c r="I829" s="422"/>
      <c r="J829" s="424" t="s">
        <v>2154</v>
      </c>
      <c r="K829" s="422"/>
    </row>
    <row r="830" spans="2:11" x14ac:dyDescent="0.25">
      <c r="B830" s="513" t="s">
        <v>5120</v>
      </c>
      <c r="C830" s="513"/>
      <c r="D830" s="513"/>
      <c r="E830" s="422" t="s">
        <v>5302</v>
      </c>
      <c r="F830" s="513">
        <v>15</v>
      </c>
      <c r="G830" s="513"/>
      <c r="H830" s="513"/>
      <c r="I830" s="513"/>
      <c r="J830" s="423">
        <v>15</v>
      </c>
      <c r="K830" s="422" t="s">
        <v>121</v>
      </c>
    </row>
    <row r="831" spans="2:11" ht="25.5" x14ac:dyDescent="0.25">
      <c r="B831" s="429" t="s">
        <v>865</v>
      </c>
      <c r="C831" s="429" t="s">
        <v>866</v>
      </c>
      <c r="D831" s="429" t="s">
        <v>229</v>
      </c>
      <c r="E831" s="429" t="s">
        <v>867</v>
      </c>
      <c r="F831" s="428" t="s">
        <v>279</v>
      </c>
      <c r="G831" s="427">
        <v>12</v>
      </c>
      <c r="H831" s="426">
        <v>11.87</v>
      </c>
      <c r="I831" s="426">
        <v>11.87</v>
      </c>
      <c r="J831" s="426">
        <v>142.44</v>
      </c>
      <c r="K831" s="425">
        <v>3.8798072433097643E-5</v>
      </c>
    </row>
    <row r="832" spans="2:11" x14ac:dyDescent="0.25">
      <c r="B832" s="422" t="s">
        <v>4933</v>
      </c>
      <c r="C832" s="513"/>
      <c r="D832" s="513"/>
      <c r="E832" s="422" t="s">
        <v>45</v>
      </c>
      <c r="F832" s="513" t="s">
        <v>4932</v>
      </c>
      <c r="G832" s="513"/>
      <c r="H832" s="513"/>
      <c r="I832" s="422"/>
      <c r="J832" s="424" t="s">
        <v>2154</v>
      </c>
      <c r="K832" s="422"/>
    </row>
    <row r="833" spans="2:11" x14ac:dyDescent="0.25">
      <c r="B833" s="513" t="s">
        <v>5120</v>
      </c>
      <c r="C833" s="513"/>
      <c r="D833" s="513"/>
      <c r="E833" s="422" t="s">
        <v>5302</v>
      </c>
      <c r="F833" s="513">
        <v>12</v>
      </c>
      <c r="G833" s="513"/>
      <c r="H833" s="513"/>
      <c r="I833" s="513"/>
      <c r="J833" s="423">
        <v>12</v>
      </c>
      <c r="K833" s="422" t="s">
        <v>121</v>
      </c>
    </row>
    <row r="834" spans="2:11" ht="25.5" x14ac:dyDescent="0.25">
      <c r="B834" s="429" t="s">
        <v>868</v>
      </c>
      <c r="C834" s="429" t="s">
        <v>869</v>
      </c>
      <c r="D834" s="429" t="s">
        <v>229</v>
      </c>
      <c r="E834" s="429" t="s">
        <v>870</v>
      </c>
      <c r="F834" s="428" t="s">
        <v>279</v>
      </c>
      <c r="G834" s="427">
        <v>3</v>
      </c>
      <c r="H834" s="426">
        <v>15.9</v>
      </c>
      <c r="I834" s="426">
        <v>15.9</v>
      </c>
      <c r="J834" s="426">
        <v>47.7</v>
      </c>
      <c r="K834" s="425">
        <v>1.299261482068771E-5</v>
      </c>
    </row>
    <row r="835" spans="2:11" x14ac:dyDescent="0.25">
      <c r="B835" s="422" t="s">
        <v>4933</v>
      </c>
      <c r="C835" s="513"/>
      <c r="D835" s="513"/>
      <c r="E835" s="422" t="s">
        <v>45</v>
      </c>
      <c r="F835" s="513" t="s">
        <v>4932</v>
      </c>
      <c r="G835" s="513"/>
      <c r="H835" s="513"/>
      <c r="I835" s="422"/>
      <c r="J835" s="424" t="s">
        <v>2154</v>
      </c>
      <c r="K835" s="422"/>
    </row>
    <row r="836" spans="2:11" x14ac:dyDescent="0.25">
      <c r="B836" s="513" t="s">
        <v>5120</v>
      </c>
      <c r="C836" s="513"/>
      <c r="D836" s="513"/>
      <c r="E836" s="422" t="s">
        <v>5302</v>
      </c>
      <c r="F836" s="513">
        <v>3</v>
      </c>
      <c r="G836" s="513"/>
      <c r="H836" s="513"/>
      <c r="I836" s="513"/>
      <c r="J836" s="423">
        <v>3</v>
      </c>
      <c r="K836" s="422" t="s">
        <v>121</v>
      </c>
    </row>
    <row r="837" spans="2:11" ht="25.5" x14ac:dyDescent="0.25">
      <c r="B837" s="429" t="s">
        <v>871</v>
      </c>
      <c r="C837" s="429" t="s">
        <v>872</v>
      </c>
      <c r="D837" s="429" t="s">
        <v>229</v>
      </c>
      <c r="E837" s="429" t="s">
        <v>873</v>
      </c>
      <c r="F837" s="428" t="s">
        <v>279</v>
      </c>
      <c r="G837" s="427">
        <v>6</v>
      </c>
      <c r="H837" s="426">
        <v>17.79</v>
      </c>
      <c r="I837" s="426">
        <v>17.79</v>
      </c>
      <c r="J837" s="426">
        <v>106.74</v>
      </c>
      <c r="K837" s="425">
        <v>2.9074039957237029E-5</v>
      </c>
    </row>
    <row r="838" spans="2:11" x14ac:dyDescent="0.25">
      <c r="B838" s="422" t="s">
        <v>4933</v>
      </c>
      <c r="C838" s="513"/>
      <c r="D838" s="513"/>
      <c r="E838" s="422" t="s">
        <v>45</v>
      </c>
      <c r="F838" s="513" t="s">
        <v>4932</v>
      </c>
      <c r="G838" s="513"/>
      <c r="H838" s="513"/>
      <c r="I838" s="422"/>
      <c r="J838" s="424" t="s">
        <v>2154</v>
      </c>
      <c r="K838" s="422"/>
    </row>
    <row r="839" spans="2:11" x14ac:dyDescent="0.25">
      <c r="B839" s="513" t="s">
        <v>5120</v>
      </c>
      <c r="C839" s="513"/>
      <c r="D839" s="513"/>
      <c r="E839" s="422" t="s">
        <v>5302</v>
      </c>
      <c r="F839" s="513">
        <v>6</v>
      </c>
      <c r="G839" s="513"/>
      <c r="H839" s="513"/>
      <c r="I839" s="513"/>
      <c r="J839" s="423">
        <v>6</v>
      </c>
      <c r="K839" s="422" t="s">
        <v>121</v>
      </c>
    </row>
    <row r="840" spans="2:11" ht="25.5" x14ac:dyDescent="0.25">
      <c r="B840" s="429" t="s">
        <v>874</v>
      </c>
      <c r="C840" s="429" t="s">
        <v>875</v>
      </c>
      <c r="D840" s="429" t="s">
        <v>238</v>
      </c>
      <c r="E840" s="429" t="s">
        <v>876</v>
      </c>
      <c r="F840" s="428" t="s">
        <v>279</v>
      </c>
      <c r="G840" s="427">
        <v>1</v>
      </c>
      <c r="H840" s="426">
        <v>19749.09</v>
      </c>
      <c r="I840" s="426">
        <v>19749.09</v>
      </c>
      <c r="J840" s="426">
        <v>19749.09</v>
      </c>
      <c r="K840" s="425">
        <v>5.3792939083667814E-3</v>
      </c>
    </row>
    <row r="841" spans="2:11" x14ac:dyDescent="0.25">
      <c r="B841" s="422" t="s">
        <v>4933</v>
      </c>
      <c r="C841" s="513"/>
      <c r="D841" s="513"/>
      <c r="E841" s="422" t="s">
        <v>45</v>
      </c>
      <c r="F841" s="513" t="s">
        <v>4932</v>
      </c>
      <c r="G841" s="513"/>
      <c r="H841" s="513"/>
      <c r="I841" s="422"/>
      <c r="J841" s="424" t="s">
        <v>2154</v>
      </c>
      <c r="K841" s="422"/>
    </row>
    <row r="842" spans="2:11" x14ac:dyDescent="0.25">
      <c r="B842" s="513" t="s">
        <v>5120</v>
      </c>
      <c r="C842" s="513"/>
      <c r="D842" s="513"/>
      <c r="E842" s="422" t="s">
        <v>121</v>
      </c>
      <c r="F842" s="513">
        <v>1</v>
      </c>
      <c r="G842" s="513"/>
      <c r="H842" s="513"/>
      <c r="I842" s="513"/>
      <c r="J842" s="423">
        <v>1</v>
      </c>
      <c r="K842" s="422" t="s">
        <v>121</v>
      </c>
    </row>
    <row r="843" spans="2:11" x14ac:dyDescent="0.25">
      <c r="B843" s="434" t="s">
        <v>877</v>
      </c>
      <c r="C843" s="434" t="s">
        <v>185</v>
      </c>
      <c r="D843" s="434"/>
      <c r="E843" s="434" t="s">
        <v>878</v>
      </c>
      <c r="F843" s="433"/>
      <c r="G843" s="432">
        <v>1</v>
      </c>
      <c r="H843" s="432" t="s">
        <v>121</v>
      </c>
      <c r="I843" s="431">
        <v>79051.28</v>
      </c>
      <c r="J843" s="431">
        <v>79051.28</v>
      </c>
      <c r="K843" s="430">
        <v>2.1532134845331952E-2</v>
      </c>
    </row>
    <row r="844" spans="2:11" ht="25.5" x14ac:dyDescent="0.25">
      <c r="B844" s="429" t="s">
        <v>879</v>
      </c>
      <c r="C844" s="429" t="s">
        <v>880</v>
      </c>
      <c r="D844" s="429" t="s">
        <v>462</v>
      </c>
      <c r="E844" s="429" t="s">
        <v>881</v>
      </c>
      <c r="F844" s="428" t="s">
        <v>292</v>
      </c>
      <c r="G844" s="427">
        <v>15</v>
      </c>
      <c r="H844" s="426">
        <v>198.49</v>
      </c>
      <c r="I844" s="426">
        <v>198.49</v>
      </c>
      <c r="J844" s="426">
        <v>2977.35</v>
      </c>
      <c r="K844" s="425">
        <v>8.1097613703091313E-4</v>
      </c>
    </row>
    <row r="845" spans="2:11" x14ac:dyDescent="0.25">
      <c r="B845" s="422" t="s">
        <v>4933</v>
      </c>
      <c r="C845" s="513"/>
      <c r="D845" s="513"/>
      <c r="E845" s="422" t="s">
        <v>45</v>
      </c>
      <c r="F845" s="513" t="s">
        <v>4932</v>
      </c>
      <c r="G845" s="513"/>
      <c r="H845" s="513"/>
      <c r="I845" s="422"/>
      <c r="J845" s="424" t="s">
        <v>2154</v>
      </c>
      <c r="K845" s="422"/>
    </row>
    <row r="846" spans="2:11" x14ac:dyDescent="0.25">
      <c r="B846" s="513" t="s">
        <v>5120</v>
      </c>
      <c r="C846" s="513"/>
      <c r="D846" s="513"/>
      <c r="E846" s="422" t="s">
        <v>5308</v>
      </c>
      <c r="F846" s="513">
        <v>15</v>
      </c>
      <c r="G846" s="513"/>
      <c r="H846" s="513"/>
      <c r="I846" s="513"/>
      <c r="J846" s="423">
        <v>15</v>
      </c>
      <c r="K846" s="422" t="s">
        <v>121</v>
      </c>
    </row>
    <row r="847" spans="2:11" ht="25.5" x14ac:dyDescent="0.25">
      <c r="B847" s="429" t="s">
        <v>882</v>
      </c>
      <c r="C847" s="429" t="s">
        <v>883</v>
      </c>
      <c r="D847" s="429" t="s">
        <v>462</v>
      </c>
      <c r="E847" s="429" t="s">
        <v>884</v>
      </c>
      <c r="F847" s="428" t="s">
        <v>292</v>
      </c>
      <c r="G847" s="427">
        <v>25</v>
      </c>
      <c r="H847" s="426">
        <v>125.23</v>
      </c>
      <c r="I847" s="426">
        <v>125.23</v>
      </c>
      <c r="J847" s="426">
        <v>3130.75</v>
      </c>
      <c r="K847" s="425">
        <v>8.5275951467228615E-4</v>
      </c>
    </row>
    <row r="848" spans="2:11" x14ac:dyDescent="0.25">
      <c r="B848" s="422" t="s">
        <v>4933</v>
      </c>
      <c r="C848" s="513"/>
      <c r="D848" s="513"/>
      <c r="E848" s="422" t="s">
        <v>45</v>
      </c>
      <c r="F848" s="513" t="s">
        <v>4932</v>
      </c>
      <c r="G848" s="513"/>
      <c r="H848" s="513"/>
      <c r="I848" s="422"/>
      <c r="J848" s="424" t="s">
        <v>2154</v>
      </c>
      <c r="K848" s="422"/>
    </row>
    <row r="849" spans="2:11" x14ac:dyDescent="0.25">
      <c r="B849" s="513" t="s">
        <v>5120</v>
      </c>
      <c r="C849" s="513"/>
      <c r="D849" s="513"/>
      <c r="E849" s="422" t="s">
        <v>5308</v>
      </c>
      <c r="F849" s="513">
        <v>25</v>
      </c>
      <c r="G849" s="513"/>
      <c r="H849" s="513"/>
      <c r="I849" s="513"/>
      <c r="J849" s="423">
        <v>25</v>
      </c>
      <c r="K849" s="422" t="s">
        <v>121</v>
      </c>
    </row>
    <row r="850" spans="2:11" ht="25.5" x14ac:dyDescent="0.25">
      <c r="B850" s="429" t="s">
        <v>885</v>
      </c>
      <c r="C850" s="429" t="s">
        <v>886</v>
      </c>
      <c r="D850" s="429" t="s">
        <v>462</v>
      </c>
      <c r="E850" s="429" t="s">
        <v>887</v>
      </c>
      <c r="F850" s="428" t="s">
        <v>292</v>
      </c>
      <c r="G850" s="427">
        <v>10</v>
      </c>
      <c r="H850" s="426">
        <v>157.54</v>
      </c>
      <c r="I850" s="426">
        <v>157.54</v>
      </c>
      <c r="J850" s="426">
        <v>1575.4</v>
      </c>
      <c r="K850" s="425">
        <v>4.2911038550338406E-4</v>
      </c>
    </row>
    <row r="851" spans="2:11" x14ac:dyDescent="0.25">
      <c r="B851" s="422" t="s">
        <v>4933</v>
      </c>
      <c r="C851" s="513"/>
      <c r="D851" s="513"/>
      <c r="E851" s="422" t="s">
        <v>45</v>
      </c>
      <c r="F851" s="513" t="s">
        <v>4932</v>
      </c>
      <c r="G851" s="513"/>
      <c r="H851" s="513"/>
      <c r="I851" s="422"/>
      <c r="J851" s="424" t="s">
        <v>2154</v>
      </c>
      <c r="K851" s="422"/>
    </row>
    <row r="852" spans="2:11" x14ac:dyDescent="0.25">
      <c r="B852" s="513" t="s">
        <v>5120</v>
      </c>
      <c r="C852" s="513"/>
      <c r="D852" s="513"/>
      <c r="E852" s="422" t="s">
        <v>5308</v>
      </c>
      <c r="F852" s="513">
        <v>10</v>
      </c>
      <c r="G852" s="513"/>
      <c r="H852" s="513"/>
      <c r="I852" s="513"/>
      <c r="J852" s="423">
        <v>10</v>
      </c>
      <c r="K852" s="422" t="s">
        <v>121</v>
      </c>
    </row>
    <row r="853" spans="2:11" ht="25.5" x14ac:dyDescent="0.25">
      <c r="B853" s="429" t="s">
        <v>888</v>
      </c>
      <c r="C853" s="429" t="s">
        <v>889</v>
      </c>
      <c r="D853" s="429" t="s">
        <v>890</v>
      </c>
      <c r="E853" s="429" t="s">
        <v>891</v>
      </c>
      <c r="F853" s="428" t="s">
        <v>892</v>
      </c>
      <c r="G853" s="427">
        <v>25</v>
      </c>
      <c r="H853" s="426">
        <v>8.44</v>
      </c>
      <c r="I853" s="426">
        <v>8.44</v>
      </c>
      <c r="J853" s="426">
        <v>211</v>
      </c>
      <c r="K853" s="425">
        <v>5.747257289654312E-5</v>
      </c>
    </row>
    <row r="854" spans="2:11" x14ac:dyDescent="0.25">
      <c r="B854" s="422" t="s">
        <v>4933</v>
      </c>
      <c r="C854" s="513"/>
      <c r="D854" s="513"/>
      <c r="E854" s="422" t="s">
        <v>45</v>
      </c>
      <c r="F854" s="513" t="s">
        <v>4932</v>
      </c>
      <c r="G854" s="513"/>
      <c r="H854" s="513"/>
      <c r="I854" s="422"/>
      <c r="J854" s="424" t="s">
        <v>2154</v>
      </c>
      <c r="K854" s="422"/>
    </row>
    <row r="855" spans="2:11" x14ac:dyDescent="0.25">
      <c r="B855" s="513" t="s">
        <v>5120</v>
      </c>
      <c r="C855" s="513"/>
      <c r="D855" s="513"/>
      <c r="E855" s="422" t="s">
        <v>5308</v>
      </c>
      <c r="F855" s="513">
        <v>25</v>
      </c>
      <c r="G855" s="513"/>
      <c r="H855" s="513"/>
      <c r="I855" s="513"/>
      <c r="J855" s="423">
        <v>25</v>
      </c>
      <c r="K855" s="422" t="s">
        <v>121</v>
      </c>
    </row>
    <row r="856" spans="2:11" ht="25.5" x14ac:dyDescent="0.25">
      <c r="B856" s="429" t="s">
        <v>893</v>
      </c>
      <c r="C856" s="429" t="s">
        <v>894</v>
      </c>
      <c r="D856" s="429" t="s">
        <v>462</v>
      </c>
      <c r="E856" s="429" t="s">
        <v>895</v>
      </c>
      <c r="F856" s="428" t="s">
        <v>292</v>
      </c>
      <c r="G856" s="427">
        <v>50</v>
      </c>
      <c r="H856" s="426">
        <v>455.23</v>
      </c>
      <c r="I856" s="426">
        <v>455.23</v>
      </c>
      <c r="J856" s="426">
        <v>22761.5</v>
      </c>
      <c r="K856" s="425">
        <v>6.1998197534818304E-3</v>
      </c>
    </row>
    <row r="857" spans="2:11" x14ac:dyDescent="0.25">
      <c r="B857" s="422" t="s">
        <v>4933</v>
      </c>
      <c r="C857" s="513"/>
      <c r="D857" s="513"/>
      <c r="E857" s="422" t="s">
        <v>45</v>
      </c>
      <c r="F857" s="513" t="s">
        <v>4932</v>
      </c>
      <c r="G857" s="513"/>
      <c r="H857" s="513"/>
      <c r="I857" s="422"/>
      <c r="J857" s="424" t="s">
        <v>2154</v>
      </c>
      <c r="K857" s="422"/>
    </row>
    <row r="858" spans="2:11" x14ac:dyDescent="0.25">
      <c r="B858" s="513" t="s">
        <v>5120</v>
      </c>
      <c r="C858" s="513"/>
      <c r="D858" s="513"/>
      <c r="E858" s="422" t="s">
        <v>5308</v>
      </c>
      <c r="F858" s="513">
        <v>50</v>
      </c>
      <c r="G858" s="513"/>
      <c r="H858" s="513"/>
      <c r="I858" s="513"/>
      <c r="J858" s="423">
        <v>50</v>
      </c>
      <c r="K858" s="422" t="s">
        <v>121</v>
      </c>
    </row>
    <row r="859" spans="2:11" ht="25.5" x14ac:dyDescent="0.25">
      <c r="B859" s="429" t="s">
        <v>896</v>
      </c>
      <c r="C859" s="429" t="s">
        <v>897</v>
      </c>
      <c r="D859" s="429" t="s">
        <v>890</v>
      </c>
      <c r="E859" s="429" t="s">
        <v>898</v>
      </c>
      <c r="F859" s="428" t="s">
        <v>899</v>
      </c>
      <c r="G859" s="427">
        <v>8</v>
      </c>
      <c r="H859" s="426">
        <v>837.32</v>
      </c>
      <c r="I859" s="426">
        <v>837.32</v>
      </c>
      <c r="J859" s="426">
        <v>6698.56</v>
      </c>
      <c r="K859" s="425">
        <v>1.8245662459804165E-3</v>
      </c>
    </row>
    <row r="860" spans="2:11" x14ac:dyDescent="0.25">
      <c r="B860" s="422" t="s">
        <v>4933</v>
      </c>
      <c r="C860" s="513"/>
      <c r="D860" s="513"/>
      <c r="E860" s="422" t="s">
        <v>45</v>
      </c>
      <c r="F860" s="513" t="s">
        <v>4932</v>
      </c>
      <c r="G860" s="513"/>
      <c r="H860" s="513"/>
      <c r="I860" s="422"/>
      <c r="J860" s="424" t="s">
        <v>2154</v>
      </c>
      <c r="K860" s="422"/>
    </row>
    <row r="861" spans="2:11" x14ac:dyDescent="0.25">
      <c r="B861" s="513" t="s">
        <v>5120</v>
      </c>
      <c r="C861" s="513"/>
      <c r="D861" s="513"/>
      <c r="E861" s="422" t="s">
        <v>5308</v>
      </c>
      <c r="F861" s="513">
        <v>8</v>
      </c>
      <c r="G861" s="513"/>
      <c r="H861" s="513"/>
      <c r="I861" s="513"/>
      <c r="J861" s="423">
        <v>8</v>
      </c>
      <c r="K861" s="422" t="s">
        <v>121</v>
      </c>
    </row>
    <row r="862" spans="2:11" ht="25.5" x14ac:dyDescent="0.25">
      <c r="B862" s="429" t="s">
        <v>900</v>
      </c>
      <c r="C862" s="429" t="s">
        <v>901</v>
      </c>
      <c r="D862" s="429" t="s">
        <v>660</v>
      </c>
      <c r="E862" s="429" t="s">
        <v>902</v>
      </c>
      <c r="F862" s="428" t="s">
        <v>428</v>
      </c>
      <c r="G862" s="427">
        <v>1</v>
      </c>
      <c r="H862" s="426">
        <v>6111.12</v>
      </c>
      <c r="I862" s="426">
        <v>6111.12</v>
      </c>
      <c r="J862" s="426">
        <v>6111.12</v>
      </c>
      <c r="K862" s="425">
        <v>1.6645582449266475E-3</v>
      </c>
    </row>
    <row r="863" spans="2:11" x14ac:dyDescent="0.25">
      <c r="B863" s="422" t="s">
        <v>4933</v>
      </c>
      <c r="C863" s="513"/>
      <c r="D863" s="513"/>
      <c r="E863" s="422" t="s">
        <v>45</v>
      </c>
      <c r="F863" s="513" t="s">
        <v>4932</v>
      </c>
      <c r="G863" s="513"/>
      <c r="H863" s="513"/>
      <c r="I863" s="422"/>
      <c r="J863" s="424" t="s">
        <v>2154</v>
      </c>
      <c r="K863" s="422"/>
    </row>
    <row r="864" spans="2:11" x14ac:dyDescent="0.25">
      <c r="B864" s="513" t="s">
        <v>5120</v>
      </c>
      <c r="C864" s="513"/>
      <c r="D864" s="513"/>
      <c r="E864" s="422" t="s">
        <v>5308</v>
      </c>
      <c r="F864" s="513">
        <v>1</v>
      </c>
      <c r="G864" s="513"/>
      <c r="H864" s="513"/>
      <c r="I864" s="513"/>
      <c r="J864" s="423">
        <v>1</v>
      </c>
      <c r="K864" s="422" t="s">
        <v>121</v>
      </c>
    </row>
    <row r="865" spans="2:11" ht="25.5" x14ac:dyDescent="0.25">
      <c r="B865" s="429" t="s">
        <v>903</v>
      </c>
      <c r="C865" s="429" t="s">
        <v>904</v>
      </c>
      <c r="D865" s="429" t="s">
        <v>890</v>
      </c>
      <c r="E865" s="429" t="s">
        <v>905</v>
      </c>
      <c r="F865" s="428" t="s">
        <v>284</v>
      </c>
      <c r="G865" s="427">
        <v>1.34</v>
      </c>
      <c r="H865" s="426">
        <v>1469.74</v>
      </c>
      <c r="I865" s="426">
        <v>1469.74</v>
      </c>
      <c r="J865" s="426">
        <v>1969.45</v>
      </c>
      <c r="K865" s="425">
        <v>5.3644245825164381E-4</v>
      </c>
    </row>
    <row r="866" spans="2:11" x14ac:dyDescent="0.25">
      <c r="B866" s="422" t="s">
        <v>4933</v>
      </c>
      <c r="C866" s="513"/>
      <c r="D866" s="513"/>
      <c r="E866" s="422" t="s">
        <v>45</v>
      </c>
      <c r="F866" s="513" t="s">
        <v>4932</v>
      </c>
      <c r="G866" s="513"/>
      <c r="H866" s="513"/>
      <c r="I866" s="422"/>
      <c r="J866" s="424" t="s">
        <v>2154</v>
      </c>
      <c r="K866" s="422"/>
    </row>
    <row r="867" spans="2:11" x14ac:dyDescent="0.25">
      <c r="B867" s="513" t="s">
        <v>5120</v>
      </c>
      <c r="C867" s="513"/>
      <c r="D867" s="513"/>
      <c r="E867" s="422" t="s">
        <v>5308</v>
      </c>
      <c r="F867" s="513" t="s">
        <v>2115</v>
      </c>
      <c r="G867" s="513"/>
      <c r="H867" s="513"/>
      <c r="I867" s="513"/>
      <c r="J867" s="423">
        <v>1.34</v>
      </c>
      <c r="K867" s="422" t="s">
        <v>121</v>
      </c>
    </row>
    <row r="868" spans="2:11" ht="25.5" x14ac:dyDescent="0.25">
      <c r="B868" s="429" t="s">
        <v>906</v>
      </c>
      <c r="C868" s="429" t="s">
        <v>907</v>
      </c>
      <c r="D868" s="429" t="s">
        <v>229</v>
      </c>
      <c r="E868" s="429" t="s">
        <v>908</v>
      </c>
      <c r="F868" s="428" t="s">
        <v>292</v>
      </c>
      <c r="G868" s="427">
        <v>50</v>
      </c>
      <c r="H868" s="426">
        <v>95.26</v>
      </c>
      <c r="I868" s="426">
        <v>95.26</v>
      </c>
      <c r="J868" s="426">
        <v>4763</v>
      </c>
      <c r="K868" s="425">
        <v>1.2973548090342887E-3</v>
      </c>
    </row>
    <row r="869" spans="2:11" x14ac:dyDescent="0.25">
      <c r="B869" s="422" t="s">
        <v>4933</v>
      </c>
      <c r="C869" s="513"/>
      <c r="D869" s="513"/>
      <c r="E869" s="422" t="s">
        <v>45</v>
      </c>
      <c r="F869" s="513" t="s">
        <v>4932</v>
      </c>
      <c r="G869" s="513"/>
      <c r="H869" s="513"/>
      <c r="I869" s="422"/>
      <c r="J869" s="424" t="s">
        <v>2154</v>
      </c>
      <c r="K869" s="422"/>
    </row>
    <row r="870" spans="2:11" x14ac:dyDescent="0.25">
      <c r="B870" s="513" t="s">
        <v>5120</v>
      </c>
      <c r="C870" s="513"/>
      <c r="D870" s="513"/>
      <c r="E870" s="422" t="s">
        <v>5308</v>
      </c>
      <c r="F870" s="513">
        <v>50</v>
      </c>
      <c r="G870" s="513"/>
      <c r="H870" s="513"/>
      <c r="I870" s="513"/>
      <c r="J870" s="423">
        <v>50</v>
      </c>
      <c r="K870" s="422" t="s">
        <v>121</v>
      </c>
    </row>
    <row r="871" spans="2:11" ht="25.5" x14ac:dyDescent="0.25">
      <c r="B871" s="429" t="s">
        <v>909</v>
      </c>
      <c r="C871" s="429" t="s">
        <v>910</v>
      </c>
      <c r="D871" s="429" t="s">
        <v>462</v>
      </c>
      <c r="E871" s="429" t="s">
        <v>911</v>
      </c>
      <c r="F871" s="428" t="s">
        <v>292</v>
      </c>
      <c r="G871" s="427">
        <v>5</v>
      </c>
      <c r="H871" s="426">
        <v>674.51</v>
      </c>
      <c r="I871" s="426">
        <v>674.51</v>
      </c>
      <c r="J871" s="426">
        <v>3372.55</v>
      </c>
      <c r="K871" s="425">
        <v>9.1862144892055221E-4</v>
      </c>
    </row>
    <row r="872" spans="2:11" x14ac:dyDescent="0.25">
      <c r="B872" s="422" t="s">
        <v>4933</v>
      </c>
      <c r="C872" s="513"/>
      <c r="D872" s="513"/>
      <c r="E872" s="422" t="s">
        <v>45</v>
      </c>
      <c r="F872" s="513" t="s">
        <v>4932</v>
      </c>
      <c r="G872" s="513"/>
      <c r="H872" s="513"/>
      <c r="I872" s="422"/>
      <c r="J872" s="424" t="s">
        <v>2154</v>
      </c>
      <c r="K872" s="422"/>
    </row>
    <row r="873" spans="2:11" x14ac:dyDescent="0.25">
      <c r="B873" s="513" t="s">
        <v>5120</v>
      </c>
      <c r="C873" s="513"/>
      <c r="D873" s="513"/>
      <c r="E873" s="422" t="s">
        <v>5308</v>
      </c>
      <c r="F873" s="513">
        <v>5</v>
      </c>
      <c r="G873" s="513"/>
      <c r="H873" s="513"/>
      <c r="I873" s="513"/>
      <c r="J873" s="423">
        <v>5</v>
      </c>
      <c r="K873" s="422" t="s">
        <v>121</v>
      </c>
    </row>
    <row r="874" spans="2:11" ht="38.25" x14ac:dyDescent="0.25">
      <c r="B874" s="429" t="s">
        <v>912</v>
      </c>
      <c r="C874" s="429" t="s">
        <v>913</v>
      </c>
      <c r="D874" s="429" t="s">
        <v>238</v>
      </c>
      <c r="E874" s="429" t="s">
        <v>914</v>
      </c>
      <c r="F874" s="428" t="s">
        <v>428</v>
      </c>
      <c r="G874" s="427">
        <v>1</v>
      </c>
      <c r="H874" s="426">
        <v>16345.6</v>
      </c>
      <c r="I874" s="426">
        <v>16345.6</v>
      </c>
      <c r="J874" s="426">
        <v>16345.6</v>
      </c>
      <c r="K874" s="425">
        <v>4.4522449646338166E-3</v>
      </c>
    </row>
    <row r="875" spans="2:11" x14ac:dyDescent="0.25">
      <c r="B875" s="422" t="s">
        <v>4933</v>
      </c>
      <c r="C875" s="513"/>
      <c r="D875" s="513"/>
      <c r="E875" s="422" t="s">
        <v>45</v>
      </c>
      <c r="F875" s="513" t="s">
        <v>4932</v>
      </c>
      <c r="G875" s="513"/>
      <c r="H875" s="513"/>
      <c r="I875" s="422"/>
      <c r="J875" s="424" t="s">
        <v>2154</v>
      </c>
      <c r="K875" s="422"/>
    </row>
    <row r="876" spans="2:11" x14ac:dyDescent="0.25">
      <c r="B876" s="513" t="s">
        <v>5120</v>
      </c>
      <c r="C876" s="513"/>
      <c r="D876" s="513"/>
      <c r="E876" s="422" t="s">
        <v>5308</v>
      </c>
      <c r="F876" s="513">
        <v>1</v>
      </c>
      <c r="G876" s="513"/>
      <c r="H876" s="513"/>
      <c r="I876" s="513"/>
      <c r="J876" s="423">
        <v>1</v>
      </c>
      <c r="K876" s="422" t="s">
        <v>121</v>
      </c>
    </row>
    <row r="877" spans="2:11" ht="38.25" x14ac:dyDescent="0.25">
      <c r="B877" s="429" t="s">
        <v>915</v>
      </c>
      <c r="C877" s="429" t="s">
        <v>916</v>
      </c>
      <c r="D877" s="429" t="s">
        <v>890</v>
      </c>
      <c r="E877" s="429" t="s">
        <v>917</v>
      </c>
      <c r="F877" s="428" t="s">
        <v>428</v>
      </c>
      <c r="G877" s="427">
        <v>1</v>
      </c>
      <c r="H877" s="426">
        <v>9135</v>
      </c>
      <c r="I877" s="426">
        <v>9135</v>
      </c>
      <c r="J877" s="426">
        <v>9135</v>
      </c>
      <c r="K877" s="425">
        <v>2.4882083099996275E-3</v>
      </c>
    </row>
    <row r="878" spans="2:11" x14ac:dyDescent="0.25">
      <c r="B878" s="422" t="s">
        <v>4933</v>
      </c>
      <c r="C878" s="513"/>
      <c r="D878" s="513"/>
      <c r="E878" s="422" t="s">
        <v>45</v>
      </c>
      <c r="F878" s="513" t="s">
        <v>4932</v>
      </c>
      <c r="G878" s="513"/>
      <c r="H878" s="513"/>
      <c r="I878" s="422"/>
      <c r="J878" s="424" t="s">
        <v>2154</v>
      </c>
      <c r="K878" s="422"/>
    </row>
    <row r="879" spans="2:11" x14ac:dyDescent="0.25">
      <c r="B879" s="513" t="s">
        <v>5120</v>
      </c>
      <c r="C879" s="513"/>
      <c r="D879" s="513"/>
      <c r="E879" s="422" t="s">
        <v>5308</v>
      </c>
      <c r="F879" s="513">
        <v>1</v>
      </c>
      <c r="G879" s="513"/>
      <c r="H879" s="513"/>
      <c r="I879" s="513"/>
      <c r="J879" s="423">
        <v>1</v>
      </c>
      <c r="K879" s="422" t="s">
        <v>121</v>
      </c>
    </row>
    <row r="880" spans="2:11" x14ac:dyDescent="0.25">
      <c r="B880" s="434" t="s">
        <v>918</v>
      </c>
      <c r="C880" s="434" t="s">
        <v>185</v>
      </c>
      <c r="D880" s="434"/>
      <c r="E880" s="434" t="s">
        <v>919</v>
      </c>
      <c r="F880" s="433"/>
      <c r="G880" s="432">
        <v>1</v>
      </c>
      <c r="H880" s="432" t="s">
        <v>121</v>
      </c>
      <c r="I880" s="431">
        <v>42660.83</v>
      </c>
      <c r="J880" s="431">
        <v>42660.83</v>
      </c>
      <c r="K880" s="430">
        <v>1.1620036312805847E-2</v>
      </c>
    </row>
    <row r="881" spans="2:11" ht="25.5" x14ac:dyDescent="0.25">
      <c r="B881" s="429" t="s">
        <v>920</v>
      </c>
      <c r="C881" s="429" t="s">
        <v>921</v>
      </c>
      <c r="D881" s="429" t="s">
        <v>229</v>
      </c>
      <c r="E881" s="429" t="s">
        <v>922</v>
      </c>
      <c r="F881" s="428" t="s">
        <v>279</v>
      </c>
      <c r="G881" s="427">
        <v>3</v>
      </c>
      <c r="H881" s="426">
        <v>678.14</v>
      </c>
      <c r="I881" s="426">
        <v>678.14</v>
      </c>
      <c r="J881" s="426">
        <v>2034.42</v>
      </c>
      <c r="K881" s="425">
        <v>5.5413910783026191E-4</v>
      </c>
    </row>
    <row r="882" spans="2:11" x14ac:dyDescent="0.25">
      <c r="B882" s="422" t="s">
        <v>4933</v>
      </c>
      <c r="C882" s="513"/>
      <c r="D882" s="513"/>
      <c r="E882" s="422" t="s">
        <v>45</v>
      </c>
      <c r="F882" s="513" t="s">
        <v>4932</v>
      </c>
      <c r="G882" s="513"/>
      <c r="H882" s="513"/>
      <c r="I882" s="422"/>
      <c r="J882" s="424" t="s">
        <v>2154</v>
      </c>
      <c r="K882" s="422"/>
    </row>
    <row r="883" spans="2:11" x14ac:dyDescent="0.25">
      <c r="B883" s="513" t="s">
        <v>5120</v>
      </c>
      <c r="C883" s="513"/>
      <c r="D883" s="513"/>
      <c r="E883" s="422" t="s">
        <v>5302</v>
      </c>
      <c r="F883" s="513">
        <v>3</v>
      </c>
      <c r="G883" s="513"/>
      <c r="H883" s="513"/>
      <c r="I883" s="513"/>
      <c r="J883" s="423">
        <v>3</v>
      </c>
      <c r="K883" s="422" t="s">
        <v>121</v>
      </c>
    </row>
    <row r="884" spans="2:11" ht="25.5" x14ac:dyDescent="0.25">
      <c r="B884" s="429" t="s">
        <v>923</v>
      </c>
      <c r="C884" s="429" t="s">
        <v>924</v>
      </c>
      <c r="D884" s="429" t="s">
        <v>229</v>
      </c>
      <c r="E884" s="429" t="s">
        <v>925</v>
      </c>
      <c r="F884" s="428" t="s">
        <v>279</v>
      </c>
      <c r="G884" s="427">
        <v>1</v>
      </c>
      <c r="H884" s="426">
        <v>756.15</v>
      </c>
      <c r="I884" s="426">
        <v>756.15</v>
      </c>
      <c r="J884" s="426">
        <v>756.15</v>
      </c>
      <c r="K884" s="425">
        <v>2.0596154500341745E-4</v>
      </c>
    </row>
    <row r="885" spans="2:11" x14ac:dyDescent="0.25">
      <c r="B885" s="422" t="s">
        <v>4933</v>
      </c>
      <c r="C885" s="513"/>
      <c r="D885" s="513"/>
      <c r="E885" s="422" t="s">
        <v>45</v>
      </c>
      <c r="F885" s="513" t="s">
        <v>4932</v>
      </c>
      <c r="G885" s="513"/>
      <c r="H885" s="513"/>
      <c r="I885" s="422"/>
      <c r="J885" s="424" t="s">
        <v>2154</v>
      </c>
      <c r="K885" s="422"/>
    </row>
    <row r="886" spans="2:11" x14ac:dyDescent="0.25">
      <c r="B886" s="513" t="s">
        <v>5120</v>
      </c>
      <c r="C886" s="513"/>
      <c r="D886" s="513"/>
      <c r="E886" s="422" t="s">
        <v>5302</v>
      </c>
      <c r="F886" s="513">
        <v>1</v>
      </c>
      <c r="G886" s="513"/>
      <c r="H886" s="513"/>
      <c r="I886" s="513"/>
      <c r="J886" s="423">
        <v>1</v>
      </c>
      <c r="K886" s="422" t="s">
        <v>121</v>
      </c>
    </row>
    <row r="887" spans="2:11" ht="25.5" x14ac:dyDescent="0.25">
      <c r="B887" s="429" t="s">
        <v>926</v>
      </c>
      <c r="C887" s="429" t="s">
        <v>927</v>
      </c>
      <c r="D887" s="429" t="s">
        <v>229</v>
      </c>
      <c r="E887" s="429" t="s">
        <v>928</v>
      </c>
      <c r="F887" s="428" t="s">
        <v>240</v>
      </c>
      <c r="G887" s="427">
        <v>7.2</v>
      </c>
      <c r="H887" s="426">
        <v>157.81</v>
      </c>
      <c r="I887" s="426">
        <v>157.81</v>
      </c>
      <c r="J887" s="426">
        <v>1136.23</v>
      </c>
      <c r="K887" s="425">
        <v>3.0948844313857435E-4</v>
      </c>
    </row>
    <row r="888" spans="2:11" x14ac:dyDescent="0.25">
      <c r="B888" s="422" t="s">
        <v>4933</v>
      </c>
      <c r="C888" s="513"/>
      <c r="D888" s="513"/>
      <c r="E888" s="422" t="s">
        <v>45</v>
      </c>
      <c r="F888" s="513" t="s">
        <v>4932</v>
      </c>
      <c r="G888" s="513"/>
      <c r="H888" s="513"/>
      <c r="I888" s="422"/>
      <c r="J888" s="424" t="s">
        <v>2154</v>
      </c>
      <c r="K888" s="422"/>
    </row>
    <row r="889" spans="2:11" ht="25.5" x14ac:dyDescent="0.25">
      <c r="B889" s="513" t="s">
        <v>5120</v>
      </c>
      <c r="C889" s="513"/>
      <c r="D889" s="513"/>
      <c r="E889" s="422" t="s">
        <v>5307</v>
      </c>
      <c r="F889" s="513"/>
      <c r="G889" s="513"/>
      <c r="H889" s="513"/>
      <c r="I889" s="513"/>
      <c r="J889" s="423">
        <v>7.2</v>
      </c>
      <c r="K889" s="422" t="s">
        <v>121</v>
      </c>
    </row>
    <row r="890" spans="2:11" ht="25.5" x14ac:dyDescent="0.25">
      <c r="B890" s="429" t="s">
        <v>929</v>
      </c>
      <c r="C890" s="429" t="s">
        <v>930</v>
      </c>
      <c r="D890" s="429" t="s">
        <v>229</v>
      </c>
      <c r="E890" s="429" t="s">
        <v>931</v>
      </c>
      <c r="F890" s="428" t="s">
        <v>240</v>
      </c>
      <c r="G890" s="427">
        <v>1.8</v>
      </c>
      <c r="H890" s="426">
        <v>480.83</v>
      </c>
      <c r="I890" s="426">
        <v>480.83</v>
      </c>
      <c r="J890" s="426">
        <v>865.49</v>
      </c>
      <c r="K890" s="425">
        <v>2.3574377780203367E-4</v>
      </c>
    </row>
    <row r="891" spans="2:11" x14ac:dyDescent="0.25">
      <c r="B891" s="422" t="s">
        <v>4933</v>
      </c>
      <c r="C891" s="513"/>
      <c r="D891" s="513"/>
      <c r="E891" s="422" t="s">
        <v>45</v>
      </c>
      <c r="F891" s="513" t="s">
        <v>4932</v>
      </c>
      <c r="G891" s="513"/>
      <c r="H891" s="513"/>
      <c r="I891" s="422"/>
      <c r="J891" s="424" t="s">
        <v>2154</v>
      </c>
      <c r="K891" s="422"/>
    </row>
    <row r="892" spans="2:11" ht="25.5" x14ac:dyDescent="0.25">
      <c r="B892" s="513" t="s">
        <v>5120</v>
      </c>
      <c r="C892" s="513"/>
      <c r="D892" s="513"/>
      <c r="E892" s="422" t="s">
        <v>5307</v>
      </c>
      <c r="F892" s="513"/>
      <c r="G892" s="513"/>
      <c r="H892" s="513"/>
      <c r="I892" s="513"/>
      <c r="J892" s="423">
        <v>1.8</v>
      </c>
      <c r="K892" s="422" t="s">
        <v>121</v>
      </c>
    </row>
    <row r="893" spans="2:11" ht="25.5" x14ac:dyDescent="0.25">
      <c r="B893" s="429" t="s">
        <v>932</v>
      </c>
      <c r="C893" s="429" t="s">
        <v>587</v>
      </c>
      <c r="D893" s="429" t="s">
        <v>462</v>
      </c>
      <c r="E893" s="429" t="s">
        <v>588</v>
      </c>
      <c r="F893" s="428" t="s">
        <v>268</v>
      </c>
      <c r="G893" s="427">
        <v>20</v>
      </c>
      <c r="H893" s="426">
        <v>88.03</v>
      </c>
      <c r="I893" s="426">
        <v>88.03</v>
      </c>
      <c r="J893" s="426">
        <v>1760.6</v>
      </c>
      <c r="K893" s="425">
        <v>4.7955550635854895E-4</v>
      </c>
    </row>
    <row r="894" spans="2:11" x14ac:dyDescent="0.25">
      <c r="B894" s="422" t="s">
        <v>4933</v>
      </c>
      <c r="C894" s="513"/>
      <c r="D894" s="513"/>
      <c r="E894" s="422" t="s">
        <v>45</v>
      </c>
      <c r="F894" s="513" t="s">
        <v>4932</v>
      </c>
      <c r="G894" s="513"/>
      <c r="H894" s="513"/>
      <c r="I894" s="422"/>
      <c r="J894" s="424" t="s">
        <v>2154</v>
      </c>
      <c r="K894" s="422"/>
    </row>
    <row r="895" spans="2:11" x14ac:dyDescent="0.25">
      <c r="B895" s="513" t="s">
        <v>5120</v>
      </c>
      <c r="C895" s="513"/>
      <c r="D895" s="513"/>
      <c r="E895" s="422" t="s">
        <v>5302</v>
      </c>
      <c r="F895" s="513">
        <v>20</v>
      </c>
      <c r="G895" s="513"/>
      <c r="H895" s="513"/>
      <c r="I895" s="513"/>
      <c r="J895" s="423">
        <v>20</v>
      </c>
      <c r="K895" s="422" t="s">
        <v>121</v>
      </c>
    </row>
    <row r="896" spans="2:11" ht="25.5" x14ac:dyDescent="0.25">
      <c r="B896" s="429" t="s">
        <v>933</v>
      </c>
      <c r="C896" s="429" t="s">
        <v>499</v>
      </c>
      <c r="D896" s="429" t="s">
        <v>462</v>
      </c>
      <c r="E896" s="429" t="s">
        <v>500</v>
      </c>
      <c r="F896" s="428" t="s">
        <v>268</v>
      </c>
      <c r="G896" s="427">
        <v>10</v>
      </c>
      <c r="H896" s="426">
        <v>5.34</v>
      </c>
      <c r="I896" s="426">
        <v>5.34</v>
      </c>
      <c r="J896" s="426">
        <v>53.4</v>
      </c>
      <c r="K896" s="425">
        <v>1.4545191434480581E-5</v>
      </c>
    </row>
    <row r="897" spans="2:11" x14ac:dyDescent="0.25">
      <c r="B897" s="422" t="s">
        <v>4933</v>
      </c>
      <c r="C897" s="513"/>
      <c r="D897" s="513"/>
      <c r="E897" s="422" t="s">
        <v>45</v>
      </c>
      <c r="F897" s="513" t="s">
        <v>4932</v>
      </c>
      <c r="G897" s="513"/>
      <c r="H897" s="513"/>
      <c r="I897" s="422"/>
      <c r="J897" s="424" t="s">
        <v>2154</v>
      </c>
      <c r="K897" s="422"/>
    </row>
    <row r="898" spans="2:11" x14ac:dyDescent="0.25">
      <c r="B898" s="513" t="s">
        <v>5120</v>
      </c>
      <c r="C898" s="513"/>
      <c r="D898" s="513"/>
      <c r="E898" s="422" t="s">
        <v>5302</v>
      </c>
      <c r="F898" s="513">
        <v>10</v>
      </c>
      <c r="G898" s="513"/>
      <c r="H898" s="513"/>
      <c r="I898" s="513"/>
      <c r="J898" s="423">
        <v>10</v>
      </c>
      <c r="K898" s="422" t="s">
        <v>121</v>
      </c>
    </row>
    <row r="899" spans="2:11" ht="25.5" x14ac:dyDescent="0.25">
      <c r="B899" s="429" t="s">
        <v>934</v>
      </c>
      <c r="C899" s="429" t="s">
        <v>600</v>
      </c>
      <c r="D899" s="429" t="s">
        <v>238</v>
      </c>
      <c r="E899" s="429" t="s">
        <v>601</v>
      </c>
      <c r="F899" s="428" t="s">
        <v>268</v>
      </c>
      <c r="G899" s="427">
        <v>62</v>
      </c>
      <c r="H899" s="426">
        <v>12.79</v>
      </c>
      <c r="I899" s="426">
        <v>12.79</v>
      </c>
      <c r="J899" s="426">
        <v>792.98</v>
      </c>
      <c r="K899" s="425">
        <v>2.1599336898341594E-4</v>
      </c>
    </row>
    <row r="900" spans="2:11" x14ac:dyDescent="0.25">
      <c r="B900" s="422" t="s">
        <v>4933</v>
      </c>
      <c r="C900" s="513"/>
      <c r="D900" s="513"/>
      <c r="E900" s="422" t="s">
        <v>45</v>
      </c>
      <c r="F900" s="513" t="s">
        <v>4932</v>
      </c>
      <c r="G900" s="513"/>
      <c r="H900" s="513"/>
      <c r="I900" s="422"/>
      <c r="J900" s="424" t="s">
        <v>2154</v>
      </c>
      <c r="K900" s="422"/>
    </row>
    <row r="901" spans="2:11" x14ac:dyDescent="0.25">
      <c r="B901" s="513" t="s">
        <v>5120</v>
      </c>
      <c r="C901" s="513"/>
      <c r="D901" s="513"/>
      <c r="E901" s="422" t="s">
        <v>5302</v>
      </c>
      <c r="F901" s="513">
        <v>62</v>
      </c>
      <c r="G901" s="513"/>
      <c r="H901" s="513"/>
      <c r="I901" s="513"/>
      <c r="J901" s="423">
        <v>62</v>
      </c>
      <c r="K901" s="422" t="s">
        <v>121</v>
      </c>
    </row>
    <row r="902" spans="2:11" ht="25.5" x14ac:dyDescent="0.25">
      <c r="B902" s="429" t="s">
        <v>935</v>
      </c>
      <c r="C902" s="429" t="s">
        <v>505</v>
      </c>
      <c r="D902" s="429" t="s">
        <v>462</v>
      </c>
      <c r="E902" s="429" t="s">
        <v>506</v>
      </c>
      <c r="F902" s="428" t="s">
        <v>268</v>
      </c>
      <c r="G902" s="427">
        <v>2</v>
      </c>
      <c r="H902" s="426">
        <v>4.1500000000000004</v>
      </c>
      <c r="I902" s="426">
        <v>4.1500000000000004</v>
      </c>
      <c r="J902" s="426">
        <v>8.3000000000000007</v>
      </c>
      <c r="K902" s="425">
        <v>2.2607694551720755E-6</v>
      </c>
    </row>
    <row r="903" spans="2:11" x14ac:dyDescent="0.25">
      <c r="B903" s="422" t="s">
        <v>4933</v>
      </c>
      <c r="C903" s="513"/>
      <c r="D903" s="513"/>
      <c r="E903" s="422" t="s">
        <v>45</v>
      </c>
      <c r="F903" s="513" t="s">
        <v>4932</v>
      </c>
      <c r="G903" s="513"/>
      <c r="H903" s="513"/>
      <c r="I903" s="422"/>
      <c r="J903" s="424" t="s">
        <v>2154</v>
      </c>
      <c r="K903" s="422"/>
    </row>
    <row r="904" spans="2:11" x14ac:dyDescent="0.25">
      <c r="B904" s="513" t="s">
        <v>5120</v>
      </c>
      <c r="C904" s="513"/>
      <c r="D904" s="513"/>
      <c r="E904" s="422" t="s">
        <v>5302</v>
      </c>
      <c r="F904" s="513">
        <v>2</v>
      </c>
      <c r="G904" s="513"/>
      <c r="H904" s="513"/>
      <c r="I904" s="513"/>
      <c r="J904" s="423">
        <v>2</v>
      </c>
      <c r="K904" s="422" t="s">
        <v>121</v>
      </c>
    </row>
    <row r="905" spans="2:11" ht="38.25" x14ac:dyDescent="0.25">
      <c r="B905" s="429" t="s">
        <v>936</v>
      </c>
      <c r="C905" s="429" t="s">
        <v>937</v>
      </c>
      <c r="D905" s="429" t="s">
        <v>434</v>
      </c>
      <c r="E905" s="429" t="s">
        <v>938</v>
      </c>
      <c r="F905" s="428" t="s">
        <v>428</v>
      </c>
      <c r="G905" s="427">
        <v>18</v>
      </c>
      <c r="H905" s="426">
        <v>99.99</v>
      </c>
      <c r="I905" s="426">
        <v>99.99</v>
      </c>
      <c r="J905" s="426">
        <v>1799.82</v>
      </c>
      <c r="K905" s="425">
        <v>4.9023832298889219E-4</v>
      </c>
    </row>
    <row r="906" spans="2:11" x14ac:dyDescent="0.25">
      <c r="B906" s="422" t="s">
        <v>4933</v>
      </c>
      <c r="C906" s="513"/>
      <c r="D906" s="513"/>
      <c r="E906" s="422" t="s">
        <v>45</v>
      </c>
      <c r="F906" s="513" t="s">
        <v>4932</v>
      </c>
      <c r="G906" s="513"/>
      <c r="H906" s="513"/>
      <c r="I906" s="422"/>
      <c r="J906" s="424" t="s">
        <v>2154</v>
      </c>
      <c r="K906" s="422"/>
    </row>
    <row r="907" spans="2:11" x14ac:dyDescent="0.25">
      <c r="B907" s="513" t="s">
        <v>5120</v>
      </c>
      <c r="C907" s="513"/>
      <c r="D907" s="513"/>
      <c r="E907" s="422" t="s">
        <v>5302</v>
      </c>
      <c r="F907" s="513">
        <v>18</v>
      </c>
      <c r="G907" s="513"/>
      <c r="H907" s="513"/>
      <c r="I907" s="513"/>
      <c r="J907" s="423">
        <v>18</v>
      </c>
      <c r="K907" s="422" t="s">
        <v>121</v>
      </c>
    </row>
    <row r="908" spans="2:11" ht="25.5" x14ac:dyDescent="0.25">
      <c r="B908" s="429" t="s">
        <v>939</v>
      </c>
      <c r="C908" s="429" t="s">
        <v>517</v>
      </c>
      <c r="D908" s="429" t="s">
        <v>229</v>
      </c>
      <c r="E908" s="429" t="s">
        <v>518</v>
      </c>
      <c r="F908" s="428" t="s">
        <v>279</v>
      </c>
      <c r="G908" s="427">
        <v>10</v>
      </c>
      <c r="H908" s="426">
        <v>13.62</v>
      </c>
      <c r="I908" s="426">
        <v>13.62</v>
      </c>
      <c r="J908" s="426">
        <v>136.19999999999999</v>
      </c>
      <c r="K908" s="425">
        <v>3.7098409613787553E-5</v>
      </c>
    </row>
    <row r="909" spans="2:11" x14ac:dyDescent="0.25">
      <c r="B909" s="422" t="s">
        <v>4933</v>
      </c>
      <c r="C909" s="513"/>
      <c r="D909" s="513"/>
      <c r="E909" s="422" t="s">
        <v>45</v>
      </c>
      <c r="F909" s="513" t="s">
        <v>4932</v>
      </c>
      <c r="G909" s="513"/>
      <c r="H909" s="513"/>
      <c r="I909" s="422"/>
      <c r="J909" s="424" t="s">
        <v>2154</v>
      </c>
      <c r="K909" s="422"/>
    </row>
    <row r="910" spans="2:11" x14ac:dyDescent="0.25">
      <c r="B910" s="513" t="s">
        <v>5120</v>
      </c>
      <c r="C910" s="513"/>
      <c r="D910" s="513"/>
      <c r="E910" s="422" t="s">
        <v>5302</v>
      </c>
      <c r="F910" s="513">
        <v>10</v>
      </c>
      <c r="G910" s="513"/>
      <c r="H910" s="513"/>
      <c r="I910" s="513"/>
      <c r="J910" s="423">
        <v>10</v>
      </c>
      <c r="K910" s="422" t="s">
        <v>121</v>
      </c>
    </row>
    <row r="911" spans="2:11" ht="25.5" x14ac:dyDescent="0.25">
      <c r="B911" s="429" t="s">
        <v>940</v>
      </c>
      <c r="C911" s="429" t="s">
        <v>526</v>
      </c>
      <c r="D911" s="429" t="s">
        <v>229</v>
      </c>
      <c r="E911" s="429" t="s">
        <v>527</v>
      </c>
      <c r="F911" s="428" t="s">
        <v>279</v>
      </c>
      <c r="G911" s="427">
        <v>2</v>
      </c>
      <c r="H911" s="426">
        <v>28.33</v>
      </c>
      <c r="I911" s="426">
        <v>28.33</v>
      </c>
      <c r="J911" s="426">
        <v>56.66</v>
      </c>
      <c r="K911" s="425">
        <v>1.5433156304825277E-5</v>
      </c>
    </row>
    <row r="912" spans="2:11" x14ac:dyDescent="0.25">
      <c r="B912" s="422" t="s">
        <v>4933</v>
      </c>
      <c r="C912" s="513"/>
      <c r="D912" s="513"/>
      <c r="E912" s="422" t="s">
        <v>45</v>
      </c>
      <c r="F912" s="513" t="s">
        <v>4932</v>
      </c>
      <c r="G912" s="513"/>
      <c r="H912" s="513"/>
      <c r="I912" s="422"/>
      <c r="J912" s="424" t="s">
        <v>2154</v>
      </c>
      <c r="K912" s="422"/>
    </row>
    <row r="913" spans="2:11" x14ac:dyDescent="0.25">
      <c r="B913" s="513" t="s">
        <v>5120</v>
      </c>
      <c r="C913" s="513"/>
      <c r="D913" s="513"/>
      <c r="E913" s="422" t="s">
        <v>5302</v>
      </c>
      <c r="F913" s="513">
        <v>2</v>
      </c>
      <c r="G913" s="513"/>
      <c r="H913" s="513"/>
      <c r="I913" s="513"/>
      <c r="J913" s="423">
        <v>2</v>
      </c>
      <c r="K913" s="422" t="s">
        <v>121</v>
      </c>
    </row>
    <row r="914" spans="2:11" ht="38.25" x14ac:dyDescent="0.25">
      <c r="B914" s="429" t="s">
        <v>941</v>
      </c>
      <c r="C914" s="429" t="s">
        <v>942</v>
      </c>
      <c r="D914" s="429" t="s">
        <v>434</v>
      </c>
      <c r="E914" s="429" t="s">
        <v>943</v>
      </c>
      <c r="F914" s="428" t="s">
        <v>428</v>
      </c>
      <c r="G914" s="427">
        <v>28</v>
      </c>
      <c r="H914" s="426">
        <v>103.21</v>
      </c>
      <c r="I914" s="426">
        <v>103.21</v>
      </c>
      <c r="J914" s="426">
        <v>2889.88</v>
      </c>
      <c r="K914" s="425">
        <v>7.8715089555574428E-4</v>
      </c>
    </row>
    <row r="915" spans="2:11" x14ac:dyDescent="0.25">
      <c r="B915" s="422" t="s">
        <v>4933</v>
      </c>
      <c r="C915" s="513"/>
      <c r="D915" s="513"/>
      <c r="E915" s="422" t="s">
        <v>45</v>
      </c>
      <c r="F915" s="513" t="s">
        <v>4932</v>
      </c>
      <c r="G915" s="513"/>
      <c r="H915" s="513"/>
      <c r="I915" s="422"/>
      <c r="J915" s="424" t="s">
        <v>2154</v>
      </c>
      <c r="K915" s="422"/>
    </row>
    <row r="916" spans="2:11" x14ac:dyDescent="0.25">
      <c r="B916" s="513" t="s">
        <v>5120</v>
      </c>
      <c r="C916" s="513"/>
      <c r="D916" s="513"/>
      <c r="E916" s="422" t="s">
        <v>5302</v>
      </c>
      <c r="F916" s="513">
        <v>28</v>
      </c>
      <c r="G916" s="513"/>
      <c r="H916" s="513"/>
      <c r="I916" s="513"/>
      <c r="J916" s="423">
        <v>28</v>
      </c>
      <c r="K916" s="422" t="s">
        <v>121</v>
      </c>
    </row>
    <row r="917" spans="2:11" ht="25.5" x14ac:dyDescent="0.25">
      <c r="B917" s="429" t="s">
        <v>944</v>
      </c>
      <c r="C917" s="429" t="s">
        <v>529</v>
      </c>
      <c r="D917" s="429" t="s">
        <v>229</v>
      </c>
      <c r="E917" s="429" t="s">
        <v>530</v>
      </c>
      <c r="F917" s="428" t="s">
        <v>279</v>
      </c>
      <c r="G917" s="427">
        <v>14</v>
      </c>
      <c r="H917" s="426">
        <v>14.23</v>
      </c>
      <c r="I917" s="426">
        <v>14.23</v>
      </c>
      <c r="J917" s="426">
        <v>199.22</v>
      </c>
      <c r="K917" s="425">
        <v>5.4263914561371186E-5</v>
      </c>
    </row>
    <row r="918" spans="2:11" x14ac:dyDescent="0.25">
      <c r="B918" s="422" t="s">
        <v>4933</v>
      </c>
      <c r="C918" s="513"/>
      <c r="D918" s="513"/>
      <c r="E918" s="422" t="s">
        <v>45</v>
      </c>
      <c r="F918" s="513" t="s">
        <v>4932</v>
      </c>
      <c r="G918" s="513"/>
      <c r="H918" s="513"/>
      <c r="I918" s="422"/>
      <c r="J918" s="424" t="s">
        <v>2154</v>
      </c>
      <c r="K918" s="422"/>
    </row>
    <row r="919" spans="2:11" x14ac:dyDescent="0.25">
      <c r="B919" s="513" t="s">
        <v>5120</v>
      </c>
      <c r="C919" s="513"/>
      <c r="D919" s="513"/>
      <c r="E919" s="422" t="s">
        <v>5302</v>
      </c>
      <c r="F919" s="513">
        <v>14</v>
      </c>
      <c r="G919" s="513"/>
      <c r="H919" s="513"/>
      <c r="I919" s="513"/>
      <c r="J919" s="423">
        <v>14</v>
      </c>
      <c r="K919" s="422" t="s">
        <v>121</v>
      </c>
    </row>
    <row r="920" spans="2:11" ht="38.25" x14ac:dyDescent="0.25">
      <c r="B920" s="429" t="s">
        <v>945</v>
      </c>
      <c r="C920" s="429" t="s">
        <v>946</v>
      </c>
      <c r="D920" s="429" t="s">
        <v>434</v>
      </c>
      <c r="E920" s="429" t="s">
        <v>947</v>
      </c>
      <c r="F920" s="428" t="s">
        <v>428</v>
      </c>
      <c r="G920" s="427">
        <v>3</v>
      </c>
      <c r="H920" s="426">
        <v>165.84</v>
      </c>
      <c r="I920" s="426">
        <v>165.84</v>
      </c>
      <c r="J920" s="426">
        <v>497.52</v>
      </c>
      <c r="K920" s="425">
        <v>1.3551542401653145E-4</v>
      </c>
    </row>
    <row r="921" spans="2:11" x14ac:dyDescent="0.25">
      <c r="B921" s="422" t="s">
        <v>4933</v>
      </c>
      <c r="C921" s="513"/>
      <c r="D921" s="513"/>
      <c r="E921" s="422" t="s">
        <v>45</v>
      </c>
      <c r="F921" s="513" t="s">
        <v>4932</v>
      </c>
      <c r="G921" s="513"/>
      <c r="H921" s="513"/>
      <c r="I921" s="422"/>
      <c r="J921" s="424" t="s">
        <v>2154</v>
      </c>
      <c r="K921" s="422"/>
    </row>
    <row r="922" spans="2:11" x14ac:dyDescent="0.25">
      <c r="B922" s="513" t="s">
        <v>5120</v>
      </c>
      <c r="C922" s="513"/>
      <c r="D922" s="513"/>
      <c r="E922" s="422" t="s">
        <v>5302</v>
      </c>
      <c r="F922" s="513">
        <v>3</v>
      </c>
      <c r="G922" s="513"/>
      <c r="H922" s="513"/>
      <c r="I922" s="513"/>
      <c r="J922" s="423">
        <v>3</v>
      </c>
      <c r="K922" s="422" t="s">
        <v>121</v>
      </c>
    </row>
    <row r="923" spans="2:11" ht="38.25" x14ac:dyDescent="0.25">
      <c r="B923" s="429" t="s">
        <v>948</v>
      </c>
      <c r="C923" s="429" t="s">
        <v>949</v>
      </c>
      <c r="D923" s="429" t="s">
        <v>434</v>
      </c>
      <c r="E923" s="429" t="s">
        <v>950</v>
      </c>
      <c r="F923" s="428" t="s">
        <v>428</v>
      </c>
      <c r="G923" s="427">
        <v>9</v>
      </c>
      <c r="H923" s="426">
        <v>13.35</v>
      </c>
      <c r="I923" s="426">
        <v>13.35</v>
      </c>
      <c r="J923" s="426">
        <v>120.15</v>
      </c>
      <c r="K923" s="425">
        <v>3.272668072758131E-5</v>
      </c>
    </row>
    <row r="924" spans="2:11" x14ac:dyDescent="0.25">
      <c r="B924" s="422" t="s">
        <v>4933</v>
      </c>
      <c r="C924" s="513"/>
      <c r="D924" s="513"/>
      <c r="E924" s="422" t="s">
        <v>45</v>
      </c>
      <c r="F924" s="513" t="s">
        <v>4932</v>
      </c>
      <c r="G924" s="513"/>
      <c r="H924" s="513"/>
      <c r="I924" s="422"/>
      <c r="J924" s="424" t="s">
        <v>2154</v>
      </c>
      <c r="K924" s="422"/>
    </row>
    <row r="925" spans="2:11" x14ac:dyDescent="0.25">
      <c r="B925" s="513" t="s">
        <v>5120</v>
      </c>
      <c r="C925" s="513"/>
      <c r="D925" s="513"/>
      <c r="E925" s="422" t="s">
        <v>5302</v>
      </c>
      <c r="F925" s="513">
        <v>9</v>
      </c>
      <c r="G925" s="513"/>
      <c r="H925" s="513"/>
      <c r="I925" s="513"/>
      <c r="J925" s="423">
        <v>9</v>
      </c>
      <c r="K925" s="422" t="s">
        <v>121</v>
      </c>
    </row>
    <row r="926" spans="2:11" ht="25.5" x14ac:dyDescent="0.25">
      <c r="B926" s="429" t="s">
        <v>951</v>
      </c>
      <c r="C926" s="429" t="s">
        <v>547</v>
      </c>
      <c r="D926" s="429" t="s">
        <v>229</v>
      </c>
      <c r="E926" s="429" t="s">
        <v>548</v>
      </c>
      <c r="F926" s="428" t="s">
        <v>279</v>
      </c>
      <c r="G926" s="427">
        <v>1</v>
      </c>
      <c r="H926" s="426">
        <v>21.25</v>
      </c>
      <c r="I926" s="426">
        <v>21.25</v>
      </c>
      <c r="J926" s="426">
        <v>21.25</v>
      </c>
      <c r="K926" s="425">
        <v>5.7881145689646511E-6</v>
      </c>
    </row>
    <row r="927" spans="2:11" x14ac:dyDescent="0.25">
      <c r="B927" s="422" t="s">
        <v>4933</v>
      </c>
      <c r="C927" s="513"/>
      <c r="D927" s="513"/>
      <c r="E927" s="422" t="s">
        <v>45</v>
      </c>
      <c r="F927" s="513" t="s">
        <v>4932</v>
      </c>
      <c r="G927" s="513"/>
      <c r="H927" s="513"/>
      <c r="I927" s="422"/>
      <c r="J927" s="424" t="s">
        <v>2154</v>
      </c>
      <c r="K927" s="422"/>
    </row>
    <row r="928" spans="2:11" x14ac:dyDescent="0.25">
      <c r="B928" s="513" t="s">
        <v>5120</v>
      </c>
      <c r="C928" s="513"/>
      <c r="D928" s="513"/>
      <c r="E928" s="422" t="s">
        <v>5302</v>
      </c>
      <c r="F928" s="513">
        <v>1</v>
      </c>
      <c r="G928" s="513"/>
      <c r="H928" s="513"/>
      <c r="I928" s="513"/>
      <c r="J928" s="423">
        <v>1</v>
      </c>
      <c r="K928" s="422" t="s">
        <v>121</v>
      </c>
    </row>
    <row r="929" spans="2:11" ht="38.25" x14ac:dyDescent="0.25">
      <c r="B929" s="429" t="s">
        <v>952</v>
      </c>
      <c r="C929" s="429" t="s">
        <v>953</v>
      </c>
      <c r="D929" s="429" t="s">
        <v>434</v>
      </c>
      <c r="E929" s="429" t="s">
        <v>954</v>
      </c>
      <c r="F929" s="428" t="s">
        <v>428</v>
      </c>
      <c r="G929" s="427">
        <v>4</v>
      </c>
      <c r="H929" s="426">
        <v>59.71</v>
      </c>
      <c r="I929" s="426">
        <v>59.71</v>
      </c>
      <c r="J929" s="426">
        <v>238.84</v>
      </c>
      <c r="K929" s="425">
        <v>6.5055683936541983E-5</v>
      </c>
    </row>
    <row r="930" spans="2:11" x14ac:dyDescent="0.25">
      <c r="B930" s="422" t="s">
        <v>4933</v>
      </c>
      <c r="C930" s="513"/>
      <c r="D930" s="513"/>
      <c r="E930" s="422" t="s">
        <v>45</v>
      </c>
      <c r="F930" s="513" t="s">
        <v>4932</v>
      </c>
      <c r="G930" s="513"/>
      <c r="H930" s="513"/>
      <c r="I930" s="422"/>
      <c r="J930" s="424" t="s">
        <v>2154</v>
      </c>
      <c r="K930" s="422"/>
    </row>
    <row r="931" spans="2:11" x14ac:dyDescent="0.25">
      <c r="B931" s="513" t="s">
        <v>5120</v>
      </c>
      <c r="C931" s="513"/>
      <c r="D931" s="513"/>
      <c r="E931" s="422" t="s">
        <v>5302</v>
      </c>
      <c r="F931" s="513">
        <v>4</v>
      </c>
      <c r="G931" s="513"/>
      <c r="H931" s="513"/>
      <c r="I931" s="513"/>
      <c r="J931" s="423">
        <v>4</v>
      </c>
      <c r="K931" s="422" t="s">
        <v>121</v>
      </c>
    </row>
    <row r="932" spans="2:11" ht="38.25" x14ac:dyDescent="0.25">
      <c r="B932" s="429" t="s">
        <v>955</v>
      </c>
      <c r="C932" s="429" t="s">
        <v>956</v>
      </c>
      <c r="D932" s="429" t="s">
        <v>434</v>
      </c>
      <c r="E932" s="429" t="s">
        <v>957</v>
      </c>
      <c r="F932" s="428" t="s">
        <v>428</v>
      </c>
      <c r="G932" s="427">
        <v>2</v>
      </c>
      <c r="H932" s="426">
        <v>70.95</v>
      </c>
      <c r="I932" s="426">
        <v>70.95</v>
      </c>
      <c r="J932" s="426">
        <v>141.9</v>
      </c>
      <c r="K932" s="425">
        <v>3.8650986227580421E-5</v>
      </c>
    </row>
    <row r="933" spans="2:11" x14ac:dyDescent="0.25">
      <c r="B933" s="422" t="s">
        <v>4933</v>
      </c>
      <c r="C933" s="513"/>
      <c r="D933" s="513"/>
      <c r="E933" s="422" t="s">
        <v>45</v>
      </c>
      <c r="F933" s="513" t="s">
        <v>4932</v>
      </c>
      <c r="G933" s="513"/>
      <c r="H933" s="513"/>
      <c r="I933" s="422"/>
      <c r="J933" s="424" t="s">
        <v>2154</v>
      </c>
      <c r="K933" s="422"/>
    </row>
    <row r="934" spans="2:11" x14ac:dyDescent="0.25">
      <c r="B934" s="513" t="s">
        <v>5120</v>
      </c>
      <c r="C934" s="513"/>
      <c r="D934" s="513"/>
      <c r="E934" s="422" t="s">
        <v>5302</v>
      </c>
      <c r="F934" s="513">
        <v>2</v>
      </c>
      <c r="G934" s="513"/>
      <c r="H934" s="513"/>
      <c r="I934" s="513"/>
      <c r="J934" s="423">
        <v>2</v>
      </c>
      <c r="K934" s="422" t="s">
        <v>121</v>
      </c>
    </row>
    <row r="935" spans="2:11" ht="25.5" x14ac:dyDescent="0.25">
      <c r="B935" s="429" t="s">
        <v>958</v>
      </c>
      <c r="C935" s="429" t="s">
        <v>559</v>
      </c>
      <c r="D935" s="429" t="s">
        <v>229</v>
      </c>
      <c r="E935" s="429" t="s">
        <v>560</v>
      </c>
      <c r="F935" s="428" t="s">
        <v>292</v>
      </c>
      <c r="G935" s="427">
        <v>22.5</v>
      </c>
      <c r="H935" s="426">
        <v>37.33</v>
      </c>
      <c r="I935" s="426">
        <v>37.33</v>
      </c>
      <c r="J935" s="426">
        <v>839.93</v>
      </c>
      <c r="K935" s="425">
        <v>2.2878169740755196E-4</v>
      </c>
    </row>
    <row r="936" spans="2:11" x14ac:dyDescent="0.25">
      <c r="B936" s="422" t="s">
        <v>4933</v>
      </c>
      <c r="C936" s="513"/>
      <c r="D936" s="513"/>
      <c r="E936" s="422" t="s">
        <v>45</v>
      </c>
      <c r="F936" s="513" t="s">
        <v>4932</v>
      </c>
      <c r="G936" s="513"/>
      <c r="H936" s="513"/>
      <c r="I936" s="422"/>
      <c r="J936" s="424" t="s">
        <v>2154</v>
      </c>
      <c r="K936" s="422"/>
    </row>
    <row r="937" spans="2:11" x14ac:dyDescent="0.25">
      <c r="B937" s="513" t="s">
        <v>5120</v>
      </c>
      <c r="C937" s="513"/>
      <c r="D937" s="513"/>
      <c r="E937" s="422" t="s">
        <v>5302</v>
      </c>
      <c r="F937" s="513" t="s">
        <v>5306</v>
      </c>
      <c r="G937" s="513"/>
      <c r="H937" s="513"/>
      <c r="I937" s="513"/>
      <c r="J937" s="423">
        <v>12.4</v>
      </c>
      <c r="K937" s="422" t="s">
        <v>121</v>
      </c>
    </row>
    <row r="938" spans="2:11" x14ac:dyDescent="0.25">
      <c r="B938" s="513" t="s">
        <v>5120</v>
      </c>
      <c r="C938" s="513"/>
      <c r="D938" s="513"/>
      <c r="E938" s="422" t="s">
        <v>5302</v>
      </c>
      <c r="F938" s="513" t="s">
        <v>5305</v>
      </c>
      <c r="G938" s="513"/>
      <c r="H938" s="513"/>
      <c r="I938" s="513"/>
      <c r="J938" s="423">
        <v>10.1</v>
      </c>
      <c r="K938" s="422" t="s">
        <v>121</v>
      </c>
    </row>
    <row r="939" spans="2:11" ht="25.5" x14ac:dyDescent="0.25">
      <c r="B939" s="429" t="s">
        <v>959</v>
      </c>
      <c r="C939" s="429" t="s">
        <v>626</v>
      </c>
      <c r="D939" s="429" t="s">
        <v>229</v>
      </c>
      <c r="E939" s="429" t="s">
        <v>627</v>
      </c>
      <c r="F939" s="428" t="s">
        <v>628</v>
      </c>
      <c r="G939" s="427">
        <v>227.4</v>
      </c>
      <c r="H939" s="426">
        <v>63.21</v>
      </c>
      <c r="I939" s="426">
        <v>63.21</v>
      </c>
      <c r="J939" s="426">
        <v>14373.95</v>
      </c>
      <c r="K939" s="425">
        <v>3.9152032662856211E-3</v>
      </c>
    </row>
    <row r="940" spans="2:11" x14ac:dyDescent="0.25">
      <c r="B940" s="422" t="s">
        <v>4933</v>
      </c>
      <c r="C940" s="513"/>
      <c r="D940" s="513"/>
      <c r="E940" s="422" t="s">
        <v>45</v>
      </c>
      <c r="F940" s="513" t="s">
        <v>4932</v>
      </c>
      <c r="G940" s="513"/>
      <c r="H940" s="513"/>
      <c r="I940" s="422"/>
      <c r="J940" s="424" t="s">
        <v>2154</v>
      </c>
      <c r="K940" s="422"/>
    </row>
    <row r="941" spans="2:11" x14ac:dyDescent="0.25">
      <c r="B941" s="513" t="s">
        <v>5120</v>
      </c>
      <c r="C941" s="513"/>
      <c r="D941" s="513"/>
      <c r="E941" s="422" t="s">
        <v>5302</v>
      </c>
      <c r="F941" s="513" t="s">
        <v>5304</v>
      </c>
      <c r="G941" s="513"/>
      <c r="H941" s="513"/>
      <c r="I941" s="513"/>
      <c r="J941" s="423">
        <v>185.2</v>
      </c>
      <c r="K941" s="422" t="s">
        <v>121</v>
      </c>
    </row>
    <row r="942" spans="2:11" x14ac:dyDescent="0.25">
      <c r="B942" s="513" t="s">
        <v>5120</v>
      </c>
      <c r="C942" s="513"/>
      <c r="D942" s="513"/>
      <c r="E942" s="422" t="s">
        <v>5302</v>
      </c>
      <c r="F942" s="513" t="s">
        <v>3400</v>
      </c>
      <c r="G942" s="513"/>
      <c r="H942" s="513"/>
      <c r="I942" s="513"/>
      <c r="J942" s="423">
        <v>42.2</v>
      </c>
      <c r="K942" s="422" t="s">
        <v>121</v>
      </c>
    </row>
    <row r="943" spans="2:11" ht="25.5" x14ac:dyDescent="0.25">
      <c r="B943" s="429" t="s">
        <v>960</v>
      </c>
      <c r="C943" s="429" t="s">
        <v>556</v>
      </c>
      <c r="D943" s="429" t="s">
        <v>229</v>
      </c>
      <c r="E943" s="429" t="s">
        <v>557</v>
      </c>
      <c r="F943" s="428" t="s">
        <v>292</v>
      </c>
      <c r="G943" s="427">
        <v>72.900000000000006</v>
      </c>
      <c r="H943" s="426">
        <v>16.579999999999998</v>
      </c>
      <c r="I943" s="426">
        <v>16.579999999999998</v>
      </c>
      <c r="J943" s="426">
        <v>1208.68</v>
      </c>
      <c r="K943" s="425">
        <v>3.29222509045468E-4</v>
      </c>
    </row>
    <row r="944" spans="2:11" x14ac:dyDescent="0.25">
      <c r="B944" s="422" t="s">
        <v>4933</v>
      </c>
      <c r="C944" s="513"/>
      <c r="D944" s="513"/>
      <c r="E944" s="422" t="s">
        <v>45</v>
      </c>
      <c r="F944" s="513" t="s">
        <v>4932</v>
      </c>
      <c r="G944" s="513"/>
      <c r="H944" s="513"/>
      <c r="I944" s="422"/>
      <c r="J944" s="424" t="s">
        <v>2154</v>
      </c>
      <c r="K944" s="422"/>
    </row>
    <row r="945" spans="2:11" x14ac:dyDescent="0.25">
      <c r="B945" s="513" t="s">
        <v>5120</v>
      </c>
      <c r="C945" s="513"/>
      <c r="D945" s="513"/>
      <c r="E945" s="422" t="s">
        <v>5302</v>
      </c>
      <c r="F945" s="513" t="s">
        <v>3472</v>
      </c>
      <c r="G945" s="513"/>
      <c r="H945" s="513"/>
      <c r="I945" s="513"/>
      <c r="J945" s="423">
        <v>72.900000000000006</v>
      </c>
      <c r="K945" s="422" t="s">
        <v>121</v>
      </c>
    </row>
    <row r="946" spans="2:11" ht="25.5" x14ac:dyDescent="0.25">
      <c r="B946" s="429" t="s">
        <v>961</v>
      </c>
      <c r="C946" s="429" t="s">
        <v>553</v>
      </c>
      <c r="D946" s="429" t="s">
        <v>229</v>
      </c>
      <c r="E946" s="429" t="s">
        <v>554</v>
      </c>
      <c r="F946" s="428" t="s">
        <v>292</v>
      </c>
      <c r="G946" s="427">
        <v>1.3</v>
      </c>
      <c r="H946" s="426">
        <v>34.33</v>
      </c>
      <c r="I946" s="426">
        <v>34.33</v>
      </c>
      <c r="J946" s="426">
        <v>44.63</v>
      </c>
      <c r="K946" s="425">
        <v>1.2156402504136112E-5</v>
      </c>
    </row>
    <row r="947" spans="2:11" x14ac:dyDescent="0.25">
      <c r="B947" s="422" t="s">
        <v>4933</v>
      </c>
      <c r="C947" s="513"/>
      <c r="D947" s="513"/>
      <c r="E947" s="422" t="s">
        <v>45</v>
      </c>
      <c r="F947" s="513" t="s">
        <v>4932</v>
      </c>
      <c r="G947" s="513"/>
      <c r="H947" s="513"/>
      <c r="I947" s="422"/>
      <c r="J947" s="424" t="s">
        <v>2154</v>
      </c>
      <c r="K947" s="422"/>
    </row>
    <row r="948" spans="2:11" x14ac:dyDescent="0.25">
      <c r="B948" s="513" t="s">
        <v>5120</v>
      </c>
      <c r="C948" s="513"/>
      <c r="D948" s="513"/>
      <c r="E948" s="422" t="s">
        <v>5302</v>
      </c>
      <c r="F948" s="513" t="s">
        <v>3473</v>
      </c>
      <c r="G948" s="513"/>
      <c r="H948" s="513"/>
      <c r="I948" s="513"/>
      <c r="J948" s="423">
        <v>1.3</v>
      </c>
      <c r="K948" s="422" t="s">
        <v>121</v>
      </c>
    </row>
    <row r="949" spans="2:11" ht="25.5" x14ac:dyDescent="0.25">
      <c r="B949" s="429" t="s">
        <v>962</v>
      </c>
      <c r="C949" s="429" t="s">
        <v>963</v>
      </c>
      <c r="D949" s="429" t="s">
        <v>229</v>
      </c>
      <c r="E949" s="429" t="s">
        <v>964</v>
      </c>
      <c r="F949" s="428" t="s">
        <v>279</v>
      </c>
      <c r="G949" s="427">
        <v>2</v>
      </c>
      <c r="H949" s="426">
        <v>30.67</v>
      </c>
      <c r="I949" s="426">
        <v>30.67</v>
      </c>
      <c r="J949" s="426">
        <v>61.34</v>
      </c>
      <c r="K949" s="425">
        <v>1.6707903419307846E-5</v>
      </c>
    </row>
    <row r="950" spans="2:11" x14ac:dyDescent="0.25">
      <c r="B950" s="422" t="s">
        <v>4933</v>
      </c>
      <c r="C950" s="513"/>
      <c r="D950" s="513"/>
      <c r="E950" s="422" t="s">
        <v>45</v>
      </c>
      <c r="F950" s="513" t="s">
        <v>4932</v>
      </c>
      <c r="G950" s="513"/>
      <c r="H950" s="513"/>
      <c r="I950" s="422"/>
      <c r="J950" s="424" t="s">
        <v>2154</v>
      </c>
      <c r="K950" s="422"/>
    </row>
    <row r="951" spans="2:11" x14ac:dyDescent="0.25">
      <c r="B951" s="513" t="s">
        <v>5120</v>
      </c>
      <c r="C951" s="513"/>
      <c r="D951" s="513"/>
      <c r="E951" s="422" t="s">
        <v>5302</v>
      </c>
      <c r="F951" s="513">
        <v>2</v>
      </c>
      <c r="G951" s="513"/>
      <c r="H951" s="513"/>
      <c r="I951" s="513"/>
      <c r="J951" s="423">
        <v>2</v>
      </c>
      <c r="K951" s="422" t="s">
        <v>121</v>
      </c>
    </row>
    <row r="952" spans="2:11" ht="25.5" x14ac:dyDescent="0.25">
      <c r="B952" s="429" t="s">
        <v>965</v>
      </c>
      <c r="C952" s="429" t="s">
        <v>966</v>
      </c>
      <c r="D952" s="429" t="s">
        <v>434</v>
      </c>
      <c r="E952" s="429" t="s">
        <v>967</v>
      </c>
      <c r="F952" s="428" t="s">
        <v>428</v>
      </c>
      <c r="G952" s="427">
        <v>1</v>
      </c>
      <c r="H952" s="426">
        <v>152.01</v>
      </c>
      <c r="I952" s="426">
        <v>152.01</v>
      </c>
      <c r="J952" s="426">
        <v>152.01</v>
      </c>
      <c r="K952" s="425">
        <v>4.140476685309725E-5</v>
      </c>
    </row>
    <row r="953" spans="2:11" x14ac:dyDescent="0.25">
      <c r="B953" s="422" t="s">
        <v>4933</v>
      </c>
      <c r="C953" s="513"/>
      <c r="D953" s="513"/>
      <c r="E953" s="422" t="s">
        <v>45</v>
      </c>
      <c r="F953" s="513" t="s">
        <v>4932</v>
      </c>
      <c r="G953" s="513"/>
      <c r="H953" s="513"/>
      <c r="I953" s="422"/>
      <c r="J953" s="424" t="s">
        <v>2154</v>
      </c>
      <c r="K953" s="422"/>
    </row>
    <row r="954" spans="2:11" x14ac:dyDescent="0.25">
      <c r="B954" s="513" t="s">
        <v>5120</v>
      </c>
      <c r="C954" s="513"/>
      <c r="D954" s="513"/>
      <c r="E954" s="422" t="s">
        <v>5302</v>
      </c>
      <c r="F954" s="513">
        <v>1</v>
      </c>
      <c r="G954" s="513"/>
      <c r="H954" s="513"/>
      <c r="I954" s="513"/>
      <c r="J954" s="423">
        <v>1</v>
      </c>
      <c r="K954" s="422" t="s">
        <v>121</v>
      </c>
    </row>
    <row r="955" spans="2:11" ht="25.5" x14ac:dyDescent="0.25">
      <c r="B955" s="429" t="s">
        <v>968</v>
      </c>
      <c r="C955" s="429" t="s">
        <v>969</v>
      </c>
      <c r="D955" s="429" t="s">
        <v>434</v>
      </c>
      <c r="E955" s="429" t="s">
        <v>970</v>
      </c>
      <c r="F955" s="428" t="s">
        <v>428</v>
      </c>
      <c r="G955" s="427">
        <v>2</v>
      </c>
      <c r="H955" s="426">
        <v>117.44</v>
      </c>
      <c r="I955" s="426">
        <v>117.44</v>
      </c>
      <c r="J955" s="426">
        <v>234.88</v>
      </c>
      <c r="K955" s="425">
        <v>6.3977051762749049E-5</v>
      </c>
    </row>
    <row r="956" spans="2:11" x14ac:dyDescent="0.25">
      <c r="B956" s="422" t="s">
        <v>4933</v>
      </c>
      <c r="C956" s="513"/>
      <c r="D956" s="513"/>
      <c r="E956" s="422" t="s">
        <v>45</v>
      </c>
      <c r="F956" s="513" t="s">
        <v>4932</v>
      </c>
      <c r="G956" s="513"/>
      <c r="H956" s="513"/>
      <c r="I956" s="422"/>
      <c r="J956" s="424" t="s">
        <v>2154</v>
      </c>
      <c r="K956" s="422"/>
    </row>
    <row r="957" spans="2:11" x14ac:dyDescent="0.25">
      <c r="B957" s="513" t="s">
        <v>5120</v>
      </c>
      <c r="C957" s="513"/>
      <c r="D957" s="513"/>
      <c r="E957" s="422" t="s">
        <v>5302</v>
      </c>
      <c r="F957" s="513">
        <v>2</v>
      </c>
      <c r="G957" s="513"/>
      <c r="H957" s="513"/>
      <c r="I957" s="513"/>
      <c r="J957" s="423">
        <v>2</v>
      </c>
      <c r="K957" s="422" t="s">
        <v>121</v>
      </c>
    </row>
    <row r="958" spans="2:11" ht="25.5" x14ac:dyDescent="0.25">
      <c r="B958" s="429" t="s">
        <v>971</v>
      </c>
      <c r="C958" s="429" t="s">
        <v>972</v>
      </c>
      <c r="D958" s="429" t="s">
        <v>229</v>
      </c>
      <c r="E958" s="429" t="s">
        <v>973</v>
      </c>
      <c r="F958" s="428" t="s">
        <v>628</v>
      </c>
      <c r="G958" s="427">
        <v>30.8</v>
      </c>
      <c r="H958" s="426">
        <v>114.66</v>
      </c>
      <c r="I958" s="426">
        <v>114.66</v>
      </c>
      <c r="J958" s="426">
        <v>3531.53</v>
      </c>
      <c r="K958" s="425">
        <v>9.6192471735226989E-4</v>
      </c>
    </row>
    <row r="959" spans="2:11" x14ac:dyDescent="0.25">
      <c r="B959" s="422" t="s">
        <v>4933</v>
      </c>
      <c r="C959" s="513"/>
      <c r="D959" s="513"/>
      <c r="E959" s="422" t="s">
        <v>45</v>
      </c>
      <c r="F959" s="513" t="s">
        <v>4932</v>
      </c>
      <c r="G959" s="513"/>
      <c r="H959" s="513"/>
      <c r="I959" s="422"/>
      <c r="J959" s="424" t="s">
        <v>2154</v>
      </c>
      <c r="K959" s="422"/>
    </row>
    <row r="960" spans="2:11" x14ac:dyDescent="0.25">
      <c r="B960" s="513" t="s">
        <v>5120</v>
      </c>
      <c r="C960" s="513"/>
      <c r="D960" s="513"/>
      <c r="E960" s="422" t="s">
        <v>5302</v>
      </c>
      <c r="F960" s="513" t="s">
        <v>3482</v>
      </c>
      <c r="G960" s="513"/>
      <c r="H960" s="513"/>
      <c r="I960" s="513"/>
      <c r="J960" s="423">
        <v>30.8</v>
      </c>
      <c r="K960" s="422" t="s">
        <v>121</v>
      </c>
    </row>
    <row r="961" spans="2:11" x14ac:dyDescent="0.25">
      <c r="B961" s="429" t="s">
        <v>974</v>
      </c>
      <c r="C961" s="429" t="s">
        <v>502</v>
      </c>
      <c r="D961" s="429" t="s">
        <v>238</v>
      </c>
      <c r="E961" s="429" t="s">
        <v>975</v>
      </c>
      <c r="F961" s="428" t="s">
        <v>268</v>
      </c>
      <c r="G961" s="427">
        <v>1</v>
      </c>
      <c r="H961" s="426">
        <v>4.83</v>
      </c>
      <c r="I961" s="426">
        <v>4.83</v>
      </c>
      <c r="J961" s="426">
        <v>4.83</v>
      </c>
      <c r="K961" s="425">
        <v>1.3156043937929066E-6</v>
      </c>
    </row>
    <row r="962" spans="2:11" x14ac:dyDescent="0.25">
      <c r="B962" s="422" t="s">
        <v>4933</v>
      </c>
      <c r="C962" s="513"/>
      <c r="D962" s="513"/>
      <c r="E962" s="422" t="s">
        <v>45</v>
      </c>
      <c r="F962" s="513" t="s">
        <v>4932</v>
      </c>
      <c r="G962" s="513"/>
      <c r="H962" s="513"/>
      <c r="I962" s="422"/>
      <c r="J962" s="424" t="s">
        <v>2154</v>
      </c>
      <c r="K962" s="422"/>
    </row>
    <row r="963" spans="2:11" x14ac:dyDescent="0.25">
      <c r="B963" s="513" t="s">
        <v>5120</v>
      </c>
      <c r="C963" s="513"/>
      <c r="D963" s="513"/>
      <c r="E963" s="422" t="s">
        <v>5302</v>
      </c>
      <c r="F963" s="513">
        <v>1</v>
      </c>
      <c r="G963" s="513"/>
      <c r="H963" s="513"/>
      <c r="I963" s="513"/>
      <c r="J963" s="423">
        <v>1</v>
      </c>
      <c r="K963" s="422" t="s">
        <v>121</v>
      </c>
    </row>
    <row r="964" spans="2:11" ht="25.5" x14ac:dyDescent="0.25">
      <c r="B964" s="429" t="s">
        <v>976</v>
      </c>
      <c r="C964" s="429" t="s">
        <v>643</v>
      </c>
      <c r="D964" s="429" t="s">
        <v>229</v>
      </c>
      <c r="E964" s="429" t="s">
        <v>644</v>
      </c>
      <c r="F964" s="428" t="s">
        <v>279</v>
      </c>
      <c r="G964" s="427">
        <v>1</v>
      </c>
      <c r="H964" s="426">
        <v>24.28</v>
      </c>
      <c r="I964" s="426">
        <v>24.28</v>
      </c>
      <c r="J964" s="426">
        <v>24.28</v>
      </c>
      <c r="K964" s="425">
        <v>6.613431611033493E-6</v>
      </c>
    </row>
    <row r="965" spans="2:11" x14ac:dyDescent="0.25">
      <c r="B965" s="422" t="s">
        <v>4933</v>
      </c>
      <c r="C965" s="513"/>
      <c r="D965" s="513"/>
      <c r="E965" s="422" t="s">
        <v>45</v>
      </c>
      <c r="F965" s="513" t="s">
        <v>4932</v>
      </c>
      <c r="G965" s="513"/>
      <c r="H965" s="513"/>
      <c r="I965" s="422"/>
      <c r="J965" s="424" t="s">
        <v>2154</v>
      </c>
      <c r="K965" s="422"/>
    </row>
    <row r="966" spans="2:11" x14ac:dyDescent="0.25">
      <c r="B966" s="513" t="s">
        <v>5120</v>
      </c>
      <c r="C966" s="513"/>
      <c r="D966" s="513"/>
      <c r="E966" s="422" t="s">
        <v>5302</v>
      </c>
      <c r="F966" s="513">
        <v>1</v>
      </c>
      <c r="G966" s="513"/>
      <c r="H966" s="513"/>
      <c r="I966" s="513"/>
      <c r="J966" s="423">
        <v>1</v>
      </c>
      <c r="K966" s="422" t="s">
        <v>121</v>
      </c>
    </row>
    <row r="967" spans="2:11" ht="25.5" x14ac:dyDescent="0.25">
      <c r="B967" s="429" t="s">
        <v>977</v>
      </c>
      <c r="C967" s="429" t="s">
        <v>553</v>
      </c>
      <c r="D967" s="429" t="s">
        <v>229</v>
      </c>
      <c r="E967" s="429" t="s">
        <v>554</v>
      </c>
      <c r="F967" s="428" t="s">
        <v>292</v>
      </c>
      <c r="G967" s="427">
        <v>0.9</v>
      </c>
      <c r="H967" s="426">
        <v>34.33</v>
      </c>
      <c r="I967" s="426">
        <v>34.33</v>
      </c>
      <c r="J967" s="426">
        <v>30.9</v>
      </c>
      <c r="K967" s="425">
        <v>8.4165995379297749E-6</v>
      </c>
    </row>
    <row r="968" spans="2:11" x14ac:dyDescent="0.25">
      <c r="B968" s="422" t="s">
        <v>4933</v>
      </c>
      <c r="C968" s="513"/>
      <c r="D968" s="513"/>
      <c r="E968" s="422" t="s">
        <v>45</v>
      </c>
      <c r="F968" s="513" t="s">
        <v>4932</v>
      </c>
      <c r="G968" s="513"/>
      <c r="H968" s="513"/>
      <c r="I968" s="422"/>
      <c r="J968" s="424" t="s">
        <v>2154</v>
      </c>
      <c r="K968" s="422"/>
    </row>
    <row r="969" spans="2:11" x14ac:dyDescent="0.25">
      <c r="B969" s="513" t="s">
        <v>5120</v>
      </c>
      <c r="C969" s="513"/>
      <c r="D969" s="513"/>
      <c r="E969" s="422" t="s">
        <v>5302</v>
      </c>
      <c r="F969" s="513" t="s">
        <v>5303</v>
      </c>
      <c r="G969" s="513"/>
      <c r="H969" s="513"/>
      <c r="I969" s="513"/>
      <c r="J969" s="423">
        <v>0.9</v>
      </c>
      <c r="K969" s="422" t="s">
        <v>121</v>
      </c>
    </row>
    <row r="970" spans="2:11" ht="38.25" x14ac:dyDescent="0.25">
      <c r="B970" s="429" t="s">
        <v>978</v>
      </c>
      <c r="C970" s="429" t="s">
        <v>979</v>
      </c>
      <c r="D970" s="429" t="s">
        <v>238</v>
      </c>
      <c r="E970" s="429" t="s">
        <v>980</v>
      </c>
      <c r="F970" s="428" t="s">
        <v>428</v>
      </c>
      <c r="G970" s="427">
        <v>2</v>
      </c>
      <c r="H970" s="426">
        <v>4322.43</v>
      </c>
      <c r="I970" s="426">
        <v>4322.43</v>
      </c>
      <c r="J970" s="426">
        <v>8644.86</v>
      </c>
      <c r="K970" s="425">
        <v>2.3547030641251649E-3</v>
      </c>
    </row>
    <row r="971" spans="2:11" x14ac:dyDescent="0.25">
      <c r="B971" s="422" t="s">
        <v>4933</v>
      </c>
      <c r="C971" s="513"/>
      <c r="D971" s="513"/>
      <c r="E971" s="422" t="s">
        <v>45</v>
      </c>
      <c r="F971" s="513" t="s">
        <v>4932</v>
      </c>
      <c r="G971" s="513"/>
      <c r="H971" s="513"/>
      <c r="I971" s="422"/>
      <c r="J971" s="424" t="s">
        <v>2154</v>
      </c>
      <c r="K971" s="422"/>
    </row>
    <row r="972" spans="2:11" x14ac:dyDescent="0.25">
      <c r="B972" s="513" t="s">
        <v>5120</v>
      </c>
      <c r="C972" s="513"/>
      <c r="D972" s="513"/>
      <c r="E972" s="422" t="s">
        <v>5302</v>
      </c>
      <c r="F972" s="513">
        <v>2</v>
      </c>
      <c r="G972" s="513"/>
      <c r="H972" s="513"/>
      <c r="I972" s="513"/>
      <c r="J972" s="423">
        <v>2</v>
      </c>
      <c r="K972" s="422" t="s">
        <v>121</v>
      </c>
    </row>
    <row r="973" spans="2:11" x14ac:dyDescent="0.25">
      <c r="B973" s="434" t="s">
        <v>110</v>
      </c>
      <c r="C973" s="434" t="s">
        <v>185</v>
      </c>
      <c r="D973" s="434"/>
      <c r="E973" s="434" t="s">
        <v>2039</v>
      </c>
      <c r="F973" s="433"/>
      <c r="G973" s="432">
        <v>1</v>
      </c>
      <c r="H973" s="432" t="s">
        <v>121</v>
      </c>
      <c r="I973" s="431">
        <v>442192.19</v>
      </c>
      <c r="J973" s="431">
        <v>442192.19</v>
      </c>
      <c r="K973" s="430">
        <v>0.12044513210453577</v>
      </c>
    </row>
    <row r="974" spans="2:11" x14ac:dyDescent="0.25">
      <c r="B974" s="434" t="s">
        <v>981</v>
      </c>
      <c r="C974" s="434" t="s">
        <v>185</v>
      </c>
      <c r="D974" s="434"/>
      <c r="E974" s="434" t="s">
        <v>982</v>
      </c>
      <c r="F974" s="433"/>
      <c r="G974" s="432">
        <v>1</v>
      </c>
      <c r="H974" s="432" t="s">
        <v>121</v>
      </c>
      <c r="I974" s="431">
        <v>362177.81</v>
      </c>
      <c r="J974" s="431">
        <v>362177.81</v>
      </c>
      <c r="K974" s="430">
        <v>9.8650666287845232E-2</v>
      </c>
    </row>
    <row r="975" spans="2:11" x14ac:dyDescent="0.25">
      <c r="B975" s="434" t="s">
        <v>983</v>
      </c>
      <c r="C975" s="434" t="s">
        <v>185</v>
      </c>
      <c r="D975" s="434"/>
      <c r="E975" s="434" t="s">
        <v>984</v>
      </c>
      <c r="F975" s="433"/>
      <c r="G975" s="432">
        <v>1</v>
      </c>
      <c r="H975" s="432" t="s">
        <v>121</v>
      </c>
      <c r="I975" s="431">
        <v>43688.33</v>
      </c>
      <c r="J975" s="431">
        <v>43688.33</v>
      </c>
      <c r="K975" s="430">
        <v>1.1899908676081667E-2</v>
      </c>
    </row>
    <row r="976" spans="2:11" ht="25.5" x14ac:dyDescent="0.25">
      <c r="B976" s="429" t="s">
        <v>985</v>
      </c>
      <c r="C976" s="429" t="s">
        <v>986</v>
      </c>
      <c r="D976" s="429" t="s">
        <v>229</v>
      </c>
      <c r="E976" s="429" t="s">
        <v>987</v>
      </c>
      <c r="F976" s="428" t="s">
        <v>279</v>
      </c>
      <c r="G976" s="427">
        <v>6</v>
      </c>
      <c r="H976" s="426">
        <v>13.32</v>
      </c>
      <c r="I976" s="426">
        <v>13.32</v>
      </c>
      <c r="J976" s="426">
        <v>79.92</v>
      </c>
      <c r="K976" s="425">
        <v>2.1768758416548468E-5</v>
      </c>
    </row>
    <row r="977" spans="2:11" x14ac:dyDescent="0.25">
      <c r="B977" s="422" t="s">
        <v>4933</v>
      </c>
      <c r="C977" s="513"/>
      <c r="D977" s="513"/>
      <c r="E977" s="422" t="s">
        <v>45</v>
      </c>
      <c r="F977" s="513" t="s">
        <v>4932</v>
      </c>
      <c r="G977" s="513"/>
      <c r="H977" s="513"/>
      <c r="I977" s="422"/>
      <c r="J977" s="424" t="s">
        <v>2154</v>
      </c>
      <c r="K977" s="422"/>
    </row>
    <row r="978" spans="2:11" ht="25.5" x14ac:dyDescent="0.25">
      <c r="B978" s="513" t="s">
        <v>5301</v>
      </c>
      <c r="C978" s="513"/>
      <c r="D978" s="513"/>
      <c r="E978" s="422" t="s">
        <v>5300</v>
      </c>
      <c r="F978" s="513">
        <v>6</v>
      </c>
      <c r="G978" s="513"/>
      <c r="H978" s="513"/>
      <c r="I978" s="513"/>
      <c r="J978" s="423">
        <v>6</v>
      </c>
      <c r="K978" s="422" t="s">
        <v>121</v>
      </c>
    </row>
    <row r="979" spans="2:11" ht="25.5" x14ac:dyDescent="0.25">
      <c r="B979" s="429" t="s">
        <v>988</v>
      </c>
      <c r="C979" s="429" t="s">
        <v>989</v>
      </c>
      <c r="D979" s="429" t="s">
        <v>229</v>
      </c>
      <c r="E979" s="429" t="s">
        <v>990</v>
      </c>
      <c r="F979" s="428" t="s">
        <v>360</v>
      </c>
      <c r="G979" s="427">
        <v>4</v>
      </c>
      <c r="H979" s="426">
        <v>53.98</v>
      </c>
      <c r="I979" s="426">
        <v>53.98</v>
      </c>
      <c r="J979" s="426">
        <v>215.92</v>
      </c>
      <c r="K979" s="425">
        <v>5.8812691657922232E-5</v>
      </c>
    </row>
    <row r="980" spans="2:11" x14ac:dyDescent="0.25">
      <c r="B980" s="422" t="s">
        <v>4933</v>
      </c>
      <c r="C980" s="513"/>
      <c r="D980" s="513"/>
      <c r="E980" s="422" t="s">
        <v>45</v>
      </c>
      <c r="F980" s="513" t="s">
        <v>4932</v>
      </c>
      <c r="G980" s="513"/>
      <c r="H980" s="513"/>
      <c r="I980" s="422"/>
      <c r="J980" s="424" t="s">
        <v>2154</v>
      </c>
      <c r="K980" s="422"/>
    </row>
    <row r="981" spans="2:11" ht="25.5" x14ac:dyDescent="0.25">
      <c r="B981" s="513" t="s">
        <v>5301</v>
      </c>
      <c r="C981" s="513"/>
      <c r="D981" s="513"/>
      <c r="E981" s="422" t="s">
        <v>5300</v>
      </c>
      <c r="F981" s="513">
        <v>4</v>
      </c>
      <c r="G981" s="513"/>
      <c r="H981" s="513"/>
      <c r="I981" s="513"/>
      <c r="J981" s="423">
        <v>4</v>
      </c>
      <c r="K981" s="422" t="s">
        <v>121</v>
      </c>
    </row>
    <row r="982" spans="2:11" ht="25.5" x14ac:dyDescent="0.25">
      <c r="B982" s="429" t="s">
        <v>991</v>
      </c>
      <c r="C982" s="429" t="s">
        <v>992</v>
      </c>
      <c r="D982" s="429" t="s">
        <v>229</v>
      </c>
      <c r="E982" s="429" t="s">
        <v>993</v>
      </c>
      <c r="F982" s="428" t="s">
        <v>994</v>
      </c>
      <c r="G982" s="427">
        <v>1</v>
      </c>
      <c r="H982" s="426">
        <v>28.83</v>
      </c>
      <c r="I982" s="426">
        <v>28.83</v>
      </c>
      <c r="J982" s="426">
        <v>28.83</v>
      </c>
      <c r="K982" s="425">
        <v>7.8527690834471015E-6</v>
      </c>
    </row>
    <row r="983" spans="2:11" x14ac:dyDescent="0.25">
      <c r="B983" s="422" t="s">
        <v>4933</v>
      </c>
      <c r="C983" s="513"/>
      <c r="D983" s="513"/>
      <c r="E983" s="422" t="s">
        <v>45</v>
      </c>
      <c r="F983" s="513" t="s">
        <v>4932</v>
      </c>
      <c r="G983" s="513"/>
      <c r="H983" s="513"/>
      <c r="I983" s="422"/>
      <c r="J983" s="424" t="s">
        <v>2154</v>
      </c>
      <c r="K983" s="422"/>
    </row>
    <row r="984" spans="2:11" ht="25.5" x14ac:dyDescent="0.25">
      <c r="B984" s="513" t="s">
        <v>5301</v>
      </c>
      <c r="C984" s="513"/>
      <c r="D984" s="513"/>
      <c r="E984" s="422" t="s">
        <v>5300</v>
      </c>
      <c r="F984" s="513">
        <v>1</v>
      </c>
      <c r="G984" s="513"/>
      <c r="H984" s="513"/>
      <c r="I984" s="513"/>
      <c r="J984" s="423">
        <v>1</v>
      </c>
      <c r="K984" s="422" t="s">
        <v>121</v>
      </c>
    </row>
    <row r="985" spans="2:11" ht="25.5" x14ac:dyDescent="0.25">
      <c r="B985" s="429" t="s">
        <v>995</v>
      </c>
      <c r="C985" s="429" t="s">
        <v>996</v>
      </c>
      <c r="D985" s="429" t="s">
        <v>229</v>
      </c>
      <c r="E985" s="429" t="s">
        <v>997</v>
      </c>
      <c r="F985" s="428" t="s">
        <v>279</v>
      </c>
      <c r="G985" s="427">
        <v>1</v>
      </c>
      <c r="H985" s="426">
        <v>65.84</v>
      </c>
      <c r="I985" s="426">
        <v>65.84</v>
      </c>
      <c r="J985" s="426">
        <v>65.84</v>
      </c>
      <c r="K985" s="425">
        <v>1.7933621798618006E-5</v>
      </c>
    </row>
    <row r="986" spans="2:11" x14ac:dyDescent="0.25">
      <c r="B986" s="422" t="s">
        <v>4933</v>
      </c>
      <c r="C986" s="513"/>
      <c r="D986" s="513"/>
      <c r="E986" s="422" t="s">
        <v>45</v>
      </c>
      <c r="F986" s="513" t="s">
        <v>4932</v>
      </c>
      <c r="G986" s="513"/>
      <c r="H986" s="513"/>
      <c r="I986" s="422"/>
      <c r="J986" s="424" t="s">
        <v>2154</v>
      </c>
      <c r="K986" s="422"/>
    </row>
    <row r="987" spans="2:11" ht="25.5" x14ac:dyDescent="0.25">
      <c r="B987" s="513" t="s">
        <v>5301</v>
      </c>
      <c r="C987" s="513"/>
      <c r="D987" s="513"/>
      <c r="E987" s="422" t="s">
        <v>5300</v>
      </c>
      <c r="F987" s="513">
        <v>1</v>
      </c>
      <c r="G987" s="513"/>
      <c r="H987" s="513"/>
      <c r="I987" s="513"/>
      <c r="J987" s="423">
        <v>1</v>
      </c>
      <c r="K987" s="422" t="s">
        <v>121</v>
      </c>
    </row>
    <row r="988" spans="2:11" ht="25.5" x14ac:dyDescent="0.25">
      <c r="B988" s="429" t="s">
        <v>998</v>
      </c>
      <c r="C988" s="429" t="s">
        <v>999</v>
      </c>
      <c r="D988" s="429" t="s">
        <v>229</v>
      </c>
      <c r="E988" s="429" t="s">
        <v>1000</v>
      </c>
      <c r="F988" s="428" t="s">
        <v>628</v>
      </c>
      <c r="G988" s="427">
        <v>64</v>
      </c>
      <c r="H988" s="426">
        <v>76.03</v>
      </c>
      <c r="I988" s="426">
        <v>76.03</v>
      </c>
      <c r="J988" s="426">
        <v>4865.92</v>
      </c>
      <c r="K988" s="425">
        <v>1.3253883502784224E-3</v>
      </c>
    </row>
    <row r="989" spans="2:11" x14ac:dyDescent="0.25">
      <c r="B989" s="422" t="s">
        <v>4933</v>
      </c>
      <c r="C989" s="513"/>
      <c r="D989" s="513"/>
      <c r="E989" s="422" t="s">
        <v>45</v>
      </c>
      <c r="F989" s="513" t="s">
        <v>4932</v>
      </c>
      <c r="G989" s="513"/>
      <c r="H989" s="513"/>
      <c r="I989" s="422"/>
      <c r="J989" s="424" t="s">
        <v>2154</v>
      </c>
      <c r="K989" s="422"/>
    </row>
    <row r="990" spans="2:11" ht="25.5" x14ac:dyDescent="0.25">
      <c r="B990" s="513" t="s">
        <v>5301</v>
      </c>
      <c r="C990" s="513"/>
      <c r="D990" s="513"/>
      <c r="E990" s="422" t="s">
        <v>5300</v>
      </c>
      <c r="F990" s="513">
        <v>64</v>
      </c>
      <c r="G990" s="513"/>
      <c r="H990" s="513"/>
      <c r="I990" s="513"/>
      <c r="J990" s="423">
        <v>64</v>
      </c>
      <c r="K990" s="422" t="s">
        <v>121</v>
      </c>
    </row>
    <row r="991" spans="2:11" ht="25.5" x14ac:dyDescent="0.25">
      <c r="B991" s="429" t="s">
        <v>1001</v>
      </c>
      <c r="C991" s="429" t="s">
        <v>1002</v>
      </c>
      <c r="D991" s="429" t="s">
        <v>229</v>
      </c>
      <c r="E991" s="429" t="s">
        <v>1003</v>
      </c>
      <c r="F991" s="428" t="s">
        <v>628</v>
      </c>
      <c r="G991" s="427">
        <v>16</v>
      </c>
      <c r="H991" s="426">
        <v>36.700000000000003</v>
      </c>
      <c r="I991" s="426">
        <v>36.700000000000003</v>
      </c>
      <c r="J991" s="426">
        <v>587.20000000000005</v>
      </c>
      <c r="K991" s="425">
        <v>1.5994262940687262E-4</v>
      </c>
    </row>
    <row r="992" spans="2:11" x14ac:dyDescent="0.25">
      <c r="B992" s="422" t="s">
        <v>4933</v>
      </c>
      <c r="C992" s="513"/>
      <c r="D992" s="513"/>
      <c r="E992" s="422" t="s">
        <v>45</v>
      </c>
      <c r="F992" s="513" t="s">
        <v>4932</v>
      </c>
      <c r="G992" s="513"/>
      <c r="H992" s="513"/>
      <c r="I992" s="422"/>
      <c r="J992" s="424" t="s">
        <v>2154</v>
      </c>
      <c r="K992" s="422"/>
    </row>
    <row r="993" spans="2:11" ht="25.5" x14ac:dyDescent="0.25">
      <c r="B993" s="513" t="s">
        <v>5301</v>
      </c>
      <c r="C993" s="513"/>
      <c r="D993" s="513"/>
      <c r="E993" s="422" t="s">
        <v>5300</v>
      </c>
      <c r="F993" s="513">
        <v>16</v>
      </c>
      <c r="G993" s="513"/>
      <c r="H993" s="513"/>
      <c r="I993" s="513"/>
      <c r="J993" s="423">
        <v>16</v>
      </c>
      <c r="K993" s="422" t="s">
        <v>121</v>
      </c>
    </row>
    <row r="994" spans="2:11" ht="25.5" x14ac:dyDescent="0.25">
      <c r="B994" s="429" t="s">
        <v>1004</v>
      </c>
      <c r="C994" s="429" t="s">
        <v>1005</v>
      </c>
      <c r="D994" s="429" t="s">
        <v>229</v>
      </c>
      <c r="E994" s="429" t="s">
        <v>1006</v>
      </c>
      <c r="F994" s="428" t="s">
        <v>628</v>
      </c>
      <c r="G994" s="427">
        <v>40</v>
      </c>
      <c r="H994" s="426">
        <v>48.88</v>
      </c>
      <c r="I994" s="426">
        <v>48.88</v>
      </c>
      <c r="J994" s="426">
        <v>1955.2</v>
      </c>
      <c r="K994" s="425">
        <v>5.325610167171617E-4</v>
      </c>
    </row>
    <row r="995" spans="2:11" x14ac:dyDescent="0.25">
      <c r="B995" s="422" t="s">
        <v>4933</v>
      </c>
      <c r="C995" s="513"/>
      <c r="D995" s="513"/>
      <c r="E995" s="422" t="s">
        <v>45</v>
      </c>
      <c r="F995" s="513" t="s">
        <v>4932</v>
      </c>
      <c r="G995" s="513"/>
      <c r="H995" s="513"/>
      <c r="I995" s="422"/>
      <c r="J995" s="424" t="s">
        <v>2154</v>
      </c>
      <c r="K995" s="422"/>
    </row>
    <row r="996" spans="2:11" ht="25.5" x14ac:dyDescent="0.25">
      <c r="B996" s="513" t="s">
        <v>5301</v>
      </c>
      <c r="C996" s="513"/>
      <c r="D996" s="513"/>
      <c r="E996" s="422" t="s">
        <v>5300</v>
      </c>
      <c r="F996" s="513">
        <v>40</v>
      </c>
      <c r="G996" s="513"/>
      <c r="H996" s="513"/>
      <c r="I996" s="513"/>
      <c r="J996" s="423">
        <v>40</v>
      </c>
      <c r="K996" s="422" t="s">
        <v>121</v>
      </c>
    </row>
    <row r="997" spans="2:11" ht="25.5" x14ac:dyDescent="0.25">
      <c r="B997" s="429" t="s">
        <v>1007</v>
      </c>
      <c r="C997" s="429" t="s">
        <v>1008</v>
      </c>
      <c r="D997" s="429" t="s">
        <v>294</v>
      </c>
      <c r="E997" s="429" t="s">
        <v>1009</v>
      </c>
      <c r="F997" s="428" t="s">
        <v>268</v>
      </c>
      <c r="G997" s="427">
        <v>5</v>
      </c>
      <c r="H997" s="426">
        <v>27.75</v>
      </c>
      <c r="I997" s="426">
        <v>27.75</v>
      </c>
      <c r="J997" s="426">
        <v>138.75</v>
      </c>
      <c r="K997" s="425">
        <v>3.7792983362063307E-5</v>
      </c>
    </row>
    <row r="998" spans="2:11" x14ac:dyDescent="0.25">
      <c r="B998" s="422" t="s">
        <v>4933</v>
      </c>
      <c r="C998" s="513"/>
      <c r="D998" s="513"/>
      <c r="E998" s="422" t="s">
        <v>45</v>
      </c>
      <c r="F998" s="513" t="s">
        <v>4932</v>
      </c>
      <c r="G998" s="513"/>
      <c r="H998" s="513"/>
      <c r="I998" s="422"/>
      <c r="J998" s="424" t="s">
        <v>2154</v>
      </c>
      <c r="K998" s="422"/>
    </row>
    <row r="999" spans="2:11" ht="25.5" x14ac:dyDescent="0.25">
      <c r="B999" s="513" t="s">
        <v>5301</v>
      </c>
      <c r="C999" s="513"/>
      <c r="D999" s="513"/>
      <c r="E999" s="422" t="s">
        <v>5300</v>
      </c>
      <c r="F999" s="513">
        <v>5</v>
      </c>
      <c r="G999" s="513"/>
      <c r="H999" s="513"/>
      <c r="I999" s="513"/>
      <c r="J999" s="423">
        <v>5</v>
      </c>
      <c r="K999" s="422" t="s">
        <v>121</v>
      </c>
    </row>
    <row r="1000" spans="2:11" ht="25.5" x14ac:dyDescent="0.25">
      <c r="B1000" s="429" t="s">
        <v>1010</v>
      </c>
      <c r="C1000" s="429" t="s">
        <v>1011</v>
      </c>
      <c r="D1000" s="429" t="s">
        <v>229</v>
      </c>
      <c r="E1000" s="429" t="s">
        <v>1012</v>
      </c>
      <c r="F1000" s="428" t="s">
        <v>279</v>
      </c>
      <c r="G1000" s="427">
        <v>1</v>
      </c>
      <c r="H1000" s="426">
        <v>6.77</v>
      </c>
      <c r="I1000" s="426">
        <v>6.77</v>
      </c>
      <c r="J1000" s="426">
        <v>6.77</v>
      </c>
      <c r="K1000" s="425">
        <v>1.8440252062066206E-6</v>
      </c>
    </row>
    <row r="1001" spans="2:11" x14ac:dyDescent="0.25">
      <c r="B1001" s="422" t="s">
        <v>4933</v>
      </c>
      <c r="C1001" s="513"/>
      <c r="D1001" s="513"/>
      <c r="E1001" s="422" t="s">
        <v>45</v>
      </c>
      <c r="F1001" s="513" t="s">
        <v>4932</v>
      </c>
      <c r="G1001" s="513"/>
      <c r="H1001" s="513"/>
      <c r="I1001" s="422"/>
      <c r="J1001" s="424" t="s">
        <v>2154</v>
      </c>
      <c r="K1001" s="422"/>
    </row>
    <row r="1002" spans="2:11" ht="25.5" x14ac:dyDescent="0.25">
      <c r="B1002" s="513" t="s">
        <v>5301</v>
      </c>
      <c r="C1002" s="513"/>
      <c r="D1002" s="513"/>
      <c r="E1002" s="422" t="s">
        <v>5300</v>
      </c>
      <c r="F1002" s="513">
        <v>1</v>
      </c>
      <c r="G1002" s="513"/>
      <c r="H1002" s="513"/>
      <c r="I1002" s="513"/>
      <c r="J1002" s="423">
        <v>1</v>
      </c>
      <c r="K1002" s="422" t="s">
        <v>121</v>
      </c>
    </row>
    <row r="1003" spans="2:11" x14ac:dyDescent="0.25">
      <c r="B1003" s="429" t="s">
        <v>1013</v>
      </c>
      <c r="C1003" s="429" t="s">
        <v>1014</v>
      </c>
      <c r="D1003" s="429" t="s">
        <v>238</v>
      </c>
      <c r="E1003" s="429" t="s">
        <v>1015</v>
      </c>
      <c r="F1003" s="428" t="s">
        <v>279</v>
      </c>
      <c r="G1003" s="427">
        <v>1</v>
      </c>
      <c r="H1003" s="426">
        <v>64.7</v>
      </c>
      <c r="I1003" s="426">
        <v>64.7</v>
      </c>
      <c r="J1003" s="426">
        <v>64.7</v>
      </c>
      <c r="K1003" s="425">
        <v>1.7623106475859431E-5</v>
      </c>
    </row>
    <row r="1004" spans="2:11" x14ac:dyDescent="0.25">
      <c r="B1004" s="422" t="s">
        <v>4933</v>
      </c>
      <c r="C1004" s="513"/>
      <c r="D1004" s="513"/>
      <c r="E1004" s="422" t="s">
        <v>45</v>
      </c>
      <c r="F1004" s="513" t="s">
        <v>4932</v>
      </c>
      <c r="G1004" s="513"/>
      <c r="H1004" s="513"/>
      <c r="I1004" s="422"/>
      <c r="J1004" s="424" t="s">
        <v>2154</v>
      </c>
      <c r="K1004" s="422"/>
    </row>
    <row r="1005" spans="2:11" ht="25.5" x14ac:dyDescent="0.25">
      <c r="B1005" s="513" t="s">
        <v>5301</v>
      </c>
      <c r="C1005" s="513"/>
      <c r="D1005" s="513"/>
      <c r="E1005" s="422" t="s">
        <v>5300</v>
      </c>
      <c r="F1005" s="513">
        <v>1</v>
      </c>
      <c r="G1005" s="513"/>
      <c r="H1005" s="513"/>
      <c r="I1005" s="513"/>
      <c r="J1005" s="423">
        <v>1</v>
      </c>
      <c r="K1005" s="422" t="s">
        <v>121</v>
      </c>
    </row>
    <row r="1006" spans="2:11" ht="25.5" x14ac:dyDescent="0.25">
      <c r="B1006" s="429" t="s">
        <v>1016</v>
      </c>
      <c r="C1006" s="429" t="s">
        <v>1017</v>
      </c>
      <c r="D1006" s="429" t="s">
        <v>229</v>
      </c>
      <c r="E1006" s="429" t="s">
        <v>1018</v>
      </c>
      <c r="F1006" s="428" t="s">
        <v>279</v>
      </c>
      <c r="G1006" s="427">
        <v>6</v>
      </c>
      <c r="H1006" s="426">
        <v>67.31</v>
      </c>
      <c r="I1006" s="426">
        <v>67.31</v>
      </c>
      <c r="J1006" s="426">
        <v>403.86</v>
      </c>
      <c r="K1006" s="425">
        <v>1.1000413881515596E-4</v>
      </c>
    </row>
    <row r="1007" spans="2:11" x14ac:dyDescent="0.25">
      <c r="B1007" s="422" t="s">
        <v>4933</v>
      </c>
      <c r="C1007" s="513"/>
      <c r="D1007" s="513"/>
      <c r="E1007" s="422" t="s">
        <v>45</v>
      </c>
      <c r="F1007" s="513" t="s">
        <v>4932</v>
      </c>
      <c r="G1007" s="513"/>
      <c r="H1007" s="513"/>
      <c r="I1007" s="422"/>
      <c r="J1007" s="424" t="s">
        <v>2154</v>
      </c>
      <c r="K1007" s="422"/>
    </row>
    <row r="1008" spans="2:11" ht="25.5" x14ac:dyDescent="0.25">
      <c r="B1008" s="513" t="s">
        <v>5301</v>
      </c>
      <c r="C1008" s="513"/>
      <c r="D1008" s="513"/>
      <c r="E1008" s="422" t="s">
        <v>5300</v>
      </c>
      <c r="F1008" s="513">
        <v>6</v>
      </c>
      <c r="G1008" s="513"/>
      <c r="H1008" s="513"/>
      <c r="I1008" s="513"/>
      <c r="J1008" s="423">
        <v>6</v>
      </c>
      <c r="K1008" s="422" t="s">
        <v>121</v>
      </c>
    </row>
    <row r="1009" spans="2:11" ht="25.5" x14ac:dyDescent="0.25">
      <c r="B1009" s="429" t="s">
        <v>1019</v>
      </c>
      <c r="C1009" s="429" t="s">
        <v>1020</v>
      </c>
      <c r="D1009" s="429" t="s">
        <v>229</v>
      </c>
      <c r="E1009" s="429" t="s">
        <v>1021</v>
      </c>
      <c r="F1009" s="428" t="s">
        <v>279</v>
      </c>
      <c r="G1009" s="427">
        <v>5</v>
      </c>
      <c r="H1009" s="426">
        <v>30.75</v>
      </c>
      <c r="I1009" s="426">
        <v>30.75</v>
      </c>
      <c r="J1009" s="426">
        <v>153.75</v>
      </c>
      <c r="K1009" s="425">
        <v>4.1878711293097184E-5</v>
      </c>
    </row>
    <row r="1010" spans="2:11" x14ac:dyDescent="0.25">
      <c r="B1010" s="422" t="s">
        <v>4933</v>
      </c>
      <c r="C1010" s="513"/>
      <c r="D1010" s="513"/>
      <c r="E1010" s="422" t="s">
        <v>45</v>
      </c>
      <c r="F1010" s="513" t="s">
        <v>4932</v>
      </c>
      <c r="G1010" s="513"/>
      <c r="H1010" s="513"/>
      <c r="I1010" s="422"/>
      <c r="J1010" s="424" t="s">
        <v>2154</v>
      </c>
      <c r="K1010" s="422"/>
    </row>
    <row r="1011" spans="2:11" ht="25.5" x14ac:dyDescent="0.25">
      <c r="B1011" s="513" t="s">
        <v>5301</v>
      </c>
      <c r="C1011" s="513"/>
      <c r="D1011" s="513"/>
      <c r="E1011" s="422" t="s">
        <v>5300</v>
      </c>
      <c r="F1011" s="513">
        <v>5</v>
      </c>
      <c r="G1011" s="513"/>
      <c r="H1011" s="513"/>
      <c r="I1011" s="513"/>
      <c r="J1011" s="423">
        <v>5</v>
      </c>
      <c r="K1011" s="422" t="s">
        <v>121</v>
      </c>
    </row>
    <row r="1012" spans="2:11" x14ac:dyDescent="0.25">
      <c r="B1012" s="429" t="s">
        <v>1022</v>
      </c>
      <c r="C1012" s="429" t="s">
        <v>1023</v>
      </c>
      <c r="D1012" s="429" t="s">
        <v>238</v>
      </c>
      <c r="E1012" s="429" t="s">
        <v>1024</v>
      </c>
      <c r="F1012" s="428" t="s">
        <v>279</v>
      </c>
      <c r="G1012" s="427">
        <v>1</v>
      </c>
      <c r="H1012" s="426">
        <v>403.44</v>
      </c>
      <c r="I1012" s="426">
        <v>403.44</v>
      </c>
      <c r="J1012" s="426">
        <v>403.44</v>
      </c>
      <c r="K1012" s="425">
        <v>1.0988973843308701E-4</v>
      </c>
    </row>
    <row r="1013" spans="2:11" x14ac:dyDescent="0.25">
      <c r="B1013" s="422" t="s">
        <v>4933</v>
      </c>
      <c r="C1013" s="513"/>
      <c r="D1013" s="513"/>
      <c r="E1013" s="422" t="s">
        <v>45</v>
      </c>
      <c r="F1013" s="513" t="s">
        <v>4932</v>
      </c>
      <c r="G1013" s="513"/>
      <c r="H1013" s="513"/>
      <c r="I1013" s="422"/>
      <c r="J1013" s="424" t="s">
        <v>2154</v>
      </c>
      <c r="K1013" s="422"/>
    </row>
    <row r="1014" spans="2:11" ht="25.5" x14ac:dyDescent="0.25">
      <c r="B1014" s="513" t="s">
        <v>5301</v>
      </c>
      <c r="C1014" s="513"/>
      <c r="D1014" s="513"/>
      <c r="E1014" s="422" t="s">
        <v>5300</v>
      </c>
      <c r="F1014" s="513">
        <v>1</v>
      </c>
      <c r="G1014" s="513"/>
      <c r="H1014" s="513"/>
      <c r="I1014" s="513"/>
      <c r="J1014" s="423">
        <v>1</v>
      </c>
      <c r="K1014" s="422" t="s">
        <v>121</v>
      </c>
    </row>
    <row r="1015" spans="2:11" x14ac:dyDescent="0.25">
      <c r="B1015" s="429" t="s">
        <v>1025</v>
      </c>
      <c r="C1015" s="429" t="s">
        <v>1026</v>
      </c>
      <c r="D1015" s="429" t="s">
        <v>462</v>
      </c>
      <c r="E1015" s="429" t="s">
        <v>1027</v>
      </c>
      <c r="F1015" s="428" t="s">
        <v>279</v>
      </c>
      <c r="G1015" s="427">
        <v>3</v>
      </c>
      <c r="H1015" s="426">
        <v>284</v>
      </c>
      <c r="I1015" s="426">
        <v>284</v>
      </c>
      <c r="J1015" s="426">
        <v>852</v>
      </c>
      <c r="K1015" s="425">
        <v>2.3206934648272389E-4</v>
      </c>
    </row>
    <row r="1016" spans="2:11" x14ac:dyDescent="0.25">
      <c r="B1016" s="422" t="s">
        <v>4933</v>
      </c>
      <c r="C1016" s="513"/>
      <c r="D1016" s="513"/>
      <c r="E1016" s="422" t="s">
        <v>45</v>
      </c>
      <c r="F1016" s="513" t="s">
        <v>4932</v>
      </c>
      <c r="G1016" s="513"/>
      <c r="H1016" s="513"/>
      <c r="I1016" s="422"/>
      <c r="J1016" s="424" t="s">
        <v>2154</v>
      </c>
      <c r="K1016" s="422"/>
    </row>
    <row r="1017" spans="2:11" ht="25.5" x14ac:dyDescent="0.25">
      <c r="B1017" s="513" t="s">
        <v>5301</v>
      </c>
      <c r="C1017" s="513"/>
      <c r="D1017" s="513"/>
      <c r="E1017" s="422" t="s">
        <v>5300</v>
      </c>
      <c r="F1017" s="513">
        <v>3</v>
      </c>
      <c r="G1017" s="513"/>
      <c r="H1017" s="513"/>
      <c r="I1017" s="513"/>
      <c r="J1017" s="423">
        <v>3</v>
      </c>
      <c r="K1017" s="422" t="s">
        <v>121</v>
      </c>
    </row>
    <row r="1018" spans="2:11" ht="25.5" x14ac:dyDescent="0.25">
      <c r="B1018" s="429" t="s">
        <v>1028</v>
      </c>
      <c r="C1018" s="429" t="s">
        <v>1029</v>
      </c>
      <c r="D1018" s="429" t="s">
        <v>229</v>
      </c>
      <c r="E1018" s="429" t="s">
        <v>1030</v>
      </c>
      <c r="F1018" s="428" t="s">
        <v>279</v>
      </c>
      <c r="G1018" s="427">
        <v>1</v>
      </c>
      <c r="H1018" s="426">
        <v>419.95</v>
      </c>
      <c r="I1018" s="426">
        <v>419.95</v>
      </c>
      <c r="J1018" s="426">
        <v>419.95</v>
      </c>
      <c r="K1018" s="425">
        <v>1.1438676297584495E-4</v>
      </c>
    </row>
    <row r="1019" spans="2:11" x14ac:dyDescent="0.25">
      <c r="B1019" s="422" t="s">
        <v>4933</v>
      </c>
      <c r="C1019" s="513"/>
      <c r="D1019" s="513"/>
      <c r="E1019" s="422" t="s">
        <v>45</v>
      </c>
      <c r="F1019" s="513" t="s">
        <v>4932</v>
      </c>
      <c r="G1019" s="513"/>
      <c r="H1019" s="513"/>
      <c r="I1019" s="422"/>
      <c r="J1019" s="424" t="s">
        <v>2154</v>
      </c>
      <c r="K1019" s="422"/>
    </row>
    <row r="1020" spans="2:11" ht="25.5" x14ac:dyDescent="0.25">
      <c r="B1020" s="513" t="s">
        <v>5301</v>
      </c>
      <c r="C1020" s="513"/>
      <c r="D1020" s="513"/>
      <c r="E1020" s="422" t="s">
        <v>5300</v>
      </c>
      <c r="F1020" s="513">
        <v>1</v>
      </c>
      <c r="G1020" s="513"/>
      <c r="H1020" s="513"/>
      <c r="I1020" s="513"/>
      <c r="J1020" s="423">
        <v>1</v>
      </c>
      <c r="K1020" s="422" t="s">
        <v>121</v>
      </c>
    </row>
    <row r="1021" spans="2:11" ht="25.5" x14ac:dyDescent="0.25">
      <c r="B1021" s="429" t="s">
        <v>1031</v>
      </c>
      <c r="C1021" s="429" t="s">
        <v>1032</v>
      </c>
      <c r="D1021" s="429" t="s">
        <v>426</v>
      </c>
      <c r="E1021" s="429" t="s">
        <v>1033</v>
      </c>
      <c r="F1021" s="428" t="s">
        <v>428</v>
      </c>
      <c r="G1021" s="427">
        <v>3</v>
      </c>
      <c r="H1021" s="426">
        <v>228.24</v>
      </c>
      <c r="I1021" s="426">
        <v>228.24</v>
      </c>
      <c r="J1021" s="426">
        <v>684.72</v>
      </c>
      <c r="K1021" s="425">
        <v>1.8650530859583417E-4</v>
      </c>
    </row>
    <row r="1022" spans="2:11" x14ac:dyDescent="0.25">
      <c r="B1022" s="422" t="s">
        <v>4933</v>
      </c>
      <c r="C1022" s="513"/>
      <c r="D1022" s="513"/>
      <c r="E1022" s="422" t="s">
        <v>45</v>
      </c>
      <c r="F1022" s="513" t="s">
        <v>4932</v>
      </c>
      <c r="G1022" s="513"/>
      <c r="H1022" s="513"/>
      <c r="I1022" s="422"/>
      <c r="J1022" s="424" t="s">
        <v>2154</v>
      </c>
      <c r="K1022" s="422"/>
    </row>
    <row r="1023" spans="2:11" ht="25.5" x14ac:dyDescent="0.25">
      <c r="B1023" s="513" t="s">
        <v>5301</v>
      </c>
      <c r="C1023" s="513"/>
      <c r="D1023" s="513"/>
      <c r="E1023" s="422" t="s">
        <v>5300</v>
      </c>
      <c r="F1023" s="513">
        <v>3</v>
      </c>
      <c r="G1023" s="513"/>
      <c r="H1023" s="513"/>
      <c r="I1023" s="513"/>
      <c r="J1023" s="423">
        <v>3</v>
      </c>
      <c r="K1023" s="422" t="s">
        <v>121</v>
      </c>
    </row>
    <row r="1024" spans="2:11" ht="25.5" x14ac:dyDescent="0.25">
      <c r="B1024" s="429" t="s">
        <v>1034</v>
      </c>
      <c r="C1024" s="429" t="s">
        <v>1035</v>
      </c>
      <c r="D1024" s="429" t="s">
        <v>229</v>
      </c>
      <c r="E1024" s="429" t="s">
        <v>1036</v>
      </c>
      <c r="F1024" s="428" t="s">
        <v>628</v>
      </c>
      <c r="G1024" s="427">
        <v>5</v>
      </c>
      <c r="H1024" s="426">
        <v>16.88</v>
      </c>
      <c r="I1024" s="426">
        <v>16.88</v>
      </c>
      <c r="J1024" s="426">
        <v>84.4</v>
      </c>
      <c r="K1024" s="425">
        <v>2.2989029158617249E-5</v>
      </c>
    </row>
    <row r="1025" spans="2:11" x14ac:dyDescent="0.25">
      <c r="B1025" s="422" t="s">
        <v>4933</v>
      </c>
      <c r="C1025" s="513"/>
      <c r="D1025" s="513"/>
      <c r="E1025" s="422" t="s">
        <v>45</v>
      </c>
      <c r="F1025" s="513" t="s">
        <v>4932</v>
      </c>
      <c r="G1025" s="513"/>
      <c r="H1025" s="513"/>
      <c r="I1025" s="422"/>
      <c r="J1025" s="424" t="s">
        <v>2154</v>
      </c>
      <c r="K1025" s="422"/>
    </row>
    <row r="1026" spans="2:11" ht="25.5" x14ac:dyDescent="0.25">
      <c r="B1026" s="513" t="s">
        <v>5301</v>
      </c>
      <c r="C1026" s="513"/>
      <c r="D1026" s="513"/>
      <c r="E1026" s="422" t="s">
        <v>5300</v>
      </c>
      <c r="F1026" s="513">
        <v>5</v>
      </c>
      <c r="G1026" s="513"/>
      <c r="H1026" s="513"/>
      <c r="I1026" s="513"/>
      <c r="J1026" s="423">
        <v>5</v>
      </c>
      <c r="K1026" s="422" t="s">
        <v>121</v>
      </c>
    </row>
    <row r="1027" spans="2:11" ht="38.25" x14ac:dyDescent="0.25">
      <c r="B1027" s="429" t="s">
        <v>1037</v>
      </c>
      <c r="C1027" s="429" t="s">
        <v>1038</v>
      </c>
      <c r="D1027" s="429" t="s">
        <v>434</v>
      </c>
      <c r="E1027" s="429" t="s">
        <v>1039</v>
      </c>
      <c r="F1027" s="428" t="s">
        <v>628</v>
      </c>
      <c r="G1027" s="427">
        <v>4</v>
      </c>
      <c r="H1027" s="426">
        <v>7.8</v>
      </c>
      <c r="I1027" s="426">
        <v>7.8</v>
      </c>
      <c r="J1027" s="426">
        <v>31.2</v>
      </c>
      <c r="K1027" s="425">
        <v>8.4983140965504527E-6</v>
      </c>
    </row>
    <row r="1028" spans="2:11" x14ac:dyDescent="0.25">
      <c r="B1028" s="422" t="s">
        <v>4933</v>
      </c>
      <c r="C1028" s="513"/>
      <c r="D1028" s="513"/>
      <c r="E1028" s="422" t="s">
        <v>45</v>
      </c>
      <c r="F1028" s="513" t="s">
        <v>4932</v>
      </c>
      <c r="G1028" s="513"/>
      <c r="H1028" s="513"/>
      <c r="I1028" s="422"/>
      <c r="J1028" s="424" t="s">
        <v>2154</v>
      </c>
      <c r="K1028" s="422"/>
    </row>
    <row r="1029" spans="2:11" ht="25.5" x14ac:dyDescent="0.25">
      <c r="B1029" s="513" t="s">
        <v>5301</v>
      </c>
      <c r="C1029" s="513"/>
      <c r="D1029" s="513"/>
      <c r="E1029" s="422" t="s">
        <v>5300</v>
      </c>
      <c r="F1029" s="513">
        <v>4</v>
      </c>
      <c r="G1029" s="513"/>
      <c r="H1029" s="513"/>
      <c r="I1029" s="513"/>
      <c r="J1029" s="423">
        <v>4</v>
      </c>
      <c r="K1029" s="422" t="s">
        <v>121</v>
      </c>
    </row>
    <row r="1030" spans="2:11" ht="25.5" x14ac:dyDescent="0.25">
      <c r="B1030" s="429" t="s">
        <v>1040</v>
      </c>
      <c r="C1030" s="429" t="s">
        <v>1041</v>
      </c>
      <c r="D1030" s="429" t="s">
        <v>229</v>
      </c>
      <c r="E1030" s="429" t="s">
        <v>1042</v>
      </c>
      <c r="F1030" s="428" t="s">
        <v>279</v>
      </c>
      <c r="G1030" s="427">
        <v>1</v>
      </c>
      <c r="H1030" s="426">
        <v>189.77</v>
      </c>
      <c r="I1030" s="426">
        <v>189.77</v>
      </c>
      <c r="J1030" s="426">
        <v>189.77</v>
      </c>
      <c r="K1030" s="425">
        <v>5.1689905964819853E-5</v>
      </c>
    </row>
    <row r="1031" spans="2:11" x14ac:dyDescent="0.25">
      <c r="B1031" s="422" t="s">
        <v>4933</v>
      </c>
      <c r="C1031" s="513"/>
      <c r="D1031" s="513"/>
      <c r="E1031" s="422" t="s">
        <v>45</v>
      </c>
      <c r="F1031" s="513" t="s">
        <v>4932</v>
      </c>
      <c r="G1031" s="513"/>
      <c r="H1031" s="513"/>
      <c r="I1031" s="422"/>
      <c r="J1031" s="424" t="s">
        <v>2154</v>
      </c>
      <c r="K1031" s="422"/>
    </row>
    <row r="1032" spans="2:11" ht="25.5" x14ac:dyDescent="0.25">
      <c r="B1032" s="513" t="s">
        <v>5301</v>
      </c>
      <c r="C1032" s="513"/>
      <c r="D1032" s="513"/>
      <c r="E1032" s="422" t="s">
        <v>5300</v>
      </c>
      <c r="F1032" s="513">
        <v>1</v>
      </c>
      <c r="G1032" s="513"/>
      <c r="H1032" s="513"/>
      <c r="I1032" s="513"/>
      <c r="J1032" s="423">
        <v>1</v>
      </c>
      <c r="K1032" s="422" t="s">
        <v>121</v>
      </c>
    </row>
    <row r="1033" spans="2:11" ht="25.5" x14ac:dyDescent="0.25">
      <c r="B1033" s="429" t="s">
        <v>1043</v>
      </c>
      <c r="C1033" s="429" t="s">
        <v>1044</v>
      </c>
      <c r="D1033" s="429" t="s">
        <v>229</v>
      </c>
      <c r="E1033" s="429" t="s">
        <v>1045</v>
      </c>
      <c r="F1033" s="428" t="s">
        <v>279</v>
      </c>
      <c r="G1033" s="427">
        <v>2</v>
      </c>
      <c r="H1033" s="426">
        <v>41.36</v>
      </c>
      <c r="I1033" s="426">
        <v>41.36</v>
      </c>
      <c r="J1033" s="426">
        <v>82.72</v>
      </c>
      <c r="K1033" s="425">
        <v>2.2531427630341455E-5</v>
      </c>
    </row>
    <row r="1034" spans="2:11" x14ac:dyDescent="0.25">
      <c r="B1034" s="422" t="s">
        <v>4933</v>
      </c>
      <c r="C1034" s="513"/>
      <c r="D1034" s="513"/>
      <c r="E1034" s="422" t="s">
        <v>45</v>
      </c>
      <c r="F1034" s="513" t="s">
        <v>4932</v>
      </c>
      <c r="G1034" s="513"/>
      <c r="H1034" s="513"/>
      <c r="I1034" s="422"/>
      <c r="J1034" s="424" t="s">
        <v>2154</v>
      </c>
      <c r="K1034" s="422"/>
    </row>
    <row r="1035" spans="2:11" ht="25.5" x14ac:dyDescent="0.25">
      <c r="B1035" s="513" t="s">
        <v>5301</v>
      </c>
      <c r="C1035" s="513"/>
      <c r="D1035" s="513"/>
      <c r="E1035" s="422" t="s">
        <v>5300</v>
      </c>
      <c r="F1035" s="513">
        <v>2</v>
      </c>
      <c r="G1035" s="513"/>
      <c r="H1035" s="513"/>
      <c r="I1035" s="513"/>
      <c r="J1035" s="423">
        <v>2</v>
      </c>
      <c r="K1035" s="422" t="s">
        <v>121</v>
      </c>
    </row>
    <row r="1036" spans="2:11" ht="25.5" x14ac:dyDescent="0.25">
      <c r="B1036" s="429" t="s">
        <v>1046</v>
      </c>
      <c r="C1036" s="429" t="s">
        <v>1047</v>
      </c>
      <c r="D1036" s="429" t="s">
        <v>229</v>
      </c>
      <c r="E1036" s="429" t="s">
        <v>1048</v>
      </c>
      <c r="F1036" s="428" t="s">
        <v>268</v>
      </c>
      <c r="G1036" s="427">
        <v>6</v>
      </c>
      <c r="H1036" s="426">
        <v>29.34</v>
      </c>
      <c r="I1036" s="426">
        <v>29.34</v>
      </c>
      <c r="J1036" s="426">
        <v>176.04</v>
      </c>
      <c r="K1036" s="425">
        <v>4.795010299861351E-5</v>
      </c>
    </row>
    <row r="1037" spans="2:11" x14ac:dyDescent="0.25">
      <c r="B1037" s="422" t="s">
        <v>4933</v>
      </c>
      <c r="C1037" s="513"/>
      <c r="D1037" s="513"/>
      <c r="E1037" s="422" t="s">
        <v>45</v>
      </c>
      <c r="F1037" s="513" t="s">
        <v>4932</v>
      </c>
      <c r="G1037" s="513"/>
      <c r="H1037" s="513"/>
      <c r="I1037" s="422"/>
      <c r="J1037" s="424" t="s">
        <v>2154</v>
      </c>
      <c r="K1037" s="422"/>
    </row>
    <row r="1038" spans="2:11" ht="25.5" x14ac:dyDescent="0.25">
      <c r="B1038" s="513" t="s">
        <v>5301</v>
      </c>
      <c r="C1038" s="513"/>
      <c r="D1038" s="513"/>
      <c r="E1038" s="422" t="s">
        <v>5300</v>
      </c>
      <c r="F1038" s="513">
        <v>6</v>
      </c>
      <c r="G1038" s="513"/>
      <c r="H1038" s="513"/>
      <c r="I1038" s="513"/>
      <c r="J1038" s="423">
        <v>6</v>
      </c>
      <c r="K1038" s="422" t="s">
        <v>121</v>
      </c>
    </row>
    <row r="1039" spans="2:11" x14ac:dyDescent="0.25">
      <c r="B1039" s="429" t="s">
        <v>1049</v>
      </c>
      <c r="C1039" s="429" t="s">
        <v>1050</v>
      </c>
      <c r="D1039" s="429" t="s">
        <v>462</v>
      </c>
      <c r="E1039" s="429" t="s">
        <v>1051</v>
      </c>
      <c r="F1039" s="428" t="s">
        <v>268</v>
      </c>
      <c r="G1039" s="427">
        <v>6</v>
      </c>
      <c r="H1039" s="426">
        <v>14.6</v>
      </c>
      <c r="I1039" s="426">
        <v>14.6</v>
      </c>
      <c r="J1039" s="426">
        <v>87.6</v>
      </c>
      <c r="K1039" s="425">
        <v>2.3860651117237809E-5</v>
      </c>
    </row>
    <row r="1040" spans="2:11" x14ac:dyDescent="0.25">
      <c r="B1040" s="422" t="s">
        <v>4933</v>
      </c>
      <c r="C1040" s="513"/>
      <c r="D1040" s="513"/>
      <c r="E1040" s="422" t="s">
        <v>45</v>
      </c>
      <c r="F1040" s="513" t="s">
        <v>4932</v>
      </c>
      <c r="G1040" s="513"/>
      <c r="H1040" s="513"/>
      <c r="I1040" s="422"/>
      <c r="J1040" s="424" t="s">
        <v>2154</v>
      </c>
      <c r="K1040" s="422"/>
    </row>
    <row r="1041" spans="2:11" ht="25.5" x14ac:dyDescent="0.25">
      <c r="B1041" s="513" t="s">
        <v>5301</v>
      </c>
      <c r="C1041" s="513"/>
      <c r="D1041" s="513"/>
      <c r="E1041" s="422" t="s">
        <v>5300</v>
      </c>
      <c r="F1041" s="513">
        <v>6</v>
      </c>
      <c r="G1041" s="513"/>
      <c r="H1041" s="513"/>
      <c r="I1041" s="513"/>
      <c r="J1041" s="423">
        <v>6</v>
      </c>
      <c r="K1041" s="422" t="s">
        <v>121</v>
      </c>
    </row>
    <row r="1042" spans="2:11" ht="25.5" x14ac:dyDescent="0.25">
      <c r="B1042" s="429" t="s">
        <v>1052</v>
      </c>
      <c r="C1042" s="429" t="s">
        <v>1053</v>
      </c>
      <c r="D1042" s="429" t="s">
        <v>229</v>
      </c>
      <c r="E1042" s="429" t="s">
        <v>1054</v>
      </c>
      <c r="F1042" s="428" t="s">
        <v>268</v>
      </c>
      <c r="G1042" s="427">
        <v>3</v>
      </c>
      <c r="H1042" s="426">
        <v>35.96</v>
      </c>
      <c r="I1042" s="426">
        <v>35.96</v>
      </c>
      <c r="J1042" s="426">
        <v>107.88</v>
      </c>
      <c r="K1042" s="425">
        <v>2.9384555279995601E-5</v>
      </c>
    </row>
    <row r="1043" spans="2:11" x14ac:dyDescent="0.25">
      <c r="B1043" s="422" t="s">
        <v>4933</v>
      </c>
      <c r="C1043" s="513"/>
      <c r="D1043" s="513"/>
      <c r="E1043" s="422" t="s">
        <v>45</v>
      </c>
      <c r="F1043" s="513" t="s">
        <v>4932</v>
      </c>
      <c r="G1043" s="513"/>
      <c r="H1043" s="513"/>
      <c r="I1043" s="422"/>
      <c r="J1043" s="424" t="s">
        <v>2154</v>
      </c>
      <c r="K1043" s="422"/>
    </row>
    <row r="1044" spans="2:11" ht="25.5" x14ac:dyDescent="0.25">
      <c r="B1044" s="513" t="s">
        <v>5301</v>
      </c>
      <c r="C1044" s="513"/>
      <c r="D1044" s="513"/>
      <c r="E1044" s="422" t="s">
        <v>5300</v>
      </c>
      <c r="F1044" s="513">
        <v>3</v>
      </c>
      <c r="G1044" s="513"/>
      <c r="H1044" s="513"/>
      <c r="I1044" s="513"/>
      <c r="J1044" s="423">
        <v>3</v>
      </c>
      <c r="K1044" s="422" t="s">
        <v>121</v>
      </c>
    </row>
    <row r="1045" spans="2:11" ht="25.5" x14ac:dyDescent="0.25">
      <c r="B1045" s="429" t="s">
        <v>1055</v>
      </c>
      <c r="C1045" s="429" t="s">
        <v>1056</v>
      </c>
      <c r="D1045" s="429" t="s">
        <v>229</v>
      </c>
      <c r="E1045" s="429" t="s">
        <v>1057</v>
      </c>
      <c r="F1045" s="428" t="s">
        <v>279</v>
      </c>
      <c r="G1045" s="427">
        <v>5</v>
      </c>
      <c r="H1045" s="426">
        <v>134.21</v>
      </c>
      <c r="I1045" s="426">
        <v>134.21</v>
      </c>
      <c r="J1045" s="426">
        <v>671.05</v>
      </c>
      <c r="K1045" s="425">
        <v>1.8278184854135195E-4</v>
      </c>
    </row>
    <row r="1046" spans="2:11" x14ac:dyDescent="0.25">
      <c r="B1046" s="422" t="s">
        <v>4933</v>
      </c>
      <c r="C1046" s="513"/>
      <c r="D1046" s="513"/>
      <c r="E1046" s="422" t="s">
        <v>45</v>
      </c>
      <c r="F1046" s="513" t="s">
        <v>4932</v>
      </c>
      <c r="G1046" s="513"/>
      <c r="H1046" s="513"/>
      <c r="I1046" s="422"/>
      <c r="J1046" s="424" t="s">
        <v>2154</v>
      </c>
      <c r="K1046" s="422"/>
    </row>
    <row r="1047" spans="2:11" ht="25.5" x14ac:dyDescent="0.25">
      <c r="B1047" s="513" t="s">
        <v>5301</v>
      </c>
      <c r="C1047" s="513"/>
      <c r="D1047" s="513"/>
      <c r="E1047" s="422" t="s">
        <v>5300</v>
      </c>
      <c r="F1047" s="513">
        <v>5</v>
      </c>
      <c r="G1047" s="513"/>
      <c r="H1047" s="513"/>
      <c r="I1047" s="513"/>
      <c r="J1047" s="423">
        <v>5</v>
      </c>
      <c r="K1047" s="422" t="s">
        <v>121</v>
      </c>
    </row>
    <row r="1048" spans="2:11" ht="25.5" x14ac:dyDescent="0.25">
      <c r="B1048" s="429" t="s">
        <v>1058</v>
      </c>
      <c r="C1048" s="429" t="s">
        <v>1059</v>
      </c>
      <c r="D1048" s="429" t="s">
        <v>229</v>
      </c>
      <c r="E1048" s="429" t="s">
        <v>1060</v>
      </c>
      <c r="F1048" s="428" t="s">
        <v>268</v>
      </c>
      <c r="G1048" s="427">
        <v>6</v>
      </c>
      <c r="H1048" s="426">
        <v>103.28</v>
      </c>
      <c r="I1048" s="426">
        <v>103.28</v>
      </c>
      <c r="J1048" s="426">
        <v>619.67999999999995</v>
      </c>
      <c r="K1048" s="425">
        <v>1.6878959228687129E-4</v>
      </c>
    </row>
    <row r="1049" spans="2:11" x14ac:dyDescent="0.25">
      <c r="B1049" s="422" t="s">
        <v>4933</v>
      </c>
      <c r="C1049" s="513"/>
      <c r="D1049" s="513"/>
      <c r="E1049" s="422" t="s">
        <v>45</v>
      </c>
      <c r="F1049" s="513" t="s">
        <v>4932</v>
      </c>
      <c r="G1049" s="513"/>
      <c r="H1049" s="513"/>
      <c r="I1049" s="422"/>
      <c r="J1049" s="424" t="s">
        <v>2154</v>
      </c>
      <c r="K1049" s="422"/>
    </row>
    <row r="1050" spans="2:11" ht="25.5" x14ac:dyDescent="0.25">
      <c r="B1050" s="513" t="s">
        <v>5301</v>
      </c>
      <c r="C1050" s="513"/>
      <c r="D1050" s="513"/>
      <c r="E1050" s="422" t="s">
        <v>5300</v>
      </c>
      <c r="F1050" s="513">
        <v>6</v>
      </c>
      <c r="G1050" s="513"/>
      <c r="H1050" s="513"/>
      <c r="I1050" s="513"/>
      <c r="J1050" s="423">
        <v>6</v>
      </c>
      <c r="K1050" s="422" t="s">
        <v>121</v>
      </c>
    </row>
    <row r="1051" spans="2:11" ht="25.5" x14ac:dyDescent="0.25">
      <c r="B1051" s="429" t="s">
        <v>1061</v>
      </c>
      <c r="C1051" s="429" t="s">
        <v>1062</v>
      </c>
      <c r="D1051" s="429" t="s">
        <v>229</v>
      </c>
      <c r="E1051" s="429" t="s">
        <v>1063</v>
      </c>
      <c r="F1051" s="428" t="s">
        <v>279</v>
      </c>
      <c r="G1051" s="427">
        <v>3</v>
      </c>
      <c r="H1051" s="426">
        <v>278.27</v>
      </c>
      <c r="I1051" s="426">
        <v>278.27</v>
      </c>
      <c r="J1051" s="426">
        <v>834.81</v>
      </c>
      <c r="K1051" s="425">
        <v>2.2738710227375908E-4</v>
      </c>
    </row>
    <row r="1052" spans="2:11" x14ac:dyDescent="0.25">
      <c r="B1052" s="422" t="s">
        <v>4933</v>
      </c>
      <c r="C1052" s="513"/>
      <c r="D1052" s="513"/>
      <c r="E1052" s="422" t="s">
        <v>45</v>
      </c>
      <c r="F1052" s="513" t="s">
        <v>4932</v>
      </c>
      <c r="G1052" s="513"/>
      <c r="H1052" s="513"/>
      <c r="I1052" s="422"/>
      <c r="J1052" s="424" t="s">
        <v>2154</v>
      </c>
      <c r="K1052" s="422"/>
    </row>
    <row r="1053" spans="2:11" ht="25.5" x14ac:dyDescent="0.25">
      <c r="B1053" s="513" t="s">
        <v>5301</v>
      </c>
      <c r="C1053" s="513"/>
      <c r="D1053" s="513"/>
      <c r="E1053" s="422" t="s">
        <v>5300</v>
      </c>
      <c r="F1053" s="513">
        <v>3</v>
      </c>
      <c r="G1053" s="513"/>
      <c r="H1053" s="513"/>
      <c r="I1053" s="513"/>
      <c r="J1053" s="423">
        <v>3</v>
      </c>
      <c r="K1053" s="422" t="s">
        <v>121</v>
      </c>
    </row>
    <row r="1054" spans="2:11" ht="25.5" x14ac:dyDescent="0.25">
      <c r="B1054" s="429" t="s">
        <v>1064</v>
      </c>
      <c r="C1054" s="429" t="s">
        <v>1065</v>
      </c>
      <c r="D1054" s="429" t="s">
        <v>462</v>
      </c>
      <c r="E1054" s="429" t="s">
        <v>1066</v>
      </c>
      <c r="F1054" s="428" t="s">
        <v>268</v>
      </c>
      <c r="G1054" s="427">
        <v>1</v>
      </c>
      <c r="H1054" s="426">
        <v>3500.67</v>
      </c>
      <c r="I1054" s="426">
        <v>3500.67</v>
      </c>
      <c r="J1054" s="426">
        <v>3500.67</v>
      </c>
      <c r="K1054" s="425">
        <v>9.5351901308882278E-4</v>
      </c>
    </row>
    <row r="1055" spans="2:11" x14ac:dyDescent="0.25">
      <c r="B1055" s="422" t="s">
        <v>4933</v>
      </c>
      <c r="C1055" s="513"/>
      <c r="D1055" s="513"/>
      <c r="E1055" s="422" t="s">
        <v>45</v>
      </c>
      <c r="F1055" s="513" t="s">
        <v>4932</v>
      </c>
      <c r="G1055" s="513"/>
      <c r="H1055" s="513"/>
      <c r="I1055" s="422"/>
      <c r="J1055" s="424" t="s">
        <v>2154</v>
      </c>
      <c r="K1055" s="422"/>
    </row>
    <row r="1056" spans="2:11" ht="25.5" x14ac:dyDescent="0.25">
      <c r="B1056" s="513" t="s">
        <v>5301</v>
      </c>
      <c r="C1056" s="513"/>
      <c r="D1056" s="513"/>
      <c r="E1056" s="422" t="s">
        <v>5300</v>
      </c>
      <c r="F1056" s="513">
        <v>1</v>
      </c>
      <c r="G1056" s="513"/>
      <c r="H1056" s="513"/>
      <c r="I1056" s="513"/>
      <c r="J1056" s="423">
        <v>1</v>
      </c>
      <c r="K1056" s="422" t="s">
        <v>121</v>
      </c>
    </row>
    <row r="1057" spans="2:11" ht="38.25" x14ac:dyDescent="0.25">
      <c r="B1057" s="429" t="s">
        <v>1067</v>
      </c>
      <c r="C1057" s="429" t="s">
        <v>1068</v>
      </c>
      <c r="D1057" s="429" t="s">
        <v>434</v>
      </c>
      <c r="E1057" s="429" t="s">
        <v>1069</v>
      </c>
      <c r="F1057" s="428" t="s">
        <v>428</v>
      </c>
      <c r="G1057" s="427">
        <v>1</v>
      </c>
      <c r="H1057" s="426">
        <v>214.98</v>
      </c>
      <c r="I1057" s="426">
        <v>214.98</v>
      </c>
      <c r="J1057" s="426">
        <v>214.98</v>
      </c>
      <c r="K1057" s="425">
        <v>5.8556652707577446E-5</v>
      </c>
    </row>
    <row r="1058" spans="2:11" x14ac:dyDescent="0.25">
      <c r="B1058" s="422" t="s">
        <v>4933</v>
      </c>
      <c r="C1058" s="513"/>
      <c r="D1058" s="513"/>
      <c r="E1058" s="422" t="s">
        <v>45</v>
      </c>
      <c r="F1058" s="513" t="s">
        <v>4932</v>
      </c>
      <c r="G1058" s="513"/>
      <c r="H1058" s="513"/>
      <c r="I1058" s="422"/>
      <c r="J1058" s="424" t="s">
        <v>2154</v>
      </c>
      <c r="K1058" s="422"/>
    </row>
    <row r="1059" spans="2:11" ht="25.5" x14ac:dyDescent="0.25">
      <c r="B1059" s="513" t="s">
        <v>5301</v>
      </c>
      <c r="C1059" s="513"/>
      <c r="D1059" s="513"/>
      <c r="E1059" s="422" t="s">
        <v>5300</v>
      </c>
      <c r="F1059" s="513">
        <v>1</v>
      </c>
      <c r="G1059" s="513"/>
      <c r="H1059" s="513"/>
      <c r="I1059" s="513"/>
      <c r="J1059" s="423">
        <v>1</v>
      </c>
      <c r="K1059" s="422" t="s">
        <v>121</v>
      </c>
    </row>
    <row r="1060" spans="2:11" ht="25.5" x14ac:dyDescent="0.25">
      <c r="B1060" s="429" t="s">
        <v>1070</v>
      </c>
      <c r="C1060" s="429" t="s">
        <v>1071</v>
      </c>
      <c r="D1060" s="429" t="s">
        <v>229</v>
      </c>
      <c r="E1060" s="429" t="s">
        <v>1072</v>
      </c>
      <c r="F1060" s="428" t="s">
        <v>279</v>
      </c>
      <c r="G1060" s="427">
        <v>1</v>
      </c>
      <c r="H1060" s="426">
        <v>26160.76</v>
      </c>
      <c r="I1060" s="426">
        <v>26160.76</v>
      </c>
      <c r="J1060" s="426">
        <v>26160.76</v>
      </c>
      <c r="K1060" s="425">
        <v>7.1257165219382442E-3</v>
      </c>
    </row>
    <row r="1061" spans="2:11" x14ac:dyDescent="0.25">
      <c r="B1061" s="422" t="s">
        <v>4933</v>
      </c>
      <c r="C1061" s="513"/>
      <c r="D1061" s="513"/>
      <c r="E1061" s="422" t="s">
        <v>45</v>
      </c>
      <c r="F1061" s="513" t="s">
        <v>4932</v>
      </c>
      <c r="G1061" s="513"/>
      <c r="H1061" s="513"/>
      <c r="I1061" s="422"/>
      <c r="J1061" s="424" t="s">
        <v>2154</v>
      </c>
      <c r="K1061" s="422"/>
    </row>
    <row r="1062" spans="2:11" ht="25.5" x14ac:dyDescent="0.25">
      <c r="B1062" s="513" t="s">
        <v>5301</v>
      </c>
      <c r="C1062" s="513"/>
      <c r="D1062" s="513"/>
      <c r="E1062" s="422" t="s">
        <v>5300</v>
      </c>
      <c r="F1062" s="513">
        <v>1</v>
      </c>
      <c r="G1062" s="513"/>
      <c r="H1062" s="513"/>
      <c r="I1062" s="513"/>
      <c r="J1062" s="423">
        <v>1</v>
      </c>
      <c r="K1062" s="422" t="s">
        <v>121</v>
      </c>
    </row>
    <row r="1063" spans="2:11" x14ac:dyDescent="0.25">
      <c r="B1063" s="434" t="s">
        <v>1073</v>
      </c>
      <c r="C1063" s="434" t="s">
        <v>185</v>
      </c>
      <c r="D1063" s="434"/>
      <c r="E1063" s="434" t="s">
        <v>1074</v>
      </c>
      <c r="F1063" s="433"/>
      <c r="G1063" s="432">
        <v>1</v>
      </c>
      <c r="H1063" s="432" t="s">
        <v>121</v>
      </c>
      <c r="I1063" s="431">
        <v>294023.51</v>
      </c>
      <c r="J1063" s="431">
        <v>294023.51</v>
      </c>
      <c r="K1063" s="430">
        <v>8.0086671145841115E-2</v>
      </c>
    </row>
    <row r="1064" spans="2:11" ht="25.5" x14ac:dyDescent="0.25">
      <c r="B1064" s="429" t="s">
        <v>1075</v>
      </c>
      <c r="C1064" s="429" t="s">
        <v>1076</v>
      </c>
      <c r="D1064" s="429" t="s">
        <v>229</v>
      </c>
      <c r="E1064" s="429" t="s">
        <v>1077</v>
      </c>
      <c r="F1064" s="428" t="s">
        <v>628</v>
      </c>
      <c r="G1064" s="427">
        <v>46</v>
      </c>
      <c r="H1064" s="426">
        <v>44.19</v>
      </c>
      <c r="I1064" s="426">
        <v>44.19</v>
      </c>
      <c r="J1064" s="426">
        <v>2032.74</v>
      </c>
      <c r="K1064" s="425">
        <v>5.5368150630198611E-4</v>
      </c>
    </row>
    <row r="1065" spans="2:11" x14ac:dyDescent="0.25">
      <c r="B1065" s="422" t="s">
        <v>4933</v>
      </c>
      <c r="C1065" s="513"/>
      <c r="D1065" s="513"/>
      <c r="E1065" s="422" t="s">
        <v>45</v>
      </c>
      <c r="F1065" s="513" t="s">
        <v>4932</v>
      </c>
      <c r="G1065" s="513"/>
      <c r="H1065" s="513"/>
      <c r="I1065" s="422"/>
      <c r="J1065" s="424" t="s">
        <v>2154</v>
      </c>
      <c r="K1065" s="422"/>
    </row>
    <row r="1066" spans="2:11" ht="25.5" x14ac:dyDescent="0.25">
      <c r="B1066" s="513" t="s">
        <v>5297</v>
      </c>
      <c r="C1066" s="513"/>
      <c r="D1066" s="513"/>
      <c r="E1066" s="422" t="s">
        <v>5296</v>
      </c>
      <c r="F1066" s="513">
        <v>46</v>
      </c>
      <c r="G1066" s="513"/>
      <c r="H1066" s="513"/>
      <c r="I1066" s="513"/>
      <c r="J1066" s="423">
        <v>46</v>
      </c>
      <c r="K1066" s="422" t="s">
        <v>121</v>
      </c>
    </row>
    <row r="1067" spans="2:11" ht="25.5" x14ac:dyDescent="0.25">
      <c r="B1067" s="429" t="s">
        <v>1078</v>
      </c>
      <c r="C1067" s="429" t="s">
        <v>1079</v>
      </c>
      <c r="D1067" s="429" t="s">
        <v>229</v>
      </c>
      <c r="E1067" s="429" t="s">
        <v>1080</v>
      </c>
      <c r="F1067" s="428" t="s">
        <v>628</v>
      </c>
      <c r="G1067" s="427">
        <v>4</v>
      </c>
      <c r="H1067" s="426">
        <v>78.02</v>
      </c>
      <c r="I1067" s="426">
        <v>78.02</v>
      </c>
      <c r="J1067" s="426">
        <v>312.08</v>
      </c>
      <c r="K1067" s="425">
        <v>8.5004931514470039E-5</v>
      </c>
    </row>
    <row r="1068" spans="2:11" x14ac:dyDescent="0.25">
      <c r="B1068" s="422" t="s">
        <v>4933</v>
      </c>
      <c r="C1068" s="513"/>
      <c r="D1068" s="513"/>
      <c r="E1068" s="422" t="s">
        <v>45</v>
      </c>
      <c r="F1068" s="513" t="s">
        <v>4932</v>
      </c>
      <c r="G1068" s="513"/>
      <c r="H1068" s="513"/>
      <c r="I1068" s="422"/>
      <c r="J1068" s="424" t="s">
        <v>2154</v>
      </c>
      <c r="K1068" s="422"/>
    </row>
    <row r="1069" spans="2:11" ht="25.5" x14ac:dyDescent="0.25">
      <c r="B1069" s="513" t="s">
        <v>5297</v>
      </c>
      <c r="C1069" s="513"/>
      <c r="D1069" s="513"/>
      <c r="E1069" s="422" t="s">
        <v>5296</v>
      </c>
      <c r="F1069" s="513">
        <v>4</v>
      </c>
      <c r="G1069" s="513"/>
      <c r="H1069" s="513"/>
      <c r="I1069" s="513"/>
      <c r="J1069" s="423">
        <v>4</v>
      </c>
      <c r="K1069" s="422" t="s">
        <v>121</v>
      </c>
    </row>
    <row r="1070" spans="2:11" ht="38.25" x14ac:dyDescent="0.25">
      <c r="B1070" s="429" t="s">
        <v>1081</v>
      </c>
      <c r="C1070" s="429" t="s">
        <v>1038</v>
      </c>
      <c r="D1070" s="429" t="s">
        <v>434</v>
      </c>
      <c r="E1070" s="429" t="s">
        <v>1039</v>
      </c>
      <c r="F1070" s="428" t="s">
        <v>628</v>
      </c>
      <c r="G1070" s="427">
        <v>0.1</v>
      </c>
      <c r="H1070" s="426">
        <v>7.8</v>
      </c>
      <c r="I1070" s="426">
        <v>7.8</v>
      </c>
      <c r="J1070" s="426">
        <v>0.78</v>
      </c>
      <c r="K1070" s="425">
        <v>2.124578524137613E-7</v>
      </c>
    </row>
    <row r="1071" spans="2:11" x14ac:dyDescent="0.25">
      <c r="B1071" s="422" t="s">
        <v>4933</v>
      </c>
      <c r="C1071" s="513"/>
      <c r="D1071" s="513"/>
      <c r="E1071" s="422" t="s">
        <v>45</v>
      </c>
      <c r="F1071" s="513" t="s">
        <v>4932</v>
      </c>
      <c r="G1071" s="513"/>
      <c r="H1071" s="513"/>
      <c r="I1071" s="422"/>
      <c r="J1071" s="424" t="s">
        <v>2154</v>
      </c>
      <c r="K1071" s="422"/>
    </row>
    <row r="1072" spans="2:11" ht="25.5" x14ac:dyDescent="0.25">
      <c r="B1072" s="513" t="s">
        <v>5297</v>
      </c>
      <c r="C1072" s="513"/>
      <c r="D1072" s="513"/>
      <c r="E1072" s="422" t="s">
        <v>5296</v>
      </c>
      <c r="F1072" s="513" t="s">
        <v>5232</v>
      </c>
      <c r="G1072" s="513"/>
      <c r="H1072" s="513"/>
      <c r="I1072" s="513"/>
      <c r="J1072" s="423">
        <v>0.1</v>
      </c>
      <c r="K1072" s="422" t="s">
        <v>121</v>
      </c>
    </row>
    <row r="1073" spans="2:11" ht="38.25" x14ac:dyDescent="0.25">
      <c r="B1073" s="429" t="s">
        <v>1082</v>
      </c>
      <c r="C1073" s="429" t="s">
        <v>1083</v>
      </c>
      <c r="D1073" s="429" t="s">
        <v>434</v>
      </c>
      <c r="E1073" s="429" t="s">
        <v>1084</v>
      </c>
      <c r="F1073" s="428" t="s">
        <v>628</v>
      </c>
      <c r="G1073" s="427">
        <v>78.599999999999994</v>
      </c>
      <c r="H1073" s="426">
        <v>15.91</v>
      </c>
      <c r="I1073" s="426">
        <v>15.91</v>
      </c>
      <c r="J1073" s="426">
        <v>1250.53</v>
      </c>
      <c r="K1073" s="425">
        <v>3.4062168997305248E-4</v>
      </c>
    </row>
    <row r="1074" spans="2:11" x14ac:dyDescent="0.25">
      <c r="B1074" s="422" t="s">
        <v>4933</v>
      </c>
      <c r="C1074" s="513"/>
      <c r="D1074" s="513"/>
      <c r="E1074" s="422" t="s">
        <v>45</v>
      </c>
      <c r="F1074" s="513" t="s">
        <v>4932</v>
      </c>
      <c r="G1074" s="513"/>
      <c r="H1074" s="513"/>
      <c r="I1074" s="422"/>
      <c r="J1074" s="424" t="s">
        <v>2154</v>
      </c>
      <c r="K1074" s="422"/>
    </row>
    <row r="1075" spans="2:11" ht="25.5" x14ac:dyDescent="0.25">
      <c r="B1075" s="513" t="s">
        <v>5297</v>
      </c>
      <c r="C1075" s="513"/>
      <c r="D1075" s="513"/>
      <c r="E1075" s="422" t="s">
        <v>5296</v>
      </c>
      <c r="F1075" s="513" t="s">
        <v>3551</v>
      </c>
      <c r="G1075" s="513"/>
      <c r="H1075" s="513"/>
      <c r="I1075" s="513"/>
      <c r="J1075" s="423">
        <v>78.599999999999994</v>
      </c>
      <c r="K1075" s="422" t="s">
        <v>121</v>
      </c>
    </row>
    <row r="1076" spans="2:11" ht="38.25" x14ac:dyDescent="0.25">
      <c r="B1076" s="429" t="s">
        <v>1085</v>
      </c>
      <c r="C1076" s="429" t="s">
        <v>1086</v>
      </c>
      <c r="D1076" s="429" t="s">
        <v>434</v>
      </c>
      <c r="E1076" s="429" t="s">
        <v>1087</v>
      </c>
      <c r="F1076" s="428" t="s">
        <v>628</v>
      </c>
      <c r="G1076" s="427">
        <v>23.3</v>
      </c>
      <c r="H1076" s="426">
        <v>9.19</v>
      </c>
      <c r="I1076" s="426">
        <v>9.19</v>
      </c>
      <c r="J1076" s="426">
        <v>214.13</v>
      </c>
      <c r="K1076" s="425">
        <v>5.8325128124818855E-5</v>
      </c>
    </row>
    <row r="1077" spans="2:11" x14ac:dyDescent="0.25">
      <c r="B1077" s="422" t="s">
        <v>4933</v>
      </c>
      <c r="C1077" s="513"/>
      <c r="D1077" s="513"/>
      <c r="E1077" s="422" t="s">
        <v>45</v>
      </c>
      <c r="F1077" s="513" t="s">
        <v>4932</v>
      </c>
      <c r="G1077" s="513"/>
      <c r="H1077" s="513"/>
      <c r="I1077" s="422"/>
      <c r="J1077" s="424" t="s">
        <v>2154</v>
      </c>
      <c r="K1077" s="422"/>
    </row>
    <row r="1078" spans="2:11" ht="25.5" x14ac:dyDescent="0.25">
      <c r="B1078" s="513" t="s">
        <v>5297</v>
      </c>
      <c r="C1078" s="513"/>
      <c r="D1078" s="513"/>
      <c r="E1078" s="422" t="s">
        <v>5296</v>
      </c>
      <c r="F1078" s="513" t="s">
        <v>3552</v>
      </c>
      <c r="G1078" s="513"/>
      <c r="H1078" s="513"/>
      <c r="I1078" s="513"/>
      <c r="J1078" s="423">
        <v>23.3</v>
      </c>
      <c r="K1078" s="422" t="s">
        <v>121</v>
      </c>
    </row>
    <row r="1079" spans="2:11" ht="38.25" x14ac:dyDescent="0.25">
      <c r="B1079" s="429" t="s">
        <v>1088</v>
      </c>
      <c r="C1079" s="429" t="s">
        <v>1089</v>
      </c>
      <c r="D1079" s="429" t="s">
        <v>434</v>
      </c>
      <c r="E1079" s="429" t="s">
        <v>1090</v>
      </c>
      <c r="F1079" s="428" t="s">
        <v>628</v>
      </c>
      <c r="G1079" s="427">
        <v>27.7</v>
      </c>
      <c r="H1079" s="426">
        <v>13.6</v>
      </c>
      <c r="I1079" s="426">
        <v>13.6</v>
      </c>
      <c r="J1079" s="426">
        <v>376.72</v>
      </c>
      <c r="K1079" s="425">
        <v>1.0261169507860533E-4</v>
      </c>
    </row>
    <row r="1080" spans="2:11" x14ac:dyDescent="0.25">
      <c r="B1080" s="422" t="s">
        <v>4933</v>
      </c>
      <c r="C1080" s="513"/>
      <c r="D1080" s="513"/>
      <c r="E1080" s="422" t="s">
        <v>45</v>
      </c>
      <c r="F1080" s="513" t="s">
        <v>4932</v>
      </c>
      <c r="G1080" s="513"/>
      <c r="H1080" s="513"/>
      <c r="I1080" s="422"/>
      <c r="J1080" s="424" t="s">
        <v>2154</v>
      </c>
      <c r="K1080" s="422"/>
    </row>
    <row r="1081" spans="2:11" ht="25.5" x14ac:dyDescent="0.25">
      <c r="B1081" s="513" t="s">
        <v>5297</v>
      </c>
      <c r="C1081" s="513"/>
      <c r="D1081" s="513"/>
      <c r="E1081" s="422" t="s">
        <v>5296</v>
      </c>
      <c r="F1081" s="513" t="s">
        <v>2927</v>
      </c>
      <c r="G1081" s="513"/>
      <c r="H1081" s="513"/>
      <c r="I1081" s="513"/>
      <c r="J1081" s="423">
        <v>27.7</v>
      </c>
      <c r="K1081" s="422" t="s">
        <v>121</v>
      </c>
    </row>
    <row r="1082" spans="2:11" ht="38.25" x14ac:dyDescent="0.25">
      <c r="B1082" s="429" t="s">
        <v>1091</v>
      </c>
      <c r="C1082" s="429" t="s">
        <v>1092</v>
      </c>
      <c r="D1082" s="429" t="s">
        <v>434</v>
      </c>
      <c r="E1082" s="429" t="s">
        <v>1093</v>
      </c>
      <c r="F1082" s="428" t="s">
        <v>628</v>
      </c>
      <c r="G1082" s="427">
        <v>120</v>
      </c>
      <c r="H1082" s="426">
        <v>14.58</v>
      </c>
      <c r="I1082" s="426">
        <v>14.58</v>
      </c>
      <c r="J1082" s="426">
        <v>1749.6</v>
      </c>
      <c r="K1082" s="425">
        <v>4.7655930587579078E-4</v>
      </c>
    </row>
    <row r="1083" spans="2:11" x14ac:dyDescent="0.25">
      <c r="B1083" s="422" t="s">
        <v>4933</v>
      </c>
      <c r="C1083" s="513"/>
      <c r="D1083" s="513"/>
      <c r="E1083" s="422" t="s">
        <v>45</v>
      </c>
      <c r="F1083" s="513" t="s">
        <v>4932</v>
      </c>
      <c r="G1083" s="513"/>
      <c r="H1083" s="513"/>
      <c r="I1083" s="422"/>
      <c r="J1083" s="424" t="s">
        <v>2154</v>
      </c>
      <c r="K1083" s="422"/>
    </row>
    <row r="1084" spans="2:11" ht="25.5" x14ac:dyDescent="0.25">
      <c r="B1084" s="513" t="s">
        <v>5297</v>
      </c>
      <c r="C1084" s="513"/>
      <c r="D1084" s="513"/>
      <c r="E1084" s="422" t="s">
        <v>5296</v>
      </c>
      <c r="F1084" s="513">
        <v>120</v>
      </c>
      <c r="G1084" s="513"/>
      <c r="H1084" s="513"/>
      <c r="I1084" s="513"/>
      <c r="J1084" s="423">
        <v>120</v>
      </c>
      <c r="K1084" s="422" t="s">
        <v>121</v>
      </c>
    </row>
    <row r="1085" spans="2:11" ht="38.25" x14ac:dyDescent="0.25">
      <c r="B1085" s="429" t="s">
        <v>1094</v>
      </c>
      <c r="C1085" s="429" t="s">
        <v>1095</v>
      </c>
      <c r="D1085" s="429" t="s">
        <v>434</v>
      </c>
      <c r="E1085" s="429" t="s">
        <v>1096</v>
      </c>
      <c r="F1085" s="428" t="s">
        <v>628</v>
      </c>
      <c r="G1085" s="427">
        <v>209.9</v>
      </c>
      <c r="H1085" s="426">
        <v>18.14</v>
      </c>
      <c r="I1085" s="426">
        <v>18.14</v>
      </c>
      <c r="J1085" s="426">
        <v>3807.59</v>
      </c>
      <c r="K1085" s="425">
        <v>1.0371184541950172E-3</v>
      </c>
    </row>
    <row r="1086" spans="2:11" x14ac:dyDescent="0.25">
      <c r="B1086" s="422" t="s">
        <v>4933</v>
      </c>
      <c r="C1086" s="513"/>
      <c r="D1086" s="513"/>
      <c r="E1086" s="422" t="s">
        <v>45</v>
      </c>
      <c r="F1086" s="513" t="s">
        <v>4932</v>
      </c>
      <c r="G1086" s="513"/>
      <c r="H1086" s="513"/>
      <c r="I1086" s="422"/>
      <c r="J1086" s="424" t="s">
        <v>2154</v>
      </c>
      <c r="K1086" s="422"/>
    </row>
    <row r="1087" spans="2:11" ht="25.5" x14ac:dyDescent="0.25">
      <c r="B1087" s="513" t="s">
        <v>5297</v>
      </c>
      <c r="C1087" s="513"/>
      <c r="D1087" s="513"/>
      <c r="E1087" s="422" t="s">
        <v>5296</v>
      </c>
      <c r="F1087" s="513" t="s">
        <v>3557</v>
      </c>
      <c r="G1087" s="513"/>
      <c r="H1087" s="513"/>
      <c r="I1087" s="513"/>
      <c r="J1087" s="423">
        <v>209.9</v>
      </c>
      <c r="K1087" s="422" t="s">
        <v>121</v>
      </c>
    </row>
    <row r="1088" spans="2:11" ht="25.5" x14ac:dyDescent="0.25">
      <c r="B1088" s="429" t="s">
        <v>1097</v>
      </c>
      <c r="C1088" s="429" t="s">
        <v>1098</v>
      </c>
      <c r="D1088" s="429" t="s">
        <v>229</v>
      </c>
      <c r="E1088" s="429" t="s">
        <v>1099</v>
      </c>
      <c r="F1088" s="428" t="s">
        <v>628</v>
      </c>
      <c r="G1088" s="427">
        <v>479.4</v>
      </c>
      <c r="H1088" s="426">
        <v>12.35</v>
      </c>
      <c r="I1088" s="426">
        <v>12.35</v>
      </c>
      <c r="J1088" s="426">
        <v>5920.59</v>
      </c>
      <c r="K1088" s="425">
        <v>1.6126613287466552E-3</v>
      </c>
    </row>
    <row r="1089" spans="2:11" x14ac:dyDescent="0.25">
      <c r="B1089" s="422" t="s">
        <v>4933</v>
      </c>
      <c r="C1089" s="513"/>
      <c r="D1089" s="513"/>
      <c r="E1089" s="422" t="s">
        <v>45</v>
      </c>
      <c r="F1089" s="513" t="s">
        <v>4932</v>
      </c>
      <c r="G1089" s="513"/>
      <c r="H1089" s="513"/>
      <c r="I1089" s="422"/>
      <c r="J1089" s="424" t="s">
        <v>2154</v>
      </c>
      <c r="K1089" s="422"/>
    </row>
    <row r="1090" spans="2:11" ht="25.5" x14ac:dyDescent="0.25">
      <c r="B1090" s="513" t="s">
        <v>5297</v>
      </c>
      <c r="C1090" s="513"/>
      <c r="D1090" s="513"/>
      <c r="E1090" s="422" t="s">
        <v>5296</v>
      </c>
      <c r="F1090" s="513" t="s">
        <v>3558</v>
      </c>
      <c r="G1090" s="513"/>
      <c r="H1090" s="513"/>
      <c r="I1090" s="513"/>
      <c r="J1090" s="423">
        <v>479.4</v>
      </c>
      <c r="K1090" s="422" t="s">
        <v>121</v>
      </c>
    </row>
    <row r="1091" spans="2:11" ht="25.5" x14ac:dyDescent="0.25">
      <c r="B1091" s="429" t="s">
        <v>1100</v>
      </c>
      <c r="C1091" s="429" t="s">
        <v>1101</v>
      </c>
      <c r="D1091" s="429" t="s">
        <v>229</v>
      </c>
      <c r="E1091" s="429" t="s">
        <v>1102</v>
      </c>
      <c r="F1091" s="428" t="s">
        <v>628</v>
      </c>
      <c r="G1091" s="427">
        <v>2</v>
      </c>
      <c r="H1091" s="426">
        <v>10.92</v>
      </c>
      <c r="I1091" s="426">
        <v>10.92</v>
      </c>
      <c r="J1091" s="426">
        <v>21.84</v>
      </c>
      <c r="K1091" s="425">
        <v>5.9488198675853166E-6</v>
      </c>
    </row>
    <row r="1092" spans="2:11" x14ac:dyDescent="0.25">
      <c r="B1092" s="422" t="s">
        <v>4933</v>
      </c>
      <c r="C1092" s="513"/>
      <c r="D1092" s="513"/>
      <c r="E1092" s="422" t="s">
        <v>45</v>
      </c>
      <c r="F1092" s="513" t="s">
        <v>4932</v>
      </c>
      <c r="G1092" s="513"/>
      <c r="H1092" s="513"/>
      <c r="I1092" s="422"/>
      <c r="J1092" s="424" t="s">
        <v>2154</v>
      </c>
      <c r="K1092" s="422"/>
    </row>
    <row r="1093" spans="2:11" ht="25.5" x14ac:dyDescent="0.25">
      <c r="B1093" s="513" t="s">
        <v>5297</v>
      </c>
      <c r="C1093" s="513"/>
      <c r="D1093" s="513"/>
      <c r="E1093" s="422" t="s">
        <v>5296</v>
      </c>
      <c r="F1093" s="513">
        <v>2</v>
      </c>
      <c r="G1093" s="513"/>
      <c r="H1093" s="513"/>
      <c r="I1093" s="513"/>
      <c r="J1093" s="423">
        <v>2</v>
      </c>
      <c r="K1093" s="422" t="s">
        <v>121</v>
      </c>
    </row>
    <row r="1094" spans="2:11" ht="25.5" x14ac:dyDescent="0.25">
      <c r="B1094" s="429" t="s">
        <v>1103</v>
      </c>
      <c r="C1094" s="429" t="s">
        <v>1035</v>
      </c>
      <c r="D1094" s="429" t="s">
        <v>229</v>
      </c>
      <c r="E1094" s="429" t="s">
        <v>1036</v>
      </c>
      <c r="F1094" s="428" t="s">
        <v>628</v>
      </c>
      <c r="G1094" s="427">
        <v>24.3</v>
      </c>
      <c r="H1094" s="426">
        <v>16.88</v>
      </c>
      <c r="I1094" s="426">
        <v>16.88</v>
      </c>
      <c r="J1094" s="426">
        <v>410.18</v>
      </c>
      <c r="K1094" s="425">
        <v>1.1172559218343156E-4</v>
      </c>
    </row>
    <row r="1095" spans="2:11" x14ac:dyDescent="0.25">
      <c r="B1095" s="422" t="s">
        <v>4933</v>
      </c>
      <c r="C1095" s="513"/>
      <c r="D1095" s="513"/>
      <c r="E1095" s="422" t="s">
        <v>45</v>
      </c>
      <c r="F1095" s="513" t="s">
        <v>4932</v>
      </c>
      <c r="G1095" s="513"/>
      <c r="H1095" s="513"/>
      <c r="I1095" s="422"/>
      <c r="J1095" s="424" t="s">
        <v>2154</v>
      </c>
      <c r="K1095" s="422"/>
    </row>
    <row r="1096" spans="2:11" ht="25.5" x14ac:dyDescent="0.25">
      <c r="B1096" s="513" t="s">
        <v>5297</v>
      </c>
      <c r="C1096" s="513"/>
      <c r="D1096" s="513"/>
      <c r="E1096" s="422" t="s">
        <v>5296</v>
      </c>
      <c r="F1096" s="513" t="s">
        <v>3560</v>
      </c>
      <c r="G1096" s="513"/>
      <c r="H1096" s="513"/>
      <c r="I1096" s="513"/>
      <c r="J1096" s="423">
        <v>24.3</v>
      </c>
      <c r="K1096" s="422" t="s">
        <v>121</v>
      </c>
    </row>
    <row r="1097" spans="2:11" ht="25.5" x14ac:dyDescent="0.25">
      <c r="B1097" s="429" t="s">
        <v>1104</v>
      </c>
      <c r="C1097" s="429" t="s">
        <v>1105</v>
      </c>
      <c r="D1097" s="429" t="s">
        <v>229</v>
      </c>
      <c r="E1097" s="429" t="s">
        <v>1106</v>
      </c>
      <c r="F1097" s="428" t="s">
        <v>628</v>
      </c>
      <c r="G1097" s="427">
        <v>8.4</v>
      </c>
      <c r="H1097" s="426">
        <v>28.94</v>
      </c>
      <c r="I1097" s="426">
        <v>28.94</v>
      </c>
      <c r="J1097" s="426">
        <v>243.1</v>
      </c>
      <c r="K1097" s="425">
        <v>6.6216030668955606E-5</v>
      </c>
    </row>
    <row r="1098" spans="2:11" x14ac:dyDescent="0.25">
      <c r="B1098" s="422" t="s">
        <v>4933</v>
      </c>
      <c r="C1098" s="513"/>
      <c r="D1098" s="513"/>
      <c r="E1098" s="422" t="s">
        <v>45</v>
      </c>
      <c r="F1098" s="513" t="s">
        <v>4932</v>
      </c>
      <c r="G1098" s="513"/>
      <c r="H1098" s="513"/>
      <c r="I1098" s="422"/>
      <c r="J1098" s="424" t="s">
        <v>2154</v>
      </c>
      <c r="K1098" s="422"/>
    </row>
    <row r="1099" spans="2:11" ht="25.5" x14ac:dyDescent="0.25">
      <c r="B1099" s="513" t="s">
        <v>5297</v>
      </c>
      <c r="C1099" s="513"/>
      <c r="D1099" s="513"/>
      <c r="E1099" s="422" t="s">
        <v>5296</v>
      </c>
      <c r="F1099" s="513" t="s">
        <v>5299</v>
      </c>
      <c r="G1099" s="513"/>
      <c r="H1099" s="513"/>
      <c r="I1099" s="513"/>
      <c r="J1099" s="423">
        <v>8.4</v>
      </c>
      <c r="K1099" s="422" t="s">
        <v>121</v>
      </c>
    </row>
    <row r="1100" spans="2:11" ht="25.5" x14ac:dyDescent="0.25">
      <c r="B1100" s="429" t="s">
        <v>1107</v>
      </c>
      <c r="C1100" s="429" t="s">
        <v>1108</v>
      </c>
      <c r="D1100" s="429" t="s">
        <v>229</v>
      </c>
      <c r="E1100" s="429" t="s">
        <v>1109</v>
      </c>
      <c r="F1100" s="428" t="s">
        <v>628</v>
      </c>
      <c r="G1100" s="427">
        <v>2.2000000000000002</v>
      </c>
      <c r="H1100" s="426">
        <v>37.17</v>
      </c>
      <c r="I1100" s="426">
        <v>37.17</v>
      </c>
      <c r="J1100" s="426">
        <v>81.77</v>
      </c>
      <c r="K1100" s="425">
        <v>2.2272664861375976E-5</v>
      </c>
    </row>
    <row r="1101" spans="2:11" x14ac:dyDescent="0.25">
      <c r="B1101" s="422" t="s">
        <v>4933</v>
      </c>
      <c r="C1101" s="513"/>
      <c r="D1101" s="513"/>
      <c r="E1101" s="422" t="s">
        <v>45</v>
      </c>
      <c r="F1101" s="513" t="s">
        <v>4932</v>
      </c>
      <c r="G1101" s="513"/>
      <c r="H1101" s="513"/>
      <c r="I1101" s="422"/>
      <c r="J1101" s="424" t="s">
        <v>2154</v>
      </c>
      <c r="K1101" s="422"/>
    </row>
    <row r="1102" spans="2:11" ht="25.5" x14ac:dyDescent="0.25">
      <c r="B1102" s="513" t="s">
        <v>5297</v>
      </c>
      <c r="C1102" s="513"/>
      <c r="D1102" s="513"/>
      <c r="E1102" s="422" t="s">
        <v>5296</v>
      </c>
      <c r="F1102" s="513" t="s">
        <v>4748</v>
      </c>
      <c r="G1102" s="513"/>
      <c r="H1102" s="513"/>
      <c r="I1102" s="513"/>
      <c r="J1102" s="423">
        <v>2.2000000000000002</v>
      </c>
      <c r="K1102" s="422" t="s">
        <v>121</v>
      </c>
    </row>
    <row r="1103" spans="2:11" ht="25.5" x14ac:dyDescent="0.25">
      <c r="B1103" s="429" t="s">
        <v>1110</v>
      </c>
      <c r="C1103" s="429" t="s">
        <v>1111</v>
      </c>
      <c r="D1103" s="429" t="s">
        <v>229</v>
      </c>
      <c r="E1103" s="429" t="s">
        <v>1112</v>
      </c>
      <c r="F1103" s="428" t="s">
        <v>628</v>
      </c>
      <c r="G1103" s="427">
        <v>5.8</v>
      </c>
      <c r="H1103" s="426">
        <v>65.58</v>
      </c>
      <c r="I1103" s="426">
        <v>65.58</v>
      </c>
      <c r="J1103" s="426">
        <v>380.36</v>
      </c>
      <c r="K1103" s="425">
        <v>1.0360316505653622E-4</v>
      </c>
    </row>
    <row r="1104" spans="2:11" x14ac:dyDescent="0.25">
      <c r="B1104" s="422" t="s">
        <v>4933</v>
      </c>
      <c r="C1104" s="513"/>
      <c r="D1104" s="513"/>
      <c r="E1104" s="422" t="s">
        <v>45</v>
      </c>
      <c r="F1104" s="513" t="s">
        <v>4932</v>
      </c>
      <c r="G1104" s="513"/>
      <c r="H1104" s="513"/>
      <c r="I1104" s="422"/>
      <c r="J1104" s="424" t="s">
        <v>2154</v>
      </c>
      <c r="K1104" s="422"/>
    </row>
    <row r="1105" spans="2:11" ht="25.5" x14ac:dyDescent="0.25">
      <c r="B1105" s="513" t="s">
        <v>5297</v>
      </c>
      <c r="C1105" s="513"/>
      <c r="D1105" s="513"/>
      <c r="E1105" s="422" t="s">
        <v>5296</v>
      </c>
      <c r="F1105" s="513" t="s">
        <v>4626</v>
      </c>
      <c r="G1105" s="513"/>
      <c r="H1105" s="513"/>
      <c r="I1105" s="513"/>
      <c r="J1105" s="423">
        <v>5.8</v>
      </c>
      <c r="K1105" s="422" t="s">
        <v>121</v>
      </c>
    </row>
    <row r="1106" spans="2:11" ht="25.5" x14ac:dyDescent="0.25">
      <c r="B1106" s="429" t="s">
        <v>1113</v>
      </c>
      <c r="C1106" s="429" t="s">
        <v>1114</v>
      </c>
      <c r="D1106" s="429" t="s">
        <v>462</v>
      </c>
      <c r="E1106" s="429" t="s">
        <v>1115</v>
      </c>
      <c r="F1106" s="428" t="s">
        <v>292</v>
      </c>
      <c r="G1106" s="427">
        <v>70.7</v>
      </c>
      <c r="H1106" s="426">
        <v>28.97</v>
      </c>
      <c r="I1106" s="426">
        <v>28.97</v>
      </c>
      <c r="J1106" s="426">
        <v>2048.1799999999998</v>
      </c>
      <c r="K1106" s="425">
        <v>5.5788708225233035E-4</v>
      </c>
    </row>
    <row r="1107" spans="2:11" x14ac:dyDescent="0.25">
      <c r="B1107" s="422" t="s">
        <v>4933</v>
      </c>
      <c r="C1107" s="513"/>
      <c r="D1107" s="513"/>
      <c r="E1107" s="422" t="s">
        <v>45</v>
      </c>
      <c r="F1107" s="513" t="s">
        <v>4932</v>
      </c>
      <c r="G1107" s="513"/>
      <c r="H1107" s="513"/>
      <c r="I1107" s="422"/>
      <c r="J1107" s="424" t="s">
        <v>2154</v>
      </c>
      <c r="K1107" s="422"/>
    </row>
    <row r="1108" spans="2:11" ht="25.5" x14ac:dyDescent="0.25">
      <c r="B1108" s="513" t="s">
        <v>5297</v>
      </c>
      <c r="C1108" s="513"/>
      <c r="D1108" s="513"/>
      <c r="E1108" s="422" t="s">
        <v>5296</v>
      </c>
      <c r="F1108" s="513" t="s">
        <v>3569</v>
      </c>
      <c r="G1108" s="513"/>
      <c r="H1108" s="513"/>
      <c r="I1108" s="513"/>
      <c r="J1108" s="423">
        <v>70.7</v>
      </c>
      <c r="K1108" s="422" t="s">
        <v>121</v>
      </c>
    </row>
    <row r="1109" spans="2:11" ht="25.5" x14ac:dyDescent="0.25">
      <c r="B1109" s="429" t="s">
        <v>1116</v>
      </c>
      <c r="C1109" s="429" t="s">
        <v>1117</v>
      </c>
      <c r="D1109" s="429" t="s">
        <v>294</v>
      </c>
      <c r="E1109" s="429" t="s">
        <v>1118</v>
      </c>
      <c r="F1109" s="428" t="s">
        <v>292</v>
      </c>
      <c r="G1109" s="427">
        <v>63.6</v>
      </c>
      <c r="H1109" s="426">
        <v>77.95</v>
      </c>
      <c r="I1109" s="426">
        <v>77.95</v>
      </c>
      <c r="J1109" s="426">
        <v>4957.62</v>
      </c>
      <c r="K1109" s="425">
        <v>1.3503657670301428E-3</v>
      </c>
    </row>
    <row r="1110" spans="2:11" x14ac:dyDescent="0.25">
      <c r="B1110" s="422" t="s">
        <v>4933</v>
      </c>
      <c r="C1110" s="513"/>
      <c r="D1110" s="513"/>
      <c r="E1110" s="422" t="s">
        <v>45</v>
      </c>
      <c r="F1110" s="513" t="s">
        <v>4932</v>
      </c>
      <c r="G1110" s="513"/>
      <c r="H1110" s="513"/>
      <c r="I1110" s="422"/>
      <c r="J1110" s="424" t="s">
        <v>2154</v>
      </c>
      <c r="K1110" s="422"/>
    </row>
    <row r="1111" spans="2:11" ht="25.5" x14ac:dyDescent="0.25">
      <c r="B1111" s="513" t="s">
        <v>5297</v>
      </c>
      <c r="C1111" s="513"/>
      <c r="D1111" s="513"/>
      <c r="E1111" s="422" t="s">
        <v>5296</v>
      </c>
      <c r="F1111" s="513" t="s">
        <v>3572</v>
      </c>
      <c r="G1111" s="513"/>
      <c r="H1111" s="513"/>
      <c r="I1111" s="513"/>
      <c r="J1111" s="423">
        <v>63.6</v>
      </c>
      <c r="K1111" s="422" t="s">
        <v>121</v>
      </c>
    </row>
    <row r="1112" spans="2:11" ht="25.5" x14ac:dyDescent="0.25">
      <c r="B1112" s="429" t="s">
        <v>1119</v>
      </c>
      <c r="C1112" s="429" t="s">
        <v>1120</v>
      </c>
      <c r="D1112" s="429" t="s">
        <v>294</v>
      </c>
      <c r="E1112" s="429" t="s">
        <v>1121</v>
      </c>
      <c r="F1112" s="428" t="s">
        <v>292</v>
      </c>
      <c r="G1112" s="427">
        <v>10.7</v>
      </c>
      <c r="H1112" s="426">
        <v>107.67</v>
      </c>
      <c r="I1112" s="426">
        <v>107.67</v>
      </c>
      <c r="J1112" s="426">
        <v>1152.07</v>
      </c>
      <c r="K1112" s="425">
        <v>3.1380297183374614E-4</v>
      </c>
    </row>
    <row r="1113" spans="2:11" x14ac:dyDescent="0.25">
      <c r="B1113" s="422" t="s">
        <v>4933</v>
      </c>
      <c r="C1113" s="513"/>
      <c r="D1113" s="513"/>
      <c r="E1113" s="422" t="s">
        <v>45</v>
      </c>
      <c r="F1113" s="513" t="s">
        <v>4932</v>
      </c>
      <c r="G1113" s="513"/>
      <c r="H1113" s="513"/>
      <c r="I1113" s="422"/>
      <c r="J1113" s="424" t="s">
        <v>2154</v>
      </c>
      <c r="K1113" s="422"/>
    </row>
    <row r="1114" spans="2:11" ht="25.5" x14ac:dyDescent="0.25">
      <c r="B1114" s="513" t="s">
        <v>5297</v>
      </c>
      <c r="C1114" s="513"/>
      <c r="D1114" s="513"/>
      <c r="E1114" s="422" t="s">
        <v>5296</v>
      </c>
      <c r="F1114" s="513" t="s">
        <v>3575</v>
      </c>
      <c r="G1114" s="513"/>
      <c r="H1114" s="513"/>
      <c r="I1114" s="513"/>
      <c r="J1114" s="423">
        <v>10.7</v>
      </c>
      <c r="K1114" s="422" t="s">
        <v>121</v>
      </c>
    </row>
    <row r="1115" spans="2:11" ht="25.5" x14ac:dyDescent="0.25">
      <c r="B1115" s="429" t="s">
        <v>1122</v>
      </c>
      <c r="C1115" s="429" t="s">
        <v>1123</v>
      </c>
      <c r="D1115" s="429" t="s">
        <v>229</v>
      </c>
      <c r="E1115" s="429" t="s">
        <v>1124</v>
      </c>
      <c r="F1115" s="428" t="s">
        <v>292</v>
      </c>
      <c r="G1115" s="427">
        <v>5332.5</v>
      </c>
      <c r="H1115" s="426">
        <v>5</v>
      </c>
      <c r="I1115" s="426">
        <v>5</v>
      </c>
      <c r="J1115" s="426">
        <v>26662.5</v>
      </c>
      <c r="K1115" s="425">
        <v>7.2623813974127061E-3</v>
      </c>
    </row>
    <row r="1116" spans="2:11" x14ac:dyDescent="0.25">
      <c r="B1116" s="422" t="s">
        <v>4933</v>
      </c>
      <c r="C1116" s="513"/>
      <c r="D1116" s="513"/>
      <c r="E1116" s="422" t="s">
        <v>45</v>
      </c>
      <c r="F1116" s="513" t="s">
        <v>4932</v>
      </c>
      <c r="G1116" s="513"/>
      <c r="H1116" s="513"/>
      <c r="I1116" s="422"/>
      <c r="J1116" s="424" t="s">
        <v>2154</v>
      </c>
      <c r="K1116" s="422"/>
    </row>
    <row r="1117" spans="2:11" ht="25.5" x14ac:dyDescent="0.25">
      <c r="B1117" s="513" t="s">
        <v>5297</v>
      </c>
      <c r="C1117" s="513"/>
      <c r="D1117" s="513"/>
      <c r="E1117" s="422" t="s">
        <v>5296</v>
      </c>
      <c r="F1117" s="513" t="s">
        <v>5298</v>
      </c>
      <c r="G1117" s="513"/>
      <c r="H1117" s="513"/>
      <c r="I1117" s="513"/>
      <c r="J1117" s="423">
        <v>5332.5</v>
      </c>
      <c r="K1117" s="422" t="s">
        <v>121</v>
      </c>
    </row>
    <row r="1118" spans="2:11" ht="25.5" x14ac:dyDescent="0.25">
      <c r="B1118" s="429" t="s">
        <v>1125</v>
      </c>
      <c r="C1118" s="429" t="s">
        <v>1126</v>
      </c>
      <c r="D1118" s="429" t="s">
        <v>229</v>
      </c>
      <c r="E1118" s="429" t="s">
        <v>1127</v>
      </c>
      <c r="F1118" s="428" t="s">
        <v>292</v>
      </c>
      <c r="G1118" s="427">
        <v>120.9</v>
      </c>
      <c r="H1118" s="426">
        <v>6.45</v>
      </c>
      <c r="I1118" s="426">
        <v>6.45</v>
      </c>
      <c r="J1118" s="426">
        <v>779.81</v>
      </c>
      <c r="K1118" s="425">
        <v>2.1240609985996822E-4</v>
      </c>
    </row>
    <row r="1119" spans="2:11" x14ac:dyDescent="0.25">
      <c r="B1119" s="422" t="s">
        <v>4933</v>
      </c>
      <c r="C1119" s="513"/>
      <c r="D1119" s="513"/>
      <c r="E1119" s="422" t="s">
        <v>45</v>
      </c>
      <c r="F1119" s="513" t="s">
        <v>4932</v>
      </c>
      <c r="G1119" s="513"/>
      <c r="H1119" s="513"/>
      <c r="I1119" s="422"/>
      <c r="J1119" s="424" t="s">
        <v>2154</v>
      </c>
      <c r="K1119" s="422"/>
    </row>
    <row r="1120" spans="2:11" ht="25.5" x14ac:dyDescent="0.25">
      <c r="B1120" s="513" t="s">
        <v>5297</v>
      </c>
      <c r="C1120" s="513"/>
      <c r="D1120" s="513"/>
      <c r="E1120" s="422" t="s">
        <v>5296</v>
      </c>
      <c r="F1120" s="513" t="s">
        <v>3577</v>
      </c>
      <c r="G1120" s="513"/>
      <c r="H1120" s="513"/>
      <c r="I1120" s="513"/>
      <c r="J1120" s="423">
        <v>120.9</v>
      </c>
      <c r="K1120" s="422" t="s">
        <v>121</v>
      </c>
    </row>
    <row r="1121" spans="2:11" ht="25.5" x14ac:dyDescent="0.25">
      <c r="B1121" s="429" t="s">
        <v>1128</v>
      </c>
      <c r="C1121" s="429" t="s">
        <v>1129</v>
      </c>
      <c r="D1121" s="429" t="s">
        <v>229</v>
      </c>
      <c r="E1121" s="429" t="s">
        <v>1130</v>
      </c>
      <c r="F1121" s="428" t="s">
        <v>292</v>
      </c>
      <c r="G1121" s="427">
        <v>513.4</v>
      </c>
      <c r="H1121" s="426">
        <v>7.97</v>
      </c>
      <c r="I1121" s="426">
        <v>7.97</v>
      </c>
      <c r="J1121" s="426">
        <v>4091.8</v>
      </c>
      <c r="K1121" s="425">
        <v>1.1145321032136263E-3</v>
      </c>
    </row>
    <row r="1122" spans="2:11" x14ac:dyDescent="0.25">
      <c r="B1122" s="422" t="s">
        <v>4933</v>
      </c>
      <c r="C1122" s="513"/>
      <c r="D1122" s="513"/>
      <c r="E1122" s="422" t="s">
        <v>45</v>
      </c>
      <c r="F1122" s="513" t="s">
        <v>4932</v>
      </c>
      <c r="G1122" s="513"/>
      <c r="H1122" s="513"/>
      <c r="I1122" s="422"/>
      <c r="J1122" s="424" t="s">
        <v>2154</v>
      </c>
      <c r="K1122" s="422"/>
    </row>
    <row r="1123" spans="2:11" ht="25.5" x14ac:dyDescent="0.25">
      <c r="B1123" s="513" t="s">
        <v>5297</v>
      </c>
      <c r="C1123" s="513"/>
      <c r="D1123" s="513"/>
      <c r="E1123" s="422" t="s">
        <v>5296</v>
      </c>
      <c r="F1123" s="513" t="s">
        <v>3578</v>
      </c>
      <c r="G1123" s="513"/>
      <c r="H1123" s="513"/>
      <c r="I1123" s="513"/>
      <c r="J1123" s="423">
        <v>513.4</v>
      </c>
      <c r="K1123" s="422" t="s">
        <v>121</v>
      </c>
    </row>
    <row r="1124" spans="2:11" ht="25.5" x14ac:dyDescent="0.25">
      <c r="B1124" s="429" t="s">
        <v>1131</v>
      </c>
      <c r="C1124" s="429" t="s">
        <v>1132</v>
      </c>
      <c r="D1124" s="429" t="s">
        <v>229</v>
      </c>
      <c r="E1124" s="429" t="s">
        <v>1133</v>
      </c>
      <c r="F1124" s="428" t="s">
        <v>628</v>
      </c>
      <c r="G1124" s="427">
        <v>125.7</v>
      </c>
      <c r="H1124" s="426">
        <v>12.35</v>
      </c>
      <c r="I1124" s="426">
        <v>12.35</v>
      </c>
      <c r="J1124" s="426">
        <v>1552.4</v>
      </c>
      <c r="K1124" s="425">
        <v>4.2284560267579879E-4</v>
      </c>
    </row>
    <row r="1125" spans="2:11" x14ac:dyDescent="0.25">
      <c r="B1125" s="422" t="s">
        <v>4933</v>
      </c>
      <c r="C1125" s="513"/>
      <c r="D1125" s="513"/>
      <c r="E1125" s="422" t="s">
        <v>45</v>
      </c>
      <c r="F1125" s="513" t="s">
        <v>4932</v>
      </c>
      <c r="G1125" s="513"/>
      <c r="H1125" s="513"/>
      <c r="I1125" s="422"/>
      <c r="J1125" s="424" t="s">
        <v>2154</v>
      </c>
      <c r="K1125" s="422"/>
    </row>
    <row r="1126" spans="2:11" ht="25.5" x14ac:dyDescent="0.25">
      <c r="B1126" s="513" t="s">
        <v>5297</v>
      </c>
      <c r="C1126" s="513"/>
      <c r="D1126" s="513"/>
      <c r="E1126" s="422" t="s">
        <v>5296</v>
      </c>
      <c r="F1126" s="513" t="s">
        <v>3580</v>
      </c>
      <c r="G1126" s="513"/>
      <c r="H1126" s="513"/>
      <c r="I1126" s="513"/>
      <c r="J1126" s="423">
        <v>125.7</v>
      </c>
      <c r="K1126" s="422" t="s">
        <v>121</v>
      </c>
    </row>
    <row r="1127" spans="2:11" ht="25.5" x14ac:dyDescent="0.25">
      <c r="B1127" s="429" t="s">
        <v>1134</v>
      </c>
      <c r="C1127" s="429" t="s">
        <v>1135</v>
      </c>
      <c r="D1127" s="429" t="s">
        <v>229</v>
      </c>
      <c r="E1127" s="429" t="s">
        <v>1136</v>
      </c>
      <c r="F1127" s="428" t="s">
        <v>628</v>
      </c>
      <c r="G1127" s="427">
        <v>67</v>
      </c>
      <c r="H1127" s="426">
        <v>6.85</v>
      </c>
      <c r="I1127" s="426">
        <v>6.85</v>
      </c>
      <c r="J1127" s="426">
        <v>458.95</v>
      </c>
      <c r="K1127" s="425">
        <v>1.2500965559653302E-4</v>
      </c>
    </row>
    <row r="1128" spans="2:11" x14ac:dyDescent="0.25">
      <c r="B1128" s="422" t="s">
        <v>4933</v>
      </c>
      <c r="C1128" s="513"/>
      <c r="D1128" s="513"/>
      <c r="E1128" s="422" t="s">
        <v>45</v>
      </c>
      <c r="F1128" s="513" t="s">
        <v>4932</v>
      </c>
      <c r="G1128" s="513"/>
      <c r="H1128" s="513"/>
      <c r="I1128" s="422"/>
      <c r="J1128" s="424" t="s">
        <v>2154</v>
      </c>
      <c r="K1128" s="422"/>
    </row>
    <row r="1129" spans="2:11" ht="25.5" x14ac:dyDescent="0.25">
      <c r="B1129" s="513" t="s">
        <v>5297</v>
      </c>
      <c r="C1129" s="513"/>
      <c r="D1129" s="513"/>
      <c r="E1129" s="422" t="s">
        <v>5296</v>
      </c>
      <c r="F1129" s="513">
        <v>67</v>
      </c>
      <c r="G1129" s="513"/>
      <c r="H1129" s="513"/>
      <c r="I1129" s="513"/>
      <c r="J1129" s="423">
        <v>67</v>
      </c>
      <c r="K1129" s="422" t="s">
        <v>121</v>
      </c>
    </row>
    <row r="1130" spans="2:11" ht="25.5" x14ac:dyDescent="0.25">
      <c r="B1130" s="429" t="s">
        <v>1137</v>
      </c>
      <c r="C1130" s="429" t="s">
        <v>1138</v>
      </c>
      <c r="D1130" s="429" t="s">
        <v>229</v>
      </c>
      <c r="E1130" s="429" t="s">
        <v>1139</v>
      </c>
      <c r="F1130" s="428" t="s">
        <v>628</v>
      </c>
      <c r="G1130" s="427">
        <v>192.4</v>
      </c>
      <c r="H1130" s="426">
        <v>7.88</v>
      </c>
      <c r="I1130" s="426">
        <v>7.88</v>
      </c>
      <c r="J1130" s="426">
        <v>1516.11</v>
      </c>
      <c r="K1130" s="425">
        <v>4.1296086490131753E-4</v>
      </c>
    </row>
    <row r="1131" spans="2:11" x14ac:dyDescent="0.25">
      <c r="B1131" s="422" t="s">
        <v>4933</v>
      </c>
      <c r="C1131" s="513"/>
      <c r="D1131" s="513"/>
      <c r="E1131" s="422" t="s">
        <v>45</v>
      </c>
      <c r="F1131" s="513" t="s">
        <v>4932</v>
      </c>
      <c r="G1131" s="513"/>
      <c r="H1131" s="513"/>
      <c r="I1131" s="422"/>
      <c r="J1131" s="424" t="s">
        <v>2154</v>
      </c>
      <c r="K1131" s="422"/>
    </row>
    <row r="1132" spans="2:11" ht="25.5" x14ac:dyDescent="0.25">
      <c r="B1132" s="513" t="s">
        <v>5297</v>
      </c>
      <c r="C1132" s="513"/>
      <c r="D1132" s="513"/>
      <c r="E1132" s="422" t="s">
        <v>5296</v>
      </c>
      <c r="F1132" s="513" t="s">
        <v>3581</v>
      </c>
      <c r="G1132" s="513"/>
      <c r="H1132" s="513"/>
      <c r="I1132" s="513"/>
      <c r="J1132" s="423">
        <v>192.4</v>
      </c>
      <c r="K1132" s="422" t="s">
        <v>121</v>
      </c>
    </row>
    <row r="1133" spans="2:11" ht="25.5" x14ac:dyDescent="0.25">
      <c r="B1133" s="429" t="s">
        <v>1140</v>
      </c>
      <c r="C1133" s="429" t="s">
        <v>1141</v>
      </c>
      <c r="D1133" s="429" t="s">
        <v>229</v>
      </c>
      <c r="E1133" s="429" t="s">
        <v>1142</v>
      </c>
      <c r="F1133" s="428" t="s">
        <v>628</v>
      </c>
      <c r="G1133" s="427">
        <v>0.4</v>
      </c>
      <c r="H1133" s="426">
        <v>12.33</v>
      </c>
      <c r="I1133" s="426">
        <v>12.33</v>
      </c>
      <c r="J1133" s="426">
        <v>4.93</v>
      </c>
      <c r="K1133" s="425">
        <v>1.342842579999799E-6</v>
      </c>
    </row>
    <row r="1134" spans="2:11" x14ac:dyDescent="0.25">
      <c r="B1134" s="422" t="s">
        <v>4933</v>
      </c>
      <c r="C1134" s="513"/>
      <c r="D1134" s="513"/>
      <c r="E1134" s="422" t="s">
        <v>45</v>
      </c>
      <c r="F1134" s="513" t="s">
        <v>4932</v>
      </c>
      <c r="G1134" s="513"/>
      <c r="H1134" s="513"/>
      <c r="I1134" s="422"/>
      <c r="J1134" s="424" t="s">
        <v>2154</v>
      </c>
      <c r="K1134" s="422"/>
    </row>
    <row r="1135" spans="2:11" ht="25.5" x14ac:dyDescent="0.25">
      <c r="B1135" s="513" t="s">
        <v>5297</v>
      </c>
      <c r="C1135" s="513"/>
      <c r="D1135" s="513"/>
      <c r="E1135" s="422" t="s">
        <v>5296</v>
      </c>
      <c r="F1135" s="513" t="s">
        <v>3584</v>
      </c>
      <c r="G1135" s="513"/>
      <c r="H1135" s="513"/>
      <c r="I1135" s="513"/>
      <c r="J1135" s="423">
        <v>0.4</v>
      </c>
      <c r="K1135" s="422" t="s">
        <v>121</v>
      </c>
    </row>
    <row r="1136" spans="2:11" ht="25.5" x14ac:dyDescent="0.25">
      <c r="B1136" s="429" t="s">
        <v>1143</v>
      </c>
      <c r="C1136" s="429" t="s">
        <v>1144</v>
      </c>
      <c r="D1136" s="429" t="s">
        <v>229</v>
      </c>
      <c r="E1136" s="429" t="s">
        <v>1145</v>
      </c>
      <c r="F1136" s="428" t="s">
        <v>628</v>
      </c>
      <c r="G1136" s="427">
        <v>14.9</v>
      </c>
      <c r="H1136" s="426">
        <v>25.74</v>
      </c>
      <c r="I1136" s="426">
        <v>25.74</v>
      </c>
      <c r="J1136" s="426">
        <v>383.53</v>
      </c>
      <c r="K1136" s="425">
        <v>1.0446661555929471E-4</v>
      </c>
    </row>
    <row r="1137" spans="2:11" x14ac:dyDescent="0.25">
      <c r="B1137" s="422" t="s">
        <v>4933</v>
      </c>
      <c r="C1137" s="513"/>
      <c r="D1137" s="513"/>
      <c r="E1137" s="422" t="s">
        <v>45</v>
      </c>
      <c r="F1137" s="513" t="s">
        <v>4932</v>
      </c>
      <c r="G1137" s="513"/>
      <c r="H1137" s="513"/>
      <c r="I1137" s="422"/>
      <c r="J1137" s="424" t="s">
        <v>2154</v>
      </c>
      <c r="K1137" s="422"/>
    </row>
    <row r="1138" spans="2:11" ht="25.5" x14ac:dyDescent="0.25">
      <c r="B1138" s="513" t="s">
        <v>5297</v>
      </c>
      <c r="C1138" s="513"/>
      <c r="D1138" s="513"/>
      <c r="E1138" s="422" t="s">
        <v>5296</v>
      </c>
      <c r="F1138" s="513" t="s">
        <v>3363</v>
      </c>
      <c r="G1138" s="513"/>
      <c r="H1138" s="513"/>
      <c r="I1138" s="513"/>
      <c r="J1138" s="423">
        <v>14.9</v>
      </c>
      <c r="K1138" s="422" t="s">
        <v>121</v>
      </c>
    </row>
    <row r="1139" spans="2:11" ht="25.5" x14ac:dyDescent="0.25">
      <c r="B1139" s="429" t="s">
        <v>1146</v>
      </c>
      <c r="C1139" s="429" t="s">
        <v>1002</v>
      </c>
      <c r="D1139" s="429" t="s">
        <v>229</v>
      </c>
      <c r="E1139" s="429" t="s">
        <v>1003</v>
      </c>
      <c r="F1139" s="428" t="s">
        <v>628</v>
      </c>
      <c r="G1139" s="427">
        <v>41</v>
      </c>
      <c r="H1139" s="426">
        <v>36.700000000000003</v>
      </c>
      <c r="I1139" s="426">
        <v>36.700000000000003</v>
      </c>
      <c r="J1139" s="426">
        <v>1504.7</v>
      </c>
      <c r="K1139" s="425">
        <v>4.0985298785511107E-4</v>
      </c>
    </row>
    <row r="1140" spans="2:11" x14ac:dyDescent="0.25">
      <c r="B1140" s="422" t="s">
        <v>4933</v>
      </c>
      <c r="C1140" s="513"/>
      <c r="D1140" s="513"/>
      <c r="E1140" s="422" t="s">
        <v>45</v>
      </c>
      <c r="F1140" s="513" t="s">
        <v>4932</v>
      </c>
      <c r="G1140" s="513"/>
      <c r="H1140" s="513"/>
      <c r="I1140" s="422"/>
      <c r="J1140" s="424" t="s">
        <v>2154</v>
      </c>
      <c r="K1140" s="422"/>
    </row>
    <row r="1141" spans="2:11" ht="25.5" x14ac:dyDescent="0.25">
      <c r="B1141" s="513" t="s">
        <v>5297</v>
      </c>
      <c r="C1141" s="513"/>
      <c r="D1141" s="513"/>
      <c r="E1141" s="422" t="s">
        <v>5296</v>
      </c>
      <c r="F1141" s="513">
        <v>41</v>
      </c>
      <c r="G1141" s="513"/>
      <c r="H1141" s="513"/>
      <c r="I1141" s="513"/>
      <c r="J1141" s="423">
        <v>41</v>
      </c>
      <c r="K1141" s="422" t="s">
        <v>121</v>
      </c>
    </row>
    <row r="1142" spans="2:11" ht="25.5" x14ac:dyDescent="0.25">
      <c r="B1142" s="429" t="s">
        <v>1147</v>
      </c>
      <c r="C1142" s="429" t="s">
        <v>1148</v>
      </c>
      <c r="D1142" s="429" t="s">
        <v>229</v>
      </c>
      <c r="E1142" s="429" t="s">
        <v>1149</v>
      </c>
      <c r="F1142" s="428" t="s">
        <v>628</v>
      </c>
      <c r="G1142" s="427">
        <v>55.7</v>
      </c>
      <c r="H1142" s="426">
        <v>55.23</v>
      </c>
      <c r="I1142" s="426">
        <v>55.23</v>
      </c>
      <c r="J1142" s="426">
        <v>3076.31</v>
      </c>
      <c r="K1142" s="425">
        <v>8.3793104610125387E-4</v>
      </c>
    </row>
    <row r="1143" spans="2:11" x14ac:dyDescent="0.25">
      <c r="B1143" s="422" t="s">
        <v>4933</v>
      </c>
      <c r="C1143" s="513"/>
      <c r="D1143" s="513"/>
      <c r="E1143" s="422" t="s">
        <v>45</v>
      </c>
      <c r="F1143" s="513" t="s">
        <v>4932</v>
      </c>
      <c r="G1143" s="513"/>
      <c r="H1143" s="513"/>
      <c r="I1143" s="422"/>
      <c r="J1143" s="424" t="s">
        <v>2154</v>
      </c>
      <c r="K1143" s="422"/>
    </row>
    <row r="1144" spans="2:11" ht="25.5" x14ac:dyDescent="0.25">
      <c r="B1144" s="513" t="s">
        <v>5297</v>
      </c>
      <c r="C1144" s="513"/>
      <c r="D1144" s="513"/>
      <c r="E1144" s="422" t="s">
        <v>5296</v>
      </c>
      <c r="F1144" s="513" t="s">
        <v>3585</v>
      </c>
      <c r="G1144" s="513"/>
      <c r="H1144" s="513"/>
      <c r="I1144" s="513"/>
      <c r="J1144" s="423">
        <v>55.7</v>
      </c>
      <c r="K1144" s="422" t="s">
        <v>121</v>
      </c>
    </row>
    <row r="1145" spans="2:11" ht="25.5" x14ac:dyDescent="0.25">
      <c r="B1145" s="429" t="s">
        <v>1150</v>
      </c>
      <c r="C1145" s="429" t="s">
        <v>999</v>
      </c>
      <c r="D1145" s="429" t="s">
        <v>229</v>
      </c>
      <c r="E1145" s="429" t="s">
        <v>1000</v>
      </c>
      <c r="F1145" s="428" t="s">
        <v>628</v>
      </c>
      <c r="G1145" s="427">
        <v>164.1</v>
      </c>
      <c r="H1145" s="426">
        <v>76.03</v>
      </c>
      <c r="I1145" s="426">
        <v>76.03</v>
      </c>
      <c r="J1145" s="426">
        <v>12476.52</v>
      </c>
      <c r="K1145" s="425">
        <v>3.3983777497401811E-3</v>
      </c>
    </row>
    <row r="1146" spans="2:11" x14ac:dyDescent="0.25">
      <c r="B1146" s="422" t="s">
        <v>4933</v>
      </c>
      <c r="C1146" s="513"/>
      <c r="D1146" s="513"/>
      <c r="E1146" s="422" t="s">
        <v>45</v>
      </c>
      <c r="F1146" s="513" t="s">
        <v>4932</v>
      </c>
      <c r="G1146" s="513"/>
      <c r="H1146" s="513"/>
      <c r="I1146" s="422"/>
      <c r="J1146" s="424" t="s">
        <v>2154</v>
      </c>
      <c r="K1146" s="422"/>
    </row>
    <row r="1147" spans="2:11" ht="25.5" x14ac:dyDescent="0.25">
      <c r="B1147" s="513" t="s">
        <v>5297</v>
      </c>
      <c r="C1147" s="513"/>
      <c r="D1147" s="513"/>
      <c r="E1147" s="422" t="s">
        <v>5296</v>
      </c>
      <c r="F1147" s="513" t="s">
        <v>3586</v>
      </c>
      <c r="G1147" s="513"/>
      <c r="H1147" s="513"/>
      <c r="I1147" s="513"/>
      <c r="J1147" s="423">
        <v>164.1</v>
      </c>
      <c r="K1147" s="422" t="s">
        <v>121</v>
      </c>
    </row>
    <row r="1148" spans="2:11" ht="38.25" x14ac:dyDescent="0.25">
      <c r="B1148" s="429" t="s">
        <v>1151</v>
      </c>
      <c r="C1148" s="429" t="s">
        <v>1152</v>
      </c>
      <c r="D1148" s="429" t="s">
        <v>667</v>
      </c>
      <c r="E1148" s="429" t="s">
        <v>1153</v>
      </c>
      <c r="F1148" s="428" t="s">
        <v>268</v>
      </c>
      <c r="G1148" s="427">
        <v>1</v>
      </c>
      <c r="H1148" s="426">
        <v>512.36</v>
      </c>
      <c r="I1148" s="426">
        <v>512.36</v>
      </c>
      <c r="J1148" s="426">
        <v>512.36</v>
      </c>
      <c r="K1148" s="425">
        <v>1.3955757084963428E-4</v>
      </c>
    </row>
    <row r="1149" spans="2:11" x14ac:dyDescent="0.25">
      <c r="B1149" s="422" t="s">
        <v>4933</v>
      </c>
      <c r="C1149" s="513"/>
      <c r="D1149" s="513"/>
      <c r="E1149" s="422" t="s">
        <v>45</v>
      </c>
      <c r="F1149" s="513" t="s">
        <v>4932</v>
      </c>
      <c r="G1149" s="513"/>
      <c r="H1149" s="513"/>
      <c r="I1149" s="422"/>
      <c r="J1149" s="424" t="s">
        <v>2154</v>
      </c>
      <c r="K1149" s="422"/>
    </row>
    <row r="1150" spans="2:11" ht="25.5" x14ac:dyDescent="0.25">
      <c r="B1150" s="513" t="s">
        <v>5297</v>
      </c>
      <c r="C1150" s="513"/>
      <c r="D1150" s="513"/>
      <c r="E1150" s="422" t="s">
        <v>5296</v>
      </c>
      <c r="F1150" s="513">
        <v>1</v>
      </c>
      <c r="G1150" s="513"/>
      <c r="H1150" s="513"/>
      <c r="I1150" s="513"/>
      <c r="J1150" s="423">
        <v>1</v>
      </c>
      <c r="K1150" s="422" t="s">
        <v>121</v>
      </c>
    </row>
    <row r="1151" spans="2:11" ht="25.5" x14ac:dyDescent="0.25">
      <c r="B1151" s="429" t="s">
        <v>1154</v>
      </c>
      <c r="C1151" s="429" t="s">
        <v>1155</v>
      </c>
      <c r="D1151" s="429" t="s">
        <v>1156</v>
      </c>
      <c r="E1151" s="429" t="s">
        <v>1157</v>
      </c>
      <c r="F1151" s="428" t="s">
        <v>268</v>
      </c>
      <c r="G1151" s="427">
        <v>1</v>
      </c>
      <c r="H1151" s="426">
        <v>1309.19</v>
      </c>
      <c r="I1151" s="426">
        <v>1309.19</v>
      </c>
      <c r="J1151" s="426">
        <v>1309.19</v>
      </c>
      <c r="K1151" s="425">
        <v>3.5659961000201562E-4</v>
      </c>
    </row>
    <row r="1152" spans="2:11" x14ac:dyDescent="0.25">
      <c r="B1152" s="422" t="s">
        <v>4933</v>
      </c>
      <c r="C1152" s="513"/>
      <c r="D1152" s="513"/>
      <c r="E1152" s="422" t="s">
        <v>45</v>
      </c>
      <c r="F1152" s="513" t="s">
        <v>4932</v>
      </c>
      <c r="G1152" s="513"/>
      <c r="H1152" s="513"/>
      <c r="I1152" s="422"/>
      <c r="J1152" s="424" t="s">
        <v>2154</v>
      </c>
      <c r="K1152" s="422"/>
    </row>
    <row r="1153" spans="2:12" ht="25.5" x14ac:dyDescent="0.25">
      <c r="B1153" s="513" t="s">
        <v>5297</v>
      </c>
      <c r="C1153" s="513"/>
      <c r="D1153" s="513"/>
      <c r="E1153" s="422" t="s">
        <v>5296</v>
      </c>
      <c r="F1153" s="513">
        <v>1</v>
      </c>
      <c r="G1153" s="513"/>
      <c r="H1153" s="513"/>
      <c r="I1153" s="513"/>
      <c r="J1153" s="423">
        <v>1</v>
      </c>
      <c r="K1153" s="422" t="s">
        <v>121</v>
      </c>
    </row>
    <row r="1154" spans="2:12" ht="25.5" x14ac:dyDescent="0.25">
      <c r="B1154" s="429" t="s">
        <v>1158</v>
      </c>
      <c r="C1154" s="429" t="s">
        <v>1159</v>
      </c>
      <c r="D1154" s="429" t="s">
        <v>229</v>
      </c>
      <c r="E1154" s="429" t="s">
        <v>1160</v>
      </c>
      <c r="F1154" s="428" t="s">
        <v>279</v>
      </c>
      <c r="G1154" s="427">
        <v>1</v>
      </c>
      <c r="H1154" s="426">
        <v>150.79</v>
      </c>
      <c r="I1154" s="426">
        <v>150.79</v>
      </c>
      <c r="J1154" s="426">
        <v>150.79</v>
      </c>
      <c r="K1154" s="425">
        <v>4.1072460981373166E-5</v>
      </c>
    </row>
    <row r="1155" spans="2:12" x14ac:dyDescent="0.25">
      <c r="B1155" s="422" t="s">
        <v>4933</v>
      </c>
      <c r="C1155" s="513"/>
      <c r="D1155" s="513"/>
      <c r="E1155" s="422" t="s">
        <v>45</v>
      </c>
      <c r="F1155" s="513" t="s">
        <v>4932</v>
      </c>
      <c r="G1155" s="513"/>
      <c r="H1155" s="513"/>
      <c r="I1155" s="422"/>
      <c r="J1155" s="424" t="s">
        <v>2154</v>
      </c>
      <c r="K1155" s="422"/>
    </row>
    <row r="1156" spans="2:12" ht="25.5" x14ac:dyDescent="0.25">
      <c r="B1156" s="513" t="s">
        <v>5297</v>
      </c>
      <c r="C1156" s="513"/>
      <c r="D1156" s="513"/>
      <c r="E1156" s="422" t="s">
        <v>5296</v>
      </c>
      <c r="F1156" s="513">
        <v>1</v>
      </c>
      <c r="G1156" s="513"/>
      <c r="H1156" s="513"/>
      <c r="I1156" s="513"/>
      <c r="J1156" s="423">
        <v>1</v>
      </c>
      <c r="K1156" s="422" t="s">
        <v>121</v>
      </c>
    </row>
    <row r="1157" spans="2:12" ht="38.25" x14ac:dyDescent="0.25">
      <c r="B1157" s="429" t="s">
        <v>1161</v>
      </c>
      <c r="C1157" s="429" t="s">
        <v>1162</v>
      </c>
      <c r="D1157" s="429" t="s">
        <v>1163</v>
      </c>
      <c r="E1157" s="429" t="s">
        <v>1164</v>
      </c>
      <c r="F1157" s="428" t="s">
        <v>428</v>
      </c>
      <c r="G1157" s="427">
        <v>1</v>
      </c>
      <c r="H1157" s="426">
        <v>765.71</v>
      </c>
      <c r="I1157" s="426">
        <v>765.71</v>
      </c>
      <c r="J1157" s="426">
        <v>765.71</v>
      </c>
      <c r="K1157" s="425">
        <v>2.0856551560479637E-4</v>
      </c>
      <c r="L1157" s="435"/>
    </row>
    <row r="1158" spans="2:12" ht="12.75" customHeight="1" x14ac:dyDescent="0.25">
      <c r="B1158" s="422" t="s">
        <v>4933</v>
      </c>
      <c r="C1158" s="513"/>
      <c r="D1158" s="513"/>
      <c r="E1158" s="422" t="s">
        <v>45</v>
      </c>
      <c r="F1158" s="513" t="s">
        <v>4932</v>
      </c>
      <c r="G1158" s="513"/>
      <c r="H1158" s="513"/>
      <c r="I1158" s="422"/>
      <c r="J1158" s="424" t="s">
        <v>2154</v>
      </c>
      <c r="K1158" s="422"/>
    </row>
    <row r="1159" spans="2:12" ht="25.5" x14ac:dyDescent="0.25">
      <c r="B1159" s="513" t="s">
        <v>5297</v>
      </c>
      <c r="C1159" s="513"/>
      <c r="D1159" s="513"/>
      <c r="E1159" s="422" t="s">
        <v>5296</v>
      </c>
      <c r="F1159" s="513">
        <v>1</v>
      </c>
      <c r="G1159" s="513"/>
      <c r="H1159" s="513"/>
      <c r="I1159" s="513"/>
      <c r="J1159" s="423">
        <v>1</v>
      </c>
      <c r="K1159" s="422" t="s">
        <v>121</v>
      </c>
    </row>
    <row r="1160" spans="2:12" ht="38.25" x14ac:dyDescent="0.25">
      <c r="B1160" s="429" t="s">
        <v>1165</v>
      </c>
      <c r="C1160" s="429" t="s">
        <v>1166</v>
      </c>
      <c r="D1160" s="429" t="s">
        <v>462</v>
      </c>
      <c r="E1160" s="429" t="s">
        <v>1167</v>
      </c>
      <c r="F1160" s="428" t="s">
        <v>268</v>
      </c>
      <c r="G1160" s="427">
        <v>1</v>
      </c>
      <c r="H1160" s="426">
        <v>1116.3499999999999</v>
      </c>
      <c r="I1160" s="426">
        <v>1116.3499999999999</v>
      </c>
      <c r="J1160" s="426">
        <v>1116.3499999999999</v>
      </c>
      <c r="K1160" s="425">
        <v>3.0407349172064416E-4</v>
      </c>
    </row>
    <row r="1161" spans="2:12" x14ac:dyDescent="0.25">
      <c r="B1161" s="422" t="s">
        <v>4933</v>
      </c>
      <c r="C1161" s="513"/>
      <c r="D1161" s="513"/>
      <c r="E1161" s="422" t="s">
        <v>45</v>
      </c>
      <c r="F1161" s="513" t="s">
        <v>4932</v>
      </c>
      <c r="G1161" s="513"/>
      <c r="H1161" s="513"/>
      <c r="I1161" s="422"/>
      <c r="J1161" s="424" t="s">
        <v>2154</v>
      </c>
      <c r="K1161" s="422"/>
    </row>
    <row r="1162" spans="2:12" ht="25.5" x14ac:dyDescent="0.25">
      <c r="B1162" s="513" t="s">
        <v>5297</v>
      </c>
      <c r="C1162" s="513"/>
      <c r="D1162" s="513"/>
      <c r="E1162" s="422" t="s">
        <v>5296</v>
      </c>
      <c r="F1162" s="513">
        <v>1</v>
      </c>
      <c r="G1162" s="513"/>
      <c r="H1162" s="513"/>
      <c r="I1162" s="513"/>
      <c r="J1162" s="423">
        <v>1</v>
      </c>
      <c r="K1162" s="422" t="s">
        <v>121</v>
      </c>
    </row>
    <row r="1163" spans="2:12" ht="38.25" x14ac:dyDescent="0.25">
      <c r="B1163" s="429" t="s">
        <v>1168</v>
      </c>
      <c r="C1163" s="429" t="s">
        <v>1169</v>
      </c>
      <c r="D1163" s="429" t="s">
        <v>462</v>
      </c>
      <c r="E1163" s="429" t="s">
        <v>1170</v>
      </c>
      <c r="F1163" s="428" t="s">
        <v>268</v>
      </c>
      <c r="G1163" s="427">
        <v>2</v>
      </c>
      <c r="H1163" s="426">
        <v>3678.7</v>
      </c>
      <c r="I1163" s="426">
        <v>3678.7</v>
      </c>
      <c r="J1163" s="426">
        <v>7357.4</v>
      </c>
      <c r="K1163" s="425">
        <v>2.004022311985907E-3</v>
      </c>
    </row>
    <row r="1164" spans="2:12" x14ac:dyDescent="0.25">
      <c r="B1164" s="422" t="s">
        <v>4933</v>
      </c>
      <c r="C1164" s="513"/>
      <c r="D1164" s="513"/>
      <c r="E1164" s="422" t="s">
        <v>45</v>
      </c>
      <c r="F1164" s="513" t="s">
        <v>4932</v>
      </c>
      <c r="G1164" s="513"/>
      <c r="H1164" s="513"/>
      <c r="I1164" s="422"/>
      <c r="J1164" s="424" t="s">
        <v>2154</v>
      </c>
      <c r="K1164" s="422"/>
    </row>
    <row r="1165" spans="2:12" ht="25.5" x14ac:dyDescent="0.25">
      <c r="B1165" s="513" t="s">
        <v>5297</v>
      </c>
      <c r="C1165" s="513"/>
      <c r="D1165" s="513"/>
      <c r="E1165" s="422" t="s">
        <v>5296</v>
      </c>
      <c r="F1165" s="513">
        <v>2</v>
      </c>
      <c r="G1165" s="513"/>
      <c r="H1165" s="513"/>
      <c r="I1165" s="513"/>
      <c r="J1165" s="423">
        <v>2</v>
      </c>
      <c r="K1165" s="422" t="s">
        <v>121</v>
      </c>
    </row>
    <row r="1166" spans="2:12" ht="25.5" x14ac:dyDescent="0.25">
      <c r="B1166" s="429" t="s">
        <v>1171</v>
      </c>
      <c r="C1166" s="429" t="s">
        <v>1172</v>
      </c>
      <c r="D1166" s="429" t="s">
        <v>229</v>
      </c>
      <c r="E1166" s="429" t="s">
        <v>1173</v>
      </c>
      <c r="F1166" s="428" t="s">
        <v>279</v>
      </c>
      <c r="G1166" s="427">
        <v>50</v>
      </c>
      <c r="H1166" s="426">
        <v>23.59</v>
      </c>
      <c r="I1166" s="426">
        <v>23.59</v>
      </c>
      <c r="J1166" s="426">
        <v>1179.5</v>
      </c>
      <c r="K1166" s="425">
        <v>3.2127440631029674E-4</v>
      </c>
    </row>
    <row r="1167" spans="2:12" x14ac:dyDescent="0.25">
      <c r="B1167" s="422" t="s">
        <v>4933</v>
      </c>
      <c r="C1167" s="513"/>
      <c r="D1167" s="513"/>
      <c r="E1167" s="422" t="s">
        <v>45</v>
      </c>
      <c r="F1167" s="513" t="s">
        <v>4932</v>
      </c>
      <c r="G1167" s="513"/>
      <c r="H1167" s="513"/>
      <c r="I1167" s="422"/>
      <c r="J1167" s="424" t="s">
        <v>2154</v>
      </c>
      <c r="K1167" s="422"/>
    </row>
    <row r="1168" spans="2:12" ht="25.5" x14ac:dyDescent="0.25">
      <c r="B1168" s="513" t="s">
        <v>5297</v>
      </c>
      <c r="C1168" s="513"/>
      <c r="D1168" s="513"/>
      <c r="E1168" s="422" t="s">
        <v>5296</v>
      </c>
      <c r="F1168" s="513">
        <v>50</v>
      </c>
      <c r="G1168" s="513"/>
      <c r="H1168" s="513"/>
      <c r="I1168" s="513"/>
      <c r="J1168" s="423">
        <v>50</v>
      </c>
      <c r="K1168" s="422" t="s">
        <v>121</v>
      </c>
    </row>
    <row r="1169" spans="2:11" ht="25.5" x14ac:dyDescent="0.25">
      <c r="B1169" s="429" t="s">
        <v>1174</v>
      </c>
      <c r="C1169" s="429" t="s">
        <v>1175</v>
      </c>
      <c r="D1169" s="429" t="s">
        <v>229</v>
      </c>
      <c r="E1169" s="429" t="s">
        <v>1176</v>
      </c>
      <c r="F1169" s="428" t="s">
        <v>279</v>
      </c>
      <c r="G1169" s="427">
        <v>22</v>
      </c>
      <c r="H1169" s="426">
        <v>91.56</v>
      </c>
      <c r="I1169" s="426">
        <v>91.56</v>
      </c>
      <c r="J1169" s="426">
        <v>2014.32</v>
      </c>
      <c r="K1169" s="425">
        <v>5.4866423240267656E-4</v>
      </c>
    </row>
    <row r="1170" spans="2:11" x14ac:dyDescent="0.25">
      <c r="B1170" s="422" t="s">
        <v>4933</v>
      </c>
      <c r="C1170" s="513"/>
      <c r="D1170" s="513"/>
      <c r="E1170" s="422" t="s">
        <v>45</v>
      </c>
      <c r="F1170" s="513" t="s">
        <v>4932</v>
      </c>
      <c r="G1170" s="513"/>
      <c r="H1170" s="513"/>
      <c r="I1170" s="422"/>
      <c r="J1170" s="424" t="s">
        <v>2154</v>
      </c>
      <c r="K1170" s="422"/>
    </row>
    <row r="1171" spans="2:11" ht="25.5" x14ac:dyDescent="0.25">
      <c r="B1171" s="513" t="s">
        <v>5297</v>
      </c>
      <c r="C1171" s="513"/>
      <c r="D1171" s="513"/>
      <c r="E1171" s="422" t="s">
        <v>5296</v>
      </c>
      <c r="F1171" s="513">
        <v>22</v>
      </c>
      <c r="G1171" s="513"/>
      <c r="H1171" s="513"/>
      <c r="I1171" s="513"/>
      <c r="J1171" s="423">
        <v>22</v>
      </c>
      <c r="K1171" s="422" t="s">
        <v>121</v>
      </c>
    </row>
    <row r="1172" spans="2:11" ht="25.5" x14ac:dyDescent="0.25">
      <c r="B1172" s="429" t="s">
        <v>1177</v>
      </c>
      <c r="C1172" s="429" t="s">
        <v>1178</v>
      </c>
      <c r="D1172" s="429" t="s">
        <v>229</v>
      </c>
      <c r="E1172" s="429" t="s">
        <v>1179</v>
      </c>
      <c r="F1172" s="428" t="s">
        <v>279</v>
      </c>
      <c r="G1172" s="427">
        <v>1</v>
      </c>
      <c r="H1172" s="426">
        <v>96.6</v>
      </c>
      <c r="I1172" s="426">
        <v>96.6</v>
      </c>
      <c r="J1172" s="426">
        <v>96.6</v>
      </c>
      <c r="K1172" s="425">
        <v>2.6312087875858132E-5</v>
      </c>
    </row>
    <row r="1173" spans="2:11" x14ac:dyDescent="0.25">
      <c r="B1173" s="422" t="s">
        <v>4933</v>
      </c>
      <c r="C1173" s="513"/>
      <c r="D1173" s="513"/>
      <c r="E1173" s="422" t="s">
        <v>45</v>
      </c>
      <c r="F1173" s="513" t="s">
        <v>4932</v>
      </c>
      <c r="G1173" s="513"/>
      <c r="H1173" s="513"/>
      <c r="I1173" s="422"/>
      <c r="J1173" s="424" t="s">
        <v>2154</v>
      </c>
      <c r="K1173" s="422"/>
    </row>
    <row r="1174" spans="2:11" ht="25.5" x14ac:dyDescent="0.25">
      <c r="B1174" s="513" t="s">
        <v>5297</v>
      </c>
      <c r="C1174" s="513"/>
      <c r="D1174" s="513"/>
      <c r="E1174" s="422" t="s">
        <v>5296</v>
      </c>
      <c r="F1174" s="513">
        <v>1</v>
      </c>
      <c r="G1174" s="513"/>
      <c r="H1174" s="513"/>
      <c r="I1174" s="513"/>
      <c r="J1174" s="423">
        <v>1</v>
      </c>
      <c r="K1174" s="422" t="s">
        <v>121</v>
      </c>
    </row>
    <row r="1175" spans="2:11" ht="25.5" x14ac:dyDescent="0.25">
      <c r="B1175" s="429" t="s">
        <v>1180</v>
      </c>
      <c r="C1175" s="429" t="s">
        <v>1181</v>
      </c>
      <c r="D1175" s="429" t="s">
        <v>229</v>
      </c>
      <c r="E1175" s="429" t="s">
        <v>1182</v>
      </c>
      <c r="F1175" s="428" t="s">
        <v>279</v>
      </c>
      <c r="G1175" s="427">
        <v>2</v>
      </c>
      <c r="H1175" s="426">
        <v>326.31</v>
      </c>
      <c r="I1175" s="426">
        <v>326.31</v>
      </c>
      <c r="J1175" s="426">
        <v>652.62</v>
      </c>
      <c r="K1175" s="425">
        <v>1.7776185082342167E-4</v>
      </c>
    </row>
    <row r="1176" spans="2:11" x14ac:dyDescent="0.25">
      <c r="B1176" s="422" t="s">
        <v>4933</v>
      </c>
      <c r="C1176" s="513"/>
      <c r="D1176" s="513"/>
      <c r="E1176" s="422" t="s">
        <v>45</v>
      </c>
      <c r="F1176" s="513" t="s">
        <v>4932</v>
      </c>
      <c r="G1176" s="513"/>
      <c r="H1176" s="513"/>
      <c r="I1176" s="422"/>
      <c r="J1176" s="424" t="s">
        <v>2154</v>
      </c>
      <c r="K1176" s="422"/>
    </row>
    <row r="1177" spans="2:11" ht="25.5" x14ac:dyDescent="0.25">
      <c r="B1177" s="513" t="s">
        <v>5297</v>
      </c>
      <c r="C1177" s="513"/>
      <c r="D1177" s="513"/>
      <c r="E1177" s="422" t="s">
        <v>5296</v>
      </c>
      <c r="F1177" s="513">
        <v>2</v>
      </c>
      <c r="G1177" s="513"/>
      <c r="H1177" s="513"/>
      <c r="I1177" s="513"/>
      <c r="J1177" s="423">
        <v>2</v>
      </c>
      <c r="K1177" s="422" t="s">
        <v>121</v>
      </c>
    </row>
    <row r="1178" spans="2:11" ht="25.5" x14ac:dyDescent="0.25">
      <c r="B1178" s="429" t="s">
        <v>1183</v>
      </c>
      <c r="C1178" s="429" t="s">
        <v>1184</v>
      </c>
      <c r="D1178" s="429" t="s">
        <v>229</v>
      </c>
      <c r="E1178" s="429" t="s">
        <v>1185</v>
      </c>
      <c r="F1178" s="428" t="s">
        <v>279</v>
      </c>
      <c r="G1178" s="427">
        <v>1</v>
      </c>
      <c r="H1178" s="426">
        <v>334.44</v>
      </c>
      <c r="I1178" s="426">
        <v>334.44</v>
      </c>
      <c r="J1178" s="426">
        <v>334.44</v>
      </c>
      <c r="K1178" s="425">
        <v>9.1095389950331189E-5</v>
      </c>
    </row>
    <row r="1179" spans="2:11" x14ac:dyDescent="0.25">
      <c r="B1179" s="422" t="s">
        <v>4933</v>
      </c>
      <c r="C1179" s="513"/>
      <c r="D1179" s="513"/>
      <c r="E1179" s="422" t="s">
        <v>45</v>
      </c>
      <c r="F1179" s="513" t="s">
        <v>4932</v>
      </c>
      <c r="G1179" s="513"/>
      <c r="H1179" s="513"/>
      <c r="I1179" s="422"/>
      <c r="J1179" s="424" t="s">
        <v>2154</v>
      </c>
      <c r="K1179" s="422"/>
    </row>
    <row r="1180" spans="2:11" ht="25.5" x14ac:dyDescent="0.25">
      <c r="B1180" s="513" t="s">
        <v>5297</v>
      </c>
      <c r="C1180" s="513"/>
      <c r="D1180" s="513"/>
      <c r="E1180" s="422" t="s">
        <v>5296</v>
      </c>
      <c r="F1180" s="513">
        <v>1</v>
      </c>
      <c r="G1180" s="513"/>
      <c r="H1180" s="513"/>
      <c r="I1180" s="513"/>
      <c r="J1180" s="423">
        <v>1</v>
      </c>
      <c r="K1180" s="422" t="s">
        <v>121</v>
      </c>
    </row>
    <row r="1181" spans="2:11" ht="25.5" x14ac:dyDescent="0.25">
      <c r="B1181" s="429" t="s">
        <v>1186</v>
      </c>
      <c r="C1181" s="429" t="s">
        <v>1029</v>
      </c>
      <c r="D1181" s="429" t="s">
        <v>229</v>
      </c>
      <c r="E1181" s="429" t="s">
        <v>1030</v>
      </c>
      <c r="F1181" s="428" t="s">
        <v>279</v>
      </c>
      <c r="G1181" s="427">
        <v>4</v>
      </c>
      <c r="H1181" s="426">
        <v>419.95</v>
      </c>
      <c r="I1181" s="426">
        <v>419.95</v>
      </c>
      <c r="J1181" s="426">
        <v>1679.8</v>
      </c>
      <c r="K1181" s="425">
        <v>4.575470519033798E-4</v>
      </c>
    </row>
    <row r="1182" spans="2:11" x14ac:dyDescent="0.25">
      <c r="B1182" s="422" t="s">
        <v>4933</v>
      </c>
      <c r="C1182" s="513"/>
      <c r="D1182" s="513"/>
      <c r="E1182" s="422" t="s">
        <v>45</v>
      </c>
      <c r="F1182" s="513" t="s">
        <v>4932</v>
      </c>
      <c r="G1182" s="513"/>
      <c r="H1182" s="513"/>
      <c r="I1182" s="422"/>
      <c r="J1182" s="424" t="s">
        <v>2154</v>
      </c>
      <c r="K1182" s="422"/>
    </row>
    <row r="1183" spans="2:11" ht="25.5" x14ac:dyDescent="0.25">
      <c r="B1183" s="513" t="s">
        <v>5297</v>
      </c>
      <c r="C1183" s="513"/>
      <c r="D1183" s="513"/>
      <c r="E1183" s="422" t="s">
        <v>5296</v>
      </c>
      <c r="F1183" s="513">
        <v>4</v>
      </c>
      <c r="G1183" s="513"/>
      <c r="H1183" s="513"/>
      <c r="I1183" s="513"/>
      <c r="J1183" s="423">
        <v>4</v>
      </c>
      <c r="K1183" s="422" t="s">
        <v>121</v>
      </c>
    </row>
    <row r="1184" spans="2:11" ht="25.5" x14ac:dyDescent="0.25">
      <c r="B1184" s="429" t="s">
        <v>1187</v>
      </c>
      <c r="C1184" s="429" t="s">
        <v>1188</v>
      </c>
      <c r="D1184" s="429" t="s">
        <v>229</v>
      </c>
      <c r="E1184" s="429" t="s">
        <v>1189</v>
      </c>
      <c r="F1184" s="428" t="s">
        <v>279</v>
      </c>
      <c r="G1184" s="427">
        <v>18</v>
      </c>
      <c r="H1184" s="426">
        <v>198.53</v>
      </c>
      <c r="I1184" s="426">
        <v>198.53</v>
      </c>
      <c r="J1184" s="426">
        <v>3573.54</v>
      </c>
      <c r="K1184" s="425">
        <v>9.7336747937778534E-4</v>
      </c>
    </row>
    <row r="1185" spans="2:11" x14ac:dyDescent="0.25">
      <c r="B1185" s="422" t="s">
        <v>4933</v>
      </c>
      <c r="C1185" s="513"/>
      <c r="D1185" s="513"/>
      <c r="E1185" s="422" t="s">
        <v>45</v>
      </c>
      <c r="F1185" s="513" t="s">
        <v>4932</v>
      </c>
      <c r="G1185" s="513"/>
      <c r="H1185" s="513"/>
      <c r="I1185" s="422"/>
      <c r="J1185" s="424" t="s">
        <v>2154</v>
      </c>
      <c r="K1185" s="422"/>
    </row>
    <row r="1186" spans="2:11" ht="25.5" x14ac:dyDescent="0.25">
      <c r="B1186" s="513" t="s">
        <v>5297</v>
      </c>
      <c r="C1186" s="513"/>
      <c r="D1186" s="513"/>
      <c r="E1186" s="422" t="s">
        <v>5296</v>
      </c>
      <c r="F1186" s="513">
        <v>18</v>
      </c>
      <c r="G1186" s="513"/>
      <c r="H1186" s="513"/>
      <c r="I1186" s="513"/>
      <c r="J1186" s="423">
        <v>18</v>
      </c>
      <c r="K1186" s="422" t="s">
        <v>121</v>
      </c>
    </row>
    <row r="1187" spans="2:11" ht="25.5" x14ac:dyDescent="0.25">
      <c r="B1187" s="429" t="s">
        <v>1190</v>
      </c>
      <c r="C1187" s="429" t="s">
        <v>1191</v>
      </c>
      <c r="D1187" s="429" t="s">
        <v>229</v>
      </c>
      <c r="E1187" s="429" t="s">
        <v>1192</v>
      </c>
      <c r="F1187" s="428" t="s">
        <v>279</v>
      </c>
      <c r="G1187" s="427">
        <v>1</v>
      </c>
      <c r="H1187" s="426">
        <v>43.03</v>
      </c>
      <c r="I1187" s="426">
        <v>43.03</v>
      </c>
      <c r="J1187" s="426">
        <v>43.03</v>
      </c>
      <c r="K1187" s="425">
        <v>1.1720591524825832E-5</v>
      </c>
    </row>
    <row r="1188" spans="2:11" x14ac:dyDescent="0.25">
      <c r="B1188" s="422" t="s">
        <v>4933</v>
      </c>
      <c r="C1188" s="513"/>
      <c r="D1188" s="513"/>
      <c r="E1188" s="422" t="s">
        <v>45</v>
      </c>
      <c r="F1188" s="513" t="s">
        <v>4932</v>
      </c>
      <c r="G1188" s="513"/>
      <c r="H1188" s="513"/>
      <c r="I1188" s="422"/>
      <c r="J1188" s="424" t="s">
        <v>2154</v>
      </c>
      <c r="K1188" s="422"/>
    </row>
    <row r="1189" spans="2:11" ht="25.5" x14ac:dyDescent="0.25">
      <c r="B1189" s="513" t="s">
        <v>5297</v>
      </c>
      <c r="C1189" s="513"/>
      <c r="D1189" s="513"/>
      <c r="E1189" s="422" t="s">
        <v>5296</v>
      </c>
      <c r="F1189" s="513">
        <v>1</v>
      </c>
      <c r="G1189" s="513"/>
      <c r="H1189" s="513"/>
      <c r="I1189" s="513"/>
      <c r="J1189" s="423">
        <v>1</v>
      </c>
      <c r="K1189" s="422" t="s">
        <v>121</v>
      </c>
    </row>
    <row r="1190" spans="2:11" ht="25.5" x14ac:dyDescent="0.25">
      <c r="B1190" s="429" t="s">
        <v>1193</v>
      </c>
      <c r="C1190" s="429" t="s">
        <v>1194</v>
      </c>
      <c r="D1190" s="429" t="s">
        <v>229</v>
      </c>
      <c r="E1190" s="429" t="s">
        <v>1195</v>
      </c>
      <c r="F1190" s="428" t="s">
        <v>279</v>
      </c>
      <c r="G1190" s="427">
        <v>21</v>
      </c>
      <c r="H1190" s="426">
        <v>24.82</v>
      </c>
      <c r="I1190" s="426">
        <v>24.82</v>
      </c>
      <c r="J1190" s="426">
        <v>521.22</v>
      </c>
      <c r="K1190" s="425">
        <v>1.4197087414756496E-4</v>
      </c>
    </row>
    <row r="1191" spans="2:11" x14ac:dyDescent="0.25">
      <c r="B1191" s="422" t="s">
        <v>4933</v>
      </c>
      <c r="C1191" s="513"/>
      <c r="D1191" s="513"/>
      <c r="E1191" s="422" t="s">
        <v>45</v>
      </c>
      <c r="F1191" s="513" t="s">
        <v>4932</v>
      </c>
      <c r="G1191" s="513"/>
      <c r="H1191" s="513"/>
      <c r="I1191" s="422"/>
      <c r="J1191" s="424" t="s">
        <v>2154</v>
      </c>
      <c r="K1191" s="422"/>
    </row>
    <row r="1192" spans="2:11" ht="25.5" x14ac:dyDescent="0.25">
      <c r="B1192" s="513" t="s">
        <v>5297</v>
      </c>
      <c r="C1192" s="513"/>
      <c r="D1192" s="513"/>
      <c r="E1192" s="422" t="s">
        <v>5296</v>
      </c>
      <c r="F1192" s="513">
        <v>21</v>
      </c>
      <c r="G1192" s="513"/>
      <c r="H1192" s="513"/>
      <c r="I1192" s="513"/>
      <c r="J1192" s="423">
        <v>21</v>
      </c>
      <c r="K1192" s="422" t="s">
        <v>121</v>
      </c>
    </row>
    <row r="1193" spans="2:11" ht="25.5" x14ac:dyDescent="0.25">
      <c r="B1193" s="429" t="s">
        <v>1196</v>
      </c>
      <c r="C1193" s="429" t="s">
        <v>1197</v>
      </c>
      <c r="D1193" s="429" t="s">
        <v>229</v>
      </c>
      <c r="E1193" s="429" t="s">
        <v>1198</v>
      </c>
      <c r="F1193" s="428" t="s">
        <v>279</v>
      </c>
      <c r="G1193" s="427">
        <v>21</v>
      </c>
      <c r="H1193" s="426">
        <v>16.559999999999999</v>
      </c>
      <c r="I1193" s="426">
        <v>16.559999999999999</v>
      </c>
      <c r="J1193" s="426">
        <v>347.76</v>
      </c>
      <c r="K1193" s="425">
        <v>9.4723516353089268E-5</v>
      </c>
    </row>
    <row r="1194" spans="2:11" x14ac:dyDescent="0.25">
      <c r="B1194" s="422" t="s">
        <v>4933</v>
      </c>
      <c r="C1194" s="513"/>
      <c r="D1194" s="513"/>
      <c r="E1194" s="422" t="s">
        <v>45</v>
      </c>
      <c r="F1194" s="513" t="s">
        <v>4932</v>
      </c>
      <c r="G1194" s="513"/>
      <c r="H1194" s="513"/>
      <c r="I1194" s="422"/>
      <c r="J1194" s="424" t="s">
        <v>2154</v>
      </c>
      <c r="K1194" s="422"/>
    </row>
    <row r="1195" spans="2:11" ht="25.5" x14ac:dyDescent="0.25">
      <c r="B1195" s="513" t="s">
        <v>5297</v>
      </c>
      <c r="C1195" s="513"/>
      <c r="D1195" s="513"/>
      <c r="E1195" s="422" t="s">
        <v>5296</v>
      </c>
      <c r="F1195" s="513">
        <v>21</v>
      </c>
      <c r="G1195" s="513"/>
      <c r="H1195" s="513"/>
      <c r="I1195" s="513"/>
      <c r="J1195" s="423">
        <v>21</v>
      </c>
      <c r="K1195" s="422" t="s">
        <v>121</v>
      </c>
    </row>
    <row r="1196" spans="2:11" ht="25.5" x14ac:dyDescent="0.25">
      <c r="B1196" s="429" t="s">
        <v>1199</v>
      </c>
      <c r="C1196" s="429" t="s">
        <v>1200</v>
      </c>
      <c r="D1196" s="429" t="s">
        <v>229</v>
      </c>
      <c r="E1196" s="429" t="s">
        <v>1201</v>
      </c>
      <c r="F1196" s="428" t="s">
        <v>279</v>
      </c>
      <c r="G1196" s="427">
        <v>1</v>
      </c>
      <c r="H1196" s="426">
        <v>29.35</v>
      </c>
      <c r="I1196" s="426">
        <v>29.35</v>
      </c>
      <c r="J1196" s="426">
        <v>29.35</v>
      </c>
      <c r="K1196" s="425">
        <v>7.9944076517229417E-6</v>
      </c>
    </row>
    <row r="1197" spans="2:11" x14ac:dyDescent="0.25">
      <c r="B1197" s="422" t="s">
        <v>4933</v>
      </c>
      <c r="C1197" s="513"/>
      <c r="D1197" s="513"/>
      <c r="E1197" s="422" t="s">
        <v>45</v>
      </c>
      <c r="F1197" s="513" t="s">
        <v>4932</v>
      </c>
      <c r="G1197" s="513"/>
      <c r="H1197" s="513"/>
      <c r="I1197" s="422"/>
      <c r="J1197" s="424" t="s">
        <v>2154</v>
      </c>
      <c r="K1197" s="422"/>
    </row>
    <row r="1198" spans="2:11" ht="25.5" x14ac:dyDescent="0.25">
      <c r="B1198" s="513" t="s">
        <v>5297</v>
      </c>
      <c r="C1198" s="513"/>
      <c r="D1198" s="513"/>
      <c r="E1198" s="422" t="s">
        <v>5296</v>
      </c>
      <c r="F1198" s="513">
        <v>1</v>
      </c>
      <c r="G1198" s="513"/>
      <c r="H1198" s="513"/>
      <c r="I1198" s="513"/>
      <c r="J1198" s="423">
        <v>1</v>
      </c>
      <c r="K1198" s="422" t="s">
        <v>121</v>
      </c>
    </row>
    <row r="1199" spans="2:11" ht="25.5" x14ac:dyDescent="0.25">
      <c r="B1199" s="429" t="s">
        <v>1202</v>
      </c>
      <c r="C1199" s="429" t="s">
        <v>1203</v>
      </c>
      <c r="D1199" s="429" t="s">
        <v>229</v>
      </c>
      <c r="E1199" s="429" t="s">
        <v>1204</v>
      </c>
      <c r="F1199" s="428" t="s">
        <v>279</v>
      </c>
      <c r="G1199" s="427">
        <v>3</v>
      </c>
      <c r="H1199" s="426">
        <v>28.59</v>
      </c>
      <c r="I1199" s="426">
        <v>28.59</v>
      </c>
      <c r="J1199" s="426">
        <v>85.77</v>
      </c>
      <c r="K1199" s="425">
        <v>2.3362192309651677E-5</v>
      </c>
    </row>
    <row r="1200" spans="2:11" x14ac:dyDescent="0.25">
      <c r="B1200" s="422" t="s">
        <v>4933</v>
      </c>
      <c r="C1200" s="513"/>
      <c r="D1200" s="513"/>
      <c r="E1200" s="422" t="s">
        <v>45</v>
      </c>
      <c r="F1200" s="513" t="s">
        <v>4932</v>
      </c>
      <c r="G1200" s="513"/>
      <c r="H1200" s="513"/>
      <c r="I1200" s="422"/>
      <c r="J1200" s="424" t="s">
        <v>2154</v>
      </c>
      <c r="K1200" s="422"/>
    </row>
    <row r="1201" spans="2:11" ht="25.5" x14ac:dyDescent="0.25">
      <c r="B1201" s="513" t="s">
        <v>5297</v>
      </c>
      <c r="C1201" s="513"/>
      <c r="D1201" s="513"/>
      <c r="E1201" s="422" t="s">
        <v>5296</v>
      </c>
      <c r="F1201" s="513">
        <v>3</v>
      </c>
      <c r="G1201" s="513"/>
      <c r="H1201" s="513"/>
      <c r="I1201" s="513"/>
      <c r="J1201" s="423">
        <v>3</v>
      </c>
      <c r="K1201" s="422" t="s">
        <v>121</v>
      </c>
    </row>
    <row r="1202" spans="2:11" ht="38.25" x14ac:dyDescent="0.25">
      <c r="B1202" s="429" t="s">
        <v>1205</v>
      </c>
      <c r="C1202" s="429" t="s">
        <v>1206</v>
      </c>
      <c r="D1202" s="429" t="s">
        <v>434</v>
      </c>
      <c r="E1202" s="429" t="s">
        <v>1207</v>
      </c>
      <c r="F1202" s="428" t="s">
        <v>428</v>
      </c>
      <c r="G1202" s="427">
        <v>1</v>
      </c>
      <c r="H1202" s="426">
        <v>46.49</v>
      </c>
      <c r="I1202" s="426">
        <v>46.49</v>
      </c>
      <c r="J1202" s="426">
        <v>46.49</v>
      </c>
      <c r="K1202" s="425">
        <v>1.2663032767584313E-5</v>
      </c>
    </row>
    <row r="1203" spans="2:11" x14ac:dyDescent="0.25">
      <c r="B1203" s="422" t="s">
        <v>4933</v>
      </c>
      <c r="C1203" s="513"/>
      <c r="D1203" s="513"/>
      <c r="E1203" s="422" t="s">
        <v>45</v>
      </c>
      <c r="F1203" s="513" t="s">
        <v>4932</v>
      </c>
      <c r="G1203" s="513"/>
      <c r="H1203" s="513"/>
      <c r="I1203" s="422"/>
      <c r="J1203" s="424" t="s">
        <v>2154</v>
      </c>
      <c r="K1203" s="422"/>
    </row>
    <row r="1204" spans="2:11" ht="25.5" x14ac:dyDescent="0.25">
      <c r="B1204" s="513" t="s">
        <v>5297</v>
      </c>
      <c r="C1204" s="513"/>
      <c r="D1204" s="513"/>
      <c r="E1204" s="422" t="s">
        <v>5296</v>
      </c>
      <c r="F1204" s="513">
        <v>1</v>
      </c>
      <c r="G1204" s="513"/>
      <c r="H1204" s="513"/>
      <c r="I1204" s="513"/>
      <c r="J1204" s="423">
        <v>1</v>
      </c>
      <c r="K1204" s="422" t="s">
        <v>121</v>
      </c>
    </row>
    <row r="1205" spans="2:11" ht="25.5" x14ac:dyDescent="0.25">
      <c r="B1205" s="429" t="s">
        <v>1208</v>
      </c>
      <c r="C1205" s="429" t="s">
        <v>1209</v>
      </c>
      <c r="D1205" s="429" t="s">
        <v>229</v>
      </c>
      <c r="E1205" s="429" t="s">
        <v>1210</v>
      </c>
      <c r="F1205" s="428" t="s">
        <v>268</v>
      </c>
      <c r="G1205" s="427">
        <v>68</v>
      </c>
      <c r="H1205" s="426">
        <v>26.27</v>
      </c>
      <c r="I1205" s="426">
        <v>26.27</v>
      </c>
      <c r="J1205" s="426">
        <v>1786.36</v>
      </c>
      <c r="K1205" s="425">
        <v>4.8657206312544444E-4</v>
      </c>
    </row>
    <row r="1206" spans="2:11" x14ac:dyDescent="0.25">
      <c r="B1206" s="422" t="s">
        <v>4933</v>
      </c>
      <c r="C1206" s="513"/>
      <c r="D1206" s="513"/>
      <c r="E1206" s="422" t="s">
        <v>45</v>
      </c>
      <c r="F1206" s="513" t="s">
        <v>4932</v>
      </c>
      <c r="G1206" s="513"/>
      <c r="H1206" s="513"/>
      <c r="I1206" s="422"/>
      <c r="J1206" s="424" t="s">
        <v>2154</v>
      </c>
      <c r="K1206" s="422"/>
    </row>
    <row r="1207" spans="2:11" ht="25.5" x14ac:dyDescent="0.25">
      <c r="B1207" s="513" t="s">
        <v>5297</v>
      </c>
      <c r="C1207" s="513"/>
      <c r="D1207" s="513"/>
      <c r="E1207" s="422" t="s">
        <v>5296</v>
      </c>
      <c r="F1207" s="513">
        <f>G1205</f>
        <v>68</v>
      </c>
      <c r="G1207" s="513"/>
      <c r="H1207" s="513"/>
      <c r="I1207" s="513"/>
      <c r="J1207" s="423">
        <f>F1207</f>
        <v>68</v>
      </c>
      <c r="K1207" s="422" t="s">
        <v>121</v>
      </c>
    </row>
    <row r="1208" spans="2:11" ht="25.5" x14ac:dyDescent="0.25">
      <c r="B1208" s="429" t="s">
        <v>1211</v>
      </c>
      <c r="C1208" s="429" t="s">
        <v>1212</v>
      </c>
      <c r="D1208" s="429" t="s">
        <v>229</v>
      </c>
      <c r="E1208" s="429" t="s">
        <v>1213</v>
      </c>
      <c r="F1208" s="428" t="s">
        <v>279</v>
      </c>
      <c r="G1208" s="427">
        <v>26</v>
      </c>
      <c r="H1208" s="426">
        <v>23.99</v>
      </c>
      <c r="I1208" s="426">
        <v>23.99</v>
      </c>
      <c r="J1208" s="426">
        <v>623.74</v>
      </c>
      <c r="K1208" s="425">
        <v>1.6989546264687113E-4</v>
      </c>
    </row>
    <row r="1209" spans="2:11" x14ac:dyDescent="0.25">
      <c r="B1209" s="422" t="s">
        <v>4933</v>
      </c>
      <c r="C1209" s="513"/>
      <c r="D1209" s="513"/>
      <c r="E1209" s="422" t="s">
        <v>45</v>
      </c>
      <c r="F1209" s="513" t="s">
        <v>4932</v>
      </c>
      <c r="G1209" s="513"/>
      <c r="H1209" s="513"/>
      <c r="I1209" s="422"/>
      <c r="J1209" s="424" t="s">
        <v>2154</v>
      </c>
      <c r="K1209" s="422"/>
    </row>
    <row r="1210" spans="2:11" ht="25.5" x14ac:dyDescent="0.25">
      <c r="B1210" s="513" t="s">
        <v>5297</v>
      </c>
      <c r="C1210" s="513"/>
      <c r="D1210" s="513"/>
      <c r="E1210" s="422" t="s">
        <v>5296</v>
      </c>
      <c r="F1210" s="513">
        <f>G1208</f>
        <v>26</v>
      </c>
      <c r="G1210" s="513"/>
      <c r="H1210" s="513"/>
      <c r="I1210" s="513"/>
      <c r="J1210" s="423">
        <f>F1210</f>
        <v>26</v>
      </c>
      <c r="K1210" s="422" t="s">
        <v>121</v>
      </c>
    </row>
    <row r="1211" spans="2:11" ht="38.25" x14ac:dyDescent="0.25">
      <c r="B1211" s="429" t="s">
        <v>1214</v>
      </c>
      <c r="C1211" s="429" t="s">
        <v>1215</v>
      </c>
      <c r="D1211" s="429" t="s">
        <v>434</v>
      </c>
      <c r="E1211" s="429" t="s">
        <v>1216</v>
      </c>
      <c r="F1211" s="428" t="s">
        <v>428</v>
      </c>
      <c r="G1211" s="427">
        <v>2</v>
      </c>
      <c r="H1211" s="426">
        <v>43.6</v>
      </c>
      <c r="I1211" s="426">
        <v>43.6</v>
      </c>
      <c r="J1211" s="426">
        <v>87.2</v>
      </c>
      <c r="K1211" s="425">
        <v>2.3751698372410239E-5</v>
      </c>
    </row>
    <row r="1212" spans="2:11" x14ac:dyDescent="0.25">
      <c r="B1212" s="422" t="s">
        <v>4933</v>
      </c>
      <c r="C1212" s="513"/>
      <c r="D1212" s="513"/>
      <c r="E1212" s="422" t="s">
        <v>45</v>
      </c>
      <c r="F1212" s="513" t="s">
        <v>4932</v>
      </c>
      <c r="G1212" s="513"/>
      <c r="H1212" s="513"/>
      <c r="I1212" s="422"/>
      <c r="J1212" s="424" t="s">
        <v>2154</v>
      </c>
      <c r="K1212" s="422"/>
    </row>
    <row r="1213" spans="2:11" ht="25.5" x14ac:dyDescent="0.25">
      <c r="B1213" s="513" t="s">
        <v>5297</v>
      </c>
      <c r="C1213" s="513"/>
      <c r="D1213" s="513"/>
      <c r="E1213" s="422" t="s">
        <v>5296</v>
      </c>
      <c r="F1213" s="513">
        <f>G1211</f>
        <v>2</v>
      </c>
      <c r="G1213" s="513"/>
      <c r="H1213" s="513"/>
      <c r="I1213" s="513"/>
      <c r="J1213" s="423">
        <f>F1213</f>
        <v>2</v>
      </c>
      <c r="K1213" s="422" t="s">
        <v>121</v>
      </c>
    </row>
    <row r="1214" spans="2:11" ht="25.5" x14ac:dyDescent="0.25">
      <c r="B1214" s="429" t="s">
        <v>1217</v>
      </c>
      <c r="C1214" s="429" t="s">
        <v>1218</v>
      </c>
      <c r="D1214" s="429" t="s">
        <v>229</v>
      </c>
      <c r="E1214" s="429" t="s">
        <v>1219</v>
      </c>
      <c r="F1214" s="428" t="s">
        <v>279</v>
      </c>
      <c r="G1214" s="427">
        <v>2</v>
      </c>
      <c r="H1214" s="426">
        <v>8.24</v>
      </c>
      <c r="I1214" s="426">
        <v>8.24</v>
      </c>
      <c r="J1214" s="426">
        <v>16.48</v>
      </c>
      <c r="K1214" s="425">
        <v>4.4888530868958803E-6</v>
      </c>
    </row>
    <row r="1215" spans="2:11" x14ac:dyDescent="0.25">
      <c r="B1215" s="422" t="s">
        <v>4933</v>
      </c>
      <c r="C1215" s="513"/>
      <c r="D1215" s="513"/>
      <c r="E1215" s="422" t="s">
        <v>45</v>
      </c>
      <c r="F1215" s="513" t="s">
        <v>4932</v>
      </c>
      <c r="G1215" s="513"/>
      <c r="H1215" s="513"/>
      <c r="I1215" s="422"/>
      <c r="J1215" s="424" t="s">
        <v>2154</v>
      </c>
      <c r="K1215" s="422"/>
    </row>
    <row r="1216" spans="2:11" ht="25.5" x14ac:dyDescent="0.25">
      <c r="B1216" s="513" t="s">
        <v>5297</v>
      </c>
      <c r="C1216" s="513"/>
      <c r="D1216" s="513"/>
      <c r="E1216" s="422" t="s">
        <v>5296</v>
      </c>
      <c r="F1216" s="513">
        <f>G1214</f>
        <v>2</v>
      </c>
      <c r="G1216" s="513"/>
      <c r="H1216" s="513"/>
      <c r="I1216" s="513"/>
      <c r="J1216" s="423">
        <f>F1216</f>
        <v>2</v>
      </c>
      <c r="K1216" s="422" t="s">
        <v>121</v>
      </c>
    </row>
    <row r="1217" spans="2:11" ht="38.25" x14ac:dyDescent="0.25">
      <c r="B1217" s="429" t="s">
        <v>1220</v>
      </c>
      <c r="C1217" s="429" t="s">
        <v>1221</v>
      </c>
      <c r="D1217" s="429" t="s">
        <v>434</v>
      </c>
      <c r="E1217" s="429" t="s">
        <v>1222</v>
      </c>
      <c r="F1217" s="428" t="s">
        <v>428</v>
      </c>
      <c r="G1217" s="427">
        <v>6</v>
      </c>
      <c r="H1217" s="426">
        <v>25.43</v>
      </c>
      <c r="I1217" s="426">
        <v>25.43</v>
      </c>
      <c r="J1217" s="426">
        <v>152.58000000000001</v>
      </c>
      <c r="K1217" s="425">
        <v>4.1560024514476537E-5</v>
      </c>
    </row>
    <row r="1218" spans="2:11" x14ac:dyDescent="0.25">
      <c r="B1218" s="422" t="s">
        <v>4933</v>
      </c>
      <c r="C1218" s="513"/>
      <c r="D1218" s="513"/>
      <c r="E1218" s="422" t="s">
        <v>45</v>
      </c>
      <c r="F1218" s="513" t="s">
        <v>4932</v>
      </c>
      <c r="G1218" s="513"/>
      <c r="H1218" s="513"/>
      <c r="I1218" s="422"/>
      <c r="J1218" s="424" t="s">
        <v>2154</v>
      </c>
      <c r="K1218" s="422"/>
    </row>
    <row r="1219" spans="2:11" ht="25.5" x14ac:dyDescent="0.25">
      <c r="B1219" s="513" t="s">
        <v>5297</v>
      </c>
      <c r="C1219" s="513"/>
      <c r="D1219" s="513"/>
      <c r="E1219" s="422" t="s">
        <v>5296</v>
      </c>
      <c r="F1219" s="513">
        <f>G1217</f>
        <v>6</v>
      </c>
      <c r="G1219" s="513"/>
      <c r="H1219" s="513"/>
      <c r="I1219" s="513"/>
      <c r="J1219" s="423">
        <f>F1219</f>
        <v>6</v>
      </c>
      <c r="K1219" s="422" t="s">
        <v>121</v>
      </c>
    </row>
    <row r="1220" spans="2:11" ht="38.25" x14ac:dyDescent="0.25">
      <c r="B1220" s="429" t="s">
        <v>1223</v>
      </c>
      <c r="C1220" s="429" t="s">
        <v>1224</v>
      </c>
      <c r="D1220" s="429" t="s">
        <v>434</v>
      </c>
      <c r="E1220" s="429" t="s">
        <v>1225</v>
      </c>
      <c r="F1220" s="428" t="s">
        <v>428</v>
      </c>
      <c r="G1220" s="427">
        <v>232</v>
      </c>
      <c r="H1220" s="426">
        <v>30.86</v>
      </c>
      <c r="I1220" s="426">
        <v>30.86</v>
      </c>
      <c r="J1220" s="426">
        <v>7159.52</v>
      </c>
      <c r="K1220" s="425">
        <v>1.9501233891197082E-3</v>
      </c>
    </row>
    <row r="1221" spans="2:11" x14ac:dyDescent="0.25">
      <c r="B1221" s="422" t="s">
        <v>4933</v>
      </c>
      <c r="C1221" s="513"/>
      <c r="D1221" s="513"/>
      <c r="E1221" s="422" t="s">
        <v>45</v>
      </c>
      <c r="F1221" s="513" t="s">
        <v>4932</v>
      </c>
      <c r="G1221" s="513"/>
      <c r="H1221" s="513"/>
      <c r="I1221" s="422"/>
      <c r="J1221" s="424" t="s">
        <v>2154</v>
      </c>
      <c r="K1221" s="422"/>
    </row>
    <row r="1222" spans="2:11" ht="25.5" x14ac:dyDescent="0.25">
      <c r="B1222" s="513" t="s">
        <v>5297</v>
      </c>
      <c r="C1222" s="513"/>
      <c r="D1222" s="513"/>
      <c r="E1222" s="422" t="s">
        <v>5296</v>
      </c>
      <c r="F1222" s="513">
        <f>G1220</f>
        <v>232</v>
      </c>
      <c r="G1222" s="513"/>
      <c r="H1222" s="513"/>
      <c r="I1222" s="513"/>
      <c r="J1222" s="423">
        <f>F1222</f>
        <v>232</v>
      </c>
      <c r="K1222" s="422" t="s">
        <v>121</v>
      </c>
    </row>
    <row r="1223" spans="2:11" ht="38.25" x14ac:dyDescent="0.25">
      <c r="B1223" s="429" t="s">
        <v>1226</v>
      </c>
      <c r="C1223" s="429" t="s">
        <v>1227</v>
      </c>
      <c r="D1223" s="429" t="s">
        <v>434</v>
      </c>
      <c r="E1223" s="429" t="s">
        <v>1228</v>
      </c>
      <c r="F1223" s="428" t="s">
        <v>428</v>
      </c>
      <c r="G1223" s="427">
        <v>2</v>
      </c>
      <c r="H1223" s="426">
        <v>29.79</v>
      </c>
      <c r="I1223" s="426">
        <v>29.79</v>
      </c>
      <c r="J1223" s="426">
        <v>59.58</v>
      </c>
      <c r="K1223" s="425">
        <v>1.6228511342066537E-5</v>
      </c>
    </row>
    <row r="1224" spans="2:11" x14ac:dyDescent="0.25">
      <c r="B1224" s="422" t="s">
        <v>4933</v>
      </c>
      <c r="C1224" s="513"/>
      <c r="D1224" s="513"/>
      <c r="E1224" s="422" t="s">
        <v>45</v>
      </c>
      <c r="F1224" s="513" t="s">
        <v>4932</v>
      </c>
      <c r="G1224" s="513"/>
      <c r="H1224" s="513"/>
      <c r="I1224" s="422"/>
      <c r="J1224" s="424" t="s">
        <v>2154</v>
      </c>
      <c r="K1224" s="422"/>
    </row>
    <row r="1225" spans="2:11" ht="25.5" x14ac:dyDescent="0.25">
      <c r="B1225" s="513" t="s">
        <v>5297</v>
      </c>
      <c r="C1225" s="513"/>
      <c r="D1225" s="513"/>
      <c r="E1225" s="422" t="s">
        <v>5296</v>
      </c>
      <c r="F1225" s="513">
        <f>G1223</f>
        <v>2</v>
      </c>
      <c r="G1225" s="513"/>
      <c r="H1225" s="513"/>
      <c r="I1225" s="513"/>
      <c r="J1225" s="423">
        <f>F1225</f>
        <v>2</v>
      </c>
      <c r="K1225" s="422" t="s">
        <v>121</v>
      </c>
    </row>
    <row r="1226" spans="2:11" ht="38.25" x14ac:dyDescent="0.25">
      <c r="B1226" s="429" t="s">
        <v>1229</v>
      </c>
      <c r="C1226" s="429" t="s">
        <v>1230</v>
      </c>
      <c r="D1226" s="429" t="s">
        <v>434</v>
      </c>
      <c r="E1226" s="429" t="s">
        <v>1231</v>
      </c>
      <c r="F1226" s="428" t="s">
        <v>428</v>
      </c>
      <c r="G1226" s="427">
        <v>13</v>
      </c>
      <c r="H1226" s="426">
        <v>34.479999999999997</v>
      </c>
      <c r="I1226" s="426">
        <v>34.479999999999997</v>
      </c>
      <c r="J1226" s="426">
        <v>448.24</v>
      </c>
      <c r="K1226" s="425">
        <v>1.2209244585377482E-4</v>
      </c>
    </row>
    <row r="1227" spans="2:11" x14ac:dyDescent="0.25">
      <c r="B1227" s="422" t="s">
        <v>4933</v>
      </c>
      <c r="C1227" s="513"/>
      <c r="D1227" s="513"/>
      <c r="E1227" s="422" t="s">
        <v>45</v>
      </c>
      <c r="F1227" s="513" t="s">
        <v>4932</v>
      </c>
      <c r="G1227" s="513"/>
      <c r="H1227" s="513"/>
      <c r="I1227" s="422"/>
      <c r="J1227" s="424" t="s">
        <v>2154</v>
      </c>
      <c r="K1227" s="422"/>
    </row>
    <row r="1228" spans="2:11" ht="25.5" x14ac:dyDescent="0.25">
      <c r="B1228" s="513" t="s">
        <v>5297</v>
      </c>
      <c r="C1228" s="513"/>
      <c r="D1228" s="513"/>
      <c r="E1228" s="422" t="s">
        <v>5296</v>
      </c>
      <c r="F1228" s="513">
        <f>G1226</f>
        <v>13</v>
      </c>
      <c r="G1228" s="513"/>
      <c r="H1228" s="513"/>
      <c r="I1228" s="513"/>
      <c r="J1228" s="423">
        <f>F1228</f>
        <v>13</v>
      </c>
      <c r="K1228" s="422" t="s">
        <v>121</v>
      </c>
    </row>
    <row r="1229" spans="2:11" ht="38.25" x14ac:dyDescent="0.25">
      <c r="B1229" s="429" t="s">
        <v>1232</v>
      </c>
      <c r="C1229" s="429" t="s">
        <v>1233</v>
      </c>
      <c r="D1229" s="429" t="s">
        <v>434</v>
      </c>
      <c r="E1229" s="429" t="s">
        <v>1234</v>
      </c>
      <c r="F1229" s="428" t="s">
        <v>428</v>
      </c>
      <c r="G1229" s="427">
        <v>4</v>
      </c>
      <c r="H1229" s="426">
        <v>40.35</v>
      </c>
      <c r="I1229" s="426">
        <v>40.35</v>
      </c>
      <c r="J1229" s="426">
        <v>161.4</v>
      </c>
      <c r="K1229" s="425">
        <v>4.3962432537924453E-5</v>
      </c>
    </row>
    <row r="1230" spans="2:11" x14ac:dyDescent="0.25">
      <c r="B1230" s="422" t="s">
        <v>4933</v>
      </c>
      <c r="C1230" s="513"/>
      <c r="D1230" s="513"/>
      <c r="E1230" s="422" t="s">
        <v>45</v>
      </c>
      <c r="F1230" s="513" t="s">
        <v>4932</v>
      </c>
      <c r="G1230" s="513"/>
      <c r="H1230" s="513"/>
      <c r="I1230" s="422"/>
      <c r="J1230" s="424" t="s">
        <v>2154</v>
      </c>
      <c r="K1230" s="422"/>
    </row>
    <row r="1231" spans="2:11" ht="25.5" x14ac:dyDescent="0.25">
      <c r="B1231" s="513" t="s">
        <v>5297</v>
      </c>
      <c r="C1231" s="513"/>
      <c r="D1231" s="513"/>
      <c r="E1231" s="422" t="s">
        <v>5296</v>
      </c>
      <c r="F1231" s="513">
        <f>G1229</f>
        <v>4</v>
      </c>
      <c r="G1231" s="513"/>
      <c r="H1231" s="513"/>
      <c r="I1231" s="513"/>
      <c r="J1231" s="423">
        <f>F1231</f>
        <v>4</v>
      </c>
      <c r="K1231" s="422" t="s">
        <v>121</v>
      </c>
    </row>
    <row r="1232" spans="2:11" ht="38.25" x14ac:dyDescent="0.25">
      <c r="B1232" s="429" t="s">
        <v>1235</v>
      </c>
      <c r="C1232" s="429" t="s">
        <v>1236</v>
      </c>
      <c r="D1232" s="429" t="s">
        <v>434</v>
      </c>
      <c r="E1232" s="429" t="s">
        <v>1237</v>
      </c>
      <c r="F1232" s="428" t="s">
        <v>428</v>
      </c>
      <c r="G1232" s="427">
        <v>181</v>
      </c>
      <c r="H1232" s="426">
        <v>13.24</v>
      </c>
      <c r="I1232" s="426">
        <v>13.24</v>
      </c>
      <c r="J1232" s="426">
        <v>2396.44</v>
      </c>
      <c r="K1232" s="425">
        <v>6.5274678953645407E-4</v>
      </c>
    </row>
    <row r="1233" spans="2:11" x14ac:dyDescent="0.25">
      <c r="B1233" s="422" t="s">
        <v>4933</v>
      </c>
      <c r="C1233" s="513"/>
      <c r="D1233" s="513"/>
      <c r="E1233" s="422" t="s">
        <v>45</v>
      </c>
      <c r="F1233" s="513" t="s">
        <v>4932</v>
      </c>
      <c r="G1233" s="513"/>
      <c r="H1233" s="513"/>
      <c r="I1233" s="422"/>
      <c r="J1233" s="424" t="s">
        <v>2154</v>
      </c>
      <c r="K1233" s="422"/>
    </row>
    <row r="1234" spans="2:11" ht="25.5" x14ac:dyDescent="0.25">
      <c r="B1234" s="513" t="s">
        <v>5297</v>
      </c>
      <c r="C1234" s="513"/>
      <c r="D1234" s="513"/>
      <c r="E1234" s="422" t="s">
        <v>5296</v>
      </c>
      <c r="F1234" s="513">
        <f>G1232</f>
        <v>181</v>
      </c>
      <c r="G1234" s="513"/>
      <c r="H1234" s="513"/>
      <c r="I1234" s="513"/>
      <c r="J1234" s="423">
        <f>F1234</f>
        <v>181</v>
      </c>
      <c r="K1234" s="422" t="s">
        <v>121</v>
      </c>
    </row>
    <row r="1235" spans="2:11" ht="38.25" x14ac:dyDescent="0.25">
      <c r="B1235" s="429" t="s">
        <v>1238</v>
      </c>
      <c r="C1235" s="429" t="s">
        <v>1239</v>
      </c>
      <c r="D1235" s="429" t="s">
        <v>434</v>
      </c>
      <c r="E1235" s="429" t="s">
        <v>1240</v>
      </c>
      <c r="F1235" s="428" t="s">
        <v>428</v>
      </c>
      <c r="G1235" s="427">
        <v>6</v>
      </c>
      <c r="H1235" s="426">
        <v>15.21</v>
      </c>
      <c r="I1235" s="426">
        <v>15.21</v>
      </c>
      <c r="J1235" s="426">
        <v>91.26</v>
      </c>
      <c r="K1235" s="425">
        <v>2.4857568732410074E-5</v>
      </c>
    </row>
    <row r="1236" spans="2:11" x14ac:dyDescent="0.25">
      <c r="B1236" s="422" t="s">
        <v>4933</v>
      </c>
      <c r="C1236" s="513"/>
      <c r="D1236" s="513"/>
      <c r="E1236" s="422" t="s">
        <v>45</v>
      </c>
      <c r="F1236" s="513" t="s">
        <v>4932</v>
      </c>
      <c r="G1236" s="513"/>
      <c r="H1236" s="513"/>
      <c r="I1236" s="422"/>
      <c r="J1236" s="424" t="s">
        <v>2154</v>
      </c>
      <c r="K1236" s="422"/>
    </row>
    <row r="1237" spans="2:11" ht="25.5" x14ac:dyDescent="0.25">
      <c r="B1237" s="513" t="s">
        <v>5297</v>
      </c>
      <c r="C1237" s="513"/>
      <c r="D1237" s="513"/>
      <c r="E1237" s="422" t="s">
        <v>5296</v>
      </c>
      <c r="F1237" s="513">
        <f>G1235</f>
        <v>6</v>
      </c>
      <c r="G1237" s="513"/>
      <c r="H1237" s="513"/>
      <c r="I1237" s="513"/>
      <c r="J1237" s="423">
        <f>F1237</f>
        <v>6</v>
      </c>
      <c r="K1237" s="422" t="s">
        <v>121</v>
      </c>
    </row>
    <row r="1238" spans="2:11" ht="25.5" x14ac:dyDescent="0.25">
      <c r="B1238" s="429" t="s">
        <v>1241</v>
      </c>
      <c r="C1238" s="429" t="s">
        <v>1242</v>
      </c>
      <c r="D1238" s="429" t="s">
        <v>434</v>
      </c>
      <c r="E1238" s="429" t="s">
        <v>1243</v>
      </c>
      <c r="F1238" s="428" t="s">
        <v>428</v>
      </c>
      <c r="G1238" s="427">
        <v>20</v>
      </c>
      <c r="H1238" s="426">
        <v>11.11</v>
      </c>
      <c r="I1238" s="426">
        <v>11.11</v>
      </c>
      <c r="J1238" s="426">
        <v>222.2</v>
      </c>
      <c r="K1238" s="425">
        <v>6.052324975171508E-5</v>
      </c>
    </row>
    <row r="1239" spans="2:11" x14ac:dyDescent="0.25">
      <c r="B1239" s="422" t="s">
        <v>4933</v>
      </c>
      <c r="C1239" s="513"/>
      <c r="D1239" s="513"/>
      <c r="E1239" s="422" t="s">
        <v>45</v>
      </c>
      <c r="F1239" s="513" t="s">
        <v>4932</v>
      </c>
      <c r="G1239" s="513"/>
      <c r="H1239" s="513"/>
      <c r="I1239" s="422"/>
      <c r="J1239" s="424" t="s">
        <v>2154</v>
      </c>
      <c r="K1239" s="422"/>
    </row>
    <row r="1240" spans="2:11" ht="25.5" x14ac:dyDescent="0.25">
      <c r="B1240" s="513" t="s">
        <v>5297</v>
      </c>
      <c r="C1240" s="513"/>
      <c r="D1240" s="513"/>
      <c r="E1240" s="422" t="s">
        <v>5296</v>
      </c>
      <c r="F1240" s="513">
        <f>G1238</f>
        <v>20</v>
      </c>
      <c r="G1240" s="513"/>
      <c r="H1240" s="513"/>
      <c r="I1240" s="513"/>
      <c r="J1240" s="423">
        <f>F1240</f>
        <v>20</v>
      </c>
      <c r="K1240" s="422" t="s">
        <v>121</v>
      </c>
    </row>
    <row r="1241" spans="2:11" ht="25.5" x14ac:dyDescent="0.25">
      <c r="B1241" s="429" t="s">
        <v>1244</v>
      </c>
      <c r="C1241" s="429" t="s">
        <v>1245</v>
      </c>
      <c r="D1241" s="429" t="s">
        <v>434</v>
      </c>
      <c r="E1241" s="429" t="s">
        <v>1246</v>
      </c>
      <c r="F1241" s="428" t="s">
        <v>428</v>
      </c>
      <c r="G1241" s="427">
        <v>79</v>
      </c>
      <c r="H1241" s="426">
        <v>12.24</v>
      </c>
      <c r="I1241" s="426">
        <v>12.24</v>
      </c>
      <c r="J1241" s="426">
        <v>966.96</v>
      </c>
      <c r="K1241" s="425">
        <v>2.6338236534616748E-4</v>
      </c>
    </row>
    <row r="1242" spans="2:11" x14ac:dyDescent="0.25">
      <c r="B1242" s="422" t="s">
        <v>4933</v>
      </c>
      <c r="C1242" s="513"/>
      <c r="D1242" s="513"/>
      <c r="E1242" s="422" t="s">
        <v>45</v>
      </c>
      <c r="F1242" s="513" t="s">
        <v>4932</v>
      </c>
      <c r="G1242" s="513"/>
      <c r="H1242" s="513"/>
      <c r="I1242" s="422"/>
      <c r="J1242" s="424" t="s">
        <v>2154</v>
      </c>
      <c r="K1242" s="422"/>
    </row>
    <row r="1243" spans="2:11" ht="25.5" x14ac:dyDescent="0.25">
      <c r="B1243" s="513" t="s">
        <v>5297</v>
      </c>
      <c r="C1243" s="513"/>
      <c r="D1243" s="513"/>
      <c r="E1243" s="422" t="s">
        <v>5296</v>
      </c>
      <c r="F1243" s="513">
        <f>G1241</f>
        <v>79</v>
      </c>
      <c r="G1243" s="513"/>
      <c r="H1243" s="513"/>
      <c r="I1243" s="513"/>
      <c r="J1243" s="423">
        <f>F1243</f>
        <v>79</v>
      </c>
      <c r="K1243" s="422" t="s">
        <v>121</v>
      </c>
    </row>
    <row r="1244" spans="2:11" ht="25.5" x14ac:dyDescent="0.25">
      <c r="B1244" s="429" t="s">
        <v>1247</v>
      </c>
      <c r="C1244" s="429" t="s">
        <v>1248</v>
      </c>
      <c r="D1244" s="429" t="s">
        <v>229</v>
      </c>
      <c r="E1244" s="429" t="s">
        <v>1249</v>
      </c>
      <c r="F1244" s="428" t="s">
        <v>279</v>
      </c>
      <c r="G1244" s="427">
        <v>1</v>
      </c>
      <c r="H1244" s="426">
        <v>66.150000000000006</v>
      </c>
      <c r="I1244" s="426">
        <v>66.150000000000006</v>
      </c>
      <c r="J1244" s="426">
        <v>66.150000000000006</v>
      </c>
      <c r="K1244" s="425">
        <v>1.8018060175859371E-5</v>
      </c>
    </row>
    <row r="1245" spans="2:11" x14ac:dyDescent="0.25">
      <c r="B1245" s="422" t="s">
        <v>4933</v>
      </c>
      <c r="C1245" s="513"/>
      <c r="D1245" s="513"/>
      <c r="E1245" s="422" t="s">
        <v>45</v>
      </c>
      <c r="F1245" s="513" t="s">
        <v>4932</v>
      </c>
      <c r="G1245" s="513"/>
      <c r="H1245" s="513"/>
      <c r="I1245" s="422"/>
      <c r="J1245" s="424" t="s">
        <v>2154</v>
      </c>
      <c r="K1245" s="422"/>
    </row>
    <row r="1246" spans="2:11" ht="25.5" x14ac:dyDescent="0.25">
      <c r="B1246" s="513" t="s">
        <v>5297</v>
      </c>
      <c r="C1246" s="513"/>
      <c r="D1246" s="513"/>
      <c r="E1246" s="422" t="s">
        <v>5296</v>
      </c>
      <c r="F1246" s="513">
        <f>G1244</f>
        <v>1</v>
      </c>
      <c r="G1246" s="513"/>
      <c r="H1246" s="513"/>
      <c r="I1246" s="513"/>
      <c r="J1246" s="423">
        <f>F1246</f>
        <v>1</v>
      </c>
      <c r="K1246" s="422" t="s">
        <v>121</v>
      </c>
    </row>
    <row r="1247" spans="2:11" ht="25.5" x14ac:dyDescent="0.25">
      <c r="B1247" s="429" t="s">
        <v>1250</v>
      </c>
      <c r="C1247" s="429" t="s">
        <v>785</v>
      </c>
      <c r="D1247" s="429" t="s">
        <v>229</v>
      </c>
      <c r="E1247" s="429" t="s">
        <v>786</v>
      </c>
      <c r="F1247" s="428" t="s">
        <v>279</v>
      </c>
      <c r="G1247" s="427">
        <v>86</v>
      </c>
      <c r="H1247" s="426">
        <v>8.15</v>
      </c>
      <c r="I1247" s="426">
        <v>8.15</v>
      </c>
      <c r="J1247" s="426">
        <v>700.9</v>
      </c>
      <c r="K1247" s="425">
        <v>1.9091244712410936E-4</v>
      </c>
    </row>
    <row r="1248" spans="2:11" x14ac:dyDescent="0.25">
      <c r="B1248" s="422" t="s">
        <v>4933</v>
      </c>
      <c r="C1248" s="513"/>
      <c r="D1248" s="513"/>
      <c r="E1248" s="422" t="s">
        <v>45</v>
      </c>
      <c r="F1248" s="513" t="s">
        <v>4932</v>
      </c>
      <c r="G1248" s="513"/>
      <c r="H1248" s="513"/>
      <c r="I1248" s="422"/>
      <c r="J1248" s="424" t="s">
        <v>2154</v>
      </c>
      <c r="K1248" s="422"/>
    </row>
    <row r="1249" spans="2:11" ht="25.5" x14ac:dyDescent="0.25">
      <c r="B1249" s="513" t="s">
        <v>5297</v>
      </c>
      <c r="C1249" s="513"/>
      <c r="D1249" s="513"/>
      <c r="E1249" s="422" t="s">
        <v>5296</v>
      </c>
      <c r="F1249" s="513">
        <f>G1247</f>
        <v>86</v>
      </c>
      <c r="G1249" s="513"/>
      <c r="H1249" s="513"/>
      <c r="I1249" s="513"/>
      <c r="J1249" s="423">
        <f>F1249</f>
        <v>86</v>
      </c>
      <c r="K1249" s="422" t="s">
        <v>121</v>
      </c>
    </row>
    <row r="1250" spans="2:11" ht="25.5" x14ac:dyDescent="0.25">
      <c r="B1250" s="429" t="s">
        <v>1251</v>
      </c>
      <c r="C1250" s="429" t="s">
        <v>1252</v>
      </c>
      <c r="D1250" s="429" t="s">
        <v>229</v>
      </c>
      <c r="E1250" s="429" t="s">
        <v>1253</v>
      </c>
      <c r="F1250" s="428" t="s">
        <v>279</v>
      </c>
      <c r="G1250" s="427">
        <v>2</v>
      </c>
      <c r="H1250" s="426">
        <v>11.96</v>
      </c>
      <c r="I1250" s="426">
        <v>11.96</v>
      </c>
      <c r="J1250" s="426">
        <v>23.92</v>
      </c>
      <c r="K1250" s="425">
        <v>6.5153741406886803E-6</v>
      </c>
    </row>
    <row r="1251" spans="2:11" x14ac:dyDescent="0.25">
      <c r="B1251" s="422" t="s">
        <v>4933</v>
      </c>
      <c r="C1251" s="513"/>
      <c r="D1251" s="513"/>
      <c r="E1251" s="422" t="s">
        <v>45</v>
      </c>
      <c r="F1251" s="513" t="s">
        <v>4932</v>
      </c>
      <c r="G1251" s="513"/>
      <c r="H1251" s="513"/>
      <c r="I1251" s="422"/>
      <c r="J1251" s="424" t="s">
        <v>2154</v>
      </c>
      <c r="K1251" s="422"/>
    </row>
    <row r="1252" spans="2:11" ht="25.5" x14ac:dyDescent="0.25">
      <c r="B1252" s="513" t="s">
        <v>5297</v>
      </c>
      <c r="C1252" s="513"/>
      <c r="D1252" s="513"/>
      <c r="E1252" s="422" t="s">
        <v>5296</v>
      </c>
      <c r="F1252" s="513">
        <f>G1250</f>
        <v>2</v>
      </c>
      <c r="G1252" s="513"/>
      <c r="H1252" s="513"/>
      <c r="I1252" s="513"/>
      <c r="J1252" s="423">
        <f>F1252</f>
        <v>2</v>
      </c>
      <c r="K1252" s="422" t="s">
        <v>121</v>
      </c>
    </row>
    <row r="1253" spans="2:11" ht="25.5" x14ac:dyDescent="0.25">
      <c r="B1253" s="429" t="s">
        <v>1254</v>
      </c>
      <c r="C1253" s="429" t="s">
        <v>1255</v>
      </c>
      <c r="D1253" s="429" t="s">
        <v>229</v>
      </c>
      <c r="E1253" s="429" t="s">
        <v>1256</v>
      </c>
      <c r="F1253" s="428" t="s">
        <v>279</v>
      </c>
      <c r="G1253" s="427">
        <v>11</v>
      </c>
      <c r="H1253" s="426">
        <v>3.13</v>
      </c>
      <c r="I1253" s="426">
        <v>3.13</v>
      </c>
      <c r="J1253" s="426">
        <v>34.43</v>
      </c>
      <c r="K1253" s="425">
        <v>9.3781075110330799E-6</v>
      </c>
    </row>
    <row r="1254" spans="2:11" x14ac:dyDescent="0.25">
      <c r="B1254" s="422" t="s">
        <v>4933</v>
      </c>
      <c r="C1254" s="513"/>
      <c r="D1254" s="513"/>
      <c r="E1254" s="422" t="s">
        <v>45</v>
      </c>
      <c r="F1254" s="513" t="s">
        <v>4932</v>
      </c>
      <c r="G1254" s="513"/>
      <c r="H1254" s="513"/>
      <c r="I1254" s="422"/>
      <c r="J1254" s="424" t="s">
        <v>2154</v>
      </c>
      <c r="K1254" s="422"/>
    </row>
    <row r="1255" spans="2:11" ht="25.5" x14ac:dyDescent="0.25">
      <c r="B1255" s="513" t="s">
        <v>5297</v>
      </c>
      <c r="C1255" s="513"/>
      <c r="D1255" s="513"/>
      <c r="E1255" s="422" t="s">
        <v>5296</v>
      </c>
      <c r="F1255" s="513">
        <f>G1253</f>
        <v>11</v>
      </c>
      <c r="G1255" s="513"/>
      <c r="H1255" s="513"/>
      <c r="I1255" s="513"/>
      <c r="J1255" s="423">
        <f>F1255</f>
        <v>11</v>
      </c>
      <c r="K1255" s="422" t="s">
        <v>121</v>
      </c>
    </row>
    <row r="1256" spans="2:11" ht="25.5" x14ac:dyDescent="0.25">
      <c r="B1256" s="429" t="s">
        <v>1257</v>
      </c>
      <c r="C1256" s="429" t="s">
        <v>1258</v>
      </c>
      <c r="D1256" s="429" t="s">
        <v>229</v>
      </c>
      <c r="E1256" s="429" t="s">
        <v>1259</v>
      </c>
      <c r="F1256" s="428" t="s">
        <v>279</v>
      </c>
      <c r="G1256" s="427">
        <v>1</v>
      </c>
      <c r="H1256" s="426">
        <v>4.41</v>
      </c>
      <c r="I1256" s="426">
        <v>4.41</v>
      </c>
      <c r="J1256" s="426">
        <v>4.41</v>
      </c>
      <c r="K1256" s="425">
        <v>1.2012040117239581E-6</v>
      </c>
    </row>
    <row r="1257" spans="2:11" x14ac:dyDescent="0.25">
      <c r="B1257" s="422" t="s">
        <v>4933</v>
      </c>
      <c r="C1257" s="513"/>
      <c r="D1257" s="513"/>
      <c r="E1257" s="422" t="s">
        <v>45</v>
      </c>
      <c r="F1257" s="513" t="s">
        <v>4932</v>
      </c>
      <c r="G1257" s="513"/>
      <c r="H1257" s="513"/>
      <c r="I1257" s="422"/>
      <c r="J1257" s="424" t="s">
        <v>2154</v>
      </c>
      <c r="K1257" s="422"/>
    </row>
    <row r="1258" spans="2:11" ht="25.5" x14ac:dyDescent="0.25">
      <c r="B1258" s="513" t="s">
        <v>5297</v>
      </c>
      <c r="C1258" s="513"/>
      <c r="D1258" s="513"/>
      <c r="E1258" s="422" t="s">
        <v>5296</v>
      </c>
      <c r="F1258" s="513">
        <f>G1256</f>
        <v>1</v>
      </c>
      <c r="G1258" s="513"/>
      <c r="H1258" s="513"/>
      <c r="I1258" s="513"/>
      <c r="J1258" s="423">
        <f>F1258</f>
        <v>1</v>
      </c>
      <c r="K1258" s="422" t="s">
        <v>121</v>
      </c>
    </row>
    <row r="1259" spans="2:11" ht="25.5" x14ac:dyDescent="0.25">
      <c r="B1259" s="429" t="s">
        <v>1260</v>
      </c>
      <c r="C1259" s="429" t="s">
        <v>1261</v>
      </c>
      <c r="D1259" s="429" t="s">
        <v>229</v>
      </c>
      <c r="E1259" s="429" t="s">
        <v>1262</v>
      </c>
      <c r="F1259" s="428" t="s">
        <v>279</v>
      </c>
      <c r="G1259" s="427">
        <v>1</v>
      </c>
      <c r="H1259" s="426">
        <v>7.19</v>
      </c>
      <c r="I1259" s="426">
        <v>7.19</v>
      </c>
      <c r="J1259" s="426">
        <v>7.19</v>
      </c>
      <c r="K1259" s="425">
        <v>1.9584255882755689E-6</v>
      </c>
    </row>
    <row r="1260" spans="2:11" x14ac:dyDescent="0.25">
      <c r="B1260" s="422" t="s">
        <v>4933</v>
      </c>
      <c r="C1260" s="513"/>
      <c r="D1260" s="513"/>
      <c r="E1260" s="422" t="s">
        <v>45</v>
      </c>
      <c r="F1260" s="513" t="s">
        <v>4932</v>
      </c>
      <c r="G1260" s="513"/>
      <c r="H1260" s="513"/>
      <c r="I1260" s="422"/>
      <c r="J1260" s="424" t="s">
        <v>2154</v>
      </c>
      <c r="K1260" s="422"/>
    </row>
    <row r="1261" spans="2:11" ht="25.5" x14ac:dyDescent="0.25">
      <c r="B1261" s="513" t="s">
        <v>5297</v>
      </c>
      <c r="C1261" s="513"/>
      <c r="D1261" s="513"/>
      <c r="E1261" s="422" t="s">
        <v>5296</v>
      </c>
      <c r="F1261" s="513">
        <f>G1259</f>
        <v>1</v>
      </c>
      <c r="G1261" s="513"/>
      <c r="H1261" s="513"/>
      <c r="I1261" s="513"/>
      <c r="J1261" s="423">
        <f>F1261</f>
        <v>1</v>
      </c>
      <c r="K1261" s="422" t="s">
        <v>121</v>
      </c>
    </row>
    <row r="1262" spans="2:11" ht="25.5" x14ac:dyDescent="0.25">
      <c r="B1262" s="429" t="s">
        <v>1263</v>
      </c>
      <c r="C1262" s="429" t="s">
        <v>1264</v>
      </c>
      <c r="D1262" s="429" t="s">
        <v>229</v>
      </c>
      <c r="E1262" s="429" t="s">
        <v>1265</v>
      </c>
      <c r="F1262" s="428" t="s">
        <v>279</v>
      </c>
      <c r="G1262" s="427">
        <v>2</v>
      </c>
      <c r="H1262" s="426">
        <v>33.29</v>
      </c>
      <c r="I1262" s="426">
        <v>33.29</v>
      </c>
      <c r="J1262" s="426">
        <v>66.58</v>
      </c>
      <c r="K1262" s="425">
        <v>1.813518437654901E-5</v>
      </c>
    </row>
    <row r="1263" spans="2:11" x14ac:dyDescent="0.25">
      <c r="B1263" s="422" t="s">
        <v>4933</v>
      </c>
      <c r="C1263" s="513"/>
      <c r="D1263" s="513"/>
      <c r="E1263" s="422" t="s">
        <v>45</v>
      </c>
      <c r="F1263" s="513" t="s">
        <v>4932</v>
      </c>
      <c r="G1263" s="513"/>
      <c r="H1263" s="513"/>
      <c r="I1263" s="422"/>
      <c r="J1263" s="424" t="s">
        <v>2154</v>
      </c>
      <c r="K1263" s="422"/>
    </row>
    <row r="1264" spans="2:11" ht="25.5" x14ac:dyDescent="0.25">
      <c r="B1264" s="513" t="s">
        <v>5297</v>
      </c>
      <c r="C1264" s="513"/>
      <c r="D1264" s="513"/>
      <c r="E1264" s="422" t="s">
        <v>5296</v>
      </c>
      <c r="F1264" s="513">
        <f>G1262</f>
        <v>2</v>
      </c>
      <c r="G1264" s="513"/>
      <c r="H1264" s="513"/>
      <c r="I1264" s="513"/>
      <c r="J1264" s="423">
        <f>F1264</f>
        <v>2</v>
      </c>
      <c r="K1264" s="422" t="s">
        <v>121</v>
      </c>
    </row>
    <row r="1265" spans="2:11" ht="25.5" x14ac:dyDescent="0.25">
      <c r="B1265" s="429" t="s">
        <v>1266</v>
      </c>
      <c r="C1265" s="429" t="s">
        <v>1267</v>
      </c>
      <c r="D1265" s="429" t="s">
        <v>229</v>
      </c>
      <c r="E1265" s="429" t="s">
        <v>1268</v>
      </c>
      <c r="F1265" s="428" t="s">
        <v>279</v>
      </c>
      <c r="G1265" s="427">
        <v>1</v>
      </c>
      <c r="H1265" s="426">
        <v>7.19</v>
      </c>
      <c r="I1265" s="426">
        <v>7.19</v>
      </c>
      <c r="J1265" s="426">
        <v>7.19</v>
      </c>
      <c r="K1265" s="425">
        <v>1.9584255882755689E-6</v>
      </c>
    </row>
    <row r="1266" spans="2:11" x14ac:dyDescent="0.25">
      <c r="B1266" s="422" t="s">
        <v>4933</v>
      </c>
      <c r="C1266" s="513"/>
      <c r="D1266" s="513"/>
      <c r="E1266" s="422" t="s">
        <v>45</v>
      </c>
      <c r="F1266" s="513" t="s">
        <v>4932</v>
      </c>
      <c r="G1266" s="513"/>
      <c r="H1266" s="513"/>
      <c r="I1266" s="422"/>
      <c r="J1266" s="424" t="s">
        <v>2154</v>
      </c>
      <c r="K1266" s="422"/>
    </row>
    <row r="1267" spans="2:11" ht="25.5" x14ac:dyDescent="0.25">
      <c r="B1267" s="513" t="s">
        <v>5297</v>
      </c>
      <c r="C1267" s="513"/>
      <c r="D1267" s="513"/>
      <c r="E1267" s="422" t="s">
        <v>5296</v>
      </c>
      <c r="F1267" s="513">
        <f>G1265</f>
        <v>1</v>
      </c>
      <c r="G1267" s="513"/>
      <c r="H1267" s="513"/>
      <c r="I1267" s="513"/>
      <c r="J1267" s="423">
        <f>F1267</f>
        <v>1</v>
      </c>
      <c r="K1267" s="422" t="s">
        <v>121</v>
      </c>
    </row>
    <row r="1268" spans="2:11" ht="38.25" x14ac:dyDescent="0.25">
      <c r="B1268" s="429" t="s">
        <v>1269</v>
      </c>
      <c r="C1268" s="429" t="s">
        <v>1270</v>
      </c>
      <c r="D1268" s="429" t="s">
        <v>434</v>
      </c>
      <c r="E1268" s="429" t="s">
        <v>1271</v>
      </c>
      <c r="F1268" s="428" t="s">
        <v>428</v>
      </c>
      <c r="G1268" s="427">
        <v>1</v>
      </c>
      <c r="H1268" s="426">
        <v>42.03</v>
      </c>
      <c r="I1268" s="426">
        <v>42.03</v>
      </c>
      <c r="J1268" s="426">
        <v>42.03</v>
      </c>
      <c r="K1268" s="425">
        <v>1.1448209662756907E-5</v>
      </c>
    </row>
    <row r="1269" spans="2:11" x14ac:dyDescent="0.25">
      <c r="B1269" s="422" t="s">
        <v>4933</v>
      </c>
      <c r="C1269" s="513"/>
      <c r="D1269" s="513"/>
      <c r="E1269" s="422" t="s">
        <v>45</v>
      </c>
      <c r="F1269" s="513" t="s">
        <v>4932</v>
      </c>
      <c r="G1269" s="513"/>
      <c r="H1269" s="513"/>
      <c r="I1269" s="422"/>
      <c r="J1269" s="424" t="s">
        <v>2154</v>
      </c>
      <c r="K1269" s="422"/>
    </row>
    <row r="1270" spans="2:11" ht="25.5" x14ac:dyDescent="0.25">
      <c r="B1270" s="513" t="s">
        <v>5297</v>
      </c>
      <c r="C1270" s="513"/>
      <c r="D1270" s="513"/>
      <c r="E1270" s="422" t="s">
        <v>5296</v>
      </c>
      <c r="F1270" s="513">
        <f>G1268</f>
        <v>1</v>
      </c>
      <c r="G1270" s="513"/>
      <c r="H1270" s="513"/>
      <c r="I1270" s="513"/>
      <c r="J1270" s="423">
        <f>F1270</f>
        <v>1</v>
      </c>
      <c r="K1270" s="422" t="s">
        <v>121</v>
      </c>
    </row>
    <row r="1271" spans="2:11" ht="38.25" x14ac:dyDescent="0.25">
      <c r="B1271" s="429" t="s">
        <v>1272</v>
      </c>
      <c r="C1271" s="429" t="s">
        <v>1273</v>
      </c>
      <c r="D1271" s="429" t="s">
        <v>667</v>
      </c>
      <c r="E1271" s="429" t="s">
        <v>1274</v>
      </c>
      <c r="F1271" s="428" t="s">
        <v>268</v>
      </c>
      <c r="G1271" s="427">
        <v>3</v>
      </c>
      <c r="H1271" s="426">
        <v>67.489999999999995</v>
      </c>
      <c r="I1271" s="426">
        <v>67.489999999999995</v>
      </c>
      <c r="J1271" s="426">
        <v>202.47</v>
      </c>
      <c r="K1271" s="425">
        <v>5.5149155613095194E-5</v>
      </c>
    </row>
    <row r="1272" spans="2:11" x14ac:dyDescent="0.25">
      <c r="B1272" s="422" t="s">
        <v>4933</v>
      </c>
      <c r="C1272" s="513"/>
      <c r="D1272" s="513"/>
      <c r="E1272" s="422" t="s">
        <v>45</v>
      </c>
      <c r="F1272" s="513" t="s">
        <v>4932</v>
      </c>
      <c r="G1272" s="513"/>
      <c r="H1272" s="513"/>
      <c r="I1272" s="422"/>
      <c r="J1272" s="424" t="s">
        <v>2154</v>
      </c>
      <c r="K1272" s="422"/>
    </row>
    <row r="1273" spans="2:11" ht="25.5" x14ac:dyDescent="0.25">
      <c r="B1273" s="513" t="s">
        <v>5297</v>
      </c>
      <c r="C1273" s="513"/>
      <c r="D1273" s="513"/>
      <c r="E1273" s="422" t="s">
        <v>5296</v>
      </c>
      <c r="F1273" s="513">
        <f>G1271</f>
        <v>3</v>
      </c>
      <c r="G1273" s="513"/>
      <c r="H1273" s="513"/>
      <c r="I1273" s="513"/>
      <c r="J1273" s="423">
        <f>F1273</f>
        <v>3</v>
      </c>
      <c r="K1273" s="422" t="s">
        <v>121</v>
      </c>
    </row>
    <row r="1274" spans="2:11" ht="25.5" x14ac:dyDescent="0.25">
      <c r="B1274" s="429" t="s">
        <v>1275</v>
      </c>
      <c r="C1274" s="429" t="s">
        <v>1276</v>
      </c>
      <c r="D1274" s="429" t="s">
        <v>229</v>
      </c>
      <c r="E1274" s="429" t="s">
        <v>1277</v>
      </c>
      <c r="F1274" s="428" t="s">
        <v>279</v>
      </c>
      <c r="G1274" s="427">
        <v>1</v>
      </c>
      <c r="H1274" s="426">
        <v>48.12</v>
      </c>
      <c r="I1274" s="426">
        <v>48.12</v>
      </c>
      <c r="J1274" s="426">
        <v>48.12</v>
      </c>
      <c r="K1274" s="425">
        <v>1.310701520275666E-5</v>
      </c>
    </row>
    <row r="1275" spans="2:11" x14ac:dyDescent="0.25">
      <c r="B1275" s="422" t="s">
        <v>4933</v>
      </c>
      <c r="C1275" s="513"/>
      <c r="D1275" s="513"/>
      <c r="E1275" s="422" t="s">
        <v>45</v>
      </c>
      <c r="F1275" s="513" t="s">
        <v>4932</v>
      </c>
      <c r="G1275" s="513"/>
      <c r="H1275" s="513"/>
      <c r="I1275" s="422"/>
      <c r="J1275" s="424" t="s">
        <v>2154</v>
      </c>
      <c r="K1275" s="422"/>
    </row>
    <row r="1276" spans="2:11" ht="25.5" x14ac:dyDescent="0.25">
      <c r="B1276" s="513" t="s">
        <v>5297</v>
      </c>
      <c r="C1276" s="513"/>
      <c r="D1276" s="513"/>
      <c r="E1276" s="422" t="s">
        <v>5296</v>
      </c>
      <c r="F1276" s="513">
        <f>G1274</f>
        <v>1</v>
      </c>
      <c r="G1276" s="513"/>
      <c r="H1276" s="513"/>
      <c r="I1276" s="513"/>
      <c r="J1276" s="423">
        <f>F1276</f>
        <v>1</v>
      </c>
      <c r="K1276" s="422" t="s">
        <v>121</v>
      </c>
    </row>
    <row r="1277" spans="2:11" ht="38.25" x14ac:dyDescent="0.25">
      <c r="B1277" s="429" t="s">
        <v>1278</v>
      </c>
      <c r="C1277" s="429" t="s">
        <v>1279</v>
      </c>
      <c r="D1277" s="429" t="s">
        <v>1163</v>
      </c>
      <c r="E1277" s="429" t="s">
        <v>1280</v>
      </c>
      <c r="F1277" s="428" t="s">
        <v>428</v>
      </c>
      <c r="G1277" s="427">
        <v>3</v>
      </c>
      <c r="H1277" s="426">
        <v>31.36</v>
      </c>
      <c r="I1277" s="426">
        <v>31.36</v>
      </c>
      <c r="J1277" s="426">
        <v>94.08</v>
      </c>
      <c r="K1277" s="425">
        <v>2.5625685583444442E-5</v>
      </c>
    </row>
    <row r="1278" spans="2:11" x14ac:dyDescent="0.25">
      <c r="B1278" s="422" t="s">
        <v>4933</v>
      </c>
      <c r="C1278" s="513"/>
      <c r="D1278" s="513"/>
      <c r="E1278" s="422" t="s">
        <v>45</v>
      </c>
      <c r="F1278" s="513" t="s">
        <v>4932</v>
      </c>
      <c r="G1278" s="513"/>
      <c r="H1278" s="513"/>
      <c r="I1278" s="422"/>
      <c r="J1278" s="424" t="s">
        <v>2154</v>
      </c>
      <c r="K1278" s="422"/>
    </row>
    <row r="1279" spans="2:11" ht="25.5" x14ac:dyDescent="0.25">
      <c r="B1279" s="513" t="s">
        <v>5297</v>
      </c>
      <c r="C1279" s="513"/>
      <c r="D1279" s="513"/>
      <c r="E1279" s="422" t="s">
        <v>5296</v>
      </c>
      <c r="F1279" s="513">
        <f>G1277</f>
        <v>3</v>
      </c>
      <c r="G1279" s="513"/>
      <c r="H1279" s="513"/>
      <c r="I1279" s="513"/>
      <c r="J1279" s="423">
        <f>F1279</f>
        <v>3</v>
      </c>
      <c r="K1279" s="422" t="s">
        <v>121</v>
      </c>
    </row>
    <row r="1280" spans="2:11" ht="25.5" x14ac:dyDescent="0.25">
      <c r="B1280" s="429" t="s">
        <v>1281</v>
      </c>
      <c r="C1280" s="429" t="s">
        <v>1282</v>
      </c>
      <c r="D1280" s="429" t="s">
        <v>229</v>
      </c>
      <c r="E1280" s="429" t="s">
        <v>1283</v>
      </c>
      <c r="F1280" s="428" t="s">
        <v>279</v>
      </c>
      <c r="G1280" s="427">
        <v>355</v>
      </c>
      <c r="H1280" s="426">
        <v>0.1</v>
      </c>
      <c r="I1280" s="426">
        <v>0.1</v>
      </c>
      <c r="J1280" s="426">
        <v>35.5</v>
      </c>
      <c r="K1280" s="425">
        <v>9.6695561034468288E-6</v>
      </c>
    </row>
    <row r="1281" spans="2:11" x14ac:dyDescent="0.25">
      <c r="B1281" s="422" t="s">
        <v>4933</v>
      </c>
      <c r="C1281" s="513"/>
      <c r="D1281" s="513"/>
      <c r="E1281" s="422" t="s">
        <v>45</v>
      </c>
      <c r="F1281" s="513" t="s">
        <v>4932</v>
      </c>
      <c r="G1281" s="513"/>
      <c r="H1281" s="513"/>
      <c r="I1281" s="422"/>
      <c r="J1281" s="424" t="s">
        <v>2154</v>
      </c>
      <c r="K1281" s="422"/>
    </row>
    <row r="1282" spans="2:11" ht="25.5" x14ac:dyDescent="0.25">
      <c r="B1282" s="513" t="s">
        <v>5297</v>
      </c>
      <c r="C1282" s="513"/>
      <c r="D1282" s="513"/>
      <c r="E1282" s="422" t="s">
        <v>5296</v>
      </c>
      <c r="F1282" s="513">
        <f>G1280</f>
        <v>355</v>
      </c>
      <c r="G1282" s="513"/>
      <c r="H1282" s="513"/>
      <c r="I1282" s="513"/>
      <c r="J1282" s="423">
        <f>F1282</f>
        <v>355</v>
      </c>
      <c r="K1282" s="422" t="s">
        <v>121</v>
      </c>
    </row>
    <row r="1283" spans="2:11" x14ac:dyDescent="0.25">
      <c r="B1283" s="429" t="s">
        <v>1284</v>
      </c>
      <c r="C1283" s="429" t="s">
        <v>1285</v>
      </c>
      <c r="D1283" s="429" t="s">
        <v>462</v>
      </c>
      <c r="E1283" s="429" t="s">
        <v>1286</v>
      </c>
      <c r="F1283" s="428" t="s">
        <v>268</v>
      </c>
      <c r="G1283" s="427">
        <v>104</v>
      </c>
      <c r="H1283" s="426">
        <v>0.43</v>
      </c>
      <c r="I1283" s="426">
        <v>0.43</v>
      </c>
      <c r="J1283" s="426">
        <v>44.72</v>
      </c>
      <c r="K1283" s="425">
        <v>1.2180916871722315E-5</v>
      </c>
    </row>
    <row r="1284" spans="2:11" x14ac:dyDescent="0.25">
      <c r="B1284" s="422" t="s">
        <v>4933</v>
      </c>
      <c r="C1284" s="513"/>
      <c r="D1284" s="513"/>
      <c r="E1284" s="422" t="s">
        <v>45</v>
      </c>
      <c r="F1284" s="513" t="s">
        <v>4932</v>
      </c>
      <c r="G1284" s="513"/>
      <c r="H1284" s="513"/>
      <c r="I1284" s="422"/>
      <c r="J1284" s="424" t="s">
        <v>2154</v>
      </c>
      <c r="K1284" s="422"/>
    </row>
    <row r="1285" spans="2:11" ht="25.5" x14ac:dyDescent="0.25">
      <c r="B1285" s="513" t="s">
        <v>5297</v>
      </c>
      <c r="C1285" s="513"/>
      <c r="D1285" s="513"/>
      <c r="E1285" s="422" t="s">
        <v>5296</v>
      </c>
      <c r="F1285" s="513">
        <f>G1283</f>
        <v>104</v>
      </c>
      <c r="G1285" s="513"/>
      <c r="H1285" s="513"/>
      <c r="I1285" s="513"/>
      <c r="J1285" s="423">
        <f>F1285</f>
        <v>104</v>
      </c>
      <c r="K1285" s="422" t="s">
        <v>121</v>
      </c>
    </row>
    <row r="1286" spans="2:11" x14ac:dyDescent="0.25">
      <c r="B1286" s="429" t="s">
        <v>1287</v>
      </c>
      <c r="C1286" s="429" t="s">
        <v>1288</v>
      </c>
      <c r="D1286" s="429" t="s">
        <v>462</v>
      </c>
      <c r="E1286" s="429" t="s">
        <v>1289</v>
      </c>
      <c r="F1286" s="428" t="s">
        <v>268</v>
      </c>
      <c r="G1286" s="427">
        <v>83</v>
      </c>
      <c r="H1286" s="426">
        <v>0.5</v>
      </c>
      <c r="I1286" s="426">
        <v>0.5</v>
      </c>
      <c r="J1286" s="426">
        <v>41.5</v>
      </c>
      <c r="K1286" s="425">
        <v>1.1303847275860378E-5</v>
      </c>
    </row>
    <row r="1287" spans="2:11" x14ac:dyDescent="0.25">
      <c r="B1287" s="422" t="s">
        <v>4933</v>
      </c>
      <c r="C1287" s="513"/>
      <c r="D1287" s="513"/>
      <c r="E1287" s="422" t="s">
        <v>45</v>
      </c>
      <c r="F1287" s="513" t="s">
        <v>4932</v>
      </c>
      <c r="G1287" s="513"/>
      <c r="H1287" s="513"/>
      <c r="I1287" s="422"/>
      <c r="J1287" s="424" t="s">
        <v>2154</v>
      </c>
      <c r="K1287" s="422"/>
    </row>
    <row r="1288" spans="2:11" ht="25.5" x14ac:dyDescent="0.25">
      <c r="B1288" s="513" t="s">
        <v>5297</v>
      </c>
      <c r="C1288" s="513"/>
      <c r="D1288" s="513"/>
      <c r="E1288" s="422" t="s">
        <v>5296</v>
      </c>
      <c r="F1288" s="513">
        <f>G1286</f>
        <v>83</v>
      </c>
      <c r="G1288" s="513"/>
      <c r="H1288" s="513"/>
      <c r="I1288" s="513"/>
      <c r="J1288" s="423">
        <f>F1288</f>
        <v>83</v>
      </c>
      <c r="K1288" s="422" t="s">
        <v>121</v>
      </c>
    </row>
    <row r="1289" spans="2:11" ht="25.5" x14ac:dyDescent="0.25">
      <c r="B1289" s="429" t="s">
        <v>1290</v>
      </c>
      <c r="C1289" s="429" t="s">
        <v>1291</v>
      </c>
      <c r="D1289" s="429" t="s">
        <v>229</v>
      </c>
      <c r="E1289" s="429" t="s">
        <v>1292</v>
      </c>
      <c r="F1289" s="428" t="s">
        <v>279</v>
      </c>
      <c r="G1289" s="427">
        <v>1185</v>
      </c>
      <c r="H1289" s="426">
        <v>0.74</v>
      </c>
      <c r="I1289" s="426">
        <v>0.74</v>
      </c>
      <c r="J1289" s="426">
        <v>876.9</v>
      </c>
      <c r="K1289" s="425">
        <v>2.3885165484824011E-4</v>
      </c>
    </row>
    <row r="1290" spans="2:11" x14ac:dyDescent="0.25">
      <c r="B1290" s="422" t="s">
        <v>4933</v>
      </c>
      <c r="C1290" s="513"/>
      <c r="D1290" s="513"/>
      <c r="E1290" s="422" t="s">
        <v>45</v>
      </c>
      <c r="F1290" s="513" t="s">
        <v>4932</v>
      </c>
      <c r="G1290" s="513"/>
      <c r="H1290" s="513"/>
      <c r="I1290" s="422"/>
      <c r="J1290" s="424" t="s">
        <v>2154</v>
      </c>
      <c r="K1290" s="422"/>
    </row>
    <row r="1291" spans="2:11" ht="25.5" x14ac:dyDescent="0.25">
      <c r="B1291" s="513" t="s">
        <v>5297</v>
      </c>
      <c r="C1291" s="513"/>
      <c r="D1291" s="513"/>
      <c r="E1291" s="422" t="s">
        <v>5296</v>
      </c>
      <c r="F1291" s="513">
        <f>G1289</f>
        <v>1185</v>
      </c>
      <c r="G1291" s="513"/>
      <c r="H1291" s="513"/>
      <c r="I1291" s="513"/>
      <c r="J1291" s="423">
        <f>F1291</f>
        <v>1185</v>
      </c>
      <c r="K1291" s="422" t="s">
        <v>121</v>
      </c>
    </row>
    <row r="1292" spans="2:11" ht="25.5" x14ac:dyDescent="0.25">
      <c r="B1292" s="429" t="s">
        <v>1293</v>
      </c>
      <c r="C1292" s="429" t="s">
        <v>1294</v>
      </c>
      <c r="D1292" s="429" t="s">
        <v>229</v>
      </c>
      <c r="E1292" s="429" t="s">
        <v>1295</v>
      </c>
      <c r="F1292" s="428" t="s">
        <v>279</v>
      </c>
      <c r="G1292" s="427">
        <v>78</v>
      </c>
      <c r="H1292" s="426">
        <v>0.82</v>
      </c>
      <c r="I1292" s="426">
        <v>0.82</v>
      </c>
      <c r="J1292" s="426">
        <v>63.96</v>
      </c>
      <c r="K1292" s="425">
        <v>1.7421543897928426E-5</v>
      </c>
    </row>
    <row r="1293" spans="2:11" x14ac:dyDescent="0.25">
      <c r="B1293" s="422" t="s">
        <v>4933</v>
      </c>
      <c r="C1293" s="513"/>
      <c r="D1293" s="513"/>
      <c r="E1293" s="422" t="s">
        <v>45</v>
      </c>
      <c r="F1293" s="513" t="s">
        <v>4932</v>
      </c>
      <c r="G1293" s="513"/>
      <c r="H1293" s="513"/>
      <c r="I1293" s="422"/>
      <c r="J1293" s="424" t="s">
        <v>2154</v>
      </c>
      <c r="K1293" s="422"/>
    </row>
    <row r="1294" spans="2:11" ht="25.5" x14ac:dyDescent="0.25">
      <c r="B1294" s="513" t="s">
        <v>5297</v>
      </c>
      <c r="C1294" s="513"/>
      <c r="D1294" s="513"/>
      <c r="E1294" s="422" t="s">
        <v>5296</v>
      </c>
      <c r="F1294" s="513">
        <f>G1292</f>
        <v>78</v>
      </c>
      <c r="G1294" s="513"/>
      <c r="H1294" s="513"/>
      <c r="I1294" s="513"/>
      <c r="J1294" s="423">
        <f>F1294</f>
        <v>78</v>
      </c>
      <c r="K1294" s="422" t="s">
        <v>121</v>
      </c>
    </row>
    <row r="1295" spans="2:11" ht="25.5" x14ac:dyDescent="0.25">
      <c r="B1295" s="429" t="s">
        <v>1296</v>
      </c>
      <c r="C1295" s="429" t="s">
        <v>1297</v>
      </c>
      <c r="D1295" s="429" t="s">
        <v>229</v>
      </c>
      <c r="E1295" s="429" t="s">
        <v>1298</v>
      </c>
      <c r="F1295" s="428" t="s">
        <v>279</v>
      </c>
      <c r="G1295" s="427">
        <v>57</v>
      </c>
      <c r="H1295" s="426">
        <v>0.86</v>
      </c>
      <c r="I1295" s="426">
        <v>0.86</v>
      </c>
      <c r="J1295" s="426">
        <v>49.02</v>
      </c>
      <c r="K1295" s="425">
        <v>1.3352158878618691E-5</v>
      </c>
    </row>
    <row r="1296" spans="2:11" x14ac:dyDescent="0.25">
      <c r="B1296" s="422" t="s">
        <v>4933</v>
      </c>
      <c r="C1296" s="513"/>
      <c r="D1296" s="513"/>
      <c r="E1296" s="422" t="s">
        <v>45</v>
      </c>
      <c r="F1296" s="513" t="s">
        <v>4932</v>
      </c>
      <c r="G1296" s="513"/>
      <c r="H1296" s="513"/>
      <c r="I1296" s="422"/>
      <c r="J1296" s="424" t="s">
        <v>2154</v>
      </c>
      <c r="K1296" s="422"/>
    </row>
    <row r="1297" spans="2:11" ht="25.5" x14ac:dyDescent="0.25">
      <c r="B1297" s="513" t="s">
        <v>5297</v>
      </c>
      <c r="C1297" s="513"/>
      <c r="D1297" s="513"/>
      <c r="E1297" s="422" t="s">
        <v>5296</v>
      </c>
      <c r="F1297" s="513">
        <f>G1295</f>
        <v>57</v>
      </c>
      <c r="G1297" s="513"/>
      <c r="H1297" s="513"/>
      <c r="I1297" s="513"/>
      <c r="J1297" s="423">
        <f>F1297</f>
        <v>57</v>
      </c>
      <c r="K1297" s="422" t="s">
        <v>121</v>
      </c>
    </row>
    <row r="1298" spans="2:11" ht="25.5" x14ac:dyDescent="0.25">
      <c r="B1298" s="429" t="s">
        <v>1299</v>
      </c>
      <c r="C1298" s="429" t="s">
        <v>1300</v>
      </c>
      <c r="D1298" s="429" t="s">
        <v>229</v>
      </c>
      <c r="E1298" s="429" t="s">
        <v>1301</v>
      </c>
      <c r="F1298" s="428" t="s">
        <v>279</v>
      </c>
      <c r="G1298" s="427">
        <v>1185</v>
      </c>
      <c r="H1298" s="426">
        <v>0.52</v>
      </c>
      <c r="I1298" s="426">
        <v>0.52</v>
      </c>
      <c r="J1298" s="426">
        <v>616.20000000000005</v>
      </c>
      <c r="K1298" s="425">
        <v>1.6784170340687144E-4</v>
      </c>
    </row>
    <row r="1299" spans="2:11" x14ac:dyDescent="0.25">
      <c r="B1299" s="422" t="s">
        <v>4933</v>
      </c>
      <c r="C1299" s="513"/>
      <c r="D1299" s="513"/>
      <c r="E1299" s="422" t="s">
        <v>45</v>
      </c>
      <c r="F1299" s="513" t="s">
        <v>4932</v>
      </c>
      <c r="G1299" s="513"/>
      <c r="H1299" s="513"/>
      <c r="I1299" s="422"/>
      <c r="J1299" s="424" t="s">
        <v>2154</v>
      </c>
      <c r="K1299" s="422"/>
    </row>
    <row r="1300" spans="2:11" ht="25.5" x14ac:dyDescent="0.25">
      <c r="B1300" s="513" t="s">
        <v>5297</v>
      </c>
      <c r="C1300" s="513"/>
      <c r="D1300" s="513"/>
      <c r="E1300" s="422" t="s">
        <v>5296</v>
      </c>
      <c r="F1300" s="513">
        <f>G1298</f>
        <v>1185</v>
      </c>
      <c r="G1300" s="513"/>
      <c r="H1300" s="513"/>
      <c r="I1300" s="513"/>
      <c r="J1300" s="423">
        <f>F1300</f>
        <v>1185</v>
      </c>
      <c r="K1300" s="422" t="s">
        <v>121</v>
      </c>
    </row>
    <row r="1301" spans="2:11" ht="25.5" x14ac:dyDescent="0.25">
      <c r="B1301" s="429" t="s">
        <v>1302</v>
      </c>
      <c r="C1301" s="429" t="s">
        <v>1303</v>
      </c>
      <c r="D1301" s="429" t="s">
        <v>229</v>
      </c>
      <c r="E1301" s="429" t="s">
        <v>1304</v>
      </c>
      <c r="F1301" s="428" t="s">
        <v>279</v>
      </c>
      <c r="G1301" s="427">
        <v>78</v>
      </c>
      <c r="H1301" s="426">
        <v>0.6</v>
      </c>
      <c r="I1301" s="426">
        <v>0.6</v>
      </c>
      <c r="J1301" s="426">
        <v>46.8</v>
      </c>
      <c r="K1301" s="425">
        <v>1.2747471144825678E-5</v>
      </c>
    </row>
    <row r="1302" spans="2:11" x14ac:dyDescent="0.25">
      <c r="B1302" s="422" t="s">
        <v>4933</v>
      </c>
      <c r="C1302" s="513"/>
      <c r="D1302" s="513"/>
      <c r="E1302" s="422" t="s">
        <v>45</v>
      </c>
      <c r="F1302" s="513" t="s">
        <v>4932</v>
      </c>
      <c r="G1302" s="513"/>
      <c r="H1302" s="513"/>
      <c r="I1302" s="422"/>
      <c r="J1302" s="424" t="s">
        <v>2154</v>
      </c>
      <c r="K1302" s="422"/>
    </row>
    <row r="1303" spans="2:11" ht="25.5" x14ac:dyDescent="0.25">
      <c r="B1303" s="513" t="s">
        <v>5297</v>
      </c>
      <c r="C1303" s="513"/>
      <c r="D1303" s="513"/>
      <c r="E1303" s="422" t="s">
        <v>5296</v>
      </c>
      <c r="F1303" s="513">
        <f>G1301</f>
        <v>78</v>
      </c>
      <c r="G1303" s="513"/>
      <c r="H1303" s="513"/>
      <c r="I1303" s="513"/>
      <c r="J1303" s="423">
        <f>F1303</f>
        <v>78</v>
      </c>
      <c r="K1303" s="422" t="s">
        <v>121</v>
      </c>
    </row>
    <row r="1304" spans="2:11" ht="25.5" x14ac:dyDescent="0.25">
      <c r="B1304" s="429" t="s">
        <v>1305</v>
      </c>
      <c r="C1304" s="429" t="s">
        <v>1306</v>
      </c>
      <c r="D1304" s="429" t="s">
        <v>229</v>
      </c>
      <c r="E1304" s="429" t="s">
        <v>1307</v>
      </c>
      <c r="F1304" s="428" t="s">
        <v>279</v>
      </c>
      <c r="G1304" s="427">
        <v>323</v>
      </c>
      <c r="H1304" s="426">
        <v>0.56000000000000005</v>
      </c>
      <c r="I1304" s="426">
        <v>0.56000000000000005</v>
      </c>
      <c r="J1304" s="426">
        <v>180.88</v>
      </c>
      <c r="K1304" s="425">
        <v>4.9268431211027107E-5</v>
      </c>
    </row>
    <row r="1305" spans="2:11" x14ac:dyDescent="0.25">
      <c r="B1305" s="422" t="s">
        <v>4933</v>
      </c>
      <c r="C1305" s="513"/>
      <c r="D1305" s="513"/>
      <c r="E1305" s="422" t="s">
        <v>45</v>
      </c>
      <c r="F1305" s="513" t="s">
        <v>4932</v>
      </c>
      <c r="G1305" s="513"/>
      <c r="H1305" s="513"/>
      <c r="I1305" s="422"/>
      <c r="J1305" s="424" t="s">
        <v>2154</v>
      </c>
      <c r="K1305" s="422"/>
    </row>
    <row r="1306" spans="2:11" ht="25.5" x14ac:dyDescent="0.25">
      <c r="B1306" s="513" t="s">
        <v>5297</v>
      </c>
      <c r="C1306" s="513"/>
      <c r="D1306" s="513"/>
      <c r="E1306" s="422" t="s">
        <v>5296</v>
      </c>
      <c r="F1306" s="513">
        <f>G1304</f>
        <v>323</v>
      </c>
      <c r="G1306" s="513"/>
      <c r="H1306" s="513"/>
      <c r="I1306" s="513"/>
      <c r="J1306" s="423">
        <f>F1306</f>
        <v>323</v>
      </c>
      <c r="K1306" s="422" t="s">
        <v>121</v>
      </c>
    </row>
    <row r="1307" spans="2:11" ht="25.5" x14ac:dyDescent="0.25">
      <c r="B1307" s="429" t="s">
        <v>1308</v>
      </c>
      <c r="C1307" s="429" t="s">
        <v>1309</v>
      </c>
      <c r="D1307" s="429" t="s">
        <v>229</v>
      </c>
      <c r="E1307" s="429" t="s">
        <v>1310</v>
      </c>
      <c r="F1307" s="428" t="s">
        <v>279</v>
      </c>
      <c r="G1307" s="427">
        <v>83</v>
      </c>
      <c r="H1307" s="426">
        <v>0.84</v>
      </c>
      <c r="I1307" s="426">
        <v>0.84</v>
      </c>
      <c r="J1307" s="426">
        <v>69.72</v>
      </c>
      <c r="K1307" s="425">
        <v>1.8990463423445434E-5</v>
      </c>
    </row>
    <row r="1308" spans="2:11" x14ac:dyDescent="0.25">
      <c r="B1308" s="422" t="s">
        <v>4933</v>
      </c>
      <c r="C1308" s="513"/>
      <c r="D1308" s="513"/>
      <c r="E1308" s="422" t="s">
        <v>45</v>
      </c>
      <c r="F1308" s="513" t="s">
        <v>4932</v>
      </c>
      <c r="G1308" s="513"/>
      <c r="H1308" s="513"/>
      <c r="I1308" s="422"/>
      <c r="J1308" s="424" t="s">
        <v>2154</v>
      </c>
      <c r="K1308" s="422"/>
    </row>
    <row r="1309" spans="2:11" ht="25.5" x14ac:dyDescent="0.25">
      <c r="B1309" s="513" t="s">
        <v>5297</v>
      </c>
      <c r="C1309" s="513"/>
      <c r="D1309" s="513"/>
      <c r="E1309" s="422" t="s">
        <v>5296</v>
      </c>
      <c r="F1309" s="513">
        <f>G1307</f>
        <v>83</v>
      </c>
      <c r="G1309" s="513"/>
      <c r="H1309" s="513"/>
      <c r="I1309" s="513"/>
      <c r="J1309" s="423">
        <f>F1309</f>
        <v>83</v>
      </c>
      <c r="K1309" s="422" t="s">
        <v>121</v>
      </c>
    </row>
    <row r="1310" spans="2:11" ht="25.5" x14ac:dyDescent="0.25">
      <c r="B1310" s="429" t="s">
        <v>1311</v>
      </c>
      <c r="C1310" s="429" t="s">
        <v>1312</v>
      </c>
      <c r="D1310" s="429" t="s">
        <v>229</v>
      </c>
      <c r="E1310" s="429" t="s">
        <v>1313</v>
      </c>
      <c r="F1310" s="428" t="s">
        <v>279</v>
      </c>
      <c r="G1310" s="427">
        <v>32</v>
      </c>
      <c r="H1310" s="426">
        <v>0.48</v>
      </c>
      <c r="I1310" s="426">
        <v>0.48</v>
      </c>
      <c r="J1310" s="426">
        <v>15.36</v>
      </c>
      <c r="K1310" s="425">
        <v>4.1837854013786842E-6</v>
      </c>
    </row>
    <row r="1311" spans="2:11" x14ac:dyDescent="0.25">
      <c r="B1311" s="422" t="s">
        <v>4933</v>
      </c>
      <c r="C1311" s="513"/>
      <c r="D1311" s="513"/>
      <c r="E1311" s="422" t="s">
        <v>45</v>
      </c>
      <c r="F1311" s="513" t="s">
        <v>4932</v>
      </c>
      <c r="G1311" s="513"/>
      <c r="H1311" s="513"/>
      <c r="I1311" s="422"/>
      <c r="J1311" s="424" t="s">
        <v>2154</v>
      </c>
      <c r="K1311" s="422"/>
    </row>
    <row r="1312" spans="2:11" ht="25.5" x14ac:dyDescent="0.25">
      <c r="B1312" s="513" t="s">
        <v>5297</v>
      </c>
      <c r="C1312" s="513"/>
      <c r="D1312" s="513"/>
      <c r="E1312" s="422" t="s">
        <v>5296</v>
      </c>
      <c r="F1312" s="513">
        <f>G1310</f>
        <v>32</v>
      </c>
      <c r="G1312" s="513"/>
      <c r="H1312" s="513"/>
      <c r="I1312" s="513"/>
      <c r="J1312" s="423">
        <f>F1312</f>
        <v>32</v>
      </c>
      <c r="K1312" s="422" t="s">
        <v>121</v>
      </c>
    </row>
    <row r="1313" spans="2:11" ht="25.5" x14ac:dyDescent="0.25">
      <c r="B1313" s="429" t="s">
        <v>1314</v>
      </c>
      <c r="C1313" s="429" t="s">
        <v>1315</v>
      </c>
      <c r="D1313" s="429" t="s">
        <v>229</v>
      </c>
      <c r="E1313" s="429" t="s">
        <v>1316</v>
      </c>
      <c r="F1313" s="428" t="s">
        <v>628</v>
      </c>
      <c r="G1313" s="427">
        <v>537</v>
      </c>
      <c r="H1313" s="426">
        <v>14.7</v>
      </c>
      <c r="I1313" s="426">
        <v>14.7</v>
      </c>
      <c r="J1313" s="426">
        <v>7893.9</v>
      </c>
      <c r="K1313" s="425">
        <v>2.1501551809858851E-3</v>
      </c>
    </row>
    <row r="1314" spans="2:11" x14ac:dyDescent="0.25">
      <c r="B1314" s="422" t="s">
        <v>4933</v>
      </c>
      <c r="C1314" s="513"/>
      <c r="D1314" s="513"/>
      <c r="E1314" s="422" t="s">
        <v>45</v>
      </c>
      <c r="F1314" s="513" t="s">
        <v>4932</v>
      </c>
      <c r="G1314" s="513"/>
      <c r="H1314" s="513"/>
      <c r="I1314" s="422"/>
      <c r="J1314" s="424" t="s">
        <v>2154</v>
      </c>
      <c r="K1314" s="422"/>
    </row>
    <row r="1315" spans="2:11" ht="25.5" x14ac:dyDescent="0.25">
      <c r="B1315" s="513" t="s">
        <v>5297</v>
      </c>
      <c r="C1315" s="513"/>
      <c r="D1315" s="513"/>
      <c r="E1315" s="422" t="s">
        <v>5296</v>
      </c>
      <c r="F1315" s="513">
        <f>G1313</f>
        <v>537</v>
      </c>
      <c r="G1315" s="513"/>
      <c r="H1315" s="513"/>
      <c r="I1315" s="513"/>
      <c r="J1315" s="423">
        <f>F1315</f>
        <v>537</v>
      </c>
      <c r="K1315" s="422" t="s">
        <v>121</v>
      </c>
    </row>
    <row r="1316" spans="2:11" ht="25.5" x14ac:dyDescent="0.25">
      <c r="B1316" s="429" t="s">
        <v>1317</v>
      </c>
      <c r="C1316" s="429" t="s">
        <v>1318</v>
      </c>
      <c r="D1316" s="429" t="s">
        <v>229</v>
      </c>
      <c r="E1316" s="429" t="s">
        <v>1319</v>
      </c>
      <c r="F1316" s="428" t="s">
        <v>279</v>
      </c>
      <c r="G1316" s="427">
        <v>671</v>
      </c>
      <c r="H1316" s="426">
        <v>1.48</v>
      </c>
      <c r="I1316" s="426">
        <v>1.48</v>
      </c>
      <c r="J1316" s="426">
        <v>993.08</v>
      </c>
      <c r="K1316" s="425">
        <v>2.7049697958340778E-4</v>
      </c>
    </row>
    <row r="1317" spans="2:11" x14ac:dyDescent="0.25">
      <c r="B1317" s="422" t="s">
        <v>4933</v>
      </c>
      <c r="C1317" s="513"/>
      <c r="D1317" s="513"/>
      <c r="E1317" s="422" t="s">
        <v>45</v>
      </c>
      <c r="F1317" s="513" t="s">
        <v>4932</v>
      </c>
      <c r="G1317" s="513"/>
      <c r="H1317" s="513"/>
      <c r="I1317" s="422"/>
      <c r="J1317" s="424" t="s">
        <v>2154</v>
      </c>
      <c r="K1317" s="422"/>
    </row>
    <row r="1318" spans="2:11" ht="25.5" x14ac:dyDescent="0.25">
      <c r="B1318" s="513" t="s">
        <v>5297</v>
      </c>
      <c r="C1318" s="513"/>
      <c r="D1318" s="513"/>
      <c r="E1318" s="422" t="s">
        <v>5296</v>
      </c>
      <c r="F1318" s="513">
        <f>G1316</f>
        <v>671</v>
      </c>
      <c r="G1318" s="513"/>
      <c r="H1318" s="513"/>
      <c r="I1318" s="513"/>
      <c r="J1318" s="423">
        <f>F1318</f>
        <v>671</v>
      </c>
      <c r="K1318" s="422" t="s">
        <v>121</v>
      </c>
    </row>
    <row r="1319" spans="2:11" ht="25.5" x14ac:dyDescent="0.25">
      <c r="B1319" s="429" t="s">
        <v>1320</v>
      </c>
      <c r="C1319" s="429" t="s">
        <v>1321</v>
      </c>
      <c r="D1319" s="429" t="s">
        <v>229</v>
      </c>
      <c r="E1319" s="429" t="s">
        <v>1322</v>
      </c>
      <c r="F1319" s="428" t="s">
        <v>279</v>
      </c>
      <c r="G1319" s="427">
        <v>53</v>
      </c>
      <c r="H1319" s="426">
        <v>1.59</v>
      </c>
      <c r="I1319" s="426">
        <v>1.59</v>
      </c>
      <c r="J1319" s="426">
        <v>84.27</v>
      </c>
      <c r="K1319" s="425">
        <v>2.2953619516548289E-5</v>
      </c>
    </row>
    <row r="1320" spans="2:11" x14ac:dyDescent="0.25">
      <c r="B1320" s="422" t="s">
        <v>4933</v>
      </c>
      <c r="C1320" s="513"/>
      <c r="D1320" s="513"/>
      <c r="E1320" s="422" t="s">
        <v>45</v>
      </c>
      <c r="F1320" s="513" t="s">
        <v>4932</v>
      </c>
      <c r="G1320" s="513"/>
      <c r="H1320" s="513"/>
      <c r="I1320" s="422"/>
      <c r="J1320" s="424" t="s">
        <v>2154</v>
      </c>
      <c r="K1320" s="422"/>
    </row>
    <row r="1321" spans="2:11" ht="25.5" x14ac:dyDescent="0.25">
      <c r="B1321" s="513" t="s">
        <v>5297</v>
      </c>
      <c r="C1321" s="513"/>
      <c r="D1321" s="513"/>
      <c r="E1321" s="422" t="s">
        <v>5296</v>
      </c>
      <c r="F1321" s="513">
        <f>G1319</f>
        <v>53</v>
      </c>
      <c r="G1321" s="513"/>
      <c r="H1321" s="513"/>
      <c r="I1321" s="513"/>
      <c r="J1321" s="423">
        <f>F1321</f>
        <v>53</v>
      </c>
      <c r="K1321" s="422" t="s">
        <v>121</v>
      </c>
    </row>
    <row r="1322" spans="2:11" ht="25.5" x14ac:dyDescent="0.25">
      <c r="B1322" s="429" t="s">
        <v>1323</v>
      </c>
      <c r="C1322" s="429" t="s">
        <v>1324</v>
      </c>
      <c r="D1322" s="429" t="s">
        <v>229</v>
      </c>
      <c r="E1322" s="429" t="s">
        <v>1325</v>
      </c>
      <c r="F1322" s="428" t="s">
        <v>279</v>
      </c>
      <c r="G1322" s="427">
        <v>13</v>
      </c>
      <c r="H1322" s="426">
        <v>3.05</v>
      </c>
      <c r="I1322" s="426">
        <v>3.05</v>
      </c>
      <c r="J1322" s="426">
        <v>39.65</v>
      </c>
      <c r="K1322" s="425">
        <v>1.0799940831032867E-5</v>
      </c>
    </row>
    <row r="1323" spans="2:11" x14ac:dyDescent="0.25">
      <c r="B1323" s="422" t="s">
        <v>4933</v>
      </c>
      <c r="C1323" s="513"/>
      <c r="D1323" s="513"/>
      <c r="E1323" s="422" t="s">
        <v>45</v>
      </c>
      <c r="F1323" s="513" t="s">
        <v>4932</v>
      </c>
      <c r="G1323" s="513"/>
      <c r="H1323" s="513"/>
      <c r="I1323" s="422"/>
      <c r="J1323" s="424" t="s">
        <v>2154</v>
      </c>
      <c r="K1323" s="422"/>
    </row>
    <row r="1324" spans="2:11" ht="25.5" x14ac:dyDescent="0.25">
      <c r="B1324" s="513" t="s">
        <v>5297</v>
      </c>
      <c r="C1324" s="513"/>
      <c r="D1324" s="513"/>
      <c r="E1324" s="422" t="s">
        <v>5296</v>
      </c>
      <c r="F1324" s="513">
        <f>G1322</f>
        <v>13</v>
      </c>
      <c r="G1324" s="513"/>
      <c r="H1324" s="513"/>
      <c r="I1324" s="513"/>
      <c r="J1324" s="423">
        <f>F1324</f>
        <v>13</v>
      </c>
      <c r="K1324" s="422" t="s">
        <v>121</v>
      </c>
    </row>
    <row r="1325" spans="2:11" ht="25.5" x14ac:dyDescent="0.25">
      <c r="B1325" s="429" t="s">
        <v>1326</v>
      </c>
      <c r="C1325" s="429" t="s">
        <v>1327</v>
      </c>
      <c r="D1325" s="429" t="s">
        <v>229</v>
      </c>
      <c r="E1325" s="429" t="s">
        <v>1328</v>
      </c>
      <c r="F1325" s="428" t="s">
        <v>279</v>
      </c>
      <c r="G1325" s="427">
        <v>4</v>
      </c>
      <c r="H1325" s="426">
        <v>4.84</v>
      </c>
      <c r="I1325" s="426">
        <v>4.84</v>
      </c>
      <c r="J1325" s="426">
        <v>19.36</v>
      </c>
      <c r="K1325" s="425">
        <v>5.2733128496543832E-6</v>
      </c>
    </row>
    <row r="1326" spans="2:11" x14ac:dyDescent="0.25">
      <c r="B1326" s="422" t="s">
        <v>4933</v>
      </c>
      <c r="C1326" s="513"/>
      <c r="D1326" s="513"/>
      <c r="E1326" s="422" t="s">
        <v>45</v>
      </c>
      <c r="F1326" s="513" t="s">
        <v>4932</v>
      </c>
      <c r="G1326" s="513"/>
      <c r="H1326" s="513"/>
      <c r="I1326" s="422"/>
      <c r="J1326" s="424" t="s">
        <v>2154</v>
      </c>
      <c r="K1326" s="422"/>
    </row>
    <row r="1327" spans="2:11" ht="25.5" x14ac:dyDescent="0.25">
      <c r="B1327" s="513" t="s">
        <v>5297</v>
      </c>
      <c r="C1327" s="513"/>
      <c r="D1327" s="513"/>
      <c r="E1327" s="422" t="s">
        <v>5296</v>
      </c>
      <c r="F1327" s="513">
        <f>G1325</f>
        <v>4</v>
      </c>
      <c r="G1327" s="513"/>
      <c r="H1327" s="513"/>
      <c r="I1327" s="513"/>
      <c r="J1327" s="423">
        <f>F1327</f>
        <v>4</v>
      </c>
      <c r="K1327" s="422" t="s">
        <v>121</v>
      </c>
    </row>
    <row r="1328" spans="2:11" ht="25.5" x14ac:dyDescent="0.25">
      <c r="B1328" s="429" t="s">
        <v>1329</v>
      </c>
      <c r="C1328" s="429" t="s">
        <v>1330</v>
      </c>
      <c r="D1328" s="429" t="s">
        <v>229</v>
      </c>
      <c r="E1328" s="429" t="s">
        <v>1331</v>
      </c>
      <c r="F1328" s="428" t="s">
        <v>279</v>
      </c>
      <c r="G1328" s="427">
        <v>4</v>
      </c>
      <c r="H1328" s="426">
        <v>11.09</v>
      </c>
      <c r="I1328" s="426">
        <v>11.09</v>
      </c>
      <c r="J1328" s="426">
        <v>44.36</v>
      </c>
      <c r="K1328" s="425">
        <v>1.2082859401377503E-5</v>
      </c>
    </row>
    <row r="1329" spans="2:11" x14ac:dyDescent="0.25">
      <c r="B1329" s="422" t="s">
        <v>4933</v>
      </c>
      <c r="C1329" s="513"/>
      <c r="D1329" s="513"/>
      <c r="E1329" s="422" t="s">
        <v>45</v>
      </c>
      <c r="F1329" s="513" t="s">
        <v>4932</v>
      </c>
      <c r="G1329" s="513"/>
      <c r="H1329" s="513"/>
      <c r="I1329" s="422"/>
      <c r="J1329" s="424" t="s">
        <v>2154</v>
      </c>
      <c r="K1329" s="422"/>
    </row>
    <row r="1330" spans="2:11" ht="25.5" x14ac:dyDescent="0.25">
      <c r="B1330" s="513" t="s">
        <v>5297</v>
      </c>
      <c r="C1330" s="513"/>
      <c r="D1330" s="513"/>
      <c r="E1330" s="422" t="s">
        <v>5296</v>
      </c>
      <c r="F1330" s="513">
        <f>G1328</f>
        <v>4</v>
      </c>
      <c r="G1330" s="513"/>
      <c r="H1330" s="513"/>
      <c r="I1330" s="513"/>
      <c r="J1330" s="423">
        <f>F1330</f>
        <v>4</v>
      </c>
      <c r="K1330" s="422" t="s">
        <v>121</v>
      </c>
    </row>
    <row r="1331" spans="2:11" ht="25.5" x14ac:dyDescent="0.25">
      <c r="B1331" s="429" t="s">
        <v>1332</v>
      </c>
      <c r="C1331" s="429" t="s">
        <v>1333</v>
      </c>
      <c r="D1331" s="429" t="s">
        <v>229</v>
      </c>
      <c r="E1331" s="429" t="s">
        <v>1334</v>
      </c>
      <c r="F1331" s="428" t="s">
        <v>279</v>
      </c>
      <c r="G1331" s="427">
        <v>13</v>
      </c>
      <c r="H1331" s="426">
        <v>7.55</v>
      </c>
      <c r="I1331" s="426">
        <v>7.55</v>
      </c>
      <c r="J1331" s="426">
        <v>98.15</v>
      </c>
      <c r="K1331" s="425">
        <v>2.6734279762064963E-5</v>
      </c>
    </row>
    <row r="1332" spans="2:11" x14ac:dyDescent="0.25">
      <c r="B1332" s="422" t="s">
        <v>4933</v>
      </c>
      <c r="C1332" s="513"/>
      <c r="D1332" s="513"/>
      <c r="E1332" s="422" t="s">
        <v>45</v>
      </c>
      <c r="F1332" s="513" t="s">
        <v>4932</v>
      </c>
      <c r="G1332" s="513"/>
      <c r="H1332" s="513"/>
      <c r="I1332" s="422"/>
      <c r="J1332" s="424" t="s">
        <v>2154</v>
      </c>
      <c r="K1332" s="422"/>
    </row>
    <row r="1333" spans="2:11" ht="25.5" x14ac:dyDescent="0.25">
      <c r="B1333" s="513" t="s">
        <v>5297</v>
      </c>
      <c r="C1333" s="513"/>
      <c r="D1333" s="513"/>
      <c r="E1333" s="422" t="s">
        <v>5296</v>
      </c>
      <c r="F1333" s="513">
        <f>G1331</f>
        <v>13</v>
      </c>
      <c r="G1333" s="513"/>
      <c r="H1333" s="513"/>
      <c r="I1333" s="513"/>
      <c r="J1333" s="423">
        <f>F1333</f>
        <v>13</v>
      </c>
      <c r="K1333" s="422" t="s">
        <v>121</v>
      </c>
    </row>
    <row r="1334" spans="2:11" ht="25.5" x14ac:dyDescent="0.25">
      <c r="B1334" s="429" t="s">
        <v>1335</v>
      </c>
      <c r="C1334" s="429" t="s">
        <v>1336</v>
      </c>
      <c r="D1334" s="429" t="s">
        <v>462</v>
      </c>
      <c r="E1334" s="429" t="s">
        <v>1337</v>
      </c>
      <c r="F1334" s="428" t="s">
        <v>268</v>
      </c>
      <c r="G1334" s="427">
        <v>96</v>
      </c>
      <c r="H1334" s="426">
        <v>10.44</v>
      </c>
      <c r="I1334" s="426">
        <v>10.44</v>
      </c>
      <c r="J1334" s="426">
        <v>1002.24</v>
      </c>
      <c r="K1334" s="425">
        <v>2.7299199743995912E-4</v>
      </c>
    </row>
    <row r="1335" spans="2:11" x14ac:dyDescent="0.25">
      <c r="B1335" s="422" t="s">
        <v>4933</v>
      </c>
      <c r="C1335" s="513"/>
      <c r="D1335" s="513"/>
      <c r="E1335" s="422" t="s">
        <v>45</v>
      </c>
      <c r="F1335" s="513" t="s">
        <v>4932</v>
      </c>
      <c r="G1335" s="513"/>
      <c r="H1335" s="513"/>
      <c r="I1335" s="422"/>
      <c r="J1335" s="424" t="s">
        <v>2154</v>
      </c>
      <c r="K1335" s="422"/>
    </row>
    <row r="1336" spans="2:11" ht="25.5" x14ac:dyDescent="0.25">
      <c r="B1336" s="513" t="s">
        <v>5297</v>
      </c>
      <c r="C1336" s="513"/>
      <c r="D1336" s="513"/>
      <c r="E1336" s="422" t="s">
        <v>5296</v>
      </c>
      <c r="F1336" s="513">
        <f>G1334</f>
        <v>96</v>
      </c>
      <c r="G1336" s="513"/>
      <c r="H1336" s="513"/>
      <c r="I1336" s="513"/>
      <c r="J1336" s="423">
        <f>F1336</f>
        <v>96</v>
      </c>
      <c r="K1336" s="422" t="s">
        <v>121</v>
      </c>
    </row>
    <row r="1337" spans="2:11" ht="38.25" x14ac:dyDescent="0.25">
      <c r="B1337" s="429" t="s">
        <v>1338</v>
      </c>
      <c r="C1337" s="429" t="s">
        <v>1339</v>
      </c>
      <c r="D1337" s="429" t="s">
        <v>238</v>
      </c>
      <c r="E1337" s="429" t="s">
        <v>1340</v>
      </c>
      <c r="F1337" s="428" t="s">
        <v>428</v>
      </c>
      <c r="G1337" s="427">
        <v>1</v>
      </c>
      <c r="H1337" s="426">
        <v>167054.82999999999</v>
      </c>
      <c r="I1337" s="426">
        <v>167054.82999999999</v>
      </c>
      <c r="J1337" s="426">
        <v>167054.82999999999</v>
      </c>
      <c r="K1337" s="425">
        <v>4.5502705663007674E-2</v>
      </c>
    </row>
    <row r="1338" spans="2:11" x14ac:dyDescent="0.25">
      <c r="B1338" s="422" t="s">
        <v>4933</v>
      </c>
      <c r="C1338" s="513"/>
      <c r="D1338" s="513"/>
      <c r="E1338" s="422" t="s">
        <v>45</v>
      </c>
      <c r="F1338" s="513" t="s">
        <v>4932</v>
      </c>
      <c r="G1338" s="513"/>
      <c r="H1338" s="513"/>
      <c r="I1338" s="422"/>
      <c r="J1338" s="424" t="s">
        <v>2154</v>
      </c>
      <c r="K1338" s="422"/>
    </row>
    <row r="1339" spans="2:11" ht="25.5" x14ac:dyDescent="0.25">
      <c r="B1339" s="513" t="s">
        <v>5297</v>
      </c>
      <c r="C1339" s="513"/>
      <c r="D1339" s="513"/>
      <c r="E1339" s="422" t="s">
        <v>5296</v>
      </c>
      <c r="F1339" s="513">
        <f>G1337</f>
        <v>1</v>
      </c>
      <c r="G1339" s="513"/>
      <c r="H1339" s="513"/>
      <c r="I1339" s="513"/>
      <c r="J1339" s="423">
        <f>F1339</f>
        <v>1</v>
      </c>
      <c r="K1339" s="422" t="s">
        <v>121</v>
      </c>
    </row>
    <row r="1340" spans="2:11" x14ac:dyDescent="0.25">
      <c r="B1340" s="434" t="s">
        <v>1341</v>
      </c>
      <c r="C1340" s="434" t="s">
        <v>185</v>
      </c>
      <c r="D1340" s="434"/>
      <c r="E1340" s="434" t="s">
        <v>1342</v>
      </c>
      <c r="F1340" s="433"/>
      <c r="G1340" s="432">
        <v>1</v>
      </c>
      <c r="H1340" s="432" t="s">
        <v>121</v>
      </c>
      <c r="I1340" s="431">
        <v>24465.97</v>
      </c>
      <c r="J1340" s="431">
        <v>24465.97</v>
      </c>
      <c r="K1340" s="430">
        <v>6.6640864659224513E-3</v>
      </c>
    </row>
    <row r="1341" spans="2:11" ht="25.5" x14ac:dyDescent="0.25">
      <c r="B1341" s="429" t="s">
        <v>1343</v>
      </c>
      <c r="C1341" s="429" t="s">
        <v>1344</v>
      </c>
      <c r="D1341" s="429" t="s">
        <v>229</v>
      </c>
      <c r="E1341" s="429" t="s">
        <v>1345</v>
      </c>
      <c r="F1341" s="428" t="s">
        <v>268</v>
      </c>
      <c r="G1341" s="427">
        <v>27</v>
      </c>
      <c r="H1341" s="426">
        <v>123.96</v>
      </c>
      <c r="I1341" s="426">
        <v>123.96</v>
      </c>
      <c r="J1341" s="426">
        <v>3346.92</v>
      </c>
      <c r="K1341" s="425">
        <v>9.1164030179572569E-4</v>
      </c>
    </row>
    <row r="1342" spans="2:11" x14ac:dyDescent="0.25">
      <c r="B1342" s="422" t="s">
        <v>4933</v>
      </c>
      <c r="C1342" s="513"/>
      <c r="D1342" s="513"/>
      <c r="E1342" s="422" t="s">
        <v>45</v>
      </c>
      <c r="F1342" s="513" t="s">
        <v>4932</v>
      </c>
      <c r="G1342" s="513"/>
      <c r="H1342" s="513"/>
      <c r="I1342" s="422"/>
      <c r="J1342" s="424" t="s">
        <v>2154</v>
      </c>
      <c r="K1342" s="422"/>
    </row>
    <row r="1343" spans="2:11" ht="25.5" x14ac:dyDescent="0.25">
      <c r="B1343" s="513" t="s">
        <v>5297</v>
      </c>
      <c r="C1343" s="513"/>
      <c r="D1343" s="513"/>
      <c r="E1343" s="422" t="s">
        <v>5296</v>
      </c>
      <c r="F1343" s="513">
        <f>G1341</f>
        <v>27</v>
      </c>
      <c r="G1343" s="513"/>
      <c r="H1343" s="513"/>
      <c r="I1343" s="513"/>
      <c r="J1343" s="423">
        <f>F1343</f>
        <v>27</v>
      </c>
      <c r="K1343" s="422" t="s">
        <v>121</v>
      </c>
    </row>
    <row r="1344" spans="2:11" ht="38.25" x14ac:dyDescent="0.25">
      <c r="B1344" s="429" t="s">
        <v>1346</v>
      </c>
      <c r="C1344" s="429" t="s">
        <v>1347</v>
      </c>
      <c r="D1344" s="429" t="s">
        <v>667</v>
      </c>
      <c r="E1344" s="429" t="s">
        <v>1348</v>
      </c>
      <c r="F1344" s="428" t="s">
        <v>268</v>
      </c>
      <c r="G1344" s="427">
        <v>20</v>
      </c>
      <c r="H1344" s="426">
        <v>384.97</v>
      </c>
      <c r="I1344" s="426">
        <v>384.97</v>
      </c>
      <c r="J1344" s="426">
        <v>7699.4</v>
      </c>
      <c r="K1344" s="425">
        <v>2.0971769088134794E-3</v>
      </c>
    </row>
    <row r="1345" spans="2:11" x14ac:dyDescent="0.25">
      <c r="B1345" s="422" t="s">
        <v>4933</v>
      </c>
      <c r="C1345" s="513"/>
      <c r="D1345" s="513"/>
      <c r="E1345" s="422" t="s">
        <v>45</v>
      </c>
      <c r="F1345" s="513" t="s">
        <v>4932</v>
      </c>
      <c r="G1345" s="513"/>
      <c r="H1345" s="513"/>
      <c r="I1345" s="422"/>
      <c r="J1345" s="424" t="s">
        <v>2154</v>
      </c>
      <c r="K1345" s="422"/>
    </row>
    <row r="1346" spans="2:11" ht="25.5" x14ac:dyDescent="0.25">
      <c r="B1346" s="513" t="s">
        <v>5297</v>
      </c>
      <c r="C1346" s="513"/>
      <c r="D1346" s="513"/>
      <c r="E1346" s="422" t="s">
        <v>5296</v>
      </c>
      <c r="F1346" s="513">
        <f>G1344</f>
        <v>20</v>
      </c>
      <c r="G1346" s="513"/>
      <c r="H1346" s="513"/>
      <c r="I1346" s="513"/>
      <c r="J1346" s="423">
        <f>F1346</f>
        <v>20</v>
      </c>
      <c r="K1346" s="422" t="s">
        <v>121</v>
      </c>
    </row>
    <row r="1347" spans="2:11" ht="25.5" x14ac:dyDescent="0.25">
      <c r="B1347" s="429" t="s">
        <v>1349</v>
      </c>
      <c r="C1347" s="429" t="s">
        <v>1350</v>
      </c>
      <c r="D1347" s="429" t="s">
        <v>462</v>
      </c>
      <c r="E1347" s="429" t="s">
        <v>1351</v>
      </c>
      <c r="F1347" s="428" t="s">
        <v>268</v>
      </c>
      <c r="G1347" s="427">
        <v>36</v>
      </c>
      <c r="H1347" s="426">
        <v>74.61</v>
      </c>
      <c r="I1347" s="426">
        <v>74.61</v>
      </c>
      <c r="J1347" s="426">
        <v>2685.96</v>
      </c>
      <c r="K1347" s="425">
        <v>7.316067862426491E-4</v>
      </c>
    </row>
    <row r="1348" spans="2:11" x14ac:dyDescent="0.25">
      <c r="B1348" s="422" t="s">
        <v>4933</v>
      </c>
      <c r="C1348" s="513"/>
      <c r="D1348" s="513"/>
      <c r="E1348" s="422" t="s">
        <v>45</v>
      </c>
      <c r="F1348" s="513" t="s">
        <v>4932</v>
      </c>
      <c r="G1348" s="513"/>
      <c r="H1348" s="513"/>
      <c r="I1348" s="422"/>
      <c r="J1348" s="424" t="s">
        <v>2154</v>
      </c>
      <c r="K1348" s="422"/>
    </row>
    <row r="1349" spans="2:11" ht="25.5" x14ac:dyDescent="0.25">
      <c r="B1349" s="513" t="s">
        <v>5297</v>
      </c>
      <c r="C1349" s="513"/>
      <c r="D1349" s="513"/>
      <c r="E1349" s="422" t="s">
        <v>5296</v>
      </c>
      <c r="F1349" s="513">
        <f>G1347</f>
        <v>36</v>
      </c>
      <c r="G1349" s="513"/>
      <c r="H1349" s="513"/>
      <c r="I1349" s="513"/>
      <c r="J1349" s="423">
        <f>F1349</f>
        <v>36</v>
      </c>
      <c r="K1349" s="422" t="s">
        <v>121</v>
      </c>
    </row>
    <row r="1350" spans="2:11" ht="25.5" x14ac:dyDescent="0.25">
      <c r="B1350" s="429" t="s">
        <v>1352</v>
      </c>
      <c r="C1350" s="429" t="s">
        <v>1353</v>
      </c>
      <c r="D1350" s="429" t="s">
        <v>462</v>
      </c>
      <c r="E1350" s="429" t="s">
        <v>1354</v>
      </c>
      <c r="F1350" s="428" t="s">
        <v>268</v>
      </c>
      <c r="G1350" s="427">
        <v>36</v>
      </c>
      <c r="H1350" s="426">
        <v>89.81</v>
      </c>
      <c r="I1350" s="426">
        <v>89.81</v>
      </c>
      <c r="J1350" s="426">
        <v>3233.16</v>
      </c>
      <c r="K1350" s="425">
        <v>8.8065414116676472E-4</v>
      </c>
    </row>
    <row r="1351" spans="2:11" x14ac:dyDescent="0.25">
      <c r="B1351" s="422" t="s">
        <v>4933</v>
      </c>
      <c r="C1351" s="513"/>
      <c r="D1351" s="513"/>
      <c r="E1351" s="422" t="s">
        <v>45</v>
      </c>
      <c r="F1351" s="513" t="s">
        <v>4932</v>
      </c>
      <c r="G1351" s="513"/>
      <c r="H1351" s="513"/>
      <c r="I1351" s="422"/>
      <c r="J1351" s="424" t="s">
        <v>2154</v>
      </c>
      <c r="K1351" s="422"/>
    </row>
    <row r="1352" spans="2:11" ht="25.5" x14ac:dyDescent="0.25">
      <c r="B1352" s="513" t="s">
        <v>5297</v>
      </c>
      <c r="C1352" s="513"/>
      <c r="D1352" s="513"/>
      <c r="E1352" s="422" t="s">
        <v>5296</v>
      </c>
      <c r="F1352" s="513">
        <f>G1350</f>
        <v>36</v>
      </c>
      <c r="G1352" s="513"/>
      <c r="H1352" s="513"/>
      <c r="I1352" s="513"/>
      <c r="J1352" s="423">
        <f>F1352</f>
        <v>36</v>
      </c>
      <c r="K1352" s="422" t="s">
        <v>121</v>
      </c>
    </row>
    <row r="1353" spans="2:11" ht="25.5" x14ac:dyDescent="0.25">
      <c r="B1353" s="429" t="s">
        <v>1355</v>
      </c>
      <c r="C1353" s="429" t="s">
        <v>1356</v>
      </c>
      <c r="D1353" s="429" t="s">
        <v>462</v>
      </c>
      <c r="E1353" s="429" t="s">
        <v>1357</v>
      </c>
      <c r="F1353" s="428" t="s">
        <v>268</v>
      </c>
      <c r="G1353" s="427">
        <v>3</v>
      </c>
      <c r="H1353" s="426">
        <v>138.41</v>
      </c>
      <c r="I1353" s="426">
        <v>138.41</v>
      </c>
      <c r="J1353" s="426">
        <v>415.23</v>
      </c>
      <c r="K1353" s="425">
        <v>1.1310112058687962E-4</v>
      </c>
    </row>
    <row r="1354" spans="2:11" x14ac:dyDescent="0.25">
      <c r="B1354" s="422" t="s">
        <v>4933</v>
      </c>
      <c r="C1354" s="513"/>
      <c r="D1354" s="513"/>
      <c r="E1354" s="422" t="s">
        <v>45</v>
      </c>
      <c r="F1354" s="513" t="s">
        <v>4932</v>
      </c>
      <c r="G1354" s="513"/>
      <c r="H1354" s="513"/>
      <c r="I1354" s="422"/>
      <c r="J1354" s="424" t="s">
        <v>2154</v>
      </c>
      <c r="K1354" s="422"/>
    </row>
    <row r="1355" spans="2:11" ht="25.5" x14ac:dyDescent="0.25">
      <c r="B1355" s="513" t="s">
        <v>5297</v>
      </c>
      <c r="C1355" s="513"/>
      <c r="D1355" s="513"/>
      <c r="E1355" s="422" t="s">
        <v>5296</v>
      </c>
      <c r="F1355" s="513">
        <f>G1353</f>
        <v>3</v>
      </c>
      <c r="G1355" s="513"/>
      <c r="H1355" s="513"/>
      <c r="I1355" s="513"/>
      <c r="J1355" s="423">
        <f>F1355</f>
        <v>3</v>
      </c>
      <c r="K1355" s="422" t="s">
        <v>121</v>
      </c>
    </row>
    <row r="1356" spans="2:11" ht="25.5" x14ac:dyDescent="0.25">
      <c r="B1356" s="429" t="s">
        <v>1358</v>
      </c>
      <c r="C1356" s="429" t="s">
        <v>1359</v>
      </c>
      <c r="D1356" s="429" t="s">
        <v>229</v>
      </c>
      <c r="E1356" s="429" t="s">
        <v>1360</v>
      </c>
      <c r="F1356" s="428" t="s">
        <v>268</v>
      </c>
      <c r="G1356" s="427">
        <v>9</v>
      </c>
      <c r="H1356" s="426">
        <v>57.75</v>
      </c>
      <c r="I1356" s="426">
        <v>57.75</v>
      </c>
      <c r="J1356" s="426">
        <v>519.75</v>
      </c>
      <c r="K1356" s="425">
        <v>1.4157047281032365E-4</v>
      </c>
    </row>
    <row r="1357" spans="2:11" x14ac:dyDescent="0.25">
      <c r="B1357" s="422" t="s">
        <v>4933</v>
      </c>
      <c r="C1357" s="513"/>
      <c r="D1357" s="513"/>
      <c r="E1357" s="422" t="s">
        <v>45</v>
      </c>
      <c r="F1357" s="513" t="s">
        <v>4932</v>
      </c>
      <c r="G1357" s="513"/>
      <c r="H1357" s="513"/>
      <c r="I1357" s="422"/>
      <c r="J1357" s="424" t="s">
        <v>2154</v>
      </c>
      <c r="K1357" s="422"/>
    </row>
    <row r="1358" spans="2:11" ht="25.5" x14ac:dyDescent="0.25">
      <c r="B1358" s="513" t="s">
        <v>5297</v>
      </c>
      <c r="C1358" s="513"/>
      <c r="D1358" s="513"/>
      <c r="E1358" s="422" t="s">
        <v>5296</v>
      </c>
      <c r="F1358" s="513">
        <f>G1356</f>
        <v>9</v>
      </c>
      <c r="G1358" s="513"/>
      <c r="H1358" s="513"/>
      <c r="I1358" s="513"/>
      <c r="J1358" s="423">
        <f>F1358</f>
        <v>9</v>
      </c>
      <c r="K1358" s="422" t="s">
        <v>121</v>
      </c>
    </row>
    <row r="1359" spans="2:11" ht="25.5" x14ac:dyDescent="0.25">
      <c r="B1359" s="429" t="s">
        <v>1361</v>
      </c>
      <c r="C1359" s="429" t="s">
        <v>1362</v>
      </c>
      <c r="D1359" s="429" t="s">
        <v>229</v>
      </c>
      <c r="E1359" s="429" t="s">
        <v>1363</v>
      </c>
      <c r="F1359" s="428" t="s">
        <v>268</v>
      </c>
      <c r="G1359" s="427">
        <v>80</v>
      </c>
      <c r="H1359" s="426">
        <v>22.01</v>
      </c>
      <c r="I1359" s="426">
        <v>22.01</v>
      </c>
      <c r="J1359" s="426">
        <v>1760.8</v>
      </c>
      <c r="K1359" s="425">
        <v>4.7960998273096272E-4</v>
      </c>
    </row>
    <row r="1360" spans="2:11" x14ac:dyDescent="0.25">
      <c r="B1360" s="422" t="s">
        <v>4933</v>
      </c>
      <c r="C1360" s="513"/>
      <c r="D1360" s="513"/>
      <c r="E1360" s="422" t="s">
        <v>45</v>
      </c>
      <c r="F1360" s="513" t="s">
        <v>4932</v>
      </c>
      <c r="G1360" s="513"/>
      <c r="H1360" s="513"/>
      <c r="I1360" s="422"/>
      <c r="J1360" s="424" t="s">
        <v>2154</v>
      </c>
      <c r="K1360" s="422"/>
    </row>
    <row r="1361" spans="2:11" ht="25.5" x14ac:dyDescent="0.25">
      <c r="B1361" s="513" t="s">
        <v>5297</v>
      </c>
      <c r="C1361" s="513"/>
      <c r="D1361" s="513"/>
      <c r="E1361" s="422" t="s">
        <v>5296</v>
      </c>
      <c r="F1361" s="513">
        <f>G1359</f>
        <v>80</v>
      </c>
      <c r="G1361" s="513"/>
      <c r="H1361" s="513"/>
      <c r="I1361" s="513"/>
      <c r="J1361" s="423">
        <f>F1361</f>
        <v>80</v>
      </c>
      <c r="K1361" s="422" t="s">
        <v>121</v>
      </c>
    </row>
    <row r="1362" spans="2:11" ht="25.5" x14ac:dyDescent="0.25">
      <c r="B1362" s="429" t="s">
        <v>1364</v>
      </c>
      <c r="C1362" s="429" t="s">
        <v>1365</v>
      </c>
      <c r="D1362" s="429" t="s">
        <v>229</v>
      </c>
      <c r="E1362" s="429" t="s">
        <v>1366</v>
      </c>
      <c r="F1362" s="428" t="s">
        <v>279</v>
      </c>
      <c r="G1362" s="427">
        <v>169</v>
      </c>
      <c r="H1362" s="426">
        <v>6.41</v>
      </c>
      <c r="I1362" s="426">
        <v>6.41</v>
      </c>
      <c r="J1362" s="426">
        <v>1083.29</v>
      </c>
      <c r="K1362" s="425">
        <v>2.9506854736064547E-4</v>
      </c>
    </row>
    <row r="1363" spans="2:11" x14ac:dyDescent="0.25">
      <c r="B1363" s="422" t="s">
        <v>4933</v>
      </c>
      <c r="C1363" s="513"/>
      <c r="D1363" s="513"/>
      <c r="E1363" s="422" t="s">
        <v>45</v>
      </c>
      <c r="F1363" s="513" t="s">
        <v>4932</v>
      </c>
      <c r="G1363" s="513"/>
      <c r="H1363" s="513"/>
      <c r="I1363" s="422"/>
      <c r="J1363" s="424" t="s">
        <v>2154</v>
      </c>
      <c r="K1363" s="422"/>
    </row>
    <row r="1364" spans="2:11" ht="25.5" x14ac:dyDescent="0.25">
      <c r="B1364" s="513" t="s">
        <v>5297</v>
      </c>
      <c r="C1364" s="513"/>
      <c r="D1364" s="513"/>
      <c r="E1364" s="422" t="s">
        <v>5296</v>
      </c>
      <c r="F1364" s="513">
        <f>G1362</f>
        <v>169</v>
      </c>
      <c r="G1364" s="513"/>
      <c r="H1364" s="513"/>
      <c r="I1364" s="513"/>
      <c r="J1364" s="423">
        <f>F1364</f>
        <v>169</v>
      </c>
      <c r="K1364" s="422" t="s">
        <v>121</v>
      </c>
    </row>
    <row r="1365" spans="2:11" ht="25.5" x14ac:dyDescent="0.25">
      <c r="B1365" s="429" t="s">
        <v>1367</v>
      </c>
      <c r="C1365" s="429" t="s">
        <v>1368</v>
      </c>
      <c r="D1365" s="429" t="s">
        <v>462</v>
      </c>
      <c r="E1365" s="429" t="s">
        <v>1369</v>
      </c>
      <c r="F1365" s="428" t="s">
        <v>268</v>
      </c>
      <c r="G1365" s="427">
        <v>7</v>
      </c>
      <c r="H1365" s="426">
        <v>22.33</v>
      </c>
      <c r="I1365" s="426">
        <v>22.33</v>
      </c>
      <c r="J1365" s="426">
        <v>156.31</v>
      </c>
      <c r="K1365" s="425">
        <v>4.2576008859993631E-5</v>
      </c>
    </row>
    <row r="1366" spans="2:11" x14ac:dyDescent="0.25">
      <c r="B1366" s="422" t="s">
        <v>4933</v>
      </c>
      <c r="C1366" s="513"/>
      <c r="D1366" s="513"/>
      <c r="E1366" s="422" t="s">
        <v>45</v>
      </c>
      <c r="F1366" s="513" t="s">
        <v>4932</v>
      </c>
      <c r="G1366" s="513"/>
      <c r="H1366" s="513"/>
      <c r="I1366" s="422"/>
      <c r="J1366" s="424" t="s">
        <v>2154</v>
      </c>
      <c r="K1366" s="422"/>
    </row>
    <row r="1367" spans="2:11" ht="25.5" x14ac:dyDescent="0.25">
      <c r="B1367" s="513" t="s">
        <v>5297</v>
      </c>
      <c r="C1367" s="513"/>
      <c r="D1367" s="513"/>
      <c r="E1367" s="422" t="s">
        <v>5296</v>
      </c>
      <c r="F1367" s="513">
        <f>G1365</f>
        <v>7</v>
      </c>
      <c r="G1367" s="513"/>
      <c r="H1367" s="513"/>
      <c r="I1367" s="513"/>
      <c r="J1367" s="423">
        <f>F1367</f>
        <v>7</v>
      </c>
      <c r="K1367" s="422" t="s">
        <v>121</v>
      </c>
    </row>
    <row r="1368" spans="2:11" ht="38.25" x14ac:dyDescent="0.25">
      <c r="B1368" s="429" t="s">
        <v>1370</v>
      </c>
      <c r="C1368" s="429" t="s">
        <v>1371</v>
      </c>
      <c r="D1368" s="429" t="s">
        <v>462</v>
      </c>
      <c r="E1368" s="429" t="s">
        <v>1372</v>
      </c>
      <c r="F1368" s="428" t="s">
        <v>268</v>
      </c>
      <c r="G1368" s="427">
        <v>15</v>
      </c>
      <c r="H1368" s="426">
        <v>125.81</v>
      </c>
      <c r="I1368" s="426">
        <v>125.81</v>
      </c>
      <c r="J1368" s="426">
        <v>1887.15</v>
      </c>
      <c r="K1368" s="425">
        <v>5.1402543100337132E-4</v>
      </c>
    </row>
    <row r="1369" spans="2:11" x14ac:dyDescent="0.25">
      <c r="B1369" s="422" t="s">
        <v>4933</v>
      </c>
      <c r="C1369" s="513"/>
      <c r="D1369" s="513"/>
      <c r="E1369" s="422" t="s">
        <v>45</v>
      </c>
      <c r="F1369" s="513" t="s">
        <v>4932</v>
      </c>
      <c r="G1369" s="513"/>
      <c r="H1369" s="513"/>
      <c r="I1369" s="422"/>
      <c r="J1369" s="424" t="s">
        <v>2154</v>
      </c>
      <c r="K1369" s="422"/>
    </row>
    <row r="1370" spans="2:11" ht="25.5" x14ac:dyDescent="0.25">
      <c r="B1370" s="513" t="s">
        <v>5297</v>
      </c>
      <c r="C1370" s="513"/>
      <c r="D1370" s="513"/>
      <c r="E1370" s="422" t="s">
        <v>5296</v>
      </c>
      <c r="F1370" s="513">
        <f>G1368</f>
        <v>15</v>
      </c>
      <c r="G1370" s="513"/>
      <c r="H1370" s="513"/>
      <c r="I1370" s="513"/>
      <c r="J1370" s="423">
        <f>F1370</f>
        <v>15</v>
      </c>
      <c r="K1370" s="422" t="s">
        <v>121</v>
      </c>
    </row>
    <row r="1371" spans="2:11" ht="51" x14ac:dyDescent="0.25">
      <c r="B1371" s="429" t="s">
        <v>1373</v>
      </c>
      <c r="C1371" s="429" t="s">
        <v>1374</v>
      </c>
      <c r="D1371" s="429" t="s">
        <v>1163</v>
      </c>
      <c r="E1371" s="429" t="s">
        <v>1375</v>
      </c>
      <c r="F1371" s="428" t="s">
        <v>1376</v>
      </c>
      <c r="G1371" s="427">
        <v>8</v>
      </c>
      <c r="H1371" s="426">
        <v>209.75</v>
      </c>
      <c r="I1371" s="426">
        <v>209.75</v>
      </c>
      <c r="J1371" s="426">
        <v>1678</v>
      </c>
      <c r="K1371" s="425">
        <v>4.5705676455165572E-4</v>
      </c>
    </row>
    <row r="1372" spans="2:11" x14ac:dyDescent="0.25">
      <c r="B1372" s="422" t="s">
        <v>4933</v>
      </c>
      <c r="C1372" s="513"/>
      <c r="D1372" s="513"/>
      <c r="E1372" s="422" t="s">
        <v>45</v>
      </c>
      <c r="F1372" s="513" t="s">
        <v>4932</v>
      </c>
      <c r="G1372" s="513"/>
      <c r="H1372" s="513"/>
      <c r="I1372" s="422"/>
      <c r="J1372" s="424" t="s">
        <v>2154</v>
      </c>
      <c r="K1372" s="422"/>
    </row>
    <row r="1373" spans="2:11" ht="25.5" x14ac:dyDescent="0.25">
      <c r="B1373" s="513" t="s">
        <v>5297</v>
      </c>
      <c r="C1373" s="513"/>
      <c r="D1373" s="513"/>
      <c r="E1373" s="422" t="s">
        <v>5296</v>
      </c>
      <c r="F1373" s="513">
        <f>G1371</f>
        <v>8</v>
      </c>
      <c r="G1373" s="513"/>
      <c r="H1373" s="513"/>
      <c r="I1373" s="513"/>
      <c r="J1373" s="423">
        <f>F1373</f>
        <v>8</v>
      </c>
      <c r="K1373" s="422" t="s">
        <v>121</v>
      </c>
    </row>
    <row r="1374" spans="2:11" x14ac:dyDescent="0.25">
      <c r="B1374" s="434" t="s">
        <v>1377</v>
      </c>
      <c r="C1374" s="434" t="s">
        <v>185</v>
      </c>
      <c r="D1374" s="434"/>
      <c r="E1374" s="434" t="s">
        <v>1378</v>
      </c>
      <c r="F1374" s="433"/>
      <c r="G1374" s="432">
        <v>1</v>
      </c>
      <c r="H1374" s="432" t="s">
        <v>121</v>
      </c>
      <c r="I1374" s="431">
        <v>50581.82</v>
      </c>
      <c r="J1374" s="431">
        <v>50581.82</v>
      </c>
      <c r="K1374" s="430">
        <v>1.3777570318435179E-2</v>
      </c>
    </row>
    <row r="1375" spans="2:11" ht="25.5" x14ac:dyDescent="0.25">
      <c r="B1375" s="429" t="s">
        <v>1379</v>
      </c>
      <c r="C1375" s="429" t="s">
        <v>1380</v>
      </c>
      <c r="D1375" s="429" t="s">
        <v>229</v>
      </c>
      <c r="E1375" s="429" t="s">
        <v>1381</v>
      </c>
      <c r="F1375" s="428" t="s">
        <v>279</v>
      </c>
      <c r="G1375" s="427">
        <v>68</v>
      </c>
      <c r="H1375" s="426">
        <v>3.44</v>
      </c>
      <c r="I1375" s="426">
        <v>3.44</v>
      </c>
      <c r="J1375" s="426">
        <v>233.92</v>
      </c>
      <c r="K1375" s="425">
        <v>6.3715565175162878E-5</v>
      </c>
    </row>
    <row r="1376" spans="2:11" x14ac:dyDescent="0.25">
      <c r="B1376" s="422" t="s">
        <v>4933</v>
      </c>
      <c r="C1376" s="513"/>
      <c r="D1376" s="513"/>
      <c r="E1376" s="422" t="s">
        <v>45</v>
      </c>
      <c r="F1376" s="513" t="s">
        <v>4932</v>
      </c>
      <c r="G1376" s="513"/>
      <c r="H1376" s="513"/>
      <c r="I1376" s="422"/>
      <c r="J1376" s="424" t="s">
        <v>2154</v>
      </c>
      <c r="K1376" s="422"/>
    </row>
    <row r="1377" spans="2:11" ht="25.5" x14ac:dyDescent="0.25">
      <c r="B1377" s="513" t="s">
        <v>5297</v>
      </c>
      <c r="C1377" s="513"/>
      <c r="D1377" s="513"/>
      <c r="E1377" s="422" t="s">
        <v>5296</v>
      </c>
      <c r="F1377" s="513">
        <f>G1375</f>
        <v>68</v>
      </c>
      <c r="G1377" s="513"/>
      <c r="H1377" s="513"/>
      <c r="I1377" s="513"/>
      <c r="J1377" s="423">
        <f>F1377</f>
        <v>68</v>
      </c>
      <c r="K1377" s="422" t="s">
        <v>121</v>
      </c>
    </row>
    <row r="1378" spans="2:11" ht="25.5" x14ac:dyDescent="0.25">
      <c r="B1378" s="429" t="s">
        <v>1382</v>
      </c>
      <c r="C1378" s="429" t="s">
        <v>1383</v>
      </c>
      <c r="D1378" s="429" t="s">
        <v>229</v>
      </c>
      <c r="E1378" s="429" t="s">
        <v>1384</v>
      </c>
      <c r="F1378" s="428" t="s">
        <v>279</v>
      </c>
      <c r="G1378" s="427">
        <v>1</v>
      </c>
      <c r="H1378" s="426">
        <v>811.9</v>
      </c>
      <c r="I1378" s="426">
        <v>811.9</v>
      </c>
      <c r="J1378" s="426">
        <v>811.9</v>
      </c>
      <c r="K1378" s="425">
        <v>2.2114683381376001E-4</v>
      </c>
    </row>
    <row r="1379" spans="2:11" x14ac:dyDescent="0.25">
      <c r="B1379" s="422" t="s">
        <v>4933</v>
      </c>
      <c r="C1379" s="513"/>
      <c r="D1379" s="513"/>
      <c r="E1379" s="422" t="s">
        <v>45</v>
      </c>
      <c r="F1379" s="513" t="s">
        <v>4932</v>
      </c>
      <c r="G1379" s="513"/>
      <c r="H1379" s="513"/>
      <c r="I1379" s="422"/>
      <c r="J1379" s="424" t="s">
        <v>2154</v>
      </c>
      <c r="K1379" s="422"/>
    </row>
    <row r="1380" spans="2:11" ht="25.5" x14ac:dyDescent="0.25">
      <c r="B1380" s="513" t="s">
        <v>5297</v>
      </c>
      <c r="C1380" s="513"/>
      <c r="D1380" s="513"/>
      <c r="E1380" s="422" t="s">
        <v>5296</v>
      </c>
      <c r="F1380" s="513">
        <f>G1378</f>
        <v>1</v>
      </c>
      <c r="G1380" s="513"/>
      <c r="H1380" s="513"/>
      <c r="I1380" s="513"/>
      <c r="J1380" s="423">
        <f>F1380</f>
        <v>1</v>
      </c>
      <c r="K1380" s="422" t="s">
        <v>121</v>
      </c>
    </row>
    <row r="1381" spans="2:11" ht="25.5" x14ac:dyDescent="0.25">
      <c r="B1381" s="429" t="s">
        <v>1385</v>
      </c>
      <c r="C1381" s="429" t="s">
        <v>1386</v>
      </c>
      <c r="D1381" s="429" t="s">
        <v>434</v>
      </c>
      <c r="E1381" s="429" t="s">
        <v>1387</v>
      </c>
      <c r="F1381" s="428" t="s">
        <v>428</v>
      </c>
      <c r="G1381" s="427">
        <v>1</v>
      </c>
      <c r="H1381" s="426">
        <v>3812.58</v>
      </c>
      <c r="I1381" s="426">
        <v>3812.58</v>
      </c>
      <c r="J1381" s="426">
        <v>3812.58</v>
      </c>
      <c r="K1381" s="425">
        <v>1.0384776396867412E-3</v>
      </c>
    </row>
    <row r="1382" spans="2:11" x14ac:dyDescent="0.25">
      <c r="B1382" s="422" t="s">
        <v>4933</v>
      </c>
      <c r="C1382" s="513"/>
      <c r="D1382" s="513"/>
      <c r="E1382" s="422" t="s">
        <v>45</v>
      </c>
      <c r="F1382" s="513" t="s">
        <v>4932</v>
      </c>
      <c r="G1382" s="513"/>
      <c r="H1382" s="513"/>
      <c r="I1382" s="422"/>
      <c r="J1382" s="424" t="s">
        <v>2154</v>
      </c>
      <c r="K1382" s="422"/>
    </row>
    <row r="1383" spans="2:11" ht="25.5" x14ac:dyDescent="0.25">
      <c r="B1383" s="513" t="s">
        <v>5297</v>
      </c>
      <c r="C1383" s="513"/>
      <c r="D1383" s="513"/>
      <c r="E1383" s="422" t="s">
        <v>5296</v>
      </c>
      <c r="F1383" s="513">
        <f>G1381</f>
        <v>1</v>
      </c>
      <c r="G1383" s="513"/>
      <c r="H1383" s="513"/>
      <c r="I1383" s="513"/>
      <c r="J1383" s="423">
        <f>F1383</f>
        <v>1</v>
      </c>
      <c r="K1383" s="422" t="s">
        <v>121</v>
      </c>
    </row>
    <row r="1384" spans="2:11" ht="38.25" x14ac:dyDescent="0.25">
      <c r="B1384" s="429" t="s">
        <v>1388</v>
      </c>
      <c r="C1384" s="429" t="s">
        <v>1389</v>
      </c>
      <c r="D1384" s="429" t="s">
        <v>667</v>
      </c>
      <c r="E1384" s="429" t="s">
        <v>1390</v>
      </c>
      <c r="F1384" s="428" t="s">
        <v>268</v>
      </c>
      <c r="G1384" s="427">
        <v>144</v>
      </c>
      <c r="H1384" s="426">
        <v>2.2000000000000002</v>
      </c>
      <c r="I1384" s="426">
        <v>2.2000000000000002</v>
      </c>
      <c r="J1384" s="426">
        <v>316.8</v>
      </c>
      <c r="K1384" s="425">
        <v>8.6290573903435356E-5</v>
      </c>
    </row>
    <row r="1385" spans="2:11" x14ac:dyDescent="0.25">
      <c r="B1385" s="422" t="s">
        <v>4933</v>
      </c>
      <c r="C1385" s="513"/>
      <c r="D1385" s="513"/>
      <c r="E1385" s="422" t="s">
        <v>45</v>
      </c>
      <c r="F1385" s="513" t="s">
        <v>4932</v>
      </c>
      <c r="G1385" s="513"/>
      <c r="H1385" s="513"/>
      <c r="I1385" s="422"/>
      <c r="J1385" s="424" t="s">
        <v>2154</v>
      </c>
      <c r="K1385" s="422"/>
    </row>
    <row r="1386" spans="2:11" ht="25.5" x14ac:dyDescent="0.25">
      <c r="B1386" s="513" t="s">
        <v>5297</v>
      </c>
      <c r="C1386" s="513"/>
      <c r="D1386" s="513"/>
      <c r="E1386" s="422" t="s">
        <v>5296</v>
      </c>
      <c r="F1386" s="513">
        <f>G1384</f>
        <v>144</v>
      </c>
      <c r="G1386" s="513"/>
      <c r="H1386" s="513"/>
      <c r="I1386" s="513"/>
      <c r="J1386" s="423">
        <f>F1386</f>
        <v>144</v>
      </c>
      <c r="K1386" s="422" t="s">
        <v>121</v>
      </c>
    </row>
    <row r="1387" spans="2:11" ht="25.5" x14ac:dyDescent="0.25">
      <c r="B1387" s="429" t="s">
        <v>1391</v>
      </c>
      <c r="C1387" s="429" t="s">
        <v>1392</v>
      </c>
      <c r="D1387" s="429" t="s">
        <v>1163</v>
      </c>
      <c r="E1387" s="429" t="s">
        <v>1393</v>
      </c>
      <c r="F1387" s="428" t="s">
        <v>428</v>
      </c>
      <c r="G1387" s="427">
        <v>1</v>
      </c>
      <c r="H1387" s="426">
        <v>549.11</v>
      </c>
      <c r="I1387" s="426">
        <v>549.11</v>
      </c>
      <c r="J1387" s="426">
        <v>549.11</v>
      </c>
      <c r="K1387" s="425">
        <v>1.4956760428066728E-4</v>
      </c>
    </row>
    <row r="1388" spans="2:11" x14ac:dyDescent="0.25">
      <c r="B1388" s="422" t="s">
        <v>4933</v>
      </c>
      <c r="C1388" s="513"/>
      <c r="D1388" s="513"/>
      <c r="E1388" s="422" t="s">
        <v>45</v>
      </c>
      <c r="F1388" s="513" t="s">
        <v>4932</v>
      </c>
      <c r="G1388" s="513"/>
      <c r="H1388" s="513"/>
      <c r="I1388" s="422"/>
      <c r="J1388" s="424" t="s">
        <v>2154</v>
      </c>
      <c r="K1388" s="422"/>
    </row>
    <row r="1389" spans="2:11" ht="25.5" x14ac:dyDescent="0.25">
      <c r="B1389" s="513" t="s">
        <v>5297</v>
      </c>
      <c r="C1389" s="513"/>
      <c r="D1389" s="513"/>
      <c r="E1389" s="422" t="s">
        <v>5296</v>
      </c>
      <c r="F1389" s="513">
        <f>G1387</f>
        <v>1</v>
      </c>
      <c r="G1389" s="513"/>
      <c r="H1389" s="513"/>
      <c r="I1389" s="513"/>
      <c r="J1389" s="423">
        <f>F1389</f>
        <v>1</v>
      </c>
      <c r="K1389" s="422" t="s">
        <v>121</v>
      </c>
    </row>
    <row r="1390" spans="2:11" ht="25.5" x14ac:dyDescent="0.25">
      <c r="B1390" s="429" t="s">
        <v>1394</v>
      </c>
      <c r="C1390" s="429" t="s">
        <v>1395</v>
      </c>
      <c r="D1390" s="429" t="s">
        <v>462</v>
      </c>
      <c r="E1390" s="429" t="s">
        <v>1396</v>
      </c>
      <c r="F1390" s="428" t="s">
        <v>268</v>
      </c>
      <c r="G1390" s="427">
        <v>2</v>
      </c>
      <c r="H1390" s="426">
        <v>3703.69</v>
      </c>
      <c r="I1390" s="426">
        <v>3703.69</v>
      </c>
      <c r="J1390" s="426">
        <v>7407.38</v>
      </c>
      <c r="K1390" s="425">
        <v>2.0176359574521118E-3</v>
      </c>
    </row>
    <row r="1391" spans="2:11" x14ac:dyDescent="0.25">
      <c r="B1391" s="422" t="s">
        <v>4933</v>
      </c>
      <c r="C1391" s="513"/>
      <c r="D1391" s="513"/>
      <c r="E1391" s="422" t="s">
        <v>45</v>
      </c>
      <c r="F1391" s="513" t="s">
        <v>4932</v>
      </c>
      <c r="G1391" s="513"/>
      <c r="H1391" s="513"/>
      <c r="I1391" s="422"/>
      <c r="J1391" s="424" t="s">
        <v>2154</v>
      </c>
      <c r="K1391" s="422"/>
    </row>
    <row r="1392" spans="2:11" ht="25.5" x14ac:dyDescent="0.25">
      <c r="B1392" s="513" t="s">
        <v>5297</v>
      </c>
      <c r="C1392" s="513"/>
      <c r="D1392" s="513"/>
      <c r="E1392" s="422" t="s">
        <v>5296</v>
      </c>
      <c r="F1392" s="513">
        <f>G1390</f>
        <v>2</v>
      </c>
      <c r="G1392" s="513"/>
      <c r="H1392" s="513"/>
      <c r="I1392" s="513"/>
      <c r="J1392" s="423">
        <f>F1392</f>
        <v>2</v>
      </c>
      <c r="K1392" s="422" t="s">
        <v>121</v>
      </c>
    </row>
    <row r="1393" spans="2:11" ht="25.5" x14ac:dyDescent="0.25">
      <c r="B1393" s="429" t="s">
        <v>1397</v>
      </c>
      <c r="C1393" s="429" t="s">
        <v>1398</v>
      </c>
      <c r="D1393" s="429" t="s">
        <v>229</v>
      </c>
      <c r="E1393" s="429" t="s">
        <v>1399</v>
      </c>
      <c r="F1393" s="428" t="s">
        <v>279</v>
      </c>
      <c r="G1393" s="427">
        <v>1</v>
      </c>
      <c r="H1393" s="426">
        <v>34.71</v>
      </c>
      <c r="I1393" s="426">
        <v>34.71</v>
      </c>
      <c r="J1393" s="426">
        <v>34.71</v>
      </c>
      <c r="K1393" s="425">
        <v>9.4543744324123789E-6</v>
      </c>
    </row>
    <row r="1394" spans="2:11" x14ac:dyDescent="0.25">
      <c r="B1394" s="422" t="s">
        <v>4933</v>
      </c>
      <c r="C1394" s="513"/>
      <c r="D1394" s="513"/>
      <c r="E1394" s="422" t="s">
        <v>45</v>
      </c>
      <c r="F1394" s="513" t="s">
        <v>4932</v>
      </c>
      <c r="G1394" s="513"/>
      <c r="H1394" s="513"/>
      <c r="I1394" s="422"/>
      <c r="J1394" s="424" t="s">
        <v>2154</v>
      </c>
      <c r="K1394" s="422"/>
    </row>
    <row r="1395" spans="2:11" ht="25.5" x14ac:dyDescent="0.25">
      <c r="B1395" s="513" t="s">
        <v>5297</v>
      </c>
      <c r="C1395" s="513"/>
      <c r="D1395" s="513"/>
      <c r="E1395" s="422" t="s">
        <v>5296</v>
      </c>
      <c r="F1395" s="513">
        <f>G1393</f>
        <v>1</v>
      </c>
      <c r="G1395" s="513"/>
      <c r="H1395" s="513"/>
      <c r="I1395" s="513"/>
      <c r="J1395" s="423">
        <f>F1395</f>
        <v>1</v>
      </c>
      <c r="K1395" s="422" t="s">
        <v>121</v>
      </c>
    </row>
    <row r="1396" spans="2:11" ht="38.25" x14ac:dyDescent="0.25">
      <c r="B1396" s="429" t="s">
        <v>1400</v>
      </c>
      <c r="C1396" s="429" t="s">
        <v>1236</v>
      </c>
      <c r="D1396" s="429" t="s">
        <v>434</v>
      </c>
      <c r="E1396" s="429" t="s">
        <v>1237</v>
      </c>
      <c r="F1396" s="428" t="s">
        <v>428</v>
      </c>
      <c r="G1396" s="427">
        <v>23</v>
      </c>
      <c r="H1396" s="426">
        <v>13.24</v>
      </c>
      <c r="I1396" s="426">
        <v>13.24</v>
      </c>
      <c r="J1396" s="426">
        <v>304.52</v>
      </c>
      <c r="K1396" s="425">
        <v>8.2945724637228965E-5</v>
      </c>
    </row>
    <row r="1397" spans="2:11" x14ac:dyDescent="0.25">
      <c r="B1397" s="422" t="s">
        <v>4933</v>
      </c>
      <c r="C1397" s="513"/>
      <c r="D1397" s="513"/>
      <c r="E1397" s="422" t="s">
        <v>45</v>
      </c>
      <c r="F1397" s="513" t="s">
        <v>4932</v>
      </c>
      <c r="G1397" s="513"/>
      <c r="H1397" s="513"/>
      <c r="I1397" s="422"/>
      <c r="J1397" s="424" t="s">
        <v>2154</v>
      </c>
      <c r="K1397" s="422"/>
    </row>
    <row r="1398" spans="2:11" ht="25.5" x14ac:dyDescent="0.25">
      <c r="B1398" s="513" t="s">
        <v>5297</v>
      </c>
      <c r="C1398" s="513"/>
      <c r="D1398" s="513"/>
      <c r="E1398" s="422" t="s">
        <v>5296</v>
      </c>
      <c r="F1398" s="513">
        <f>G1396</f>
        <v>23</v>
      </c>
      <c r="G1398" s="513"/>
      <c r="H1398" s="513"/>
      <c r="I1398" s="513"/>
      <c r="J1398" s="423">
        <f>F1398</f>
        <v>23</v>
      </c>
      <c r="K1398" s="422" t="s">
        <v>121</v>
      </c>
    </row>
    <row r="1399" spans="2:11" ht="38.25" x14ac:dyDescent="0.25">
      <c r="B1399" s="429" t="s">
        <v>1401</v>
      </c>
      <c r="C1399" s="429" t="s">
        <v>1239</v>
      </c>
      <c r="D1399" s="429" t="s">
        <v>434</v>
      </c>
      <c r="E1399" s="429" t="s">
        <v>1240</v>
      </c>
      <c r="F1399" s="428" t="s">
        <v>428</v>
      </c>
      <c r="G1399" s="427">
        <v>4</v>
      </c>
      <c r="H1399" s="426">
        <v>15.21</v>
      </c>
      <c r="I1399" s="426">
        <v>15.21</v>
      </c>
      <c r="J1399" s="426">
        <v>60.84</v>
      </c>
      <c r="K1399" s="425">
        <v>1.6571712488273381E-5</v>
      </c>
    </row>
    <row r="1400" spans="2:11" x14ac:dyDescent="0.25">
      <c r="B1400" s="422" t="s">
        <v>4933</v>
      </c>
      <c r="C1400" s="513"/>
      <c r="D1400" s="513"/>
      <c r="E1400" s="422" t="s">
        <v>45</v>
      </c>
      <c r="F1400" s="513" t="s">
        <v>4932</v>
      </c>
      <c r="G1400" s="513"/>
      <c r="H1400" s="513"/>
      <c r="I1400" s="422"/>
      <c r="J1400" s="424" t="s">
        <v>2154</v>
      </c>
      <c r="K1400" s="422"/>
    </row>
    <row r="1401" spans="2:11" ht="25.5" x14ac:dyDescent="0.25">
      <c r="B1401" s="513" t="s">
        <v>5297</v>
      </c>
      <c r="C1401" s="513"/>
      <c r="D1401" s="513"/>
      <c r="E1401" s="422" t="s">
        <v>5296</v>
      </c>
      <c r="F1401" s="513">
        <f>G1399</f>
        <v>4</v>
      </c>
      <c r="G1401" s="513"/>
      <c r="H1401" s="513"/>
      <c r="I1401" s="513"/>
      <c r="J1401" s="423">
        <f>F1401</f>
        <v>4</v>
      </c>
      <c r="K1401" s="422" t="s">
        <v>121</v>
      </c>
    </row>
    <row r="1402" spans="2:11" ht="25.5" x14ac:dyDescent="0.25">
      <c r="B1402" s="429" t="s">
        <v>1402</v>
      </c>
      <c r="C1402" s="429" t="s">
        <v>1245</v>
      </c>
      <c r="D1402" s="429" t="s">
        <v>434</v>
      </c>
      <c r="E1402" s="429" t="s">
        <v>1246</v>
      </c>
      <c r="F1402" s="428" t="s">
        <v>428</v>
      </c>
      <c r="G1402" s="427">
        <v>7</v>
      </c>
      <c r="H1402" s="426">
        <v>12.24</v>
      </c>
      <c r="I1402" s="426">
        <v>12.24</v>
      </c>
      <c r="J1402" s="426">
        <v>85.68</v>
      </c>
      <c r="K1402" s="425">
        <v>2.3337677942065472E-5</v>
      </c>
    </row>
    <row r="1403" spans="2:11" x14ac:dyDescent="0.25">
      <c r="B1403" s="422" t="s">
        <v>4933</v>
      </c>
      <c r="C1403" s="513"/>
      <c r="D1403" s="513"/>
      <c r="E1403" s="422" t="s">
        <v>45</v>
      </c>
      <c r="F1403" s="513" t="s">
        <v>4932</v>
      </c>
      <c r="G1403" s="513"/>
      <c r="H1403" s="513"/>
      <c r="I1403" s="422"/>
      <c r="J1403" s="424" t="s">
        <v>2154</v>
      </c>
      <c r="K1403" s="422"/>
    </row>
    <row r="1404" spans="2:11" ht="25.5" x14ac:dyDescent="0.25">
      <c r="B1404" s="513" t="s">
        <v>5297</v>
      </c>
      <c r="C1404" s="513"/>
      <c r="D1404" s="513"/>
      <c r="E1404" s="422" t="s">
        <v>5296</v>
      </c>
      <c r="F1404" s="513">
        <f>G1402</f>
        <v>7</v>
      </c>
      <c r="G1404" s="513"/>
      <c r="H1404" s="513"/>
      <c r="I1404" s="513"/>
      <c r="J1404" s="423">
        <f>F1404</f>
        <v>7</v>
      </c>
      <c r="K1404" s="422" t="s">
        <v>121</v>
      </c>
    </row>
    <row r="1405" spans="2:11" ht="38.25" x14ac:dyDescent="0.25">
      <c r="B1405" s="429" t="s">
        <v>1403</v>
      </c>
      <c r="C1405" s="429" t="s">
        <v>1233</v>
      </c>
      <c r="D1405" s="429" t="s">
        <v>434</v>
      </c>
      <c r="E1405" s="429" t="s">
        <v>1234</v>
      </c>
      <c r="F1405" s="428" t="s">
        <v>428</v>
      </c>
      <c r="G1405" s="427">
        <v>2</v>
      </c>
      <c r="H1405" s="426">
        <v>40.35</v>
      </c>
      <c r="I1405" s="426">
        <v>40.35</v>
      </c>
      <c r="J1405" s="426">
        <v>80.7</v>
      </c>
      <c r="K1405" s="425">
        <v>2.1981216268962227E-5</v>
      </c>
    </row>
    <row r="1406" spans="2:11" x14ac:dyDescent="0.25">
      <c r="B1406" s="422" t="s">
        <v>4933</v>
      </c>
      <c r="C1406" s="513"/>
      <c r="D1406" s="513"/>
      <c r="E1406" s="422" t="s">
        <v>45</v>
      </c>
      <c r="F1406" s="513" t="s">
        <v>4932</v>
      </c>
      <c r="G1406" s="513"/>
      <c r="H1406" s="513"/>
      <c r="I1406" s="422"/>
      <c r="J1406" s="424" t="s">
        <v>2154</v>
      </c>
      <c r="K1406" s="422"/>
    </row>
    <row r="1407" spans="2:11" ht="25.5" x14ac:dyDescent="0.25">
      <c r="B1407" s="513" t="s">
        <v>5297</v>
      </c>
      <c r="C1407" s="513"/>
      <c r="D1407" s="513"/>
      <c r="E1407" s="422" t="s">
        <v>5296</v>
      </c>
      <c r="F1407" s="513">
        <f>G1405</f>
        <v>2</v>
      </c>
      <c r="G1407" s="513"/>
      <c r="H1407" s="513"/>
      <c r="I1407" s="513"/>
      <c r="J1407" s="423">
        <f>F1407</f>
        <v>2</v>
      </c>
      <c r="K1407" s="422" t="s">
        <v>121</v>
      </c>
    </row>
    <row r="1408" spans="2:11" ht="25.5" x14ac:dyDescent="0.25">
      <c r="B1408" s="429" t="s">
        <v>1404</v>
      </c>
      <c r="C1408" s="429" t="s">
        <v>1258</v>
      </c>
      <c r="D1408" s="429" t="s">
        <v>229</v>
      </c>
      <c r="E1408" s="429" t="s">
        <v>1259</v>
      </c>
      <c r="F1408" s="428" t="s">
        <v>279</v>
      </c>
      <c r="G1408" s="427">
        <v>18</v>
      </c>
      <c r="H1408" s="426">
        <v>4.41</v>
      </c>
      <c r="I1408" s="426">
        <v>4.41</v>
      </c>
      <c r="J1408" s="426">
        <v>79.38</v>
      </c>
      <c r="K1408" s="425">
        <v>2.1621672211031245E-5</v>
      </c>
    </row>
    <row r="1409" spans="2:11" x14ac:dyDescent="0.25">
      <c r="B1409" s="422" t="s">
        <v>4933</v>
      </c>
      <c r="C1409" s="513"/>
      <c r="D1409" s="513"/>
      <c r="E1409" s="422" t="s">
        <v>45</v>
      </c>
      <c r="F1409" s="513" t="s">
        <v>4932</v>
      </c>
      <c r="G1409" s="513"/>
      <c r="H1409" s="513"/>
      <c r="I1409" s="422"/>
      <c r="J1409" s="424" t="s">
        <v>2154</v>
      </c>
      <c r="K1409" s="422"/>
    </row>
    <row r="1410" spans="2:11" ht="25.5" x14ac:dyDescent="0.25">
      <c r="B1410" s="513" t="s">
        <v>5297</v>
      </c>
      <c r="C1410" s="513"/>
      <c r="D1410" s="513"/>
      <c r="E1410" s="422" t="s">
        <v>5296</v>
      </c>
      <c r="F1410" s="513">
        <f>G1408</f>
        <v>18</v>
      </c>
      <c r="G1410" s="513"/>
      <c r="H1410" s="513"/>
      <c r="I1410" s="513"/>
      <c r="J1410" s="423">
        <f>F1410</f>
        <v>18</v>
      </c>
      <c r="K1410" s="422" t="s">
        <v>121</v>
      </c>
    </row>
    <row r="1411" spans="2:11" ht="25.5" x14ac:dyDescent="0.25">
      <c r="B1411" s="429" t="s">
        <v>1405</v>
      </c>
      <c r="C1411" s="429" t="s">
        <v>1261</v>
      </c>
      <c r="D1411" s="429" t="s">
        <v>229</v>
      </c>
      <c r="E1411" s="429" t="s">
        <v>1262</v>
      </c>
      <c r="F1411" s="428" t="s">
        <v>279</v>
      </c>
      <c r="G1411" s="427">
        <v>3</v>
      </c>
      <c r="H1411" s="426">
        <v>7.19</v>
      </c>
      <c r="I1411" s="426">
        <v>7.19</v>
      </c>
      <c r="J1411" s="426">
        <v>21.57</v>
      </c>
      <c r="K1411" s="425">
        <v>5.875276764826707E-6</v>
      </c>
    </row>
    <row r="1412" spans="2:11" x14ac:dyDescent="0.25">
      <c r="B1412" s="422" t="s">
        <v>4933</v>
      </c>
      <c r="C1412" s="513"/>
      <c r="D1412" s="513"/>
      <c r="E1412" s="422" t="s">
        <v>45</v>
      </c>
      <c r="F1412" s="513" t="s">
        <v>4932</v>
      </c>
      <c r="G1412" s="513"/>
      <c r="H1412" s="513"/>
      <c r="I1412" s="422"/>
      <c r="J1412" s="424" t="s">
        <v>2154</v>
      </c>
      <c r="K1412" s="422"/>
    </row>
    <row r="1413" spans="2:11" ht="25.5" x14ac:dyDescent="0.25">
      <c r="B1413" s="513" t="s">
        <v>5297</v>
      </c>
      <c r="C1413" s="513"/>
      <c r="D1413" s="513"/>
      <c r="E1413" s="422" t="s">
        <v>5296</v>
      </c>
      <c r="F1413" s="513">
        <f>G1411</f>
        <v>3</v>
      </c>
      <c r="G1413" s="513"/>
      <c r="H1413" s="513"/>
      <c r="I1413" s="513"/>
      <c r="J1413" s="423">
        <f>F1413</f>
        <v>3</v>
      </c>
      <c r="K1413" s="422" t="s">
        <v>121</v>
      </c>
    </row>
    <row r="1414" spans="2:11" ht="25.5" x14ac:dyDescent="0.25">
      <c r="B1414" s="429" t="s">
        <v>1406</v>
      </c>
      <c r="C1414" s="429" t="s">
        <v>1282</v>
      </c>
      <c r="D1414" s="429" t="s">
        <v>229</v>
      </c>
      <c r="E1414" s="429" t="s">
        <v>1283</v>
      </c>
      <c r="F1414" s="428" t="s">
        <v>279</v>
      </c>
      <c r="G1414" s="427">
        <v>241</v>
      </c>
      <c r="H1414" s="426">
        <v>0.1</v>
      </c>
      <c r="I1414" s="426">
        <v>0.1</v>
      </c>
      <c r="J1414" s="426">
        <v>24.1</v>
      </c>
      <c r="K1414" s="425">
        <v>6.5644028758610866E-6</v>
      </c>
    </row>
    <row r="1415" spans="2:11" x14ac:dyDescent="0.25">
      <c r="B1415" s="422" t="s">
        <v>4933</v>
      </c>
      <c r="C1415" s="513"/>
      <c r="D1415" s="513"/>
      <c r="E1415" s="422" t="s">
        <v>45</v>
      </c>
      <c r="F1415" s="513" t="s">
        <v>4932</v>
      </c>
      <c r="G1415" s="513"/>
      <c r="H1415" s="513"/>
      <c r="I1415" s="422"/>
      <c r="J1415" s="424" t="s">
        <v>2154</v>
      </c>
      <c r="K1415" s="422"/>
    </row>
    <row r="1416" spans="2:11" ht="25.5" x14ac:dyDescent="0.25">
      <c r="B1416" s="513" t="s">
        <v>5297</v>
      </c>
      <c r="C1416" s="513"/>
      <c r="D1416" s="513"/>
      <c r="E1416" s="422" t="s">
        <v>5296</v>
      </c>
      <c r="F1416" s="513">
        <f>G1414</f>
        <v>241</v>
      </c>
      <c r="G1416" s="513"/>
      <c r="H1416" s="513"/>
      <c r="I1416" s="513"/>
      <c r="J1416" s="423">
        <f>F1416</f>
        <v>241</v>
      </c>
      <c r="K1416" s="422" t="s">
        <v>121</v>
      </c>
    </row>
    <row r="1417" spans="2:11" x14ac:dyDescent="0.25">
      <c r="B1417" s="429" t="s">
        <v>1407</v>
      </c>
      <c r="C1417" s="429" t="s">
        <v>1288</v>
      </c>
      <c r="D1417" s="429" t="s">
        <v>462</v>
      </c>
      <c r="E1417" s="429" t="s">
        <v>1289</v>
      </c>
      <c r="F1417" s="428" t="s">
        <v>268</v>
      </c>
      <c r="G1417" s="427">
        <v>40</v>
      </c>
      <c r="H1417" s="426">
        <v>0.5</v>
      </c>
      <c r="I1417" s="426">
        <v>0.5</v>
      </c>
      <c r="J1417" s="426">
        <v>20</v>
      </c>
      <c r="K1417" s="425">
        <v>5.447637241378495E-6</v>
      </c>
    </row>
    <row r="1418" spans="2:11" x14ac:dyDescent="0.25">
      <c r="B1418" s="422" t="s">
        <v>4933</v>
      </c>
      <c r="C1418" s="513"/>
      <c r="D1418" s="513"/>
      <c r="E1418" s="422" t="s">
        <v>45</v>
      </c>
      <c r="F1418" s="513" t="s">
        <v>4932</v>
      </c>
      <c r="G1418" s="513"/>
      <c r="H1418" s="513"/>
      <c r="I1418" s="422"/>
      <c r="J1418" s="424" t="s">
        <v>2154</v>
      </c>
      <c r="K1418" s="422"/>
    </row>
    <row r="1419" spans="2:11" ht="25.5" x14ac:dyDescent="0.25">
      <c r="B1419" s="513" t="s">
        <v>5297</v>
      </c>
      <c r="C1419" s="513"/>
      <c r="D1419" s="513"/>
      <c r="E1419" s="422" t="s">
        <v>5296</v>
      </c>
      <c r="F1419" s="513">
        <f>G1417</f>
        <v>40</v>
      </c>
      <c r="G1419" s="513"/>
      <c r="H1419" s="513"/>
      <c r="I1419" s="513"/>
      <c r="J1419" s="423">
        <f>F1419</f>
        <v>40</v>
      </c>
      <c r="K1419" s="422" t="s">
        <v>121</v>
      </c>
    </row>
    <row r="1420" spans="2:11" ht="25.5" x14ac:dyDescent="0.25">
      <c r="B1420" s="429" t="s">
        <v>1408</v>
      </c>
      <c r="C1420" s="429" t="s">
        <v>1291</v>
      </c>
      <c r="D1420" s="429" t="s">
        <v>229</v>
      </c>
      <c r="E1420" s="429" t="s">
        <v>1292</v>
      </c>
      <c r="F1420" s="428" t="s">
        <v>279</v>
      </c>
      <c r="G1420" s="427">
        <v>8</v>
      </c>
      <c r="H1420" s="426">
        <v>0.74</v>
      </c>
      <c r="I1420" s="426">
        <v>0.74</v>
      </c>
      <c r="J1420" s="426">
        <v>5.92</v>
      </c>
      <c r="K1420" s="425">
        <v>1.6125006234480345E-6</v>
      </c>
    </row>
    <row r="1421" spans="2:11" x14ac:dyDescent="0.25">
      <c r="B1421" s="422" t="s">
        <v>4933</v>
      </c>
      <c r="C1421" s="513"/>
      <c r="D1421" s="513"/>
      <c r="E1421" s="422" t="s">
        <v>45</v>
      </c>
      <c r="F1421" s="513" t="s">
        <v>4932</v>
      </c>
      <c r="G1421" s="513"/>
      <c r="H1421" s="513"/>
      <c r="I1421" s="422"/>
      <c r="J1421" s="424" t="s">
        <v>2154</v>
      </c>
      <c r="K1421" s="422"/>
    </row>
    <row r="1422" spans="2:11" ht="25.5" x14ac:dyDescent="0.25">
      <c r="B1422" s="513" t="s">
        <v>5297</v>
      </c>
      <c r="C1422" s="513"/>
      <c r="D1422" s="513"/>
      <c r="E1422" s="422" t="s">
        <v>5296</v>
      </c>
      <c r="F1422" s="513">
        <f>G1420</f>
        <v>8</v>
      </c>
      <c r="G1422" s="513"/>
      <c r="H1422" s="513"/>
      <c r="I1422" s="513"/>
      <c r="J1422" s="423">
        <f>F1422</f>
        <v>8</v>
      </c>
      <c r="K1422" s="422" t="s">
        <v>121</v>
      </c>
    </row>
    <row r="1423" spans="2:11" ht="25.5" x14ac:dyDescent="0.25">
      <c r="B1423" s="429" t="s">
        <v>1409</v>
      </c>
      <c r="C1423" s="429" t="s">
        <v>1294</v>
      </c>
      <c r="D1423" s="429" t="s">
        <v>229</v>
      </c>
      <c r="E1423" s="429" t="s">
        <v>1295</v>
      </c>
      <c r="F1423" s="428" t="s">
        <v>279</v>
      </c>
      <c r="G1423" s="427">
        <v>176</v>
      </c>
      <c r="H1423" s="426">
        <v>0.82</v>
      </c>
      <c r="I1423" s="426">
        <v>0.82</v>
      </c>
      <c r="J1423" s="426">
        <v>144.32</v>
      </c>
      <c r="K1423" s="425">
        <v>3.9310150333787223E-5</v>
      </c>
    </row>
    <row r="1424" spans="2:11" x14ac:dyDescent="0.25">
      <c r="B1424" s="422" t="s">
        <v>4933</v>
      </c>
      <c r="C1424" s="513"/>
      <c r="D1424" s="513"/>
      <c r="E1424" s="422" t="s">
        <v>45</v>
      </c>
      <c r="F1424" s="513" t="s">
        <v>4932</v>
      </c>
      <c r="G1424" s="513"/>
      <c r="H1424" s="513"/>
      <c r="I1424" s="422"/>
      <c r="J1424" s="424" t="s">
        <v>2154</v>
      </c>
      <c r="K1424" s="422"/>
    </row>
    <row r="1425" spans="2:11" ht="25.5" x14ac:dyDescent="0.25">
      <c r="B1425" s="513" t="s">
        <v>5297</v>
      </c>
      <c r="C1425" s="513"/>
      <c r="D1425" s="513"/>
      <c r="E1425" s="422" t="s">
        <v>5296</v>
      </c>
      <c r="F1425" s="513">
        <f>G1423</f>
        <v>176</v>
      </c>
      <c r="G1425" s="513"/>
      <c r="H1425" s="513"/>
      <c r="I1425" s="513"/>
      <c r="J1425" s="423">
        <f>F1425</f>
        <v>176</v>
      </c>
      <c r="K1425" s="422" t="s">
        <v>121</v>
      </c>
    </row>
    <row r="1426" spans="2:11" ht="25.5" x14ac:dyDescent="0.25">
      <c r="B1426" s="429" t="s">
        <v>1410</v>
      </c>
      <c r="C1426" s="429" t="s">
        <v>1300</v>
      </c>
      <c r="D1426" s="429" t="s">
        <v>229</v>
      </c>
      <c r="E1426" s="429" t="s">
        <v>1301</v>
      </c>
      <c r="F1426" s="428" t="s">
        <v>279</v>
      </c>
      <c r="G1426" s="427">
        <v>8</v>
      </c>
      <c r="H1426" s="426">
        <v>0.52</v>
      </c>
      <c r="I1426" s="426">
        <v>0.52</v>
      </c>
      <c r="J1426" s="426">
        <v>4.16</v>
      </c>
      <c r="K1426" s="425">
        <v>1.1331085462067269E-6</v>
      </c>
    </row>
    <row r="1427" spans="2:11" x14ac:dyDescent="0.25">
      <c r="B1427" s="422" t="s">
        <v>4933</v>
      </c>
      <c r="C1427" s="513"/>
      <c r="D1427" s="513"/>
      <c r="E1427" s="422" t="s">
        <v>45</v>
      </c>
      <c r="F1427" s="513" t="s">
        <v>4932</v>
      </c>
      <c r="G1427" s="513"/>
      <c r="H1427" s="513"/>
      <c r="I1427" s="422"/>
      <c r="J1427" s="424" t="s">
        <v>2154</v>
      </c>
      <c r="K1427" s="422"/>
    </row>
    <row r="1428" spans="2:11" ht="25.5" x14ac:dyDescent="0.25">
      <c r="B1428" s="513" t="s">
        <v>5297</v>
      </c>
      <c r="C1428" s="513"/>
      <c r="D1428" s="513"/>
      <c r="E1428" s="422" t="s">
        <v>5296</v>
      </c>
      <c r="F1428" s="513">
        <f>G1426</f>
        <v>8</v>
      </c>
      <c r="G1428" s="513"/>
      <c r="H1428" s="513"/>
      <c r="I1428" s="513"/>
      <c r="J1428" s="423">
        <f>F1428</f>
        <v>8</v>
      </c>
      <c r="K1428" s="422" t="s">
        <v>121</v>
      </c>
    </row>
    <row r="1429" spans="2:11" ht="25.5" x14ac:dyDescent="0.25">
      <c r="B1429" s="429" t="s">
        <v>1411</v>
      </c>
      <c r="C1429" s="429" t="s">
        <v>1303</v>
      </c>
      <c r="D1429" s="429" t="s">
        <v>229</v>
      </c>
      <c r="E1429" s="429" t="s">
        <v>1304</v>
      </c>
      <c r="F1429" s="428" t="s">
        <v>279</v>
      </c>
      <c r="G1429" s="427">
        <v>176</v>
      </c>
      <c r="H1429" s="426">
        <v>0.6</v>
      </c>
      <c r="I1429" s="426">
        <v>0.6</v>
      </c>
      <c r="J1429" s="426">
        <v>105.6</v>
      </c>
      <c r="K1429" s="425">
        <v>2.8763524634478454E-5</v>
      </c>
    </row>
    <row r="1430" spans="2:11" x14ac:dyDescent="0.25">
      <c r="B1430" s="422" t="s">
        <v>4933</v>
      </c>
      <c r="C1430" s="513"/>
      <c r="D1430" s="513"/>
      <c r="E1430" s="422" t="s">
        <v>45</v>
      </c>
      <c r="F1430" s="513" t="s">
        <v>4932</v>
      </c>
      <c r="G1430" s="513"/>
      <c r="H1430" s="513"/>
      <c r="I1430" s="422"/>
      <c r="J1430" s="424" t="s">
        <v>2154</v>
      </c>
      <c r="K1430" s="422"/>
    </row>
    <row r="1431" spans="2:11" ht="25.5" x14ac:dyDescent="0.25">
      <c r="B1431" s="513" t="s">
        <v>5297</v>
      </c>
      <c r="C1431" s="513"/>
      <c r="D1431" s="513"/>
      <c r="E1431" s="422" t="s">
        <v>5296</v>
      </c>
      <c r="F1431" s="513">
        <f>G1429</f>
        <v>176</v>
      </c>
      <c r="G1431" s="513"/>
      <c r="H1431" s="513"/>
      <c r="I1431" s="513"/>
      <c r="J1431" s="423">
        <f>F1431</f>
        <v>176</v>
      </c>
      <c r="K1431" s="422" t="s">
        <v>121</v>
      </c>
    </row>
    <row r="1432" spans="2:11" ht="25.5" x14ac:dyDescent="0.25">
      <c r="B1432" s="429" t="s">
        <v>1412</v>
      </c>
      <c r="C1432" s="429" t="s">
        <v>1312</v>
      </c>
      <c r="D1432" s="429" t="s">
        <v>229</v>
      </c>
      <c r="E1432" s="429" t="s">
        <v>1313</v>
      </c>
      <c r="F1432" s="428" t="s">
        <v>279</v>
      </c>
      <c r="G1432" s="427">
        <v>112</v>
      </c>
      <c r="H1432" s="426">
        <v>0.48</v>
      </c>
      <c r="I1432" s="426">
        <v>0.48</v>
      </c>
      <c r="J1432" s="426">
        <v>53.76</v>
      </c>
      <c r="K1432" s="425">
        <v>1.4643248904825394E-5</v>
      </c>
    </row>
    <row r="1433" spans="2:11" x14ac:dyDescent="0.25">
      <c r="B1433" s="422" t="s">
        <v>4933</v>
      </c>
      <c r="C1433" s="513"/>
      <c r="D1433" s="513"/>
      <c r="E1433" s="422" t="s">
        <v>45</v>
      </c>
      <c r="F1433" s="513" t="s">
        <v>4932</v>
      </c>
      <c r="G1433" s="513"/>
      <c r="H1433" s="513"/>
      <c r="I1433" s="422"/>
      <c r="J1433" s="424" t="s">
        <v>2154</v>
      </c>
      <c r="K1433" s="422"/>
    </row>
    <row r="1434" spans="2:11" ht="25.5" x14ac:dyDescent="0.25">
      <c r="B1434" s="513" t="s">
        <v>5297</v>
      </c>
      <c r="C1434" s="513"/>
      <c r="D1434" s="513"/>
      <c r="E1434" s="422" t="s">
        <v>5296</v>
      </c>
      <c r="F1434" s="513">
        <f>G1432</f>
        <v>112</v>
      </c>
      <c r="G1434" s="513"/>
      <c r="H1434" s="513"/>
      <c r="I1434" s="513"/>
      <c r="J1434" s="423">
        <f>F1434</f>
        <v>112</v>
      </c>
      <c r="K1434" s="422" t="s">
        <v>121</v>
      </c>
    </row>
    <row r="1435" spans="2:11" ht="25.5" x14ac:dyDescent="0.25">
      <c r="B1435" s="429" t="s">
        <v>1413</v>
      </c>
      <c r="C1435" s="429" t="s">
        <v>1414</v>
      </c>
      <c r="D1435" s="429" t="s">
        <v>229</v>
      </c>
      <c r="E1435" s="429" t="s">
        <v>1415</v>
      </c>
      <c r="F1435" s="428" t="s">
        <v>279</v>
      </c>
      <c r="G1435" s="427">
        <v>185</v>
      </c>
      <c r="H1435" s="426">
        <v>0.42</v>
      </c>
      <c r="I1435" s="426">
        <v>0.42</v>
      </c>
      <c r="J1435" s="426">
        <v>77.7</v>
      </c>
      <c r="K1435" s="425">
        <v>2.1164070682755455E-5</v>
      </c>
    </row>
    <row r="1436" spans="2:11" x14ac:dyDescent="0.25">
      <c r="B1436" s="422" t="s">
        <v>4933</v>
      </c>
      <c r="C1436" s="513"/>
      <c r="D1436" s="513"/>
      <c r="E1436" s="422" t="s">
        <v>45</v>
      </c>
      <c r="F1436" s="513" t="s">
        <v>4932</v>
      </c>
      <c r="G1436" s="513"/>
      <c r="H1436" s="513"/>
      <c r="I1436" s="422"/>
      <c r="J1436" s="424" t="s">
        <v>2154</v>
      </c>
      <c r="K1436" s="422"/>
    </row>
    <row r="1437" spans="2:11" ht="25.5" x14ac:dyDescent="0.25">
      <c r="B1437" s="513" t="s">
        <v>5297</v>
      </c>
      <c r="C1437" s="513"/>
      <c r="D1437" s="513"/>
      <c r="E1437" s="422" t="s">
        <v>5296</v>
      </c>
      <c r="F1437" s="513">
        <f>G1435</f>
        <v>185</v>
      </c>
      <c r="G1437" s="513"/>
      <c r="H1437" s="513"/>
      <c r="I1437" s="513"/>
      <c r="J1437" s="423">
        <f>F1437</f>
        <v>185</v>
      </c>
      <c r="K1437" s="422" t="s">
        <v>121</v>
      </c>
    </row>
    <row r="1438" spans="2:11" ht="25.5" x14ac:dyDescent="0.25">
      <c r="B1438" s="429" t="s">
        <v>1416</v>
      </c>
      <c r="C1438" s="429" t="s">
        <v>1417</v>
      </c>
      <c r="D1438" s="429" t="s">
        <v>462</v>
      </c>
      <c r="E1438" s="429" t="s">
        <v>1418</v>
      </c>
      <c r="F1438" s="428" t="s">
        <v>268</v>
      </c>
      <c r="G1438" s="427">
        <v>40</v>
      </c>
      <c r="H1438" s="426">
        <v>2.17</v>
      </c>
      <c r="I1438" s="426">
        <v>2.17</v>
      </c>
      <c r="J1438" s="426">
        <v>86.8</v>
      </c>
      <c r="K1438" s="425">
        <v>2.3642745627582668E-5</v>
      </c>
    </row>
    <row r="1439" spans="2:11" x14ac:dyDescent="0.25">
      <c r="B1439" s="422" t="s">
        <v>4933</v>
      </c>
      <c r="C1439" s="513"/>
      <c r="D1439" s="513"/>
      <c r="E1439" s="422" t="s">
        <v>45</v>
      </c>
      <c r="F1439" s="513" t="s">
        <v>4932</v>
      </c>
      <c r="G1439" s="513"/>
      <c r="H1439" s="513"/>
      <c r="I1439" s="422"/>
      <c r="J1439" s="424" t="s">
        <v>2154</v>
      </c>
      <c r="K1439" s="422"/>
    </row>
    <row r="1440" spans="2:11" ht="25.5" x14ac:dyDescent="0.25">
      <c r="B1440" s="513" t="s">
        <v>5297</v>
      </c>
      <c r="C1440" s="513"/>
      <c r="D1440" s="513"/>
      <c r="E1440" s="422" t="s">
        <v>5296</v>
      </c>
      <c r="F1440" s="513">
        <f>G1438</f>
        <v>40</v>
      </c>
      <c r="G1440" s="513"/>
      <c r="H1440" s="513"/>
      <c r="I1440" s="513"/>
      <c r="J1440" s="423">
        <f>F1440</f>
        <v>40</v>
      </c>
      <c r="K1440" s="422" t="s">
        <v>121</v>
      </c>
    </row>
    <row r="1441" spans="2:11" ht="25.5" x14ac:dyDescent="0.25">
      <c r="B1441" s="429" t="s">
        <v>1419</v>
      </c>
      <c r="C1441" s="429" t="s">
        <v>1315</v>
      </c>
      <c r="D1441" s="429" t="s">
        <v>229</v>
      </c>
      <c r="E1441" s="429" t="s">
        <v>1316</v>
      </c>
      <c r="F1441" s="428" t="s">
        <v>628</v>
      </c>
      <c r="G1441" s="427">
        <v>120</v>
      </c>
      <c r="H1441" s="426">
        <v>14.7</v>
      </c>
      <c r="I1441" s="426">
        <v>14.7</v>
      </c>
      <c r="J1441" s="426">
        <v>1764</v>
      </c>
      <c r="K1441" s="425">
        <v>4.8048160468958329E-4</v>
      </c>
    </row>
    <row r="1442" spans="2:11" x14ac:dyDescent="0.25">
      <c r="B1442" s="422" t="s">
        <v>4933</v>
      </c>
      <c r="C1442" s="513"/>
      <c r="D1442" s="513"/>
      <c r="E1442" s="422" t="s">
        <v>45</v>
      </c>
      <c r="F1442" s="513" t="s">
        <v>4932</v>
      </c>
      <c r="G1442" s="513"/>
      <c r="H1442" s="513"/>
      <c r="I1442" s="422"/>
      <c r="J1442" s="424" t="s">
        <v>2154</v>
      </c>
      <c r="K1442" s="422"/>
    </row>
    <row r="1443" spans="2:11" ht="25.5" x14ac:dyDescent="0.25">
      <c r="B1443" s="513" t="s">
        <v>5297</v>
      </c>
      <c r="C1443" s="513"/>
      <c r="D1443" s="513"/>
      <c r="E1443" s="422" t="s">
        <v>5296</v>
      </c>
      <c r="F1443" s="513">
        <f>G1441</f>
        <v>120</v>
      </c>
      <c r="G1443" s="513"/>
      <c r="H1443" s="513"/>
      <c r="I1443" s="513"/>
      <c r="J1443" s="423">
        <f>F1443</f>
        <v>120</v>
      </c>
      <c r="K1443" s="422" t="s">
        <v>121</v>
      </c>
    </row>
    <row r="1444" spans="2:11" ht="38.25" x14ac:dyDescent="0.25">
      <c r="B1444" s="429" t="s">
        <v>1420</v>
      </c>
      <c r="C1444" s="429" t="s">
        <v>1421</v>
      </c>
      <c r="D1444" s="429" t="s">
        <v>1163</v>
      </c>
      <c r="E1444" s="429" t="s">
        <v>1422</v>
      </c>
      <c r="F1444" s="428" t="s">
        <v>428</v>
      </c>
      <c r="G1444" s="427">
        <v>5</v>
      </c>
      <c r="H1444" s="426">
        <v>465.72</v>
      </c>
      <c r="I1444" s="426">
        <v>465.72</v>
      </c>
      <c r="J1444" s="426">
        <v>2328.6</v>
      </c>
      <c r="K1444" s="425">
        <v>6.3426840401369815E-4</v>
      </c>
    </row>
    <row r="1445" spans="2:11" x14ac:dyDescent="0.25">
      <c r="B1445" s="422" t="s">
        <v>4933</v>
      </c>
      <c r="C1445" s="513"/>
      <c r="D1445" s="513"/>
      <c r="E1445" s="422" t="s">
        <v>45</v>
      </c>
      <c r="F1445" s="513" t="s">
        <v>4932</v>
      </c>
      <c r="G1445" s="513"/>
      <c r="H1445" s="513"/>
      <c r="I1445" s="422"/>
      <c r="J1445" s="424" t="s">
        <v>2154</v>
      </c>
      <c r="K1445" s="422"/>
    </row>
    <row r="1446" spans="2:11" ht="25.5" x14ac:dyDescent="0.25">
      <c r="B1446" s="513" t="s">
        <v>5297</v>
      </c>
      <c r="C1446" s="513"/>
      <c r="D1446" s="513"/>
      <c r="E1446" s="422" t="s">
        <v>5296</v>
      </c>
      <c r="F1446" s="513">
        <f>G1444</f>
        <v>5</v>
      </c>
      <c r="G1446" s="513"/>
      <c r="H1446" s="513"/>
      <c r="I1446" s="513"/>
      <c r="J1446" s="423">
        <f>F1446</f>
        <v>5</v>
      </c>
      <c r="K1446" s="422" t="s">
        <v>121</v>
      </c>
    </row>
    <row r="1447" spans="2:11" ht="25.5" x14ac:dyDescent="0.25">
      <c r="B1447" s="429" t="s">
        <v>1423</v>
      </c>
      <c r="C1447" s="429" t="s">
        <v>1424</v>
      </c>
      <c r="D1447" s="429" t="s">
        <v>462</v>
      </c>
      <c r="E1447" s="429" t="s">
        <v>1425</v>
      </c>
      <c r="F1447" s="428" t="s">
        <v>268</v>
      </c>
      <c r="G1447" s="427">
        <v>7</v>
      </c>
      <c r="H1447" s="426">
        <v>1134.5999999999999</v>
      </c>
      <c r="I1447" s="426">
        <v>1134.5999999999999</v>
      </c>
      <c r="J1447" s="426">
        <v>7942.2</v>
      </c>
      <c r="K1447" s="425">
        <v>2.1633112249238142E-3</v>
      </c>
    </row>
    <row r="1448" spans="2:11" x14ac:dyDescent="0.25">
      <c r="B1448" s="422" t="s">
        <v>4933</v>
      </c>
      <c r="C1448" s="513"/>
      <c r="D1448" s="513"/>
      <c r="E1448" s="422" t="s">
        <v>45</v>
      </c>
      <c r="F1448" s="513" t="s">
        <v>4932</v>
      </c>
      <c r="G1448" s="513"/>
      <c r="H1448" s="513"/>
      <c r="I1448" s="422"/>
      <c r="J1448" s="424" t="s">
        <v>2154</v>
      </c>
      <c r="K1448" s="422"/>
    </row>
    <row r="1449" spans="2:11" ht="25.5" x14ac:dyDescent="0.25">
      <c r="B1449" s="513" t="s">
        <v>5297</v>
      </c>
      <c r="C1449" s="513"/>
      <c r="D1449" s="513"/>
      <c r="E1449" s="422" t="s">
        <v>5296</v>
      </c>
      <c r="F1449" s="513">
        <f>G1447</f>
        <v>7</v>
      </c>
      <c r="G1449" s="513"/>
      <c r="H1449" s="513"/>
      <c r="I1449" s="513"/>
      <c r="J1449" s="423">
        <f>F1449</f>
        <v>7</v>
      </c>
      <c r="K1449" s="422" t="s">
        <v>121</v>
      </c>
    </row>
    <row r="1450" spans="2:11" ht="25.5" x14ac:dyDescent="0.25">
      <c r="B1450" s="429" t="s">
        <v>1426</v>
      </c>
      <c r="C1450" s="429" t="s">
        <v>1427</v>
      </c>
      <c r="D1450" s="429" t="s">
        <v>229</v>
      </c>
      <c r="E1450" s="429" t="s">
        <v>1428</v>
      </c>
      <c r="F1450" s="428" t="s">
        <v>628</v>
      </c>
      <c r="G1450" s="427">
        <v>1634.7</v>
      </c>
      <c r="H1450" s="426">
        <v>5.59</v>
      </c>
      <c r="I1450" s="426">
        <v>5.59</v>
      </c>
      <c r="J1450" s="426">
        <v>9137.9699999999993</v>
      </c>
      <c r="K1450" s="425">
        <v>2.4890172841299722E-3</v>
      </c>
    </row>
    <row r="1451" spans="2:11" x14ac:dyDescent="0.25">
      <c r="B1451" s="422" t="s">
        <v>4933</v>
      </c>
      <c r="C1451" s="513"/>
      <c r="D1451" s="513"/>
      <c r="E1451" s="422" t="s">
        <v>45</v>
      </c>
      <c r="F1451" s="513" t="s">
        <v>4932</v>
      </c>
      <c r="G1451" s="513"/>
      <c r="H1451" s="513"/>
      <c r="I1451" s="422"/>
      <c r="J1451" s="424" t="s">
        <v>2154</v>
      </c>
      <c r="K1451" s="422"/>
    </row>
    <row r="1452" spans="2:11" ht="25.5" x14ac:dyDescent="0.25">
      <c r="B1452" s="513" t="s">
        <v>5297</v>
      </c>
      <c r="C1452" s="513"/>
      <c r="D1452" s="513"/>
      <c r="E1452" s="422" t="s">
        <v>5296</v>
      </c>
      <c r="F1452" s="513">
        <f>G1450</f>
        <v>1634.7</v>
      </c>
      <c r="G1452" s="513"/>
      <c r="H1452" s="513"/>
      <c r="I1452" s="513"/>
      <c r="J1452" s="423">
        <f>F1452</f>
        <v>1634.7</v>
      </c>
      <c r="K1452" s="422" t="s">
        <v>121</v>
      </c>
    </row>
    <row r="1453" spans="2:11" ht="25.5" x14ac:dyDescent="0.25">
      <c r="B1453" s="429" t="s">
        <v>1429</v>
      </c>
      <c r="C1453" s="429" t="s">
        <v>1430</v>
      </c>
      <c r="D1453" s="429" t="s">
        <v>229</v>
      </c>
      <c r="E1453" s="429" t="s">
        <v>1431</v>
      </c>
      <c r="F1453" s="428" t="s">
        <v>279</v>
      </c>
      <c r="G1453" s="427">
        <v>4</v>
      </c>
      <c r="H1453" s="426">
        <v>10.8</v>
      </c>
      <c r="I1453" s="426">
        <v>10.8</v>
      </c>
      <c r="J1453" s="426">
        <v>43.2</v>
      </c>
      <c r="K1453" s="425">
        <v>1.1766896441377549E-5</v>
      </c>
    </row>
    <row r="1454" spans="2:11" x14ac:dyDescent="0.25">
      <c r="B1454" s="422" t="s">
        <v>4933</v>
      </c>
      <c r="C1454" s="513"/>
      <c r="D1454" s="513"/>
      <c r="E1454" s="422" t="s">
        <v>45</v>
      </c>
      <c r="F1454" s="513" t="s">
        <v>4932</v>
      </c>
      <c r="G1454" s="513"/>
      <c r="H1454" s="513"/>
      <c r="I1454" s="422"/>
      <c r="J1454" s="424" t="s">
        <v>2154</v>
      </c>
      <c r="K1454" s="422"/>
    </row>
    <row r="1455" spans="2:11" ht="25.5" x14ac:dyDescent="0.25">
      <c r="B1455" s="513" t="s">
        <v>5297</v>
      </c>
      <c r="C1455" s="513"/>
      <c r="D1455" s="513"/>
      <c r="E1455" s="422" t="s">
        <v>5296</v>
      </c>
      <c r="F1455" s="513">
        <f>G1453</f>
        <v>4</v>
      </c>
      <c r="G1455" s="513"/>
      <c r="H1455" s="513"/>
      <c r="I1455" s="513"/>
      <c r="J1455" s="423">
        <f>F1455</f>
        <v>4</v>
      </c>
      <c r="K1455" s="422" t="s">
        <v>121</v>
      </c>
    </row>
    <row r="1456" spans="2:11" ht="25.5" x14ac:dyDescent="0.25">
      <c r="B1456" s="429" t="s">
        <v>1432</v>
      </c>
      <c r="C1456" s="429" t="s">
        <v>1433</v>
      </c>
      <c r="D1456" s="429" t="s">
        <v>229</v>
      </c>
      <c r="E1456" s="429" t="s">
        <v>1434</v>
      </c>
      <c r="F1456" s="428" t="s">
        <v>279</v>
      </c>
      <c r="G1456" s="427">
        <v>7</v>
      </c>
      <c r="H1456" s="426">
        <v>38.07</v>
      </c>
      <c r="I1456" s="426">
        <v>38.07</v>
      </c>
      <c r="J1456" s="426">
        <v>266.49</v>
      </c>
      <c r="K1456" s="425">
        <v>7.2587042422747757E-5</v>
      </c>
    </row>
    <row r="1457" spans="2:11" x14ac:dyDescent="0.25">
      <c r="B1457" s="422" t="s">
        <v>4933</v>
      </c>
      <c r="C1457" s="513"/>
      <c r="D1457" s="513"/>
      <c r="E1457" s="422" t="s">
        <v>45</v>
      </c>
      <c r="F1457" s="513" t="s">
        <v>4932</v>
      </c>
      <c r="G1457" s="513"/>
      <c r="H1457" s="513"/>
      <c r="I1457" s="422"/>
      <c r="J1457" s="424" t="s">
        <v>2154</v>
      </c>
      <c r="K1457" s="422"/>
    </row>
    <row r="1458" spans="2:11" ht="25.5" x14ac:dyDescent="0.25">
      <c r="B1458" s="513" t="s">
        <v>5297</v>
      </c>
      <c r="C1458" s="513"/>
      <c r="D1458" s="513"/>
      <c r="E1458" s="422" t="s">
        <v>5296</v>
      </c>
      <c r="F1458" s="513">
        <f>G1456</f>
        <v>7</v>
      </c>
      <c r="G1458" s="513"/>
      <c r="H1458" s="513"/>
      <c r="I1458" s="513"/>
      <c r="J1458" s="423">
        <f>F1458</f>
        <v>7</v>
      </c>
      <c r="K1458" s="422" t="s">
        <v>121</v>
      </c>
    </row>
    <row r="1459" spans="2:11" ht="25.5" x14ac:dyDescent="0.25">
      <c r="B1459" s="429" t="s">
        <v>1435</v>
      </c>
      <c r="C1459" s="429" t="s">
        <v>1436</v>
      </c>
      <c r="D1459" s="429" t="s">
        <v>238</v>
      </c>
      <c r="E1459" s="429" t="s">
        <v>1437</v>
      </c>
      <c r="F1459" s="428" t="s">
        <v>428</v>
      </c>
      <c r="G1459" s="427">
        <v>11</v>
      </c>
      <c r="H1459" s="426">
        <v>67.28</v>
      </c>
      <c r="I1459" s="426">
        <v>67.28</v>
      </c>
      <c r="J1459" s="426">
        <v>740.08</v>
      </c>
      <c r="K1459" s="425">
        <v>2.0158436847996983E-4</v>
      </c>
    </row>
    <row r="1460" spans="2:11" x14ac:dyDescent="0.25">
      <c r="B1460" s="422" t="s">
        <v>4933</v>
      </c>
      <c r="C1460" s="513"/>
      <c r="D1460" s="513"/>
      <c r="E1460" s="422" t="s">
        <v>45</v>
      </c>
      <c r="F1460" s="513" t="s">
        <v>4932</v>
      </c>
      <c r="G1460" s="513"/>
      <c r="H1460" s="513"/>
      <c r="I1460" s="422"/>
      <c r="J1460" s="424" t="s">
        <v>2154</v>
      </c>
      <c r="K1460" s="422"/>
    </row>
    <row r="1461" spans="2:11" ht="25.5" x14ac:dyDescent="0.25">
      <c r="B1461" s="513" t="s">
        <v>5297</v>
      </c>
      <c r="C1461" s="513"/>
      <c r="D1461" s="513"/>
      <c r="E1461" s="422" t="s">
        <v>5296</v>
      </c>
      <c r="F1461" s="513">
        <f>G1459</f>
        <v>11</v>
      </c>
      <c r="G1461" s="513"/>
      <c r="H1461" s="513"/>
      <c r="I1461" s="513"/>
      <c r="J1461" s="423">
        <f>F1461</f>
        <v>11</v>
      </c>
      <c r="K1461" s="422" t="s">
        <v>121</v>
      </c>
    </row>
    <row r="1462" spans="2:11" ht="38.25" x14ac:dyDescent="0.25">
      <c r="B1462" s="429" t="s">
        <v>1438</v>
      </c>
      <c r="C1462" s="429" t="s">
        <v>1089</v>
      </c>
      <c r="D1462" s="429" t="s">
        <v>434</v>
      </c>
      <c r="E1462" s="429" t="s">
        <v>1439</v>
      </c>
      <c r="F1462" s="428" t="s">
        <v>628</v>
      </c>
      <c r="G1462" s="427">
        <v>19.3</v>
      </c>
      <c r="H1462" s="426">
        <v>13.6</v>
      </c>
      <c r="I1462" s="426">
        <v>13.6</v>
      </c>
      <c r="J1462" s="426">
        <v>262.48</v>
      </c>
      <c r="K1462" s="425">
        <v>7.1494791155851366E-5</v>
      </c>
    </row>
    <row r="1463" spans="2:11" x14ac:dyDescent="0.25">
      <c r="B1463" s="422" t="s">
        <v>4933</v>
      </c>
      <c r="C1463" s="513"/>
      <c r="D1463" s="513"/>
      <c r="E1463" s="422" t="s">
        <v>45</v>
      </c>
      <c r="F1463" s="513" t="s">
        <v>4932</v>
      </c>
      <c r="G1463" s="513"/>
      <c r="H1463" s="513"/>
      <c r="I1463" s="422"/>
      <c r="J1463" s="424" t="s">
        <v>2154</v>
      </c>
      <c r="K1463" s="422"/>
    </row>
    <row r="1464" spans="2:11" ht="25.5" x14ac:dyDescent="0.25">
      <c r="B1464" s="513" t="s">
        <v>5297</v>
      </c>
      <c r="C1464" s="513"/>
      <c r="D1464" s="513"/>
      <c r="E1464" s="422" t="s">
        <v>5296</v>
      </c>
      <c r="F1464" s="513">
        <f>G1462</f>
        <v>19.3</v>
      </c>
      <c r="G1464" s="513"/>
      <c r="H1464" s="513"/>
      <c r="I1464" s="513"/>
      <c r="J1464" s="423">
        <f>F1464</f>
        <v>19.3</v>
      </c>
      <c r="K1464" s="422" t="s">
        <v>121</v>
      </c>
    </row>
    <row r="1465" spans="2:11" ht="38.25" x14ac:dyDescent="0.25">
      <c r="B1465" s="429" t="s">
        <v>1440</v>
      </c>
      <c r="C1465" s="429" t="s">
        <v>1441</v>
      </c>
      <c r="D1465" s="429" t="s">
        <v>434</v>
      </c>
      <c r="E1465" s="429" t="s">
        <v>1442</v>
      </c>
      <c r="F1465" s="428" t="s">
        <v>628</v>
      </c>
      <c r="G1465" s="427">
        <v>7.3</v>
      </c>
      <c r="H1465" s="426">
        <v>11.79</v>
      </c>
      <c r="I1465" s="426">
        <v>11.79</v>
      </c>
      <c r="J1465" s="426">
        <v>86.07</v>
      </c>
      <c r="K1465" s="425">
        <v>2.3443906868272353E-5</v>
      </c>
    </row>
    <row r="1466" spans="2:11" x14ac:dyDescent="0.25">
      <c r="B1466" s="422" t="s">
        <v>4933</v>
      </c>
      <c r="C1466" s="513"/>
      <c r="D1466" s="513"/>
      <c r="E1466" s="422" t="s">
        <v>45</v>
      </c>
      <c r="F1466" s="513" t="s">
        <v>4932</v>
      </c>
      <c r="G1466" s="513"/>
      <c r="H1466" s="513"/>
      <c r="I1466" s="422"/>
      <c r="J1466" s="424" t="s">
        <v>2154</v>
      </c>
      <c r="K1466" s="422"/>
    </row>
    <row r="1467" spans="2:11" ht="25.5" x14ac:dyDescent="0.25">
      <c r="B1467" s="513" t="s">
        <v>5297</v>
      </c>
      <c r="C1467" s="513"/>
      <c r="D1467" s="513"/>
      <c r="E1467" s="422" t="s">
        <v>5296</v>
      </c>
      <c r="F1467" s="513">
        <f>G1465</f>
        <v>7.3</v>
      </c>
      <c r="G1467" s="513"/>
      <c r="H1467" s="513"/>
      <c r="I1467" s="513"/>
      <c r="J1467" s="423">
        <f>F1467</f>
        <v>7.3</v>
      </c>
      <c r="K1467" s="422" t="s">
        <v>121</v>
      </c>
    </row>
    <row r="1468" spans="2:11" ht="38.25" x14ac:dyDescent="0.25">
      <c r="B1468" s="429" t="s">
        <v>1443</v>
      </c>
      <c r="C1468" s="429" t="s">
        <v>1083</v>
      </c>
      <c r="D1468" s="429" t="s">
        <v>434</v>
      </c>
      <c r="E1468" s="429" t="s">
        <v>1084</v>
      </c>
      <c r="F1468" s="428" t="s">
        <v>628</v>
      </c>
      <c r="G1468" s="427">
        <v>17.2</v>
      </c>
      <c r="H1468" s="426">
        <v>15.91</v>
      </c>
      <c r="I1468" s="426">
        <v>15.91</v>
      </c>
      <c r="J1468" s="426">
        <v>273.64999999999998</v>
      </c>
      <c r="K1468" s="425">
        <v>7.4537296555161255E-5</v>
      </c>
    </row>
    <row r="1469" spans="2:11" x14ac:dyDescent="0.25">
      <c r="B1469" s="422" t="s">
        <v>4933</v>
      </c>
      <c r="C1469" s="513"/>
      <c r="D1469" s="513"/>
      <c r="E1469" s="422" t="s">
        <v>45</v>
      </c>
      <c r="F1469" s="513" t="s">
        <v>4932</v>
      </c>
      <c r="G1469" s="513"/>
      <c r="H1469" s="513"/>
      <c r="I1469" s="422"/>
      <c r="J1469" s="424" t="s">
        <v>2154</v>
      </c>
      <c r="K1469" s="422"/>
    </row>
    <row r="1470" spans="2:11" ht="25.5" x14ac:dyDescent="0.25">
      <c r="B1470" s="513" t="s">
        <v>5297</v>
      </c>
      <c r="C1470" s="513"/>
      <c r="D1470" s="513"/>
      <c r="E1470" s="422" t="s">
        <v>5296</v>
      </c>
      <c r="F1470" s="513">
        <f>G1468</f>
        <v>17.2</v>
      </c>
      <c r="G1470" s="513"/>
      <c r="H1470" s="513"/>
      <c r="I1470" s="513"/>
      <c r="J1470" s="423">
        <f>F1470</f>
        <v>17.2</v>
      </c>
      <c r="K1470" s="422" t="s">
        <v>121</v>
      </c>
    </row>
    <row r="1471" spans="2:11" ht="25.5" x14ac:dyDescent="0.25">
      <c r="B1471" s="429" t="s">
        <v>1444</v>
      </c>
      <c r="C1471" s="429" t="s">
        <v>1035</v>
      </c>
      <c r="D1471" s="429" t="s">
        <v>229</v>
      </c>
      <c r="E1471" s="429" t="s">
        <v>1036</v>
      </c>
      <c r="F1471" s="428" t="s">
        <v>628</v>
      </c>
      <c r="G1471" s="427">
        <v>409.8</v>
      </c>
      <c r="H1471" s="426">
        <v>16.88</v>
      </c>
      <c r="I1471" s="426">
        <v>16.88</v>
      </c>
      <c r="J1471" s="426">
        <v>6917.42</v>
      </c>
      <c r="K1471" s="425">
        <v>1.8841797403128214E-3</v>
      </c>
    </row>
    <row r="1472" spans="2:11" x14ac:dyDescent="0.25">
      <c r="B1472" s="422" t="s">
        <v>4933</v>
      </c>
      <c r="C1472" s="513"/>
      <c r="D1472" s="513"/>
      <c r="E1472" s="422" t="s">
        <v>45</v>
      </c>
      <c r="F1472" s="513" t="s">
        <v>4932</v>
      </c>
      <c r="G1472" s="513"/>
      <c r="H1472" s="513"/>
      <c r="I1472" s="422"/>
      <c r="J1472" s="424" t="s">
        <v>2154</v>
      </c>
      <c r="K1472" s="422"/>
    </row>
    <row r="1473" spans="2:11" ht="25.5" x14ac:dyDescent="0.25">
      <c r="B1473" s="513" t="s">
        <v>5297</v>
      </c>
      <c r="C1473" s="513"/>
      <c r="D1473" s="513"/>
      <c r="E1473" s="422" t="s">
        <v>5296</v>
      </c>
      <c r="F1473" s="513">
        <f>G1471</f>
        <v>409.8</v>
      </c>
      <c r="G1473" s="513"/>
      <c r="H1473" s="513"/>
      <c r="I1473" s="513"/>
      <c r="J1473" s="423">
        <f>F1473</f>
        <v>409.8</v>
      </c>
      <c r="K1473" s="422" t="s">
        <v>121</v>
      </c>
    </row>
    <row r="1474" spans="2:11" ht="25.5" x14ac:dyDescent="0.25">
      <c r="B1474" s="429" t="s">
        <v>1445</v>
      </c>
      <c r="C1474" s="429" t="s">
        <v>1105</v>
      </c>
      <c r="D1474" s="429" t="s">
        <v>229</v>
      </c>
      <c r="E1474" s="429" t="s">
        <v>1106</v>
      </c>
      <c r="F1474" s="428" t="s">
        <v>628</v>
      </c>
      <c r="G1474" s="427">
        <v>39</v>
      </c>
      <c r="H1474" s="426">
        <v>28.94</v>
      </c>
      <c r="I1474" s="426">
        <v>28.94</v>
      </c>
      <c r="J1474" s="426">
        <v>1128.6600000000001</v>
      </c>
      <c r="K1474" s="425">
        <v>3.0742651244271263E-4</v>
      </c>
    </row>
    <row r="1475" spans="2:11" x14ac:dyDescent="0.25">
      <c r="B1475" s="422" t="s">
        <v>4933</v>
      </c>
      <c r="C1475" s="513"/>
      <c r="D1475" s="513"/>
      <c r="E1475" s="422" t="s">
        <v>45</v>
      </c>
      <c r="F1475" s="513" t="s">
        <v>4932</v>
      </c>
      <c r="G1475" s="513"/>
      <c r="H1475" s="513"/>
      <c r="I1475" s="422"/>
      <c r="J1475" s="424" t="s">
        <v>2154</v>
      </c>
      <c r="K1475" s="422"/>
    </row>
    <row r="1476" spans="2:11" ht="25.5" x14ac:dyDescent="0.25">
      <c r="B1476" s="513" t="s">
        <v>5297</v>
      </c>
      <c r="C1476" s="513"/>
      <c r="D1476" s="513"/>
      <c r="E1476" s="422" t="s">
        <v>5296</v>
      </c>
      <c r="F1476" s="513">
        <f>G1474</f>
        <v>39</v>
      </c>
      <c r="G1476" s="513"/>
      <c r="H1476" s="513"/>
      <c r="I1476" s="513"/>
      <c r="J1476" s="423">
        <f>F1476</f>
        <v>39</v>
      </c>
      <c r="K1476" s="422" t="s">
        <v>121</v>
      </c>
    </row>
    <row r="1477" spans="2:11" ht="25.5" x14ac:dyDescent="0.25">
      <c r="B1477" s="429" t="s">
        <v>1446</v>
      </c>
      <c r="C1477" s="429" t="s">
        <v>1098</v>
      </c>
      <c r="D1477" s="429" t="s">
        <v>229</v>
      </c>
      <c r="E1477" s="429" t="s">
        <v>1099</v>
      </c>
      <c r="F1477" s="428" t="s">
        <v>628</v>
      </c>
      <c r="G1477" s="427">
        <v>4.5</v>
      </c>
      <c r="H1477" s="426">
        <v>12.35</v>
      </c>
      <c r="I1477" s="426">
        <v>12.35</v>
      </c>
      <c r="J1477" s="426">
        <v>55.58</v>
      </c>
      <c r="K1477" s="425">
        <v>1.5138983893790838E-5</v>
      </c>
    </row>
    <row r="1478" spans="2:11" x14ac:dyDescent="0.25">
      <c r="B1478" s="422" t="s">
        <v>4933</v>
      </c>
      <c r="C1478" s="513"/>
      <c r="D1478" s="513"/>
      <c r="E1478" s="422" t="s">
        <v>45</v>
      </c>
      <c r="F1478" s="513" t="s">
        <v>4932</v>
      </c>
      <c r="G1478" s="513"/>
      <c r="H1478" s="513"/>
      <c r="I1478" s="422"/>
      <c r="J1478" s="424" t="s">
        <v>2154</v>
      </c>
      <c r="K1478" s="422"/>
    </row>
    <row r="1479" spans="2:11" ht="25.5" x14ac:dyDescent="0.25">
      <c r="B1479" s="513" t="s">
        <v>5297</v>
      </c>
      <c r="C1479" s="513"/>
      <c r="D1479" s="513"/>
      <c r="E1479" s="422" t="s">
        <v>5296</v>
      </c>
      <c r="F1479" s="513">
        <f>G1477</f>
        <v>4.5</v>
      </c>
      <c r="G1479" s="513"/>
      <c r="H1479" s="513"/>
      <c r="I1479" s="513"/>
      <c r="J1479" s="423">
        <f>F1479</f>
        <v>4.5</v>
      </c>
      <c r="K1479" s="422" t="s">
        <v>121</v>
      </c>
    </row>
    <row r="1480" spans="2:11" ht="25.5" x14ac:dyDescent="0.25">
      <c r="B1480" s="429" t="s">
        <v>1447</v>
      </c>
      <c r="C1480" s="429" t="s">
        <v>1117</v>
      </c>
      <c r="D1480" s="429" t="s">
        <v>294</v>
      </c>
      <c r="E1480" s="429" t="s">
        <v>1118</v>
      </c>
      <c r="F1480" s="428" t="s">
        <v>292</v>
      </c>
      <c r="G1480" s="427">
        <v>44.7</v>
      </c>
      <c r="H1480" s="426">
        <v>77.95</v>
      </c>
      <c r="I1480" s="426">
        <v>77.95</v>
      </c>
      <c r="J1480" s="426">
        <v>3484.37</v>
      </c>
      <c r="K1480" s="425">
        <v>9.4907918873709932E-4</v>
      </c>
    </row>
    <row r="1481" spans="2:11" x14ac:dyDescent="0.25">
      <c r="B1481" s="422" t="s">
        <v>4933</v>
      </c>
      <c r="C1481" s="513"/>
      <c r="D1481" s="513"/>
      <c r="E1481" s="422" t="s">
        <v>45</v>
      </c>
      <c r="F1481" s="513" t="s">
        <v>4932</v>
      </c>
      <c r="G1481" s="513"/>
      <c r="H1481" s="513"/>
      <c r="I1481" s="422"/>
      <c r="J1481" s="424" t="s">
        <v>2154</v>
      </c>
      <c r="K1481" s="422"/>
    </row>
    <row r="1482" spans="2:11" ht="25.5" x14ac:dyDescent="0.25">
      <c r="B1482" s="513" t="s">
        <v>5297</v>
      </c>
      <c r="C1482" s="513"/>
      <c r="D1482" s="513"/>
      <c r="E1482" s="422" t="s">
        <v>5296</v>
      </c>
      <c r="F1482" s="513">
        <f>G1480</f>
        <v>44.7</v>
      </c>
      <c r="G1482" s="513"/>
      <c r="H1482" s="513"/>
      <c r="I1482" s="513"/>
      <c r="J1482" s="423">
        <f>F1482</f>
        <v>44.7</v>
      </c>
      <c r="K1482" s="422" t="s">
        <v>121</v>
      </c>
    </row>
    <row r="1483" spans="2:11" ht="25.5" x14ac:dyDescent="0.25">
      <c r="B1483" s="429" t="s">
        <v>1448</v>
      </c>
      <c r="C1483" s="429" t="s">
        <v>1321</v>
      </c>
      <c r="D1483" s="429" t="s">
        <v>229</v>
      </c>
      <c r="E1483" s="429" t="s">
        <v>1322</v>
      </c>
      <c r="F1483" s="428" t="s">
        <v>279</v>
      </c>
      <c r="G1483" s="427">
        <v>163</v>
      </c>
      <c r="H1483" s="426">
        <v>1.59</v>
      </c>
      <c r="I1483" s="426">
        <v>1.59</v>
      </c>
      <c r="J1483" s="426">
        <v>259.17</v>
      </c>
      <c r="K1483" s="425">
        <v>7.0593207192403228E-5</v>
      </c>
    </row>
    <row r="1484" spans="2:11" x14ac:dyDescent="0.25">
      <c r="B1484" s="422" t="s">
        <v>4933</v>
      </c>
      <c r="C1484" s="513"/>
      <c r="D1484" s="513"/>
      <c r="E1484" s="422" t="s">
        <v>45</v>
      </c>
      <c r="F1484" s="513" t="s">
        <v>4932</v>
      </c>
      <c r="G1484" s="513"/>
      <c r="H1484" s="513"/>
      <c r="I1484" s="422"/>
      <c r="J1484" s="424" t="s">
        <v>2154</v>
      </c>
      <c r="K1484" s="422"/>
    </row>
    <row r="1485" spans="2:11" ht="25.5" x14ac:dyDescent="0.25">
      <c r="B1485" s="513" t="s">
        <v>5297</v>
      </c>
      <c r="C1485" s="513"/>
      <c r="D1485" s="513"/>
      <c r="E1485" s="422" t="s">
        <v>5296</v>
      </c>
      <c r="F1485" s="513">
        <f>G1483</f>
        <v>163</v>
      </c>
      <c r="G1485" s="513"/>
      <c r="H1485" s="513"/>
      <c r="I1485" s="513"/>
      <c r="J1485" s="423">
        <f>F1485</f>
        <v>163</v>
      </c>
      <c r="K1485" s="422" t="s">
        <v>121</v>
      </c>
    </row>
    <row r="1486" spans="2:11" ht="25.5" x14ac:dyDescent="0.25">
      <c r="B1486" s="429" t="s">
        <v>1449</v>
      </c>
      <c r="C1486" s="429" t="s">
        <v>1324</v>
      </c>
      <c r="D1486" s="429" t="s">
        <v>229</v>
      </c>
      <c r="E1486" s="429" t="s">
        <v>1325</v>
      </c>
      <c r="F1486" s="428" t="s">
        <v>279</v>
      </c>
      <c r="G1486" s="427">
        <v>13</v>
      </c>
      <c r="H1486" s="426">
        <v>3.05</v>
      </c>
      <c r="I1486" s="426">
        <v>3.05</v>
      </c>
      <c r="J1486" s="426">
        <v>39.65</v>
      </c>
      <c r="K1486" s="425">
        <v>1.0799940831032867E-5</v>
      </c>
    </row>
    <row r="1487" spans="2:11" x14ac:dyDescent="0.25">
      <c r="B1487" s="422" t="s">
        <v>4933</v>
      </c>
      <c r="C1487" s="513"/>
      <c r="D1487" s="513"/>
      <c r="E1487" s="422" t="s">
        <v>45</v>
      </c>
      <c r="F1487" s="513" t="s">
        <v>4932</v>
      </c>
      <c r="G1487" s="513"/>
      <c r="H1487" s="513"/>
      <c r="I1487" s="422"/>
      <c r="J1487" s="424" t="s">
        <v>2154</v>
      </c>
      <c r="K1487" s="422"/>
    </row>
    <row r="1488" spans="2:11" ht="25.5" x14ac:dyDescent="0.25">
      <c r="B1488" s="513" t="s">
        <v>5297</v>
      </c>
      <c r="C1488" s="513"/>
      <c r="D1488" s="513"/>
      <c r="E1488" s="422" t="s">
        <v>5296</v>
      </c>
      <c r="F1488" s="513">
        <f>G1486</f>
        <v>13</v>
      </c>
      <c r="G1488" s="513"/>
      <c r="H1488" s="513"/>
      <c r="I1488" s="513"/>
      <c r="J1488" s="423">
        <f>F1488</f>
        <v>13</v>
      </c>
      <c r="K1488" s="422" t="s">
        <v>121</v>
      </c>
    </row>
    <row r="1489" spans="2:11" ht="25.5" x14ac:dyDescent="0.25">
      <c r="B1489" s="429" t="s">
        <v>1450</v>
      </c>
      <c r="C1489" s="429" t="s">
        <v>1318</v>
      </c>
      <c r="D1489" s="429" t="s">
        <v>229</v>
      </c>
      <c r="E1489" s="429" t="s">
        <v>1319</v>
      </c>
      <c r="F1489" s="428" t="s">
        <v>279</v>
      </c>
      <c r="G1489" s="427">
        <v>4</v>
      </c>
      <c r="H1489" s="426">
        <v>1.48</v>
      </c>
      <c r="I1489" s="426">
        <v>1.48</v>
      </c>
      <c r="J1489" s="426">
        <v>5.92</v>
      </c>
      <c r="K1489" s="425">
        <v>1.6125006234480345E-6</v>
      </c>
    </row>
    <row r="1490" spans="2:11" x14ac:dyDescent="0.25">
      <c r="B1490" s="422" t="s">
        <v>4933</v>
      </c>
      <c r="C1490" s="513"/>
      <c r="D1490" s="513"/>
      <c r="E1490" s="422" t="s">
        <v>45</v>
      </c>
      <c r="F1490" s="513" t="s">
        <v>4932</v>
      </c>
      <c r="G1490" s="513"/>
      <c r="H1490" s="513"/>
      <c r="I1490" s="422"/>
      <c r="J1490" s="424" t="s">
        <v>2154</v>
      </c>
      <c r="K1490" s="422"/>
    </row>
    <row r="1491" spans="2:11" ht="25.5" x14ac:dyDescent="0.25">
      <c r="B1491" s="513" t="s">
        <v>5297</v>
      </c>
      <c r="C1491" s="513"/>
      <c r="D1491" s="513"/>
      <c r="E1491" s="422" t="s">
        <v>5296</v>
      </c>
      <c r="F1491" s="513">
        <f>G1489</f>
        <v>4</v>
      </c>
      <c r="G1491" s="513"/>
      <c r="H1491" s="513"/>
      <c r="I1491" s="513"/>
      <c r="J1491" s="423">
        <f>F1491</f>
        <v>4</v>
      </c>
      <c r="K1491" s="422" t="s">
        <v>121</v>
      </c>
    </row>
    <row r="1492" spans="2:11" ht="38.25" x14ac:dyDescent="0.25">
      <c r="B1492" s="429" t="s">
        <v>1451</v>
      </c>
      <c r="C1492" s="429" t="s">
        <v>1452</v>
      </c>
      <c r="D1492" s="429" t="s">
        <v>434</v>
      </c>
      <c r="E1492" s="429" t="s">
        <v>1453</v>
      </c>
      <c r="F1492" s="428" t="s">
        <v>428</v>
      </c>
      <c r="G1492" s="427">
        <v>4</v>
      </c>
      <c r="H1492" s="426">
        <v>15.65</v>
      </c>
      <c r="I1492" s="426">
        <v>15.65</v>
      </c>
      <c r="J1492" s="426">
        <v>62.6</v>
      </c>
      <c r="K1492" s="425">
        <v>1.7051104565514691E-5</v>
      </c>
    </row>
    <row r="1493" spans="2:11" x14ac:dyDescent="0.25">
      <c r="B1493" s="422" t="s">
        <v>4933</v>
      </c>
      <c r="C1493" s="513"/>
      <c r="D1493" s="513"/>
      <c r="E1493" s="422" t="s">
        <v>45</v>
      </c>
      <c r="F1493" s="513" t="s">
        <v>4932</v>
      </c>
      <c r="G1493" s="513"/>
      <c r="H1493" s="513"/>
      <c r="I1493" s="422"/>
      <c r="J1493" s="424" t="s">
        <v>2154</v>
      </c>
      <c r="K1493" s="422"/>
    </row>
    <row r="1494" spans="2:11" ht="25.5" x14ac:dyDescent="0.25">
      <c r="B1494" s="513" t="s">
        <v>5297</v>
      </c>
      <c r="C1494" s="513"/>
      <c r="D1494" s="513"/>
      <c r="E1494" s="422" t="s">
        <v>5296</v>
      </c>
      <c r="F1494" s="513">
        <f>G1492</f>
        <v>4</v>
      </c>
      <c r="G1494" s="513"/>
      <c r="H1494" s="513"/>
      <c r="I1494" s="513"/>
      <c r="J1494" s="423">
        <f>F1494</f>
        <v>4</v>
      </c>
      <c r="K1494" s="422" t="s">
        <v>121</v>
      </c>
    </row>
    <row r="1495" spans="2:11" ht="25.5" x14ac:dyDescent="0.25">
      <c r="B1495" s="429" t="s">
        <v>1454</v>
      </c>
      <c r="C1495" s="429" t="s">
        <v>1455</v>
      </c>
      <c r="D1495" s="429" t="s">
        <v>229</v>
      </c>
      <c r="E1495" s="429" t="s">
        <v>1456</v>
      </c>
      <c r="F1495" s="428" t="s">
        <v>268</v>
      </c>
      <c r="G1495" s="427">
        <v>1</v>
      </c>
      <c r="H1495" s="426">
        <v>763.57</v>
      </c>
      <c r="I1495" s="426">
        <v>763.57</v>
      </c>
      <c r="J1495" s="426">
        <v>763.57</v>
      </c>
      <c r="K1495" s="425">
        <v>2.0798261841996888E-4</v>
      </c>
    </row>
    <row r="1496" spans="2:11" x14ac:dyDescent="0.25">
      <c r="B1496" s="422" t="s">
        <v>4933</v>
      </c>
      <c r="C1496" s="513"/>
      <c r="D1496" s="513"/>
      <c r="E1496" s="422" t="s">
        <v>45</v>
      </c>
      <c r="F1496" s="513" t="s">
        <v>4932</v>
      </c>
      <c r="G1496" s="513"/>
      <c r="H1496" s="513"/>
      <c r="I1496" s="422"/>
      <c r="J1496" s="424" t="s">
        <v>2154</v>
      </c>
      <c r="K1496" s="422"/>
    </row>
    <row r="1497" spans="2:11" ht="25.5" x14ac:dyDescent="0.25">
      <c r="B1497" s="513" t="s">
        <v>5297</v>
      </c>
      <c r="C1497" s="513"/>
      <c r="D1497" s="513"/>
      <c r="E1497" s="422" t="s">
        <v>5296</v>
      </c>
      <c r="F1497" s="513">
        <f>G1495</f>
        <v>1</v>
      </c>
      <c r="G1497" s="513"/>
      <c r="H1497" s="513"/>
      <c r="I1497" s="513"/>
      <c r="J1497" s="423">
        <f>F1497</f>
        <v>1</v>
      </c>
      <c r="K1497" s="422" t="s">
        <v>121</v>
      </c>
    </row>
    <row r="1498" spans="2:11" ht="25.5" x14ac:dyDescent="0.25">
      <c r="B1498" s="429" t="s">
        <v>1457</v>
      </c>
      <c r="C1498" s="429" t="s">
        <v>1458</v>
      </c>
      <c r="D1498" s="429" t="s">
        <v>229</v>
      </c>
      <c r="E1498" s="429" t="s">
        <v>1459</v>
      </c>
      <c r="F1498" s="428" t="s">
        <v>279</v>
      </c>
      <c r="G1498" s="427">
        <v>1</v>
      </c>
      <c r="H1498" s="426">
        <v>73.69</v>
      </c>
      <c r="I1498" s="426">
        <v>73.69</v>
      </c>
      <c r="J1498" s="426">
        <v>73.69</v>
      </c>
      <c r="K1498" s="425">
        <v>2.0071819415859064E-5</v>
      </c>
    </row>
    <row r="1499" spans="2:11" x14ac:dyDescent="0.25">
      <c r="B1499" s="422" t="s">
        <v>4933</v>
      </c>
      <c r="C1499" s="513"/>
      <c r="D1499" s="513"/>
      <c r="E1499" s="422" t="s">
        <v>45</v>
      </c>
      <c r="F1499" s="513" t="s">
        <v>4932</v>
      </c>
      <c r="G1499" s="513"/>
      <c r="H1499" s="513"/>
      <c r="I1499" s="422"/>
      <c r="J1499" s="424" t="s">
        <v>2154</v>
      </c>
      <c r="K1499" s="422"/>
    </row>
    <row r="1500" spans="2:11" ht="25.5" x14ac:dyDescent="0.25">
      <c r="B1500" s="513" t="s">
        <v>5297</v>
      </c>
      <c r="C1500" s="513"/>
      <c r="D1500" s="513"/>
      <c r="E1500" s="422" t="s">
        <v>5296</v>
      </c>
      <c r="F1500" s="513">
        <f>G1498</f>
        <v>1</v>
      </c>
      <c r="G1500" s="513"/>
      <c r="H1500" s="513"/>
      <c r="I1500" s="513"/>
      <c r="J1500" s="423">
        <f>F1500</f>
        <v>1</v>
      </c>
      <c r="K1500" s="422" t="s">
        <v>121</v>
      </c>
    </row>
    <row r="1501" spans="2:11" ht="25.5" x14ac:dyDescent="0.25">
      <c r="B1501" s="429" t="s">
        <v>1460</v>
      </c>
      <c r="C1501" s="429" t="s">
        <v>1461</v>
      </c>
      <c r="D1501" s="429" t="s">
        <v>462</v>
      </c>
      <c r="E1501" s="429" t="s">
        <v>1462</v>
      </c>
      <c r="F1501" s="428" t="s">
        <v>428</v>
      </c>
      <c r="G1501" s="427">
        <v>1</v>
      </c>
      <c r="H1501" s="426">
        <v>350.41</v>
      </c>
      <c r="I1501" s="426">
        <v>350.41</v>
      </c>
      <c r="J1501" s="426">
        <v>350.41</v>
      </c>
      <c r="K1501" s="425">
        <v>9.5445328287571923E-5</v>
      </c>
    </row>
    <row r="1502" spans="2:11" x14ac:dyDescent="0.25">
      <c r="B1502" s="422" t="s">
        <v>4933</v>
      </c>
      <c r="C1502" s="513"/>
      <c r="D1502" s="513"/>
      <c r="E1502" s="422" t="s">
        <v>45</v>
      </c>
      <c r="F1502" s="513" t="s">
        <v>4932</v>
      </c>
      <c r="G1502" s="513"/>
      <c r="H1502" s="513"/>
      <c r="I1502" s="422"/>
      <c r="J1502" s="424" t="s">
        <v>2154</v>
      </c>
      <c r="K1502" s="422"/>
    </row>
    <row r="1503" spans="2:11" ht="25.5" x14ac:dyDescent="0.25">
      <c r="B1503" s="513" t="s">
        <v>5297</v>
      </c>
      <c r="C1503" s="513"/>
      <c r="D1503" s="513"/>
      <c r="E1503" s="422" t="s">
        <v>5296</v>
      </c>
      <c r="F1503" s="513">
        <f>G1501</f>
        <v>1</v>
      </c>
      <c r="G1503" s="513"/>
      <c r="H1503" s="513"/>
      <c r="I1503" s="513"/>
      <c r="J1503" s="423">
        <f>F1503</f>
        <v>1</v>
      </c>
      <c r="K1503" s="422" t="s">
        <v>121</v>
      </c>
    </row>
    <row r="1504" spans="2:11" ht="25.5" x14ac:dyDescent="0.25">
      <c r="B1504" s="429" t="s">
        <v>1463</v>
      </c>
      <c r="C1504" s="429" t="s">
        <v>1464</v>
      </c>
      <c r="D1504" s="429" t="s">
        <v>1465</v>
      </c>
      <c r="E1504" s="429" t="s">
        <v>1466</v>
      </c>
      <c r="F1504" s="428" t="s">
        <v>1467</v>
      </c>
      <c r="G1504" s="427">
        <v>1</v>
      </c>
      <c r="H1504" s="426">
        <v>274.58999999999997</v>
      </c>
      <c r="I1504" s="426">
        <v>274.58999999999997</v>
      </c>
      <c r="J1504" s="426">
        <v>274.58999999999997</v>
      </c>
      <c r="K1504" s="425">
        <v>7.4793335505506054E-5</v>
      </c>
    </row>
    <row r="1505" spans="2:11" x14ac:dyDescent="0.25">
      <c r="B1505" s="422" t="s">
        <v>4933</v>
      </c>
      <c r="C1505" s="513"/>
      <c r="D1505" s="513"/>
      <c r="E1505" s="422" t="s">
        <v>45</v>
      </c>
      <c r="F1505" s="513" t="s">
        <v>4932</v>
      </c>
      <c r="G1505" s="513"/>
      <c r="H1505" s="513"/>
      <c r="I1505" s="422"/>
      <c r="J1505" s="424" t="s">
        <v>2154</v>
      </c>
      <c r="K1505" s="422"/>
    </row>
    <row r="1506" spans="2:11" ht="25.5" x14ac:dyDescent="0.25">
      <c r="B1506" s="513" t="s">
        <v>5297</v>
      </c>
      <c r="C1506" s="513"/>
      <c r="D1506" s="513"/>
      <c r="E1506" s="422" t="s">
        <v>5296</v>
      </c>
      <c r="F1506" s="513">
        <f>G1504</f>
        <v>1</v>
      </c>
      <c r="G1506" s="513"/>
      <c r="H1506" s="513"/>
      <c r="I1506" s="513"/>
      <c r="J1506" s="423">
        <f>F1506</f>
        <v>1</v>
      </c>
      <c r="K1506" s="422" t="s">
        <v>121</v>
      </c>
    </row>
    <row r="1507" spans="2:11" x14ac:dyDescent="0.25">
      <c r="B1507" s="434" t="s">
        <v>1468</v>
      </c>
      <c r="C1507" s="434" t="s">
        <v>185</v>
      </c>
      <c r="D1507" s="434"/>
      <c r="E1507" s="434" t="s">
        <v>1469</v>
      </c>
      <c r="F1507" s="433"/>
      <c r="G1507" s="432">
        <v>1</v>
      </c>
      <c r="H1507" s="432" t="s">
        <v>121</v>
      </c>
      <c r="I1507" s="431">
        <v>29432.560000000001</v>
      </c>
      <c r="J1507" s="431">
        <v>29432.560000000001</v>
      </c>
      <c r="K1507" s="430">
        <v>8.0168954982553515E-3</v>
      </c>
    </row>
    <row r="1508" spans="2:11" ht="25.5" x14ac:dyDescent="0.25">
      <c r="B1508" s="429" t="s">
        <v>1470</v>
      </c>
      <c r="C1508" s="429" t="s">
        <v>1035</v>
      </c>
      <c r="D1508" s="429" t="s">
        <v>229</v>
      </c>
      <c r="E1508" s="429" t="s">
        <v>1036</v>
      </c>
      <c r="F1508" s="428" t="s">
        <v>628</v>
      </c>
      <c r="G1508" s="427">
        <v>5</v>
      </c>
      <c r="H1508" s="426">
        <v>16.88</v>
      </c>
      <c r="I1508" s="426">
        <v>16.88</v>
      </c>
      <c r="J1508" s="426">
        <v>84.4</v>
      </c>
      <c r="K1508" s="425">
        <v>2.2989029158617249E-5</v>
      </c>
    </row>
    <row r="1509" spans="2:11" x14ac:dyDescent="0.25">
      <c r="B1509" s="422" t="s">
        <v>4933</v>
      </c>
      <c r="C1509" s="513"/>
      <c r="D1509" s="513"/>
      <c r="E1509" s="422" t="s">
        <v>45</v>
      </c>
      <c r="F1509" s="513" t="s">
        <v>4932</v>
      </c>
      <c r="G1509" s="513"/>
      <c r="H1509" s="513"/>
      <c r="I1509" s="422"/>
      <c r="J1509" s="424" t="s">
        <v>2154</v>
      </c>
      <c r="K1509" s="422"/>
    </row>
    <row r="1510" spans="2:11" ht="25.5" x14ac:dyDescent="0.25">
      <c r="B1510" s="513" t="s">
        <v>5297</v>
      </c>
      <c r="C1510" s="513"/>
      <c r="D1510" s="513"/>
      <c r="E1510" s="422" t="s">
        <v>5296</v>
      </c>
      <c r="F1510" s="513">
        <f>G1508</f>
        <v>5</v>
      </c>
      <c r="G1510" s="513"/>
      <c r="H1510" s="513"/>
      <c r="I1510" s="513"/>
      <c r="J1510" s="423">
        <f>F1510</f>
        <v>5</v>
      </c>
      <c r="K1510" s="422" t="s">
        <v>121</v>
      </c>
    </row>
    <row r="1511" spans="2:11" ht="25.5" x14ac:dyDescent="0.25">
      <c r="B1511" s="429" t="s">
        <v>1471</v>
      </c>
      <c r="C1511" s="429" t="s">
        <v>1472</v>
      </c>
      <c r="D1511" s="429" t="s">
        <v>229</v>
      </c>
      <c r="E1511" s="429" t="s">
        <v>1473</v>
      </c>
      <c r="F1511" s="428" t="s">
        <v>628</v>
      </c>
      <c r="G1511" s="427">
        <v>79.099999999999994</v>
      </c>
      <c r="H1511" s="426">
        <v>41.74</v>
      </c>
      <c r="I1511" s="426">
        <v>41.74</v>
      </c>
      <c r="J1511" s="426">
        <v>3301.63</v>
      </c>
      <c r="K1511" s="425">
        <v>8.9930412726262402E-4</v>
      </c>
    </row>
    <row r="1512" spans="2:11" x14ac:dyDescent="0.25">
      <c r="B1512" s="422" t="s">
        <v>4933</v>
      </c>
      <c r="C1512" s="513"/>
      <c r="D1512" s="513"/>
      <c r="E1512" s="422" t="s">
        <v>45</v>
      </c>
      <c r="F1512" s="513" t="s">
        <v>4932</v>
      </c>
      <c r="G1512" s="513"/>
      <c r="H1512" s="513"/>
      <c r="I1512" s="422"/>
      <c r="J1512" s="424" t="s">
        <v>2154</v>
      </c>
      <c r="K1512" s="422"/>
    </row>
    <row r="1513" spans="2:11" ht="25.5" x14ac:dyDescent="0.25">
      <c r="B1513" s="513" t="s">
        <v>5297</v>
      </c>
      <c r="C1513" s="513"/>
      <c r="D1513" s="513"/>
      <c r="E1513" s="422" t="s">
        <v>5296</v>
      </c>
      <c r="F1513" s="513">
        <f>G1511</f>
        <v>79.099999999999994</v>
      </c>
      <c r="G1513" s="513"/>
      <c r="H1513" s="513"/>
      <c r="I1513" s="513"/>
      <c r="J1513" s="423">
        <f>F1513</f>
        <v>79.099999999999994</v>
      </c>
      <c r="K1513" s="422" t="s">
        <v>121</v>
      </c>
    </row>
    <row r="1514" spans="2:11" ht="25.5" x14ac:dyDescent="0.25">
      <c r="B1514" s="429" t="s">
        <v>1474</v>
      </c>
      <c r="C1514" s="429" t="s">
        <v>1005</v>
      </c>
      <c r="D1514" s="429" t="s">
        <v>229</v>
      </c>
      <c r="E1514" s="429" t="s">
        <v>1006</v>
      </c>
      <c r="F1514" s="428" t="s">
        <v>628</v>
      </c>
      <c r="G1514" s="427">
        <v>230.1</v>
      </c>
      <c r="H1514" s="426">
        <v>48.88</v>
      </c>
      <c r="I1514" s="426">
        <v>48.88</v>
      </c>
      <c r="J1514" s="426">
        <v>11247.29</v>
      </c>
      <c r="K1514" s="425">
        <v>3.0635577934291966E-3</v>
      </c>
    </row>
    <row r="1515" spans="2:11" x14ac:dyDescent="0.25">
      <c r="B1515" s="422" t="s">
        <v>4933</v>
      </c>
      <c r="C1515" s="513"/>
      <c r="D1515" s="513"/>
      <c r="E1515" s="422" t="s">
        <v>45</v>
      </c>
      <c r="F1515" s="513" t="s">
        <v>4932</v>
      </c>
      <c r="G1515" s="513"/>
      <c r="H1515" s="513"/>
      <c r="I1515" s="422"/>
      <c r="J1515" s="424" t="s">
        <v>2154</v>
      </c>
      <c r="K1515" s="422"/>
    </row>
    <row r="1516" spans="2:11" ht="25.5" x14ac:dyDescent="0.25">
      <c r="B1516" s="513" t="s">
        <v>5297</v>
      </c>
      <c r="C1516" s="513"/>
      <c r="D1516" s="513"/>
      <c r="E1516" s="422" t="s">
        <v>5296</v>
      </c>
      <c r="F1516" s="513">
        <f>G1514</f>
        <v>230.1</v>
      </c>
      <c r="G1516" s="513"/>
      <c r="H1516" s="513"/>
      <c r="I1516" s="513"/>
      <c r="J1516" s="423">
        <f>F1516</f>
        <v>230.1</v>
      </c>
      <c r="K1516" s="422" t="s">
        <v>121</v>
      </c>
    </row>
    <row r="1517" spans="2:11" ht="25.5" x14ac:dyDescent="0.25">
      <c r="B1517" s="429" t="s">
        <v>1475</v>
      </c>
      <c r="C1517" s="429" t="s">
        <v>1476</v>
      </c>
      <c r="D1517" s="429" t="s">
        <v>294</v>
      </c>
      <c r="E1517" s="429" t="s">
        <v>1477</v>
      </c>
      <c r="F1517" s="428" t="s">
        <v>292</v>
      </c>
      <c r="G1517" s="427">
        <v>244</v>
      </c>
      <c r="H1517" s="426">
        <v>28.46</v>
      </c>
      <c r="I1517" s="426">
        <v>28.46</v>
      </c>
      <c r="J1517" s="426">
        <v>6944.24</v>
      </c>
      <c r="K1517" s="425">
        <v>1.8914850218535099E-3</v>
      </c>
    </row>
    <row r="1518" spans="2:11" x14ac:dyDescent="0.25">
      <c r="B1518" s="422" t="s">
        <v>4933</v>
      </c>
      <c r="C1518" s="513"/>
      <c r="D1518" s="513"/>
      <c r="E1518" s="422" t="s">
        <v>45</v>
      </c>
      <c r="F1518" s="513" t="s">
        <v>4932</v>
      </c>
      <c r="G1518" s="513"/>
      <c r="H1518" s="513"/>
      <c r="I1518" s="422"/>
      <c r="J1518" s="424" t="s">
        <v>2154</v>
      </c>
      <c r="K1518" s="422"/>
    </row>
    <row r="1519" spans="2:11" ht="25.5" x14ac:dyDescent="0.25">
      <c r="B1519" s="513" t="s">
        <v>5297</v>
      </c>
      <c r="C1519" s="513"/>
      <c r="D1519" s="513"/>
      <c r="E1519" s="422" t="s">
        <v>5296</v>
      </c>
      <c r="F1519" s="513">
        <f>G1517</f>
        <v>244</v>
      </c>
      <c r="G1519" s="513"/>
      <c r="H1519" s="513"/>
      <c r="I1519" s="513"/>
      <c r="J1519" s="423">
        <f>F1519</f>
        <v>244</v>
      </c>
      <c r="K1519" s="422" t="s">
        <v>121</v>
      </c>
    </row>
    <row r="1520" spans="2:11" ht="25.5" x14ac:dyDescent="0.25">
      <c r="B1520" s="429" t="s">
        <v>1478</v>
      </c>
      <c r="C1520" s="429" t="s">
        <v>1321</v>
      </c>
      <c r="D1520" s="429" t="s">
        <v>229</v>
      </c>
      <c r="E1520" s="429" t="s">
        <v>1322</v>
      </c>
      <c r="F1520" s="428" t="s">
        <v>279</v>
      </c>
      <c r="G1520" s="427">
        <v>8</v>
      </c>
      <c r="H1520" s="426">
        <v>1.59</v>
      </c>
      <c r="I1520" s="426">
        <v>1.59</v>
      </c>
      <c r="J1520" s="426">
        <v>12.72</v>
      </c>
      <c r="K1520" s="425">
        <v>3.464697285516723E-6</v>
      </c>
    </row>
    <row r="1521" spans="2:11" x14ac:dyDescent="0.25">
      <c r="B1521" s="422" t="s">
        <v>4933</v>
      </c>
      <c r="C1521" s="513"/>
      <c r="D1521" s="513"/>
      <c r="E1521" s="422" t="s">
        <v>45</v>
      </c>
      <c r="F1521" s="513" t="s">
        <v>4932</v>
      </c>
      <c r="G1521" s="513"/>
      <c r="H1521" s="513"/>
      <c r="I1521" s="422"/>
      <c r="J1521" s="424" t="s">
        <v>2154</v>
      </c>
      <c r="K1521" s="422"/>
    </row>
    <row r="1522" spans="2:11" ht="25.5" x14ac:dyDescent="0.25">
      <c r="B1522" s="513" t="s">
        <v>5297</v>
      </c>
      <c r="C1522" s="513"/>
      <c r="D1522" s="513"/>
      <c r="E1522" s="422" t="s">
        <v>5296</v>
      </c>
      <c r="F1522" s="513">
        <f>G1520</f>
        <v>8</v>
      </c>
      <c r="G1522" s="513"/>
      <c r="H1522" s="513"/>
      <c r="I1522" s="513"/>
      <c r="J1522" s="423">
        <f>F1522</f>
        <v>8</v>
      </c>
      <c r="K1522" s="422" t="s">
        <v>121</v>
      </c>
    </row>
    <row r="1523" spans="2:11" ht="25.5" x14ac:dyDescent="0.25">
      <c r="B1523" s="429" t="s">
        <v>1479</v>
      </c>
      <c r="C1523" s="429" t="s">
        <v>1480</v>
      </c>
      <c r="D1523" s="429" t="s">
        <v>229</v>
      </c>
      <c r="E1523" s="429" t="s">
        <v>1481</v>
      </c>
      <c r="F1523" s="428" t="s">
        <v>279</v>
      </c>
      <c r="G1523" s="427">
        <v>1</v>
      </c>
      <c r="H1523" s="426">
        <v>185.18</v>
      </c>
      <c r="I1523" s="426">
        <v>185.18</v>
      </c>
      <c r="J1523" s="426">
        <v>185.18</v>
      </c>
      <c r="K1523" s="425">
        <v>5.0439673217923488E-5</v>
      </c>
    </row>
    <row r="1524" spans="2:11" x14ac:dyDescent="0.25">
      <c r="B1524" s="422" t="s">
        <v>4933</v>
      </c>
      <c r="C1524" s="513"/>
      <c r="D1524" s="513"/>
      <c r="E1524" s="422" t="s">
        <v>45</v>
      </c>
      <c r="F1524" s="513" t="s">
        <v>4932</v>
      </c>
      <c r="G1524" s="513"/>
      <c r="H1524" s="513"/>
      <c r="I1524" s="422"/>
      <c r="J1524" s="424" t="s">
        <v>2154</v>
      </c>
      <c r="K1524" s="422"/>
    </row>
    <row r="1525" spans="2:11" ht="25.5" x14ac:dyDescent="0.25">
      <c r="B1525" s="513" t="s">
        <v>5297</v>
      </c>
      <c r="C1525" s="513"/>
      <c r="D1525" s="513"/>
      <c r="E1525" s="422" t="s">
        <v>5296</v>
      </c>
      <c r="F1525" s="513">
        <f>G1523</f>
        <v>1</v>
      </c>
      <c r="G1525" s="513"/>
      <c r="H1525" s="513"/>
      <c r="I1525" s="513"/>
      <c r="J1525" s="423">
        <f>F1525</f>
        <v>1</v>
      </c>
      <c r="K1525" s="422" t="s">
        <v>121</v>
      </c>
    </row>
    <row r="1526" spans="2:11" ht="25.5" x14ac:dyDescent="0.25">
      <c r="B1526" s="429" t="s">
        <v>1482</v>
      </c>
      <c r="C1526" s="429" t="s">
        <v>1483</v>
      </c>
      <c r="D1526" s="429" t="s">
        <v>229</v>
      </c>
      <c r="E1526" s="429" t="s">
        <v>1484</v>
      </c>
      <c r="F1526" s="428" t="s">
        <v>279</v>
      </c>
      <c r="G1526" s="427">
        <v>1</v>
      </c>
      <c r="H1526" s="426">
        <v>133.18</v>
      </c>
      <c r="I1526" s="426">
        <v>133.18</v>
      </c>
      <c r="J1526" s="426">
        <v>133.18</v>
      </c>
      <c r="K1526" s="425">
        <v>3.6275816390339399E-5</v>
      </c>
    </row>
    <row r="1527" spans="2:11" x14ac:dyDescent="0.25">
      <c r="B1527" s="422" t="s">
        <v>4933</v>
      </c>
      <c r="C1527" s="513"/>
      <c r="D1527" s="513"/>
      <c r="E1527" s="422" t="s">
        <v>45</v>
      </c>
      <c r="F1527" s="513" t="s">
        <v>4932</v>
      </c>
      <c r="G1527" s="513"/>
      <c r="H1527" s="513"/>
      <c r="I1527" s="422"/>
      <c r="J1527" s="424" t="s">
        <v>2154</v>
      </c>
      <c r="K1527" s="422"/>
    </row>
    <row r="1528" spans="2:11" ht="25.5" x14ac:dyDescent="0.25">
      <c r="B1528" s="513" t="s">
        <v>5297</v>
      </c>
      <c r="C1528" s="513"/>
      <c r="D1528" s="513"/>
      <c r="E1528" s="422" t="s">
        <v>5296</v>
      </c>
      <c r="F1528" s="513">
        <f>G1526</f>
        <v>1</v>
      </c>
      <c r="G1528" s="513"/>
      <c r="H1528" s="513"/>
      <c r="I1528" s="513"/>
      <c r="J1528" s="423">
        <f>F1528</f>
        <v>1</v>
      </c>
      <c r="K1528" s="422" t="s">
        <v>121</v>
      </c>
    </row>
    <row r="1529" spans="2:11" ht="25.5" x14ac:dyDescent="0.25">
      <c r="B1529" s="429" t="s">
        <v>1485</v>
      </c>
      <c r="C1529" s="429" t="s">
        <v>1486</v>
      </c>
      <c r="D1529" s="429" t="s">
        <v>434</v>
      </c>
      <c r="E1529" s="429" t="s">
        <v>1487</v>
      </c>
      <c r="F1529" s="428" t="s">
        <v>428</v>
      </c>
      <c r="G1529" s="427">
        <v>1</v>
      </c>
      <c r="H1529" s="426">
        <v>183.03</v>
      </c>
      <c r="I1529" s="426">
        <v>183.03</v>
      </c>
      <c r="J1529" s="426">
        <v>183.03</v>
      </c>
      <c r="K1529" s="425">
        <v>4.9854052214475298E-5</v>
      </c>
    </row>
    <row r="1530" spans="2:11" x14ac:dyDescent="0.25">
      <c r="B1530" s="422" t="s">
        <v>4933</v>
      </c>
      <c r="C1530" s="513"/>
      <c r="D1530" s="513"/>
      <c r="E1530" s="422" t="s">
        <v>45</v>
      </c>
      <c r="F1530" s="513" t="s">
        <v>4932</v>
      </c>
      <c r="G1530" s="513"/>
      <c r="H1530" s="513"/>
      <c r="I1530" s="422"/>
      <c r="J1530" s="424" t="s">
        <v>2154</v>
      </c>
      <c r="K1530" s="422"/>
    </row>
    <row r="1531" spans="2:11" ht="25.5" x14ac:dyDescent="0.25">
      <c r="B1531" s="513" t="s">
        <v>5297</v>
      </c>
      <c r="C1531" s="513"/>
      <c r="D1531" s="513"/>
      <c r="E1531" s="422" t="s">
        <v>5296</v>
      </c>
      <c r="F1531" s="513">
        <f>G1529</f>
        <v>1</v>
      </c>
      <c r="G1531" s="513"/>
      <c r="H1531" s="513"/>
      <c r="I1531" s="513"/>
      <c r="J1531" s="423">
        <f>F1531</f>
        <v>1</v>
      </c>
      <c r="K1531" s="422" t="s">
        <v>121</v>
      </c>
    </row>
    <row r="1532" spans="2:11" ht="25.5" x14ac:dyDescent="0.25">
      <c r="B1532" s="429" t="s">
        <v>1488</v>
      </c>
      <c r="C1532" s="429" t="s">
        <v>1489</v>
      </c>
      <c r="D1532" s="429" t="s">
        <v>294</v>
      </c>
      <c r="E1532" s="429" t="s">
        <v>1490</v>
      </c>
      <c r="F1532" s="428" t="s">
        <v>268</v>
      </c>
      <c r="G1532" s="427">
        <v>26</v>
      </c>
      <c r="H1532" s="426">
        <v>14.23</v>
      </c>
      <c r="I1532" s="426">
        <v>14.23</v>
      </c>
      <c r="J1532" s="426">
        <v>369.98</v>
      </c>
      <c r="K1532" s="425">
        <v>1.0077584132826079E-4</v>
      </c>
    </row>
    <row r="1533" spans="2:11" x14ac:dyDescent="0.25">
      <c r="B1533" s="422" t="s">
        <v>4933</v>
      </c>
      <c r="C1533" s="513"/>
      <c r="D1533" s="513"/>
      <c r="E1533" s="422" t="s">
        <v>45</v>
      </c>
      <c r="F1533" s="513" t="s">
        <v>4932</v>
      </c>
      <c r="G1533" s="513"/>
      <c r="H1533" s="513"/>
      <c r="I1533" s="422"/>
      <c r="J1533" s="424" t="s">
        <v>2154</v>
      </c>
      <c r="K1533" s="422"/>
    </row>
    <row r="1534" spans="2:11" ht="25.5" x14ac:dyDescent="0.25">
      <c r="B1534" s="513" t="s">
        <v>5297</v>
      </c>
      <c r="C1534" s="513"/>
      <c r="D1534" s="513"/>
      <c r="E1534" s="422" t="s">
        <v>5296</v>
      </c>
      <c r="F1534" s="513">
        <f>G1532</f>
        <v>26</v>
      </c>
      <c r="G1534" s="513"/>
      <c r="H1534" s="513"/>
      <c r="I1534" s="513"/>
      <c r="J1534" s="423">
        <f>F1534</f>
        <v>26</v>
      </c>
      <c r="K1534" s="422" t="s">
        <v>121</v>
      </c>
    </row>
    <row r="1535" spans="2:11" ht="25.5" x14ac:dyDescent="0.25">
      <c r="B1535" s="429" t="s">
        <v>1491</v>
      </c>
      <c r="C1535" s="429" t="s">
        <v>1056</v>
      </c>
      <c r="D1535" s="429" t="s">
        <v>229</v>
      </c>
      <c r="E1535" s="429" t="s">
        <v>1057</v>
      </c>
      <c r="F1535" s="428" t="s">
        <v>279</v>
      </c>
      <c r="G1535" s="427">
        <v>9</v>
      </c>
      <c r="H1535" s="426">
        <v>134.21</v>
      </c>
      <c r="I1535" s="426">
        <v>134.21</v>
      </c>
      <c r="J1535" s="426">
        <v>1207.8900000000001</v>
      </c>
      <c r="K1535" s="425">
        <v>3.2900732737443353E-4</v>
      </c>
    </row>
    <row r="1536" spans="2:11" x14ac:dyDescent="0.25">
      <c r="B1536" s="422" t="s">
        <v>4933</v>
      </c>
      <c r="C1536" s="513"/>
      <c r="D1536" s="513"/>
      <c r="E1536" s="422" t="s">
        <v>45</v>
      </c>
      <c r="F1536" s="513" t="s">
        <v>4932</v>
      </c>
      <c r="G1536" s="513"/>
      <c r="H1536" s="513"/>
      <c r="I1536" s="422"/>
      <c r="J1536" s="424" t="s">
        <v>2154</v>
      </c>
      <c r="K1536" s="422"/>
    </row>
    <row r="1537" spans="2:11" ht="25.5" x14ac:dyDescent="0.25">
      <c r="B1537" s="513" t="s">
        <v>5297</v>
      </c>
      <c r="C1537" s="513"/>
      <c r="D1537" s="513"/>
      <c r="E1537" s="422" t="s">
        <v>5296</v>
      </c>
      <c r="F1537" s="513">
        <f>G1535</f>
        <v>9</v>
      </c>
      <c r="G1537" s="513"/>
      <c r="H1537" s="513"/>
      <c r="I1537" s="513"/>
      <c r="J1537" s="423">
        <f>F1537</f>
        <v>9</v>
      </c>
      <c r="K1537" s="422" t="s">
        <v>121</v>
      </c>
    </row>
    <row r="1538" spans="2:11" ht="25.5" x14ac:dyDescent="0.25">
      <c r="B1538" s="429" t="s">
        <v>1492</v>
      </c>
      <c r="C1538" s="429" t="s">
        <v>1008</v>
      </c>
      <c r="D1538" s="429" t="s">
        <v>294</v>
      </c>
      <c r="E1538" s="429" t="s">
        <v>1009</v>
      </c>
      <c r="F1538" s="428" t="s">
        <v>268</v>
      </c>
      <c r="G1538" s="427">
        <v>3</v>
      </c>
      <c r="H1538" s="426">
        <v>27.75</v>
      </c>
      <c r="I1538" s="426">
        <v>27.75</v>
      </c>
      <c r="J1538" s="426">
        <v>83.25</v>
      </c>
      <c r="K1538" s="425">
        <v>2.2675790017237984E-5</v>
      </c>
    </row>
    <row r="1539" spans="2:11" x14ac:dyDescent="0.25">
      <c r="B1539" s="422" t="s">
        <v>4933</v>
      </c>
      <c r="C1539" s="513"/>
      <c r="D1539" s="513"/>
      <c r="E1539" s="422" t="s">
        <v>45</v>
      </c>
      <c r="F1539" s="513" t="s">
        <v>4932</v>
      </c>
      <c r="G1539" s="513"/>
      <c r="H1539" s="513"/>
      <c r="I1539" s="422"/>
      <c r="J1539" s="424" t="s">
        <v>2154</v>
      </c>
      <c r="K1539" s="422"/>
    </row>
    <row r="1540" spans="2:11" ht="25.5" x14ac:dyDescent="0.25">
      <c r="B1540" s="513" t="s">
        <v>5297</v>
      </c>
      <c r="C1540" s="513"/>
      <c r="D1540" s="513"/>
      <c r="E1540" s="422" t="s">
        <v>5296</v>
      </c>
      <c r="F1540" s="513">
        <f>G1538</f>
        <v>3</v>
      </c>
      <c r="G1540" s="513"/>
      <c r="H1540" s="513"/>
      <c r="I1540" s="513"/>
      <c r="J1540" s="423">
        <f>F1540</f>
        <v>3</v>
      </c>
      <c r="K1540" s="422" t="s">
        <v>121</v>
      </c>
    </row>
    <row r="1541" spans="2:11" ht="25.5" x14ac:dyDescent="0.25">
      <c r="B1541" s="429" t="s">
        <v>1493</v>
      </c>
      <c r="C1541" s="429" t="s">
        <v>1494</v>
      </c>
      <c r="D1541" s="429" t="s">
        <v>294</v>
      </c>
      <c r="E1541" s="429" t="s">
        <v>1495</v>
      </c>
      <c r="F1541" s="428" t="s">
        <v>268</v>
      </c>
      <c r="G1541" s="427">
        <v>98</v>
      </c>
      <c r="H1541" s="426">
        <v>17.21</v>
      </c>
      <c r="I1541" s="426">
        <v>17.21</v>
      </c>
      <c r="J1541" s="426">
        <v>1686.58</v>
      </c>
      <c r="K1541" s="425">
        <v>4.5939380092820711E-4</v>
      </c>
    </row>
    <row r="1542" spans="2:11" x14ac:dyDescent="0.25">
      <c r="B1542" s="422" t="s">
        <v>4933</v>
      </c>
      <c r="C1542" s="513"/>
      <c r="D1542" s="513"/>
      <c r="E1542" s="422" t="s">
        <v>45</v>
      </c>
      <c r="F1542" s="513" t="s">
        <v>4932</v>
      </c>
      <c r="G1542" s="513"/>
      <c r="H1542" s="513"/>
      <c r="I1542" s="422"/>
      <c r="J1542" s="424" t="s">
        <v>2154</v>
      </c>
      <c r="K1542" s="422"/>
    </row>
    <row r="1543" spans="2:11" ht="25.5" x14ac:dyDescent="0.25">
      <c r="B1543" s="513" t="s">
        <v>5297</v>
      </c>
      <c r="C1543" s="513"/>
      <c r="D1543" s="513"/>
      <c r="E1543" s="422" t="s">
        <v>5296</v>
      </c>
      <c r="F1543" s="513">
        <f>G1541</f>
        <v>98</v>
      </c>
      <c r="G1543" s="513"/>
      <c r="H1543" s="513"/>
      <c r="I1543" s="513"/>
      <c r="J1543" s="423">
        <f>F1543</f>
        <v>98</v>
      </c>
      <c r="K1543" s="422" t="s">
        <v>121</v>
      </c>
    </row>
    <row r="1544" spans="2:11" ht="38.25" x14ac:dyDescent="0.25">
      <c r="B1544" s="429" t="s">
        <v>1496</v>
      </c>
      <c r="C1544" s="429" t="s">
        <v>1497</v>
      </c>
      <c r="D1544" s="429" t="s">
        <v>434</v>
      </c>
      <c r="E1544" s="429" t="s">
        <v>1498</v>
      </c>
      <c r="F1544" s="428" t="s">
        <v>428</v>
      </c>
      <c r="G1544" s="427">
        <v>1</v>
      </c>
      <c r="H1544" s="426">
        <v>484.29</v>
      </c>
      <c r="I1544" s="426">
        <v>484.29</v>
      </c>
      <c r="J1544" s="426">
        <v>484.29</v>
      </c>
      <c r="K1544" s="425">
        <v>1.3191181198135958E-4</v>
      </c>
    </row>
    <row r="1545" spans="2:11" x14ac:dyDescent="0.25">
      <c r="B1545" s="422" t="s">
        <v>4933</v>
      </c>
      <c r="C1545" s="513"/>
      <c r="D1545" s="513"/>
      <c r="E1545" s="422" t="s">
        <v>45</v>
      </c>
      <c r="F1545" s="513" t="s">
        <v>4932</v>
      </c>
      <c r="G1545" s="513"/>
      <c r="H1545" s="513"/>
      <c r="I1545" s="422"/>
      <c r="J1545" s="424" t="s">
        <v>2154</v>
      </c>
      <c r="K1545" s="422"/>
    </row>
    <row r="1546" spans="2:11" ht="25.5" x14ac:dyDescent="0.25">
      <c r="B1546" s="513" t="s">
        <v>5297</v>
      </c>
      <c r="C1546" s="513"/>
      <c r="D1546" s="513"/>
      <c r="E1546" s="422" t="s">
        <v>5296</v>
      </c>
      <c r="F1546" s="513">
        <f>G1544</f>
        <v>1</v>
      </c>
      <c r="G1546" s="513"/>
      <c r="H1546" s="513"/>
      <c r="I1546" s="513"/>
      <c r="J1546" s="423">
        <f>F1546</f>
        <v>1</v>
      </c>
      <c r="K1546" s="422" t="s">
        <v>121</v>
      </c>
    </row>
    <row r="1547" spans="2:11" ht="25.5" x14ac:dyDescent="0.25">
      <c r="B1547" s="429" t="s">
        <v>1499</v>
      </c>
      <c r="C1547" s="429" t="s">
        <v>1500</v>
      </c>
      <c r="D1547" s="429" t="s">
        <v>229</v>
      </c>
      <c r="E1547" s="429" t="s">
        <v>1501</v>
      </c>
      <c r="F1547" s="428" t="s">
        <v>268</v>
      </c>
      <c r="G1547" s="427">
        <v>36</v>
      </c>
      <c r="H1547" s="426">
        <v>29.74</v>
      </c>
      <c r="I1547" s="426">
        <v>29.74</v>
      </c>
      <c r="J1547" s="426">
        <v>1070.6400000000001</v>
      </c>
      <c r="K1547" s="425">
        <v>2.9162291680547361E-4</v>
      </c>
    </row>
    <row r="1548" spans="2:11" x14ac:dyDescent="0.25">
      <c r="B1548" s="422" t="s">
        <v>4933</v>
      </c>
      <c r="C1548" s="513"/>
      <c r="D1548" s="513"/>
      <c r="E1548" s="422" t="s">
        <v>45</v>
      </c>
      <c r="F1548" s="513" t="s">
        <v>4932</v>
      </c>
      <c r="G1548" s="513"/>
      <c r="H1548" s="513"/>
      <c r="I1548" s="422"/>
      <c r="J1548" s="424" t="s">
        <v>2154</v>
      </c>
      <c r="K1548" s="422"/>
    </row>
    <row r="1549" spans="2:11" ht="25.5" x14ac:dyDescent="0.25">
      <c r="B1549" s="513" t="s">
        <v>5297</v>
      </c>
      <c r="C1549" s="513"/>
      <c r="D1549" s="513"/>
      <c r="E1549" s="422" t="s">
        <v>5296</v>
      </c>
      <c r="F1549" s="513">
        <f>G1547</f>
        <v>36</v>
      </c>
      <c r="G1549" s="513"/>
      <c r="H1549" s="513"/>
      <c r="I1549" s="513"/>
      <c r="J1549" s="423">
        <f>F1549</f>
        <v>36</v>
      </c>
      <c r="K1549" s="422" t="s">
        <v>121</v>
      </c>
    </row>
    <row r="1550" spans="2:11" ht="25.5" x14ac:dyDescent="0.25">
      <c r="B1550" s="429" t="s">
        <v>1502</v>
      </c>
      <c r="C1550" s="429" t="s">
        <v>1503</v>
      </c>
      <c r="D1550" s="429" t="s">
        <v>462</v>
      </c>
      <c r="E1550" s="429" t="s">
        <v>1504</v>
      </c>
      <c r="F1550" s="428" t="s">
        <v>268</v>
      </c>
      <c r="G1550" s="427">
        <v>508</v>
      </c>
      <c r="H1550" s="426">
        <v>0.85</v>
      </c>
      <c r="I1550" s="426">
        <v>0.85</v>
      </c>
      <c r="J1550" s="426">
        <v>431.8</v>
      </c>
      <c r="K1550" s="425">
        <v>1.1761448804136171E-4</v>
      </c>
    </row>
    <row r="1551" spans="2:11" x14ac:dyDescent="0.25">
      <c r="B1551" s="422" t="s">
        <v>4933</v>
      </c>
      <c r="C1551" s="513"/>
      <c r="D1551" s="513"/>
      <c r="E1551" s="422" t="s">
        <v>45</v>
      </c>
      <c r="F1551" s="513" t="s">
        <v>4932</v>
      </c>
      <c r="G1551" s="513"/>
      <c r="H1551" s="513"/>
      <c r="I1551" s="422"/>
      <c r="J1551" s="424" t="s">
        <v>2154</v>
      </c>
      <c r="K1551" s="422"/>
    </row>
    <row r="1552" spans="2:11" ht="25.5" x14ac:dyDescent="0.25">
      <c r="B1552" s="513" t="s">
        <v>5297</v>
      </c>
      <c r="C1552" s="513"/>
      <c r="D1552" s="513"/>
      <c r="E1552" s="422" t="s">
        <v>5296</v>
      </c>
      <c r="F1552" s="513">
        <f>G1550</f>
        <v>508</v>
      </c>
      <c r="G1552" s="513"/>
      <c r="H1552" s="513"/>
      <c r="I1552" s="513"/>
      <c r="J1552" s="423">
        <f>F1552</f>
        <v>508</v>
      </c>
      <c r="K1552" s="422" t="s">
        <v>121</v>
      </c>
    </row>
    <row r="1553" spans="2:11" ht="25.5" x14ac:dyDescent="0.25">
      <c r="B1553" s="429" t="s">
        <v>1505</v>
      </c>
      <c r="C1553" s="429" t="s">
        <v>1506</v>
      </c>
      <c r="D1553" s="429" t="s">
        <v>462</v>
      </c>
      <c r="E1553" s="429" t="s">
        <v>1507</v>
      </c>
      <c r="F1553" s="428" t="s">
        <v>268</v>
      </c>
      <c r="G1553" s="427">
        <v>204</v>
      </c>
      <c r="H1553" s="426">
        <v>0.64</v>
      </c>
      <c r="I1553" s="426">
        <v>0.64</v>
      </c>
      <c r="J1553" s="426">
        <v>130.56</v>
      </c>
      <c r="K1553" s="425">
        <v>3.5562175911718815E-5</v>
      </c>
    </row>
    <row r="1554" spans="2:11" x14ac:dyDescent="0.25">
      <c r="B1554" s="422" t="s">
        <v>4933</v>
      </c>
      <c r="C1554" s="513"/>
      <c r="D1554" s="513"/>
      <c r="E1554" s="422" t="s">
        <v>45</v>
      </c>
      <c r="F1554" s="513" t="s">
        <v>4932</v>
      </c>
      <c r="G1554" s="513"/>
      <c r="H1554" s="513"/>
      <c r="I1554" s="422"/>
      <c r="J1554" s="424" t="s">
        <v>2154</v>
      </c>
      <c r="K1554" s="422"/>
    </row>
    <row r="1555" spans="2:11" ht="25.5" x14ac:dyDescent="0.25">
      <c r="B1555" s="513" t="s">
        <v>5297</v>
      </c>
      <c r="C1555" s="513"/>
      <c r="D1555" s="513"/>
      <c r="E1555" s="422" t="s">
        <v>5296</v>
      </c>
      <c r="F1555" s="513">
        <f>G1553</f>
        <v>204</v>
      </c>
      <c r="G1555" s="513"/>
      <c r="H1555" s="513"/>
      <c r="I1555" s="513"/>
      <c r="J1555" s="423">
        <f>F1555</f>
        <v>204</v>
      </c>
      <c r="K1555" s="422" t="s">
        <v>121</v>
      </c>
    </row>
    <row r="1556" spans="2:11" ht="25.5" x14ac:dyDescent="0.25">
      <c r="B1556" s="429" t="s">
        <v>1508</v>
      </c>
      <c r="C1556" s="429" t="s">
        <v>1509</v>
      </c>
      <c r="D1556" s="429" t="s">
        <v>229</v>
      </c>
      <c r="E1556" s="429" t="s">
        <v>1510</v>
      </c>
      <c r="F1556" s="428" t="s">
        <v>279</v>
      </c>
      <c r="G1556" s="427">
        <v>10</v>
      </c>
      <c r="H1556" s="426">
        <v>30.3</v>
      </c>
      <c r="I1556" s="426">
        <v>30.3</v>
      </c>
      <c r="J1556" s="426">
        <v>303</v>
      </c>
      <c r="K1556" s="425">
        <v>8.2531704206884198E-5</v>
      </c>
    </row>
    <row r="1557" spans="2:11" x14ac:dyDescent="0.25">
      <c r="B1557" s="422" t="s">
        <v>4933</v>
      </c>
      <c r="C1557" s="513"/>
      <c r="D1557" s="513"/>
      <c r="E1557" s="422" t="s">
        <v>45</v>
      </c>
      <c r="F1557" s="513" t="s">
        <v>4932</v>
      </c>
      <c r="G1557" s="513"/>
      <c r="H1557" s="513"/>
      <c r="I1557" s="422"/>
      <c r="J1557" s="424" t="s">
        <v>2154</v>
      </c>
      <c r="K1557" s="422"/>
    </row>
    <row r="1558" spans="2:11" ht="25.5" x14ac:dyDescent="0.25">
      <c r="B1558" s="513" t="s">
        <v>5297</v>
      </c>
      <c r="C1558" s="513"/>
      <c r="D1558" s="513"/>
      <c r="E1558" s="422" t="s">
        <v>5296</v>
      </c>
      <c r="F1558" s="513">
        <f>G1556</f>
        <v>10</v>
      </c>
      <c r="G1558" s="513"/>
      <c r="H1558" s="513"/>
      <c r="I1558" s="513"/>
      <c r="J1558" s="423">
        <f>F1558</f>
        <v>10</v>
      </c>
      <c r="K1558" s="422" t="s">
        <v>121</v>
      </c>
    </row>
    <row r="1559" spans="2:11" ht="25.5" x14ac:dyDescent="0.25">
      <c r="B1559" s="429" t="s">
        <v>1511</v>
      </c>
      <c r="C1559" s="429" t="s">
        <v>1512</v>
      </c>
      <c r="D1559" s="429" t="s">
        <v>462</v>
      </c>
      <c r="E1559" s="429" t="s">
        <v>1513</v>
      </c>
      <c r="F1559" s="428" t="s">
        <v>268</v>
      </c>
      <c r="G1559" s="427">
        <v>30</v>
      </c>
      <c r="H1559" s="426">
        <v>52.43</v>
      </c>
      <c r="I1559" s="426">
        <v>52.43</v>
      </c>
      <c r="J1559" s="426">
        <v>1572.9</v>
      </c>
      <c r="K1559" s="425">
        <v>4.2842943084821174E-4</v>
      </c>
    </row>
    <row r="1560" spans="2:11" x14ac:dyDescent="0.25">
      <c r="B1560" s="422" t="s">
        <v>4933</v>
      </c>
      <c r="C1560" s="513"/>
      <c r="D1560" s="513"/>
      <c r="E1560" s="422" t="s">
        <v>45</v>
      </c>
      <c r="F1560" s="513" t="s">
        <v>4932</v>
      </c>
      <c r="G1560" s="513"/>
      <c r="H1560" s="513"/>
      <c r="I1560" s="422"/>
      <c r="J1560" s="424" t="s">
        <v>2154</v>
      </c>
      <c r="K1560" s="422"/>
    </row>
    <row r="1561" spans="2:11" ht="25.5" x14ac:dyDescent="0.25">
      <c r="B1561" s="513" t="s">
        <v>5297</v>
      </c>
      <c r="C1561" s="513"/>
      <c r="D1561" s="513"/>
      <c r="E1561" s="422" t="s">
        <v>5296</v>
      </c>
      <c r="F1561" s="513">
        <f>G1559</f>
        <v>30</v>
      </c>
      <c r="G1561" s="513"/>
      <c r="H1561" s="513"/>
      <c r="I1561" s="513"/>
      <c r="J1561" s="423">
        <f>F1561</f>
        <v>30</v>
      </c>
      <c r="K1561" s="422" t="s">
        <v>121</v>
      </c>
    </row>
    <row r="1562" spans="2:11" x14ac:dyDescent="0.25">
      <c r="B1562" s="434" t="s">
        <v>111</v>
      </c>
      <c r="C1562" s="434" t="s">
        <v>185</v>
      </c>
      <c r="D1562" s="434"/>
      <c r="E1562" s="434" t="s">
        <v>2040</v>
      </c>
      <c r="F1562" s="433"/>
      <c r="G1562" s="432">
        <v>1</v>
      </c>
      <c r="H1562" s="432" t="s">
        <v>121</v>
      </c>
      <c r="I1562" s="431">
        <v>264093.5</v>
      </c>
      <c r="J1562" s="431">
        <v>264093.5</v>
      </c>
      <c r="K1562" s="430">
        <v>7.193427929029958E-2</v>
      </c>
    </row>
    <row r="1563" spans="2:11" x14ac:dyDescent="0.25">
      <c r="B1563" s="434" t="s">
        <v>1514</v>
      </c>
      <c r="C1563" s="434" t="s">
        <v>185</v>
      </c>
      <c r="D1563" s="434"/>
      <c r="E1563" s="434" t="s">
        <v>1515</v>
      </c>
      <c r="F1563" s="433"/>
      <c r="G1563" s="432">
        <v>1</v>
      </c>
      <c r="H1563" s="432" t="s">
        <v>121</v>
      </c>
      <c r="I1563" s="431">
        <v>256717.24</v>
      </c>
      <c r="J1563" s="431">
        <v>256717.24</v>
      </c>
      <c r="K1563" s="430">
        <v>6.9925119856395046E-2</v>
      </c>
    </row>
    <row r="1564" spans="2:11" x14ac:dyDescent="0.25">
      <c r="B1564" s="434" t="s">
        <v>1516</v>
      </c>
      <c r="C1564" s="434" t="s">
        <v>185</v>
      </c>
      <c r="D1564" s="434"/>
      <c r="E1564" s="434" t="s">
        <v>1517</v>
      </c>
      <c r="F1564" s="433"/>
      <c r="G1564" s="432">
        <v>1</v>
      </c>
      <c r="H1564" s="432" t="s">
        <v>121</v>
      </c>
      <c r="I1564" s="431">
        <v>115280.97</v>
      </c>
      <c r="J1564" s="431">
        <v>115280.97</v>
      </c>
      <c r="K1564" s="430">
        <v>3.1400445269711849E-2</v>
      </c>
    </row>
    <row r="1565" spans="2:11" ht="38.25" x14ac:dyDescent="0.25">
      <c r="B1565" s="429" t="s">
        <v>1518</v>
      </c>
      <c r="C1565" s="429" t="s">
        <v>1519</v>
      </c>
      <c r="D1565" s="429" t="s">
        <v>434</v>
      </c>
      <c r="E1565" s="429" t="s">
        <v>1520</v>
      </c>
      <c r="F1565" s="428" t="s">
        <v>428</v>
      </c>
      <c r="G1565" s="427">
        <v>2</v>
      </c>
      <c r="H1565" s="426">
        <v>2586.54</v>
      </c>
      <c r="I1565" s="426">
        <v>2586.54</v>
      </c>
      <c r="J1565" s="426">
        <v>5173.08</v>
      </c>
      <c r="K1565" s="425">
        <v>1.4090531630315132E-3</v>
      </c>
    </row>
    <row r="1566" spans="2:11" x14ac:dyDescent="0.25">
      <c r="B1566" s="422" t="s">
        <v>4933</v>
      </c>
      <c r="C1566" s="515"/>
      <c r="D1566" s="515"/>
      <c r="E1566" s="422" t="s">
        <v>45</v>
      </c>
      <c r="F1566" s="515" t="s">
        <v>4932</v>
      </c>
      <c r="G1566" s="515"/>
      <c r="H1566" s="515"/>
      <c r="I1566" s="422"/>
      <c r="J1566" s="424" t="s">
        <v>2154</v>
      </c>
      <c r="K1566" s="422"/>
    </row>
    <row r="1567" spans="2:11" ht="25.5" x14ac:dyDescent="0.25">
      <c r="B1567" s="516" t="s">
        <v>5241</v>
      </c>
      <c r="C1567" s="516"/>
      <c r="D1567" s="516"/>
      <c r="E1567" s="422" t="s">
        <v>5295</v>
      </c>
      <c r="F1567" s="516">
        <v>2</v>
      </c>
      <c r="G1567" s="516"/>
      <c r="H1567" s="516"/>
      <c r="I1567" s="516"/>
      <c r="J1567" s="423">
        <v>2</v>
      </c>
      <c r="K1567" s="422" t="s">
        <v>121</v>
      </c>
    </row>
    <row r="1568" spans="2:11" ht="38.25" x14ac:dyDescent="0.25">
      <c r="B1568" s="429" t="s">
        <v>1521</v>
      </c>
      <c r="C1568" s="429" t="s">
        <v>1522</v>
      </c>
      <c r="D1568" s="429" t="s">
        <v>434</v>
      </c>
      <c r="E1568" s="429" t="s">
        <v>1523</v>
      </c>
      <c r="F1568" s="428" t="s">
        <v>428</v>
      </c>
      <c r="G1568" s="427">
        <v>1</v>
      </c>
      <c r="H1568" s="426">
        <v>2876.37</v>
      </c>
      <c r="I1568" s="426">
        <v>2876.37</v>
      </c>
      <c r="J1568" s="426">
        <v>2876.37</v>
      </c>
      <c r="K1568" s="425">
        <v>7.8347101659919304E-4</v>
      </c>
    </row>
    <row r="1569" spans="2:11" x14ac:dyDescent="0.25">
      <c r="B1569" s="422" t="s">
        <v>4933</v>
      </c>
      <c r="C1569" s="515"/>
      <c r="D1569" s="515"/>
      <c r="E1569" s="422" t="s">
        <v>45</v>
      </c>
      <c r="F1569" s="515" t="s">
        <v>4932</v>
      </c>
      <c r="G1569" s="515"/>
      <c r="H1569" s="515"/>
      <c r="I1569" s="422"/>
      <c r="J1569" s="424" t="s">
        <v>2154</v>
      </c>
      <c r="K1569" s="422"/>
    </row>
    <row r="1570" spans="2:11" ht="25.5" x14ac:dyDescent="0.25">
      <c r="B1570" s="516" t="s">
        <v>5241</v>
      </c>
      <c r="C1570" s="516"/>
      <c r="D1570" s="516"/>
      <c r="E1570" s="422" t="s">
        <v>5294</v>
      </c>
      <c r="F1570" s="516">
        <v>1</v>
      </c>
      <c r="G1570" s="516"/>
      <c r="H1570" s="516"/>
      <c r="I1570" s="516"/>
      <c r="J1570" s="423">
        <v>1</v>
      </c>
      <c r="K1570" s="422" t="s">
        <v>121</v>
      </c>
    </row>
    <row r="1571" spans="2:11" ht="38.25" x14ac:dyDescent="0.25">
      <c r="B1571" s="429" t="s">
        <v>1524</v>
      </c>
      <c r="C1571" s="429" t="s">
        <v>1525</v>
      </c>
      <c r="D1571" s="429" t="s">
        <v>434</v>
      </c>
      <c r="E1571" s="429" t="s">
        <v>1526</v>
      </c>
      <c r="F1571" s="428" t="s">
        <v>428</v>
      </c>
      <c r="G1571" s="427">
        <v>2</v>
      </c>
      <c r="H1571" s="426">
        <v>4197.5200000000004</v>
      </c>
      <c r="I1571" s="426">
        <v>4197.5200000000004</v>
      </c>
      <c r="J1571" s="426">
        <v>8395.0400000000009</v>
      </c>
      <c r="K1571" s="425">
        <v>2.286656627343106E-3</v>
      </c>
    </row>
    <row r="1572" spans="2:11" x14ac:dyDescent="0.25">
      <c r="B1572" s="422" t="s">
        <v>4933</v>
      </c>
      <c r="C1572" s="515"/>
      <c r="D1572" s="515"/>
      <c r="E1572" s="422" t="s">
        <v>45</v>
      </c>
      <c r="F1572" s="515" t="s">
        <v>4932</v>
      </c>
      <c r="G1572" s="515"/>
      <c r="H1572" s="515"/>
      <c r="I1572" s="422"/>
      <c r="J1572" s="424" t="s">
        <v>2154</v>
      </c>
      <c r="K1572" s="422"/>
    </row>
    <row r="1573" spans="2:11" ht="25.5" x14ac:dyDescent="0.25">
      <c r="B1573" s="516" t="s">
        <v>5241</v>
      </c>
      <c r="C1573" s="516"/>
      <c r="D1573" s="516"/>
      <c r="E1573" s="422" t="s">
        <v>5293</v>
      </c>
      <c r="F1573" s="516">
        <v>2</v>
      </c>
      <c r="G1573" s="516"/>
      <c r="H1573" s="516"/>
      <c r="I1573" s="516"/>
      <c r="J1573" s="423">
        <v>2</v>
      </c>
      <c r="K1573" s="422" t="s">
        <v>121</v>
      </c>
    </row>
    <row r="1574" spans="2:11" ht="25.5" x14ac:dyDescent="0.25">
      <c r="B1574" s="429" t="s">
        <v>1527</v>
      </c>
      <c r="C1574" s="429" t="s">
        <v>1528</v>
      </c>
      <c r="D1574" s="429" t="s">
        <v>238</v>
      </c>
      <c r="E1574" s="429" t="s">
        <v>1529</v>
      </c>
      <c r="F1574" s="428" t="s">
        <v>268</v>
      </c>
      <c r="G1574" s="427">
        <v>1</v>
      </c>
      <c r="H1574" s="426">
        <v>16489.86</v>
      </c>
      <c r="I1574" s="426">
        <v>16489.86</v>
      </c>
      <c r="J1574" s="426">
        <v>16489.86</v>
      </c>
      <c r="K1574" s="425">
        <v>4.4915387720558799E-3</v>
      </c>
    </row>
    <row r="1575" spans="2:11" x14ac:dyDescent="0.25">
      <c r="B1575" s="422" t="s">
        <v>4933</v>
      </c>
      <c r="C1575" s="515"/>
      <c r="D1575" s="515"/>
      <c r="E1575" s="422" t="s">
        <v>45</v>
      </c>
      <c r="F1575" s="515" t="s">
        <v>4932</v>
      </c>
      <c r="G1575" s="515"/>
      <c r="H1575" s="515"/>
      <c r="I1575" s="422"/>
      <c r="J1575" s="424" t="s">
        <v>2154</v>
      </c>
      <c r="K1575" s="422"/>
    </row>
    <row r="1576" spans="2:11" ht="25.5" x14ac:dyDescent="0.25">
      <c r="B1576" s="516" t="s">
        <v>5241</v>
      </c>
      <c r="C1576" s="516"/>
      <c r="D1576" s="516"/>
      <c r="E1576" s="422" t="s">
        <v>5292</v>
      </c>
      <c r="F1576" s="516">
        <v>1</v>
      </c>
      <c r="G1576" s="516"/>
      <c r="H1576" s="516"/>
      <c r="I1576" s="516"/>
      <c r="J1576" s="423">
        <v>1</v>
      </c>
      <c r="K1576" s="422" t="s">
        <v>121</v>
      </c>
    </row>
    <row r="1577" spans="2:11" ht="25.5" x14ac:dyDescent="0.25">
      <c r="B1577" s="429" t="s">
        <v>1530</v>
      </c>
      <c r="C1577" s="429" t="s">
        <v>1531</v>
      </c>
      <c r="D1577" s="429" t="s">
        <v>294</v>
      </c>
      <c r="E1577" s="429" t="s">
        <v>1532</v>
      </c>
      <c r="F1577" s="428" t="s">
        <v>1533</v>
      </c>
      <c r="G1577" s="427">
        <v>1</v>
      </c>
      <c r="H1577" s="426">
        <v>1039.33</v>
      </c>
      <c r="I1577" s="426">
        <v>1039.33</v>
      </c>
      <c r="J1577" s="426">
        <v>1039.33</v>
      </c>
      <c r="K1577" s="425">
        <v>2.8309464070409558E-4</v>
      </c>
    </row>
    <row r="1578" spans="2:11" x14ac:dyDescent="0.25">
      <c r="B1578" s="422" t="s">
        <v>4933</v>
      </c>
      <c r="C1578" s="515"/>
      <c r="D1578" s="515"/>
      <c r="E1578" s="422" t="s">
        <v>45</v>
      </c>
      <c r="F1578" s="515" t="s">
        <v>4932</v>
      </c>
      <c r="G1578" s="515"/>
      <c r="H1578" s="515"/>
      <c r="I1578" s="422"/>
      <c r="J1578" s="424" t="s">
        <v>2154</v>
      </c>
      <c r="K1578" s="422"/>
    </row>
    <row r="1579" spans="2:11" ht="25.5" x14ac:dyDescent="0.25">
      <c r="B1579" s="516" t="s">
        <v>5241</v>
      </c>
      <c r="C1579" s="516"/>
      <c r="D1579" s="516"/>
      <c r="E1579" s="422" t="s">
        <v>5291</v>
      </c>
      <c r="F1579" s="516">
        <v>1</v>
      </c>
      <c r="G1579" s="516"/>
      <c r="H1579" s="516"/>
      <c r="I1579" s="516"/>
      <c r="J1579" s="423">
        <v>1</v>
      </c>
      <c r="K1579" s="422" t="s">
        <v>121</v>
      </c>
    </row>
    <row r="1580" spans="2:11" ht="25.5" x14ac:dyDescent="0.25">
      <c r="B1580" s="429" t="s">
        <v>1534</v>
      </c>
      <c r="C1580" s="429" t="s">
        <v>1535</v>
      </c>
      <c r="D1580" s="429" t="s">
        <v>462</v>
      </c>
      <c r="E1580" s="429" t="s">
        <v>1536</v>
      </c>
      <c r="F1580" s="428" t="s">
        <v>268</v>
      </c>
      <c r="G1580" s="427">
        <v>1</v>
      </c>
      <c r="H1580" s="426">
        <v>272.32</v>
      </c>
      <c r="I1580" s="426">
        <v>272.32</v>
      </c>
      <c r="J1580" s="426">
        <v>272.32</v>
      </c>
      <c r="K1580" s="425">
        <v>7.4175028678609591E-5</v>
      </c>
    </row>
    <row r="1581" spans="2:11" x14ac:dyDescent="0.25">
      <c r="B1581" s="422" t="s">
        <v>4933</v>
      </c>
      <c r="C1581" s="515"/>
      <c r="D1581" s="515"/>
      <c r="E1581" s="422" t="s">
        <v>45</v>
      </c>
      <c r="F1581" s="515" t="s">
        <v>4932</v>
      </c>
      <c r="G1581" s="515"/>
      <c r="H1581" s="515"/>
      <c r="I1581" s="422"/>
      <c r="J1581" s="424" t="s">
        <v>2154</v>
      </c>
      <c r="K1581" s="422"/>
    </row>
    <row r="1582" spans="2:11" ht="25.5" x14ac:dyDescent="0.25">
      <c r="B1582" s="516" t="s">
        <v>5241</v>
      </c>
      <c r="C1582" s="516"/>
      <c r="D1582" s="516"/>
      <c r="E1582" s="422" t="s">
        <v>5290</v>
      </c>
      <c r="F1582" s="516">
        <v>1</v>
      </c>
      <c r="G1582" s="516"/>
      <c r="H1582" s="516"/>
      <c r="I1582" s="516"/>
      <c r="J1582" s="423">
        <v>1</v>
      </c>
      <c r="K1582" s="422" t="s">
        <v>121</v>
      </c>
    </row>
    <row r="1583" spans="2:11" ht="38.25" x14ac:dyDescent="0.25">
      <c r="B1583" s="429" t="s">
        <v>1537</v>
      </c>
      <c r="C1583" s="429" t="s">
        <v>1538</v>
      </c>
      <c r="D1583" s="429" t="s">
        <v>238</v>
      </c>
      <c r="E1583" s="429" t="s">
        <v>1539</v>
      </c>
      <c r="F1583" s="428" t="s">
        <v>268</v>
      </c>
      <c r="G1583" s="427">
        <v>1</v>
      </c>
      <c r="H1583" s="426">
        <v>1041.79</v>
      </c>
      <c r="I1583" s="426">
        <v>1041.79</v>
      </c>
      <c r="J1583" s="426">
        <v>1041.79</v>
      </c>
      <c r="K1583" s="425">
        <v>2.8376470008478511E-4</v>
      </c>
    </row>
    <row r="1584" spans="2:11" x14ac:dyDescent="0.25">
      <c r="B1584" s="422" t="s">
        <v>4933</v>
      </c>
      <c r="C1584" s="515"/>
      <c r="D1584" s="515"/>
      <c r="E1584" s="422" t="s">
        <v>45</v>
      </c>
      <c r="F1584" s="515" t="s">
        <v>4932</v>
      </c>
      <c r="G1584" s="515"/>
      <c r="H1584" s="515"/>
      <c r="I1584" s="422"/>
      <c r="J1584" s="424" t="s">
        <v>2154</v>
      </c>
      <c r="K1584" s="422"/>
    </row>
    <row r="1585" spans="2:11" ht="25.5" x14ac:dyDescent="0.25">
      <c r="B1585" s="516" t="s">
        <v>5241</v>
      </c>
      <c r="C1585" s="516"/>
      <c r="D1585" s="516"/>
      <c r="E1585" s="422" t="s">
        <v>5289</v>
      </c>
      <c r="F1585" s="516">
        <v>1</v>
      </c>
      <c r="G1585" s="516"/>
      <c r="H1585" s="516"/>
      <c r="I1585" s="516"/>
      <c r="J1585" s="423">
        <v>1</v>
      </c>
      <c r="K1585" s="422" t="s">
        <v>121</v>
      </c>
    </row>
    <row r="1586" spans="2:11" ht="25.5" x14ac:dyDescent="0.25">
      <c r="B1586" s="429" t="s">
        <v>1540</v>
      </c>
      <c r="C1586" s="429" t="s">
        <v>1541</v>
      </c>
      <c r="D1586" s="429" t="s">
        <v>294</v>
      </c>
      <c r="E1586" s="429" t="s">
        <v>1542</v>
      </c>
      <c r="F1586" s="428" t="s">
        <v>268</v>
      </c>
      <c r="G1586" s="427">
        <v>1</v>
      </c>
      <c r="H1586" s="426">
        <v>60955.72</v>
      </c>
      <c r="I1586" s="426">
        <v>60955.72</v>
      </c>
      <c r="J1586" s="426">
        <v>60955.72</v>
      </c>
      <c r="K1586" s="425">
        <v>1.6603232517351997E-2</v>
      </c>
    </row>
    <row r="1587" spans="2:11" x14ac:dyDescent="0.25">
      <c r="B1587" s="422" t="s">
        <v>4933</v>
      </c>
      <c r="C1587" s="515"/>
      <c r="D1587" s="515"/>
      <c r="E1587" s="422" t="s">
        <v>45</v>
      </c>
      <c r="F1587" s="515" t="s">
        <v>4932</v>
      </c>
      <c r="G1587" s="515"/>
      <c r="H1587" s="515"/>
      <c r="I1587" s="422"/>
      <c r="J1587" s="424" t="s">
        <v>2154</v>
      </c>
      <c r="K1587" s="422"/>
    </row>
    <row r="1588" spans="2:11" ht="38.25" x14ac:dyDescent="0.25">
      <c r="B1588" s="516" t="s">
        <v>5241</v>
      </c>
      <c r="C1588" s="516"/>
      <c r="D1588" s="516"/>
      <c r="E1588" s="422" t="s">
        <v>5288</v>
      </c>
      <c r="F1588" s="516">
        <v>1</v>
      </c>
      <c r="G1588" s="516"/>
      <c r="H1588" s="516"/>
      <c r="I1588" s="516"/>
      <c r="J1588" s="423">
        <v>1</v>
      </c>
      <c r="K1588" s="422" t="s">
        <v>121</v>
      </c>
    </row>
    <row r="1589" spans="2:11" ht="38.25" x14ac:dyDescent="0.25">
      <c r="B1589" s="429" t="s">
        <v>1543</v>
      </c>
      <c r="C1589" s="429" t="s">
        <v>1544</v>
      </c>
      <c r="D1589" s="429" t="s">
        <v>294</v>
      </c>
      <c r="E1589" s="429" t="s">
        <v>1545</v>
      </c>
      <c r="F1589" s="428" t="s">
        <v>268</v>
      </c>
      <c r="G1589" s="427">
        <v>2</v>
      </c>
      <c r="H1589" s="426">
        <v>4143.74</v>
      </c>
      <c r="I1589" s="426">
        <v>4143.74</v>
      </c>
      <c r="J1589" s="426">
        <v>8287.48</v>
      </c>
      <c r="K1589" s="425">
        <v>2.2573592342589725E-3</v>
      </c>
    </row>
    <row r="1590" spans="2:11" x14ac:dyDescent="0.25">
      <c r="B1590" s="422" t="s">
        <v>4933</v>
      </c>
      <c r="C1590" s="515"/>
      <c r="D1590" s="515"/>
      <c r="E1590" s="422" t="s">
        <v>45</v>
      </c>
      <c r="F1590" s="515" t="s">
        <v>4932</v>
      </c>
      <c r="G1590" s="515"/>
      <c r="H1590" s="515"/>
      <c r="I1590" s="422"/>
      <c r="J1590" s="424" t="s">
        <v>2154</v>
      </c>
      <c r="K1590" s="422"/>
    </row>
    <row r="1591" spans="2:11" ht="89.25" x14ac:dyDescent="0.25">
      <c r="B1591" s="516" t="s">
        <v>5241</v>
      </c>
      <c r="C1591" s="516"/>
      <c r="D1591" s="516"/>
      <c r="E1591" s="422" t="s">
        <v>5287</v>
      </c>
      <c r="F1591" s="516" t="s">
        <v>5285</v>
      </c>
      <c r="G1591" s="516"/>
      <c r="H1591" s="516"/>
      <c r="I1591" s="516"/>
      <c r="J1591" s="423">
        <v>2</v>
      </c>
      <c r="K1591" s="422" t="s">
        <v>121</v>
      </c>
    </row>
    <row r="1592" spans="2:11" ht="38.25" x14ac:dyDescent="0.25">
      <c r="B1592" s="429" t="s">
        <v>1546</v>
      </c>
      <c r="C1592" s="429" t="s">
        <v>1547</v>
      </c>
      <c r="D1592" s="429" t="s">
        <v>294</v>
      </c>
      <c r="E1592" s="429" t="s">
        <v>1548</v>
      </c>
      <c r="F1592" s="428" t="s">
        <v>268</v>
      </c>
      <c r="G1592" s="427">
        <v>2</v>
      </c>
      <c r="H1592" s="426">
        <v>5374.99</v>
      </c>
      <c r="I1592" s="426">
        <v>5374.99</v>
      </c>
      <c r="J1592" s="426">
        <v>10749.98</v>
      </c>
      <c r="K1592" s="425">
        <v>2.9280995696036997E-3</v>
      </c>
    </row>
    <row r="1593" spans="2:11" x14ac:dyDescent="0.25">
      <c r="B1593" s="422" t="s">
        <v>4933</v>
      </c>
      <c r="C1593" s="515"/>
      <c r="D1593" s="515"/>
      <c r="E1593" s="422" t="s">
        <v>45</v>
      </c>
      <c r="F1593" s="515" t="s">
        <v>4932</v>
      </c>
      <c r="G1593" s="515"/>
      <c r="H1593" s="515"/>
      <c r="I1593" s="422"/>
      <c r="J1593" s="424" t="s">
        <v>2154</v>
      </c>
      <c r="K1593" s="422"/>
    </row>
    <row r="1594" spans="2:11" ht="89.25" x14ac:dyDescent="0.25">
      <c r="B1594" s="516" t="s">
        <v>5241</v>
      </c>
      <c r="C1594" s="516"/>
      <c r="D1594" s="516"/>
      <c r="E1594" s="422" t="s">
        <v>5286</v>
      </c>
      <c r="F1594" s="516" t="s">
        <v>5285</v>
      </c>
      <c r="G1594" s="516"/>
      <c r="H1594" s="516"/>
      <c r="I1594" s="516"/>
      <c r="J1594" s="423">
        <v>2</v>
      </c>
      <c r="K1594" s="422" t="s">
        <v>121</v>
      </c>
    </row>
    <row r="1595" spans="2:11" x14ac:dyDescent="0.25">
      <c r="B1595" s="434" t="s">
        <v>1549</v>
      </c>
      <c r="C1595" s="434" t="s">
        <v>185</v>
      </c>
      <c r="D1595" s="434"/>
      <c r="E1595" s="434" t="s">
        <v>1550</v>
      </c>
      <c r="F1595" s="433"/>
      <c r="G1595" s="432">
        <v>1</v>
      </c>
      <c r="H1595" s="432" t="s">
        <v>121</v>
      </c>
      <c r="I1595" s="431">
        <v>141436.26999999999</v>
      </c>
      <c r="J1595" s="431">
        <v>141436.26999999999</v>
      </c>
      <c r="K1595" s="430">
        <v>3.8524674586683197E-2</v>
      </c>
    </row>
    <row r="1596" spans="2:11" ht="25.5" x14ac:dyDescent="0.25">
      <c r="B1596" s="429" t="s">
        <v>1551</v>
      </c>
      <c r="C1596" s="429" t="s">
        <v>1552</v>
      </c>
      <c r="D1596" s="429" t="s">
        <v>294</v>
      </c>
      <c r="E1596" s="429" t="s">
        <v>1553</v>
      </c>
      <c r="F1596" s="428" t="s">
        <v>240</v>
      </c>
      <c r="G1596" s="427">
        <v>1.35</v>
      </c>
      <c r="H1596" s="426">
        <v>4504.9799999999996</v>
      </c>
      <c r="I1596" s="426">
        <v>4504.9799999999996</v>
      </c>
      <c r="J1596" s="426">
        <v>6081.72</v>
      </c>
      <c r="K1596" s="425">
        <v>1.656550218181821E-3</v>
      </c>
    </row>
    <row r="1597" spans="2:11" x14ac:dyDescent="0.25">
      <c r="B1597" s="422" t="s">
        <v>4933</v>
      </c>
      <c r="C1597" s="515"/>
      <c r="D1597" s="515"/>
      <c r="E1597" s="422" t="s">
        <v>45</v>
      </c>
      <c r="F1597" s="515" t="s">
        <v>4932</v>
      </c>
      <c r="G1597" s="515"/>
      <c r="H1597" s="515"/>
      <c r="I1597" s="422"/>
      <c r="J1597" s="424" t="s">
        <v>2154</v>
      </c>
      <c r="K1597" s="422"/>
    </row>
    <row r="1598" spans="2:11" ht="76.5" x14ac:dyDescent="0.25">
      <c r="B1598" s="513" t="s">
        <v>5241</v>
      </c>
      <c r="C1598" s="513"/>
      <c r="D1598" s="513"/>
      <c r="E1598" s="422" t="s">
        <v>5284</v>
      </c>
      <c r="F1598" s="513" t="s">
        <v>5283</v>
      </c>
      <c r="G1598" s="513"/>
      <c r="H1598" s="513"/>
      <c r="I1598" s="513"/>
      <c r="J1598" s="423">
        <v>1.3509</v>
      </c>
      <c r="K1598" s="422" t="s">
        <v>121</v>
      </c>
    </row>
    <row r="1599" spans="2:11" x14ac:dyDescent="0.25">
      <c r="B1599" s="516" t="s">
        <v>4952</v>
      </c>
      <c r="C1599" s="516"/>
      <c r="D1599" s="516"/>
      <c r="E1599" s="422" t="s">
        <v>121</v>
      </c>
      <c r="F1599" s="516" t="s">
        <v>5282</v>
      </c>
      <c r="G1599" s="516"/>
      <c r="H1599" s="516"/>
      <c r="I1599" s="516"/>
      <c r="J1599" s="423">
        <v>-8.9999999999999998E-4</v>
      </c>
      <c r="K1599" s="422" t="s">
        <v>121</v>
      </c>
    </row>
    <row r="1600" spans="2:11" ht="25.5" x14ac:dyDescent="0.25">
      <c r="B1600" s="429" t="s">
        <v>1554</v>
      </c>
      <c r="C1600" s="429" t="s">
        <v>1555</v>
      </c>
      <c r="D1600" s="429" t="s">
        <v>660</v>
      </c>
      <c r="E1600" s="429" t="s">
        <v>1556</v>
      </c>
      <c r="F1600" s="428" t="s">
        <v>428</v>
      </c>
      <c r="G1600" s="427">
        <v>12</v>
      </c>
      <c r="H1600" s="426">
        <v>175.36</v>
      </c>
      <c r="I1600" s="426">
        <v>175.36</v>
      </c>
      <c r="J1600" s="426">
        <v>2104.3200000000002</v>
      </c>
      <c r="K1600" s="425">
        <v>5.7317859998887969E-4</v>
      </c>
    </row>
    <row r="1601" spans="2:11" x14ac:dyDescent="0.25">
      <c r="B1601" s="422" t="s">
        <v>4933</v>
      </c>
      <c r="C1601" s="515"/>
      <c r="D1601" s="515"/>
      <c r="E1601" s="422" t="s">
        <v>45</v>
      </c>
      <c r="F1601" s="515" t="s">
        <v>4932</v>
      </c>
      <c r="G1601" s="515"/>
      <c r="H1601" s="515"/>
      <c r="I1601" s="422"/>
      <c r="J1601" s="424" t="s">
        <v>2154</v>
      </c>
      <c r="K1601" s="422"/>
    </row>
    <row r="1602" spans="2:11" ht="178.5" x14ac:dyDescent="0.25">
      <c r="B1602" s="516" t="s">
        <v>5241</v>
      </c>
      <c r="C1602" s="516"/>
      <c r="D1602" s="516"/>
      <c r="E1602" s="422" t="s">
        <v>5281</v>
      </c>
      <c r="F1602" s="516" t="s">
        <v>5280</v>
      </c>
      <c r="G1602" s="516"/>
      <c r="H1602" s="516"/>
      <c r="I1602" s="516"/>
      <c r="J1602" s="423">
        <v>12</v>
      </c>
      <c r="K1602" s="422" t="s">
        <v>121</v>
      </c>
    </row>
    <row r="1603" spans="2:11" ht="25.5" x14ac:dyDescent="0.25">
      <c r="B1603" s="429" t="s">
        <v>1557</v>
      </c>
      <c r="C1603" s="429" t="s">
        <v>1558</v>
      </c>
      <c r="D1603" s="429" t="s">
        <v>294</v>
      </c>
      <c r="E1603" s="429" t="s">
        <v>1559</v>
      </c>
      <c r="F1603" s="428" t="s">
        <v>240</v>
      </c>
      <c r="G1603" s="427">
        <v>0.03</v>
      </c>
      <c r="H1603" s="426">
        <v>2699.87</v>
      </c>
      <c r="I1603" s="426">
        <v>2699.87</v>
      </c>
      <c r="J1603" s="426">
        <v>81</v>
      </c>
      <c r="K1603" s="425">
        <v>2.2062930827582906E-5</v>
      </c>
    </row>
    <row r="1604" spans="2:11" x14ac:dyDescent="0.25">
      <c r="B1604" s="422" t="s">
        <v>4933</v>
      </c>
      <c r="C1604" s="515"/>
      <c r="D1604" s="515"/>
      <c r="E1604" s="422" t="s">
        <v>45</v>
      </c>
      <c r="F1604" s="515" t="s">
        <v>4932</v>
      </c>
      <c r="G1604" s="515"/>
      <c r="H1604" s="515"/>
      <c r="I1604" s="422"/>
      <c r="J1604" s="424" t="s">
        <v>2154</v>
      </c>
      <c r="K1604" s="422"/>
    </row>
    <row r="1605" spans="2:11" ht="38.25" x14ac:dyDescent="0.25">
      <c r="B1605" s="516" t="s">
        <v>5241</v>
      </c>
      <c r="C1605" s="516"/>
      <c r="D1605" s="516"/>
      <c r="E1605" s="422" t="s">
        <v>5279</v>
      </c>
      <c r="F1605" s="516" t="s">
        <v>5278</v>
      </c>
      <c r="G1605" s="516"/>
      <c r="H1605" s="516"/>
      <c r="I1605" s="516"/>
      <c r="J1605" s="423">
        <v>0.03</v>
      </c>
      <c r="K1605" s="422" t="s">
        <v>121</v>
      </c>
    </row>
    <row r="1606" spans="2:11" ht="25.5" x14ac:dyDescent="0.25">
      <c r="B1606" s="429" t="s">
        <v>1560</v>
      </c>
      <c r="C1606" s="429" t="s">
        <v>1561</v>
      </c>
      <c r="D1606" s="429" t="s">
        <v>294</v>
      </c>
      <c r="E1606" s="429" t="s">
        <v>1562</v>
      </c>
      <c r="F1606" s="428" t="s">
        <v>240</v>
      </c>
      <c r="G1606" s="427">
        <v>0.23</v>
      </c>
      <c r="H1606" s="426">
        <v>1968.08</v>
      </c>
      <c r="I1606" s="426">
        <v>1968.08</v>
      </c>
      <c r="J1606" s="426">
        <v>452.66</v>
      </c>
      <c r="K1606" s="425">
        <v>1.2329637368411949E-4</v>
      </c>
    </row>
    <row r="1607" spans="2:11" x14ac:dyDescent="0.25">
      <c r="B1607" s="422" t="s">
        <v>4933</v>
      </c>
      <c r="C1607" s="515"/>
      <c r="D1607" s="515"/>
      <c r="E1607" s="422" t="s">
        <v>45</v>
      </c>
      <c r="F1607" s="515" t="s">
        <v>4932</v>
      </c>
      <c r="G1607" s="515"/>
      <c r="H1607" s="515"/>
      <c r="I1607" s="422"/>
      <c r="J1607" s="424" t="s">
        <v>2154</v>
      </c>
      <c r="K1607" s="422"/>
    </row>
    <row r="1608" spans="2:11" ht="38.25" x14ac:dyDescent="0.25">
      <c r="B1608" s="513" t="s">
        <v>5241</v>
      </c>
      <c r="C1608" s="513"/>
      <c r="D1608" s="513"/>
      <c r="E1608" s="422" t="s">
        <v>5277</v>
      </c>
      <c r="F1608" s="513" t="s">
        <v>5276</v>
      </c>
      <c r="G1608" s="513"/>
      <c r="H1608" s="513"/>
      <c r="I1608" s="513"/>
      <c r="J1608" s="423">
        <v>0.22500000000000001</v>
      </c>
      <c r="K1608" s="422" t="s">
        <v>121</v>
      </c>
    </row>
    <row r="1609" spans="2:11" x14ac:dyDescent="0.25">
      <c r="B1609" s="516" t="s">
        <v>4952</v>
      </c>
      <c r="C1609" s="516"/>
      <c r="D1609" s="516"/>
      <c r="E1609" s="422" t="s">
        <v>121</v>
      </c>
      <c r="F1609" s="516" t="s">
        <v>5275</v>
      </c>
      <c r="G1609" s="516"/>
      <c r="H1609" s="516"/>
      <c r="I1609" s="516"/>
      <c r="J1609" s="423">
        <v>5.0000000000000001E-3</v>
      </c>
      <c r="K1609" s="422" t="s">
        <v>121</v>
      </c>
    </row>
    <row r="1610" spans="2:11" ht="25.5" x14ac:dyDescent="0.25">
      <c r="B1610" s="429" t="s">
        <v>1563</v>
      </c>
      <c r="C1610" s="429" t="s">
        <v>1564</v>
      </c>
      <c r="D1610" s="429" t="s">
        <v>238</v>
      </c>
      <c r="E1610" s="429" t="s">
        <v>1565</v>
      </c>
      <c r="F1610" s="428" t="s">
        <v>428</v>
      </c>
      <c r="G1610" s="427">
        <v>6</v>
      </c>
      <c r="H1610" s="426">
        <v>132.22999999999999</v>
      </c>
      <c r="I1610" s="426">
        <v>132.22999999999999</v>
      </c>
      <c r="J1610" s="426">
        <v>793.38</v>
      </c>
      <c r="K1610" s="425">
        <v>2.1610232172824352E-4</v>
      </c>
    </row>
    <row r="1611" spans="2:11" x14ac:dyDescent="0.25">
      <c r="B1611" s="422" t="s">
        <v>4933</v>
      </c>
      <c r="C1611" s="515"/>
      <c r="D1611" s="515"/>
      <c r="E1611" s="422" t="s">
        <v>45</v>
      </c>
      <c r="F1611" s="515" t="s">
        <v>4932</v>
      </c>
      <c r="G1611" s="515"/>
      <c r="H1611" s="515"/>
      <c r="I1611" s="422"/>
      <c r="J1611" s="424" t="s">
        <v>2154</v>
      </c>
      <c r="K1611" s="422"/>
    </row>
    <row r="1612" spans="2:11" ht="51" x14ac:dyDescent="0.25">
      <c r="B1612" s="516" t="s">
        <v>5241</v>
      </c>
      <c r="C1612" s="516"/>
      <c r="D1612" s="516"/>
      <c r="E1612" s="422" t="s">
        <v>5274</v>
      </c>
      <c r="F1612" s="516" t="s">
        <v>5273</v>
      </c>
      <c r="G1612" s="516"/>
      <c r="H1612" s="516"/>
      <c r="I1612" s="516"/>
      <c r="J1612" s="423">
        <v>6</v>
      </c>
      <c r="K1612" s="422" t="s">
        <v>121</v>
      </c>
    </row>
    <row r="1613" spans="2:11" ht="38.25" x14ac:dyDescent="0.25">
      <c r="B1613" s="429" t="s">
        <v>1566</v>
      </c>
      <c r="C1613" s="429" t="s">
        <v>2042</v>
      </c>
      <c r="D1613" s="429" t="s">
        <v>1568</v>
      </c>
      <c r="E1613" s="429" t="s">
        <v>5272</v>
      </c>
      <c r="F1613" s="428" t="s">
        <v>428</v>
      </c>
      <c r="G1613" s="427">
        <v>3</v>
      </c>
      <c r="H1613" s="426">
        <v>631.77</v>
      </c>
      <c r="I1613" s="426">
        <v>631.77</v>
      </c>
      <c r="J1613" s="426">
        <v>1895.31</v>
      </c>
      <c r="K1613" s="425">
        <v>5.1624806699785374E-4</v>
      </c>
    </row>
    <row r="1614" spans="2:11" x14ac:dyDescent="0.25">
      <c r="B1614" s="422" t="s">
        <v>4933</v>
      </c>
      <c r="C1614" s="515"/>
      <c r="D1614" s="515"/>
      <c r="E1614" s="422" t="s">
        <v>45</v>
      </c>
      <c r="F1614" s="515" t="s">
        <v>4932</v>
      </c>
      <c r="G1614" s="515"/>
      <c r="H1614" s="515"/>
      <c r="I1614" s="422"/>
      <c r="J1614" s="424" t="s">
        <v>2154</v>
      </c>
      <c r="K1614" s="422"/>
    </row>
    <row r="1615" spans="2:11" ht="51" x14ac:dyDescent="0.25">
      <c r="B1615" s="516" t="s">
        <v>5241</v>
      </c>
      <c r="C1615" s="516"/>
      <c r="D1615" s="516"/>
      <c r="E1615" s="422" t="s">
        <v>5271</v>
      </c>
      <c r="F1615" s="516" t="s">
        <v>5270</v>
      </c>
      <c r="G1615" s="516"/>
      <c r="H1615" s="516"/>
      <c r="I1615" s="516"/>
      <c r="J1615" s="423">
        <v>3</v>
      </c>
      <c r="K1615" s="422" t="s">
        <v>121</v>
      </c>
    </row>
    <row r="1616" spans="2:11" ht="38.25" x14ac:dyDescent="0.25">
      <c r="B1616" s="429" t="s">
        <v>1569</v>
      </c>
      <c r="C1616" s="429" t="s">
        <v>2043</v>
      </c>
      <c r="D1616" s="429" t="s">
        <v>1568</v>
      </c>
      <c r="E1616" s="429" t="s">
        <v>5269</v>
      </c>
      <c r="F1616" s="428" t="s">
        <v>428</v>
      </c>
      <c r="G1616" s="427">
        <v>1</v>
      </c>
      <c r="H1616" s="426">
        <v>282.06</v>
      </c>
      <c r="I1616" s="426">
        <v>282.06</v>
      </c>
      <c r="J1616" s="426">
        <v>282.06</v>
      </c>
      <c r="K1616" s="425">
        <v>7.6828028015160914E-5</v>
      </c>
    </row>
    <row r="1617" spans="2:11" x14ac:dyDescent="0.25">
      <c r="B1617" s="422" t="s">
        <v>4933</v>
      </c>
      <c r="C1617" s="515"/>
      <c r="D1617" s="515"/>
      <c r="E1617" s="422" t="s">
        <v>45</v>
      </c>
      <c r="F1617" s="515" t="s">
        <v>4932</v>
      </c>
      <c r="G1617" s="515"/>
      <c r="H1617" s="515"/>
      <c r="I1617" s="422"/>
      <c r="J1617" s="424" t="s">
        <v>2154</v>
      </c>
      <c r="K1617" s="422"/>
    </row>
    <row r="1618" spans="2:11" ht="25.5" x14ac:dyDescent="0.25">
      <c r="B1618" s="516" t="s">
        <v>5241</v>
      </c>
      <c r="C1618" s="516"/>
      <c r="D1618" s="516"/>
      <c r="E1618" s="422" t="s">
        <v>5268</v>
      </c>
      <c r="F1618" s="516">
        <v>1</v>
      </c>
      <c r="G1618" s="516"/>
      <c r="H1618" s="516"/>
      <c r="I1618" s="516"/>
      <c r="J1618" s="423">
        <v>1</v>
      </c>
      <c r="K1618" s="422" t="s">
        <v>121</v>
      </c>
    </row>
    <row r="1619" spans="2:11" ht="25.5" x14ac:dyDescent="0.25">
      <c r="B1619" s="429" t="s">
        <v>1571</v>
      </c>
      <c r="C1619" s="429" t="s">
        <v>1572</v>
      </c>
      <c r="D1619" s="429" t="s">
        <v>294</v>
      </c>
      <c r="E1619" s="429" t="s">
        <v>1573</v>
      </c>
      <c r="F1619" s="428" t="s">
        <v>240</v>
      </c>
      <c r="G1619" s="427">
        <v>0.13</v>
      </c>
      <c r="H1619" s="426">
        <v>6425.66</v>
      </c>
      <c r="I1619" s="426">
        <v>6425.66</v>
      </c>
      <c r="J1619" s="426">
        <v>835.34</v>
      </c>
      <c r="K1619" s="425">
        <v>2.275314646606556E-4</v>
      </c>
    </row>
    <row r="1620" spans="2:11" x14ac:dyDescent="0.25">
      <c r="B1620" s="422" t="s">
        <v>4933</v>
      </c>
      <c r="C1620" s="515"/>
      <c r="D1620" s="515"/>
      <c r="E1620" s="422" t="s">
        <v>45</v>
      </c>
      <c r="F1620" s="515" t="s">
        <v>4932</v>
      </c>
      <c r="G1620" s="515"/>
      <c r="H1620" s="515"/>
      <c r="I1620" s="422"/>
      <c r="J1620" s="424" t="s">
        <v>2154</v>
      </c>
      <c r="K1620" s="422"/>
    </row>
    <row r="1621" spans="2:11" ht="38.25" x14ac:dyDescent="0.25">
      <c r="B1621" s="513" t="s">
        <v>5241</v>
      </c>
      <c r="C1621" s="513"/>
      <c r="D1621" s="513"/>
      <c r="E1621" s="422" t="s">
        <v>5265</v>
      </c>
      <c r="F1621" s="513" t="s">
        <v>5267</v>
      </c>
      <c r="G1621" s="513"/>
      <c r="H1621" s="513"/>
      <c r="I1621" s="513"/>
      <c r="J1621" s="423">
        <v>0.125</v>
      </c>
      <c r="K1621" s="422" t="s">
        <v>121</v>
      </c>
    </row>
    <row r="1622" spans="2:11" x14ac:dyDescent="0.25">
      <c r="B1622" s="516" t="s">
        <v>4952</v>
      </c>
      <c r="C1622" s="516"/>
      <c r="D1622" s="516"/>
      <c r="E1622" s="422" t="s">
        <v>121</v>
      </c>
      <c r="F1622" s="516" t="s">
        <v>5266</v>
      </c>
      <c r="G1622" s="516"/>
      <c r="H1622" s="516"/>
      <c r="I1622" s="516"/>
      <c r="J1622" s="423">
        <v>5.0000000000000001E-3</v>
      </c>
      <c r="K1622" s="422" t="s">
        <v>121</v>
      </c>
    </row>
    <row r="1623" spans="2:11" ht="25.5" x14ac:dyDescent="0.25">
      <c r="B1623" s="429" t="s">
        <v>1574</v>
      </c>
      <c r="C1623" s="429" t="s">
        <v>1575</v>
      </c>
      <c r="D1623" s="429" t="s">
        <v>294</v>
      </c>
      <c r="E1623" s="429" t="s">
        <v>1576</v>
      </c>
      <c r="F1623" s="428" t="s">
        <v>268</v>
      </c>
      <c r="G1623" s="427">
        <v>1</v>
      </c>
      <c r="H1623" s="426">
        <v>160.76</v>
      </c>
      <c r="I1623" s="426">
        <v>160.76</v>
      </c>
      <c r="J1623" s="426">
        <v>160.76</v>
      </c>
      <c r="K1623" s="425">
        <v>4.3788108146200343E-5</v>
      </c>
    </row>
    <row r="1624" spans="2:11" x14ac:dyDescent="0.25">
      <c r="B1624" s="422" t="s">
        <v>4933</v>
      </c>
      <c r="C1624" s="515"/>
      <c r="D1624" s="515"/>
      <c r="E1624" s="422" t="s">
        <v>45</v>
      </c>
      <c r="F1624" s="515" t="s">
        <v>4932</v>
      </c>
      <c r="G1624" s="515"/>
      <c r="H1624" s="515"/>
      <c r="I1624" s="422"/>
      <c r="J1624" s="424" t="s">
        <v>2154</v>
      </c>
      <c r="K1624" s="422"/>
    </row>
    <row r="1625" spans="2:11" ht="38.25" x14ac:dyDescent="0.25">
      <c r="B1625" s="516" t="s">
        <v>5241</v>
      </c>
      <c r="C1625" s="516"/>
      <c r="D1625" s="516"/>
      <c r="E1625" s="422" t="s">
        <v>5265</v>
      </c>
      <c r="F1625" s="516">
        <v>1</v>
      </c>
      <c r="G1625" s="516"/>
      <c r="H1625" s="516"/>
      <c r="I1625" s="516"/>
      <c r="J1625" s="423">
        <v>1</v>
      </c>
      <c r="K1625" s="422" t="s">
        <v>121</v>
      </c>
    </row>
    <row r="1626" spans="2:11" ht="25.5" x14ac:dyDescent="0.25">
      <c r="B1626" s="429" t="s">
        <v>1577</v>
      </c>
      <c r="C1626" s="429" t="s">
        <v>1578</v>
      </c>
      <c r="D1626" s="429" t="s">
        <v>294</v>
      </c>
      <c r="E1626" s="429" t="s">
        <v>1579</v>
      </c>
      <c r="F1626" s="428" t="s">
        <v>240</v>
      </c>
      <c r="G1626" s="427">
        <v>0.16</v>
      </c>
      <c r="H1626" s="426">
        <v>2117.0500000000002</v>
      </c>
      <c r="I1626" s="426">
        <v>2117.0500000000002</v>
      </c>
      <c r="J1626" s="426">
        <v>338.73</v>
      </c>
      <c r="K1626" s="425">
        <v>9.2263908138606884E-5</v>
      </c>
    </row>
    <row r="1627" spans="2:11" x14ac:dyDescent="0.25">
      <c r="B1627" s="422" t="s">
        <v>4933</v>
      </c>
      <c r="C1627" s="515"/>
      <c r="D1627" s="515"/>
      <c r="E1627" s="422" t="s">
        <v>45</v>
      </c>
      <c r="F1627" s="515" t="s">
        <v>4932</v>
      </c>
      <c r="G1627" s="515"/>
      <c r="H1627" s="515"/>
      <c r="I1627" s="422"/>
      <c r="J1627" s="424" t="s">
        <v>2154</v>
      </c>
      <c r="K1627" s="422"/>
    </row>
    <row r="1628" spans="2:11" ht="51" x14ac:dyDescent="0.25">
      <c r="B1628" s="516" t="s">
        <v>5241</v>
      </c>
      <c r="C1628" s="516"/>
      <c r="D1628" s="516"/>
      <c r="E1628" s="422" t="s">
        <v>5264</v>
      </c>
      <c r="F1628" s="516" t="s">
        <v>5263</v>
      </c>
      <c r="G1628" s="516"/>
      <c r="H1628" s="516"/>
      <c r="I1628" s="516"/>
      <c r="J1628" s="423">
        <v>0.16</v>
      </c>
      <c r="K1628" s="422" t="s">
        <v>121</v>
      </c>
    </row>
    <row r="1629" spans="2:11" ht="38.25" x14ac:dyDescent="0.25">
      <c r="B1629" s="429" t="s">
        <v>1580</v>
      </c>
      <c r="C1629" s="429" t="s">
        <v>1581</v>
      </c>
      <c r="D1629" s="429" t="s">
        <v>238</v>
      </c>
      <c r="E1629" s="429" t="s">
        <v>1582</v>
      </c>
      <c r="F1629" s="428" t="s">
        <v>628</v>
      </c>
      <c r="G1629" s="427">
        <v>20</v>
      </c>
      <c r="H1629" s="426">
        <v>166.02</v>
      </c>
      <c r="I1629" s="426">
        <v>166.02</v>
      </c>
      <c r="J1629" s="426">
        <v>3320.4</v>
      </c>
      <c r="K1629" s="425">
        <v>9.0441673481365774E-4</v>
      </c>
    </row>
    <row r="1630" spans="2:11" x14ac:dyDescent="0.25">
      <c r="B1630" s="422" t="s">
        <v>4933</v>
      </c>
      <c r="C1630" s="515"/>
      <c r="D1630" s="515"/>
      <c r="E1630" s="422" t="s">
        <v>45</v>
      </c>
      <c r="F1630" s="515" t="s">
        <v>4932</v>
      </c>
      <c r="G1630" s="515"/>
      <c r="H1630" s="515"/>
      <c r="I1630" s="422"/>
      <c r="J1630" s="424" t="s">
        <v>2154</v>
      </c>
      <c r="K1630" s="422"/>
    </row>
    <row r="1631" spans="2:11" ht="25.5" x14ac:dyDescent="0.25">
      <c r="B1631" s="516" t="s">
        <v>5241</v>
      </c>
      <c r="C1631" s="516"/>
      <c r="D1631" s="516"/>
      <c r="E1631" s="422" t="s">
        <v>5262</v>
      </c>
      <c r="F1631" s="516">
        <v>20</v>
      </c>
      <c r="G1631" s="516"/>
      <c r="H1631" s="516"/>
      <c r="I1631" s="516"/>
      <c r="J1631" s="423">
        <v>20</v>
      </c>
      <c r="K1631" s="422" t="s">
        <v>121</v>
      </c>
    </row>
    <row r="1632" spans="2:11" ht="25.5" x14ac:dyDescent="0.25">
      <c r="B1632" s="429" t="s">
        <v>1583</v>
      </c>
      <c r="C1632" s="429" t="s">
        <v>1584</v>
      </c>
      <c r="D1632" s="429" t="s">
        <v>462</v>
      </c>
      <c r="E1632" s="429" t="s">
        <v>1585</v>
      </c>
      <c r="F1632" s="428" t="s">
        <v>292</v>
      </c>
      <c r="G1632" s="427">
        <v>20</v>
      </c>
      <c r="H1632" s="426">
        <v>42.86</v>
      </c>
      <c r="I1632" s="426">
        <v>42.86</v>
      </c>
      <c r="J1632" s="426">
        <v>857.2</v>
      </c>
      <c r="K1632" s="425">
        <v>2.3348573216548229E-4</v>
      </c>
    </row>
    <row r="1633" spans="2:11" x14ac:dyDescent="0.25">
      <c r="B1633" s="422" t="s">
        <v>4933</v>
      </c>
      <c r="C1633" s="515"/>
      <c r="D1633" s="515"/>
      <c r="E1633" s="422" t="s">
        <v>45</v>
      </c>
      <c r="F1633" s="515" t="s">
        <v>4932</v>
      </c>
      <c r="G1633" s="515"/>
      <c r="H1633" s="515"/>
      <c r="I1633" s="422"/>
      <c r="J1633" s="424" t="s">
        <v>2154</v>
      </c>
      <c r="K1633" s="422"/>
    </row>
    <row r="1634" spans="2:11" ht="25.5" x14ac:dyDescent="0.25">
      <c r="B1634" s="516" t="s">
        <v>5241</v>
      </c>
      <c r="C1634" s="516"/>
      <c r="D1634" s="516"/>
      <c r="E1634" s="422" t="s">
        <v>5261</v>
      </c>
      <c r="F1634" s="516">
        <v>20</v>
      </c>
      <c r="G1634" s="516"/>
      <c r="H1634" s="516"/>
      <c r="I1634" s="516"/>
      <c r="J1634" s="423">
        <v>20</v>
      </c>
      <c r="K1634" s="422" t="s">
        <v>121</v>
      </c>
    </row>
    <row r="1635" spans="2:11" ht="38.25" x14ac:dyDescent="0.25">
      <c r="B1635" s="429" t="s">
        <v>1586</v>
      </c>
      <c r="C1635" s="429" t="s">
        <v>1587</v>
      </c>
      <c r="D1635" s="429" t="s">
        <v>434</v>
      </c>
      <c r="E1635" s="429" t="s">
        <v>1588</v>
      </c>
      <c r="F1635" s="428" t="s">
        <v>628</v>
      </c>
      <c r="G1635" s="427">
        <v>15</v>
      </c>
      <c r="H1635" s="426">
        <v>47.73</v>
      </c>
      <c r="I1635" s="426">
        <v>47.73</v>
      </c>
      <c r="J1635" s="426">
        <v>715.95</v>
      </c>
      <c r="K1635" s="425">
        <v>1.9501179414824668E-4</v>
      </c>
    </row>
    <row r="1636" spans="2:11" x14ac:dyDescent="0.25">
      <c r="B1636" s="422" t="s">
        <v>4933</v>
      </c>
      <c r="C1636" s="515"/>
      <c r="D1636" s="515"/>
      <c r="E1636" s="422" t="s">
        <v>45</v>
      </c>
      <c r="F1636" s="515" t="s">
        <v>4932</v>
      </c>
      <c r="G1636" s="515"/>
      <c r="H1636" s="515"/>
      <c r="I1636" s="422"/>
      <c r="J1636" s="424" t="s">
        <v>2154</v>
      </c>
      <c r="K1636" s="422"/>
    </row>
    <row r="1637" spans="2:11" ht="25.5" x14ac:dyDescent="0.25">
      <c r="B1637" s="516" t="s">
        <v>5241</v>
      </c>
      <c r="C1637" s="516"/>
      <c r="D1637" s="516"/>
      <c r="E1637" s="422" t="s">
        <v>5260</v>
      </c>
      <c r="F1637" s="516">
        <v>15</v>
      </c>
      <c r="G1637" s="516"/>
      <c r="H1637" s="516"/>
      <c r="I1637" s="516"/>
      <c r="J1637" s="423">
        <v>15</v>
      </c>
      <c r="K1637" s="422" t="s">
        <v>121</v>
      </c>
    </row>
    <row r="1638" spans="2:11" ht="38.25" x14ac:dyDescent="0.25">
      <c r="B1638" s="429" t="s">
        <v>1589</v>
      </c>
      <c r="C1638" s="429" t="s">
        <v>1590</v>
      </c>
      <c r="D1638" s="429" t="s">
        <v>434</v>
      </c>
      <c r="E1638" s="429" t="s">
        <v>1591</v>
      </c>
      <c r="F1638" s="428" t="s">
        <v>628</v>
      </c>
      <c r="G1638" s="427">
        <v>50</v>
      </c>
      <c r="H1638" s="426">
        <v>30.52</v>
      </c>
      <c r="I1638" s="426">
        <v>30.52</v>
      </c>
      <c r="J1638" s="426">
        <v>1526</v>
      </c>
      <c r="K1638" s="425">
        <v>4.1565472151717918E-4</v>
      </c>
    </row>
    <row r="1639" spans="2:11" x14ac:dyDescent="0.25">
      <c r="B1639" s="422" t="s">
        <v>4933</v>
      </c>
      <c r="C1639" s="515"/>
      <c r="D1639" s="515"/>
      <c r="E1639" s="422" t="s">
        <v>45</v>
      </c>
      <c r="F1639" s="515" t="s">
        <v>4932</v>
      </c>
      <c r="G1639" s="515"/>
      <c r="H1639" s="515"/>
      <c r="I1639" s="422"/>
      <c r="J1639" s="424" t="s">
        <v>2154</v>
      </c>
      <c r="K1639" s="422"/>
    </row>
    <row r="1640" spans="2:11" ht="25.5" x14ac:dyDescent="0.25">
      <c r="B1640" s="516" t="s">
        <v>5241</v>
      </c>
      <c r="C1640" s="516"/>
      <c r="D1640" s="516"/>
      <c r="E1640" s="422" t="s">
        <v>5259</v>
      </c>
      <c r="F1640" s="516">
        <v>50</v>
      </c>
      <c r="G1640" s="516"/>
      <c r="H1640" s="516"/>
      <c r="I1640" s="516"/>
      <c r="J1640" s="423">
        <v>50</v>
      </c>
      <c r="K1640" s="422" t="s">
        <v>121</v>
      </c>
    </row>
    <row r="1641" spans="2:11" ht="38.25" x14ac:dyDescent="0.25">
      <c r="B1641" s="429" t="s">
        <v>1592</v>
      </c>
      <c r="C1641" s="429" t="s">
        <v>1593</v>
      </c>
      <c r="D1641" s="429" t="s">
        <v>434</v>
      </c>
      <c r="E1641" s="429" t="s">
        <v>1594</v>
      </c>
      <c r="F1641" s="428" t="s">
        <v>628</v>
      </c>
      <c r="G1641" s="427">
        <v>35</v>
      </c>
      <c r="H1641" s="426">
        <v>60.44</v>
      </c>
      <c r="I1641" s="426">
        <v>60.44</v>
      </c>
      <c r="J1641" s="426">
        <v>2115.4</v>
      </c>
      <c r="K1641" s="425">
        <v>5.761965910206034E-4</v>
      </c>
    </row>
    <row r="1642" spans="2:11" x14ac:dyDescent="0.25">
      <c r="B1642" s="422" t="s">
        <v>4933</v>
      </c>
      <c r="C1642" s="515"/>
      <c r="D1642" s="515"/>
      <c r="E1642" s="422" t="s">
        <v>45</v>
      </c>
      <c r="F1642" s="515" t="s">
        <v>4932</v>
      </c>
      <c r="G1642" s="515"/>
      <c r="H1642" s="515"/>
      <c r="I1642" s="422"/>
      <c r="J1642" s="424" t="s">
        <v>2154</v>
      </c>
      <c r="K1642" s="422"/>
    </row>
    <row r="1643" spans="2:11" ht="25.5" x14ac:dyDescent="0.25">
      <c r="B1643" s="516" t="s">
        <v>5241</v>
      </c>
      <c r="C1643" s="516"/>
      <c r="D1643" s="516"/>
      <c r="E1643" s="422" t="s">
        <v>5258</v>
      </c>
      <c r="F1643" s="516">
        <v>35</v>
      </c>
      <c r="G1643" s="516"/>
      <c r="H1643" s="516"/>
      <c r="I1643" s="516"/>
      <c r="J1643" s="423">
        <v>35</v>
      </c>
      <c r="K1643" s="422" t="s">
        <v>121</v>
      </c>
    </row>
    <row r="1644" spans="2:11" ht="25.5" x14ac:dyDescent="0.25">
      <c r="B1644" s="429" t="s">
        <v>1595</v>
      </c>
      <c r="C1644" s="429" t="s">
        <v>1596</v>
      </c>
      <c r="D1644" s="429" t="s">
        <v>238</v>
      </c>
      <c r="E1644" s="429" t="s">
        <v>1597</v>
      </c>
      <c r="F1644" s="428" t="s">
        <v>268</v>
      </c>
      <c r="G1644" s="427">
        <v>6</v>
      </c>
      <c r="H1644" s="426">
        <v>55.39</v>
      </c>
      <c r="I1644" s="426">
        <v>55.39</v>
      </c>
      <c r="J1644" s="426">
        <v>332.34</v>
      </c>
      <c r="K1644" s="425">
        <v>9.0523388039986455E-5</v>
      </c>
    </row>
    <row r="1645" spans="2:11" x14ac:dyDescent="0.25">
      <c r="B1645" s="422" t="s">
        <v>4933</v>
      </c>
      <c r="C1645" s="515"/>
      <c r="D1645" s="515"/>
      <c r="E1645" s="422" t="s">
        <v>45</v>
      </c>
      <c r="F1645" s="515" t="s">
        <v>4932</v>
      </c>
      <c r="G1645" s="515"/>
      <c r="H1645" s="515"/>
      <c r="I1645" s="422"/>
      <c r="J1645" s="424" t="s">
        <v>2154</v>
      </c>
      <c r="K1645" s="422"/>
    </row>
    <row r="1646" spans="2:11" ht="38.25" x14ac:dyDescent="0.25">
      <c r="B1646" s="516" t="s">
        <v>5241</v>
      </c>
      <c r="C1646" s="516"/>
      <c r="D1646" s="516"/>
      <c r="E1646" s="422" t="s">
        <v>5257</v>
      </c>
      <c r="F1646" s="516">
        <v>6</v>
      </c>
      <c r="G1646" s="516"/>
      <c r="H1646" s="516"/>
      <c r="I1646" s="516"/>
      <c r="J1646" s="423">
        <v>6</v>
      </c>
      <c r="K1646" s="422" t="s">
        <v>121</v>
      </c>
    </row>
    <row r="1647" spans="2:11" ht="25.5" x14ac:dyDescent="0.25">
      <c r="B1647" s="429" t="s">
        <v>1598</v>
      </c>
      <c r="C1647" s="429" t="s">
        <v>1599</v>
      </c>
      <c r="D1647" s="429" t="s">
        <v>462</v>
      </c>
      <c r="E1647" s="429" t="s">
        <v>1600</v>
      </c>
      <c r="F1647" s="428" t="s">
        <v>268</v>
      </c>
      <c r="G1647" s="427">
        <v>6</v>
      </c>
      <c r="H1647" s="426">
        <v>12.52</v>
      </c>
      <c r="I1647" s="426">
        <v>12.52</v>
      </c>
      <c r="J1647" s="426">
        <v>75.12</v>
      </c>
      <c r="K1647" s="425">
        <v>2.0461325478617629E-5</v>
      </c>
    </row>
    <row r="1648" spans="2:11" x14ac:dyDescent="0.25">
      <c r="B1648" s="422" t="s">
        <v>4933</v>
      </c>
      <c r="C1648" s="515"/>
      <c r="D1648" s="515"/>
      <c r="E1648" s="422" t="s">
        <v>45</v>
      </c>
      <c r="F1648" s="515" t="s">
        <v>4932</v>
      </c>
      <c r="G1648" s="515"/>
      <c r="H1648" s="515"/>
      <c r="I1648" s="422"/>
      <c r="J1648" s="424" t="s">
        <v>2154</v>
      </c>
      <c r="K1648" s="422"/>
    </row>
    <row r="1649" spans="2:11" ht="38.25" x14ac:dyDescent="0.25">
      <c r="B1649" s="516" t="s">
        <v>5241</v>
      </c>
      <c r="C1649" s="516"/>
      <c r="D1649" s="516"/>
      <c r="E1649" s="422" t="s">
        <v>5256</v>
      </c>
      <c r="F1649" s="516">
        <v>6</v>
      </c>
      <c r="G1649" s="516"/>
      <c r="H1649" s="516"/>
      <c r="I1649" s="516"/>
      <c r="J1649" s="423">
        <v>6</v>
      </c>
      <c r="K1649" s="422" t="s">
        <v>121</v>
      </c>
    </row>
    <row r="1650" spans="2:11" ht="63.75" x14ac:dyDescent="0.25">
      <c r="B1650" s="429" t="s">
        <v>1601</v>
      </c>
      <c r="C1650" s="429" t="s">
        <v>1602</v>
      </c>
      <c r="D1650" s="429" t="s">
        <v>238</v>
      </c>
      <c r="E1650" s="429" t="s">
        <v>1603</v>
      </c>
      <c r="F1650" s="428" t="s">
        <v>1604</v>
      </c>
      <c r="G1650" s="427">
        <v>685</v>
      </c>
      <c r="H1650" s="426">
        <v>34.17</v>
      </c>
      <c r="I1650" s="426">
        <v>34.17</v>
      </c>
      <c r="J1650" s="426">
        <v>23406.45</v>
      </c>
      <c r="K1650" s="425">
        <v>6.3754924354231836E-3</v>
      </c>
    </row>
    <row r="1651" spans="2:11" x14ac:dyDescent="0.25">
      <c r="B1651" s="422" t="s">
        <v>4933</v>
      </c>
      <c r="C1651" s="515"/>
      <c r="D1651" s="515"/>
      <c r="E1651" s="422" t="s">
        <v>45</v>
      </c>
      <c r="F1651" s="515" t="s">
        <v>4932</v>
      </c>
      <c r="G1651" s="515"/>
      <c r="H1651" s="515"/>
      <c r="I1651" s="422"/>
      <c r="J1651" s="424" t="s">
        <v>2154</v>
      </c>
      <c r="K1651" s="422"/>
    </row>
    <row r="1652" spans="2:11" x14ac:dyDescent="0.25">
      <c r="B1652" s="513" t="s">
        <v>5241</v>
      </c>
      <c r="C1652" s="513"/>
      <c r="D1652" s="513"/>
      <c r="E1652" s="422" t="s">
        <v>5255</v>
      </c>
      <c r="F1652" s="513">
        <v>92</v>
      </c>
      <c r="G1652" s="513"/>
      <c r="H1652" s="513"/>
      <c r="I1652" s="513"/>
      <c r="J1652" s="423">
        <v>92</v>
      </c>
      <c r="K1652" s="422" t="s">
        <v>121</v>
      </c>
    </row>
    <row r="1653" spans="2:11" x14ac:dyDescent="0.25">
      <c r="B1653" s="516" t="s">
        <v>5241</v>
      </c>
      <c r="C1653" s="516"/>
      <c r="D1653" s="516"/>
      <c r="E1653" s="422" t="s">
        <v>5254</v>
      </c>
      <c r="F1653" s="516">
        <v>593</v>
      </c>
      <c r="G1653" s="516"/>
      <c r="H1653" s="516"/>
      <c r="I1653" s="516"/>
      <c r="J1653" s="423">
        <v>593</v>
      </c>
      <c r="K1653" s="422" t="s">
        <v>121</v>
      </c>
    </row>
    <row r="1654" spans="2:11" ht="38.25" x14ac:dyDescent="0.25">
      <c r="B1654" s="429" t="s">
        <v>1605</v>
      </c>
      <c r="C1654" s="429" t="s">
        <v>1606</v>
      </c>
      <c r="D1654" s="429" t="s">
        <v>462</v>
      </c>
      <c r="E1654" s="429" t="s">
        <v>1607</v>
      </c>
      <c r="F1654" s="428" t="s">
        <v>892</v>
      </c>
      <c r="G1654" s="427">
        <v>223.1</v>
      </c>
      <c r="H1654" s="426">
        <v>72.66</v>
      </c>
      <c r="I1654" s="426">
        <v>72.66</v>
      </c>
      <c r="J1654" s="426">
        <v>16210.45</v>
      </c>
      <c r="K1654" s="425">
        <v>4.4154325559752012E-3</v>
      </c>
    </row>
    <row r="1655" spans="2:11" x14ac:dyDescent="0.25">
      <c r="B1655" s="422" t="s">
        <v>4933</v>
      </c>
      <c r="C1655" s="515"/>
      <c r="D1655" s="515"/>
      <c r="E1655" s="422" t="s">
        <v>45</v>
      </c>
      <c r="F1655" s="515" t="s">
        <v>4932</v>
      </c>
      <c r="G1655" s="515"/>
      <c r="H1655" s="515"/>
      <c r="I1655" s="422"/>
      <c r="J1655" s="424" t="s">
        <v>2154</v>
      </c>
      <c r="K1655" s="422"/>
    </row>
    <row r="1656" spans="2:11" x14ac:dyDescent="0.25">
      <c r="B1656" s="516" t="s">
        <v>5241</v>
      </c>
      <c r="C1656" s="516"/>
      <c r="D1656" s="516"/>
      <c r="E1656" s="422" t="s">
        <v>5253</v>
      </c>
      <c r="F1656" s="516" t="s">
        <v>3914</v>
      </c>
      <c r="G1656" s="516"/>
      <c r="H1656" s="516"/>
      <c r="I1656" s="516"/>
      <c r="J1656" s="423">
        <v>223.1</v>
      </c>
      <c r="K1656" s="422" t="s">
        <v>121</v>
      </c>
    </row>
    <row r="1657" spans="2:11" ht="38.25" x14ac:dyDescent="0.25">
      <c r="B1657" s="429" t="s">
        <v>1608</v>
      </c>
      <c r="C1657" s="429" t="s">
        <v>1609</v>
      </c>
      <c r="D1657" s="429" t="s">
        <v>238</v>
      </c>
      <c r="E1657" s="429" t="s">
        <v>1610</v>
      </c>
      <c r="F1657" s="428" t="s">
        <v>360</v>
      </c>
      <c r="G1657" s="427">
        <v>242</v>
      </c>
      <c r="H1657" s="426">
        <v>32.479999999999997</v>
      </c>
      <c r="I1657" s="426">
        <v>32.479999999999997</v>
      </c>
      <c r="J1657" s="426">
        <v>7860.16</v>
      </c>
      <c r="K1657" s="425">
        <v>2.1409650169596796E-3</v>
      </c>
    </row>
    <row r="1658" spans="2:11" x14ac:dyDescent="0.25">
      <c r="B1658" s="422" t="s">
        <v>4933</v>
      </c>
      <c r="C1658" s="515"/>
      <c r="D1658" s="515"/>
      <c r="E1658" s="422" t="s">
        <v>45</v>
      </c>
      <c r="F1658" s="515" t="s">
        <v>4932</v>
      </c>
      <c r="G1658" s="515"/>
      <c r="H1658" s="515"/>
      <c r="I1658" s="422"/>
      <c r="J1658" s="424" t="s">
        <v>2154</v>
      </c>
      <c r="K1658" s="422"/>
    </row>
    <row r="1659" spans="2:11" ht="25.5" x14ac:dyDescent="0.25">
      <c r="B1659" s="513" t="s">
        <v>5241</v>
      </c>
      <c r="C1659" s="513"/>
      <c r="D1659" s="513"/>
      <c r="E1659" s="422" t="s">
        <v>5252</v>
      </c>
      <c r="F1659" s="513">
        <v>137</v>
      </c>
      <c r="G1659" s="513"/>
      <c r="H1659" s="513"/>
      <c r="I1659" s="513"/>
      <c r="J1659" s="423">
        <v>137</v>
      </c>
      <c r="K1659" s="422" t="s">
        <v>121</v>
      </c>
    </row>
    <row r="1660" spans="2:11" ht="25.5" x14ac:dyDescent="0.25">
      <c r="B1660" s="516" t="s">
        <v>5241</v>
      </c>
      <c r="C1660" s="516"/>
      <c r="D1660" s="516"/>
      <c r="E1660" s="422" t="s">
        <v>5251</v>
      </c>
      <c r="F1660" s="516">
        <v>105</v>
      </c>
      <c r="G1660" s="516"/>
      <c r="H1660" s="516"/>
      <c r="I1660" s="516"/>
      <c r="J1660" s="423">
        <v>105</v>
      </c>
      <c r="K1660" s="422" t="s">
        <v>121</v>
      </c>
    </row>
    <row r="1661" spans="2:11" ht="38.25" x14ac:dyDescent="0.25">
      <c r="B1661" s="429" t="s">
        <v>1611</v>
      </c>
      <c r="C1661" s="429" t="s">
        <v>1612</v>
      </c>
      <c r="D1661" s="429" t="s">
        <v>434</v>
      </c>
      <c r="E1661" s="429" t="s">
        <v>1613</v>
      </c>
      <c r="F1661" s="428" t="s">
        <v>628</v>
      </c>
      <c r="G1661" s="427">
        <v>6</v>
      </c>
      <c r="H1661" s="426">
        <v>57.94</v>
      </c>
      <c r="I1661" s="426">
        <v>57.94</v>
      </c>
      <c r="J1661" s="426">
        <v>347.64</v>
      </c>
      <c r="K1661" s="425">
        <v>9.4690830529641008E-5</v>
      </c>
    </row>
    <row r="1662" spans="2:11" x14ac:dyDescent="0.25">
      <c r="B1662" s="422" t="s">
        <v>4933</v>
      </c>
      <c r="C1662" s="515"/>
      <c r="D1662" s="515"/>
      <c r="E1662" s="422" t="s">
        <v>45</v>
      </c>
      <c r="F1662" s="515" t="s">
        <v>4932</v>
      </c>
      <c r="G1662" s="515"/>
      <c r="H1662" s="515"/>
      <c r="I1662" s="422"/>
      <c r="J1662" s="424" t="s">
        <v>2154</v>
      </c>
      <c r="K1662" s="422"/>
    </row>
    <row r="1663" spans="2:11" x14ac:dyDescent="0.25">
      <c r="B1663" s="516" t="s">
        <v>5241</v>
      </c>
      <c r="C1663" s="516"/>
      <c r="D1663" s="516"/>
      <c r="E1663" s="422" t="s">
        <v>5250</v>
      </c>
      <c r="F1663" s="516">
        <v>6</v>
      </c>
      <c r="G1663" s="516"/>
      <c r="H1663" s="516"/>
      <c r="I1663" s="516"/>
      <c r="J1663" s="423">
        <v>6</v>
      </c>
      <c r="K1663" s="422" t="s">
        <v>121</v>
      </c>
    </row>
    <row r="1664" spans="2:11" ht="38.25" x14ac:dyDescent="0.25">
      <c r="B1664" s="429" t="s">
        <v>1614</v>
      </c>
      <c r="C1664" s="429" t="s">
        <v>1615</v>
      </c>
      <c r="D1664" s="429" t="s">
        <v>434</v>
      </c>
      <c r="E1664" s="429" t="s">
        <v>1616</v>
      </c>
      <c r="F1664" s="428" t="s">
        <v>628</v>
      </c>
      <c r="G1664" s="427">
        <v>6</v>
      </c>
      <c r="H1664" s="426">
        <v>64.819999999999993</v>
      </c>
      <c r="I1664" s="426">
        <v>64.819999999999993</v>
      </c>
      <c r="J1664" s="426">
        <v>388.92</v>
      </c>
      <c r="K1664" s="425">
        <v>1.0593475379584621E-4</v>
      </c>
    </row>
    <row r="1665" spans="2:11" x14ac:dyDescent="0.25">
      <c r="B1665" s="422" t="s">
        <v>4933</v>
      </c>
      <c r="C1665" s="515"/>
      <c r="D1665" s="515"/>
      <c r="E1665" s="422" t="s">
        <v>45</v>
      </c>
      <c r="F1665" s="515" t="s">
        <v>4932</v>
      </c>
      <c r="G1665" s="515"/>
      <c r="H1665" s="515"/>
      <c r="I1665" s="422"/>
      <c r="J1665" s="424" t="s">
        <v>2154</v>
      </c>
      <c r="K1665" s="422"/>
    </row>
    <row r="1666" spans="2:11" x14ac:dyDescent="0.25">
      <c r="B1666" s="516" t="s">
        <v>5241</v>
      </c>
      <c r="C1666" s="516"/>
      <c r="D1666" s="516"/>
      <c r="E1666" s="422" t="s">
        <v>5249</v>
      </c>
      <c r="F1666" s="516">
        <v>6</v>
      </c>
      <c r="G1666" s="516"/>
      <c r="H1666" s="516"/>
      <c r="I1666" s="516"/>
      <c r="J1666" s="423">
        <v>6</v>
      </c>
      <c r="K1666" s="422" t="s">
        <v>121</v>
      </c>
    </row>
    <row r="1667" spans="2:11" ht="25.5" x14ac:dyDescent="0.25">
      <c r="B1667" s="429" t="s">
        <v>1617</v>
      </c>
      <c r="C1667" s="429" t="s">
        <v>1618</v>
      </c>
      <c r="D1667" s="429" t="s">
        <v>462</v>
      </c>
      <c r="E1667" s="429" t="s">
        <v>1619</v>
      </c>
      <c r="F1667" s="428" t="s">
        <v>240</v>
      </c>
      <c r="G1667" s="427">
        <v>176</v>
      </c>
      <c r="H1667" s="426">
        <v>23.54</v>
      </c>
      <c r="I1667" s="426">
        <v>23.54</v>
      </c>
      <c r="J1667" s="426">
        <v>4143.04</v>
      </c>
      <c r="K1667" s="425">
        <v>1.1284889498260381E-3</v>
      </c>
    </row>
    <row r="1668" spans="2:11" x14ac:dyDescent="0.25">
      <c r="B1668" s="422" t="s">
        <v>4933</v>
      </c>
      <c r="C1668" s="515"/>
      <c r="D1668" s="515"/>
      <c r="E1668" s="422" t="s">
        <v>45</v>
      </c>
      <c r="F1668" s="515" t="s">
        <v>4932</v>
      </c>
      <c r="G1668" s="515"/>
      <c r="H1668" s="515"/>
      <c r="I1668" s="422"/>
      <c r="J1668" s="424" t="s">
        <v>2154</v>
      </c>
      <c r="K1668" s="422"/>
    </row>
    <row r="1669" spans="2:11" ht="25.5" x14ac:dyDescent="0.25">
      <c r="B1669" s="513" t="s">
        <v>5241</v>
      </c>
      <c r="C1669" s="513"/>
      <c r="D1669" s="513"/>
      <c r="E1669" s="422" t="s">
        <v>5248</v>
      </c>
      <c r="F1669" s="513">
        <v>71</v>
      </c>
      <c r="G1669" s="513"/>
      <c r="H1669" s="513"/>
      <c r="I1669" s="513"/>
      <c r="J1669" s="423">
        <v>71</v>
      </c>
      <c r="K1669" s="422" t="s">
        <v>121</v>
      </c>
    </row>
    <row r="1670" spans="2:11" ht="25.5" x14ac:dyDescent="0.25">
      <c r="B1670" s="516" t="s">
        <v>5241</v>
      </c>
      <c r="C1670" s="516"/>
      <c r="D1670" s="516"/>
      <c r="E1670" s="422" t="s">
        <v>5247</v>
      </c>
      <c r="F1670" s="516">
        <v>105</v>
      </c>
      <c r="G1670" s="516"/>
      <c r="H1670" s="516"/>
      <c r="I1670" s="516"/>
      <c r="J1670" s="423">
        <v>105</v>
      </c>
      <c r="K1670" s="422" t="s">
        <v>121</v>
      </c>
    </row>
    <row r="1671" spans="2:11" ht="25.5" x14ac:dyDescent="0.25">
      <c r="B1671" s="429" t="s">
        <v>1620</v>
      </c>
      <c r="C1671" s="429" t="s">
        <v>1621</v>
      </c>
      <c r="D1671" s="429" t="s">
        <v>294</v>
      </c>
      <c r="E1671" s="429" t="s">
        <v>1622</v>
      </c>
      <c r="F1671" s="428" t="s">
        <v>240</v>
      </c>
      <c r="G1671" s="427">
        <v>23.2</v>
      </c>
      <c r="H1671" s="426">
        <v>109</v>
      </c>
      <c r="I1671" s="426">
        <v>109</v>
      </c>
      <c r="J1671" s="426">
        <v>2528.8000000000002</v>
      </c>
      <c r="K1671" s="425">
        <v>6.8879925279989693E-4</v>
      </c>
    </row>
    <row r="1672" spans="2:11" x14ac:dyDescent="0.25">
      <c r="B1672" s="422" t="s">
        <v>4933</v>
      </c>
      <c r="C1672" s="515"/>
      <c r="D1672" s="515"/>
      <c r="E1672" s="422" t="s">
        <v>45</v>
      </c>
      <c r="F1672" s="515" t="s">
        <v>4932</v>
      </c>
      <c r="G1672" s="515"/>
      <c r="H1672" s="515"/>
      <c r="I1672" s="422"/>
      <c r="J1672" s="424" t="s">
        <v>2154</v>
      </c>
      <c r="K1672" s="422"/>
    </row>
    <row r="1673" spans="2:11" ht="25.5" x14ac:dyDescent="0.25">
      <c r="B1673" s="516" t="s">
        <v>5241</v>
      </c>
      <c r="C1673" s="516"/>
      <c r="D1673" s="516"/>
      <c r="E1673" s="422" t="s">
        <v>5246</v>
      </c>
      <c r="F1673" s="516" t="s">
        <v>3932</v>
      </c>
      <c r="G1673" s="516"/>
      <c r="H1673" s="516"/>
      <c r="I1673" s="516"/>
      <c r="J1673" s="423">
        <v>23.2</v>
      </c>
      <c r="K1673" s="422" t="s">
        <v>121</v>
      </c>
    </row>
    <row r="1674" spans="2:11" ht="25.5" x14ac:dyDescent="0.25">
      <c r="B1674" s="429" t="s">
        <v>1623</v>
      </c>
      <c r="C1674" s="429" t="s">
        <v>1624</v>
      </c>
      <c r="D1674" s="429" t="s">
        <v>462</v>
      </c>
      <c r="E1674" s="429" t="s">
        <v>1625</v>
      </c>
      <c r="F1674" s="428" t="s">
        <v>268</v>
      </c>
      <c r="G1674" s="427">
        <v>29</v>
      </c>
      <c r="H1674" s="426">
        <v>15.2</v>
      </c>
      <c r="I1674" s="426">
        <v>15.2</v>
      </c>
      <c r="J1674" s="426">
        <v>440.8</v>
      </c>
      <c r="K1674" s="425">
        <v>1.2006592479998203E-4</v>
      </c>
    </row>
    <row r="1675" spans="2:11" x14ac:dyDescent="0.25">
      <c r="B1675" s="422" t="s">
        <v>4933</v>
      </c>
      <c r="C1675" s="515"/>
      <c r="D1675" s="515"/>
      <c r="E1675" s="422" t="s">
        <v>45</v>
      </c>
      <c r="F1675" s="515" t="s">
        <v>4932</v>
      </c>
      <c r="G1675" s="515"/>
      <c r="H1675" s="515"/>
      <c r="I1675" s="422"/>
      <c r="J1675" s="424" t="s">
        <v>2154</v>
      </c>
      <c r="K1675" s="422"/>
    </row>
    <row r="1676" spans="2:11" ht="25.5" x14ac:dyDescent="0.25">
      <c r="B1676" s="513" t="s">
        <v>5241</v>
      </c>
      <c r="C1676" s="513"/>
      <c r="D1676" s="513"/>
      <c r="E1676" s="422" t="s">
        <v>5245</v>
      </c>
      <c r="F1676" s="513" t="s">
        <v>5244</v>
      </c>
      <c r="G1676" s="513"/>
      <c r="H1676" s="513"/>
      <c r="I1676" s="513"/>
      <c r="J1676" s="423">
        <v>10.953666699999999</v>
      </c>
      <c r="K1676" s="422" t="s">
        <v>121</v>
      </c>
    </row>
    <row r="1677" spans="2:11" ht="25.5" x14ac:dyDescent="0.25">
      <c r="B1677" s="513" t="s">
        <v>5241</v>
      </c>
      <c r="C1677" s="513"/>
      <c r="D1677" s="513"/>
      <c r="E1677" s="422" t="s">
        <v>5240</v>
      </c>
      <c r="F1677" s="513" t="s">
        <v>5243</v>
      </c>
      <c r="G1677" s="513"/>
      <c r="H1677" s="513"/>
      <c r="I1677" s="513"/>
      <c r="J1677" s="423">
        <v>17.6666667</v>
      </c>
      <c r="K1677" s="422" t="s">
        <v>121</v>
      </c>
    </row>
    <row r="1678" spans="2:11" x14ac:dyDescent="0.25">
      <c r="B1678" s="516" t="s">
        <v>5066</v>
      </c>
      <c r="C1678" s="516"/>
      <c r="D1678" s="516"/>
      <c r="E1678" s="422" t="s">
        <v>121</v>
      </c>
      <c r="F1678" s="516" t="s">
        <v>5242</v>
      </c>
      <c r="G1678" s="516"/>
      <c r="H1678" s="516"/>
      <c r="I1678" s="516"/>
      <c r="J1678" s="423">
        <v>0.37966660000000002</v>
      </c>
      <c r="K1678" s="422" t="s">
        <v>121</v>
      </c>
    </row>
    <row r="1679" spans="2:11" ht="51" x14ac:dyDescent="0.25">
      <c r="B1679" s="429" t="s">
        <v>1626</v>
      </c>
      <c r="C1679" s="429" t="s">
        <v>1627</v>
      </c>
      <c r="D1679" s="429" t="s">
        <v>238</v>
      </c>
      <c r="E1679" s="429" t="s">
        <v>1628</v>
      </c>
      <c r="F1679" s="428" t="s">
        <v>428</v>
      </c>
      <c r="G1679" s="427">
        <v>1</v>
      </c>
      <c r="H1679" s="426">
        <v>64142.32</v>
      </c>
      <c r="I1679" s="426">
        <v>64142.32</v>
      </c>
      <c r="J1679" s="426">
        <v>64142.32</v>
      </c>
      <c r="K1679" s="425">
        <v>1.7471204559020834E-2</v>
      </c>
    </row>
    <row r="1680" spans="2:11" x14ac:dyDescent="0.25">
      <c r="B1680" s="422" t="s">
        <v>4933</v>
      </c>
      <c r="C1680" s="515"/>
      <c r="D1680" s="515"/>
      <c r="E1680" s="422" t="s">
        <v>45</v>
      </c>
      <c r="F1680" s="515" t="s">
        <v>4932</v>
      </c>
      <c r="G1680" s="515"/>
      <c r="H1680" s="515"/>
      <c r="I1680" s="422"/>
      <c r="J1680" s="424" t="s">
        <v>2154</v>
      </c>
      <c r="K1680" s="422"/>
    </row>
    <row r="1681" spans="2:11" ht="25.5" x14ac:dyDescent="0.25">
      <c r="B1681" s="516" t="s">
        <v>5241</v>
      </c>
      <c r="C1681" s="516"/>
      <c r="D1681" s="516"/>
      <c r="E1681" s="422" t="s">
        <v>5240</v>
      </c>
      <c r="F1681" s="516">
        <v>1</v>
      </c>
      <c r="G1681" s="516"/>
      <c r="H1681" s="516"/>
      <c r="I1681" s="516"/>
      <c r="J1681" s="423">
        <v>1</v>
      </c>
      <c r="K1681" s="422" t="s">
        <v>121</v>
      </c>
    </row>
    <row r="1682" spans="2:11" x14ac:dyDescent="0.25">
      <c r="B1682" s="434" t="s">
        <v>1629</v>
      </c>
      <c r="C1682" s="434" t="s">
        <v>185</v>
      </c>
      <c r="D1682" s="434"/>
      <c r="E1682" s="434" t="s">
        <v>1630</v>
      </c>
      <c r="F1682" s="433"/>
      <c r="G1682" s="432">
        <v>1</v>
      </c>
      <c r="H1682" s="432" t="s">
        <v>121</v>
      </c>
      <c r="I1682" s="431">
        <v>7376.26</v>
      </c>
      <c r="J1682" s="431">
        <v>7376.26</v>
      </c>
      <c r="K1682" s="430">
        <v>2.0091594339045268E-3</v>
      </c>
    </row>
    <row r="1683" spans="2:11" ht="25.5" x14ac:dyDescent="0.25">
      <c r="B1683" s="429" t="s">
        <v>1631</v>
      </c>
      <c r="C1683" s="429" t="s">
        <v>1632</v>
      </c>
      <c r="D1683" s="429" t="s">
        <v>462</v>
      </c>
      <c r="E1683" s="429" t="s">
        <v>1633</v>
      </c>
      <c r="F1683" s="428" t="s">
        <v>292</v>
      </c>
      <c r="G1683" s="427">
        <v>0.4</v>
      </c>
      <c r="H1683" s="426">
        <v>25.6</v>
      </c>
      <c r="I1683" s="426">
        <v>25.6</v>
      </c>
      <c r="J1683" s="426">
        <v>10.24</v>
      </c>
      <c r="K1683" s="425">
        <v>2.7891902675857896E-6</v>
      </c>
    </row>
    <row r="1684" spans="2:11" x14ac:dyDescent="0.25">
      <c r="B1684" s="422" t="s">
        <v>4933</v>
      </c>
      <c r="C1684" s="515"/>
      <c r="D1684" s="515"/>
      <c r="E1684" s="422" t="s">
        <v>45</v>
      </c>
      <c r="F1684" s="515" t="s">
        <v>4932</v>
      </c>
      <c r="G1684" s="515"/>
      <c r="H1684" s="515"/>
      <c r="I1684" s="422"/>
      <c r="J1684" s="424" t="s">
        <v>2154</v>
      </c>
      <c r="K1684" s="422"/>
    </row>
    <row r="1685" spans="2:11" x14ac:dyDescent="0.25">
      <c r="B1685" s="516" t="s">
        <v>5208</v>
      </c>
      <c r="C1685" s="516"/>
      <c r="D1685" s="516"/>
      <c r="E1685" s="422" t="s">
        <v>5231</v>
      </c>
      <c r="F1685" s="516" t="s">
        <v>4832</v>
      </c>
      <c r="G1685" s="516"/>
      <c r="H1685" s="516"/>
      <c r="I1685" s="516"/>
      <c r="J1685" s="423">
        <v>0.4</v>
      </c>
      <c r="K1685" s="422" t="s">
        <v>121</v>
      </c>
    </row>
    <row r="1686" spans="2:11" ht="38.25" x14ac:dyDescent="0.25">
      <c r="B1686" s="429" t="s">
        <v>1634</v>
      </c>
      <c r="C1686" s="429" t="s">
        <v>1635</v>
      </c>
      <c r="D1686" s="429" t="s">
        <v>434</v>
      </c>
      <c r="E1686" s="429" t="s">
        <v>1636</v>
      </c>
      <c r="F1686" s="428" t="s">
        <v>628</v>
      </c>
      <c r="G1686" s="427">
        <v>9.5</v>
      </c>
      <c r="H1686" s="426">
        <v>40.61</v>
      </c>
      <c r="I1686" s="426">
        <v>40.61</v>
      </c>
      <c r="J1686" s="426">
        <v>385.8</v>
      </c>
      <c r="K1686" s="425">
        <v>1.0508492238619117E-4</v>
      </c>
    </row>
    <row r="1687" spans="2:11" x14ac:dyDescent="0.25">
      <c r="B1687" s="422" t="s">
        <v>4933</v>
      </c>
      <c r="C1687" s="515"/>
      <c r="D1687" s="515"/>
      <c r="E1687" s="422" t="s">
        <v>45</v>
      </c>
      <c r="F1687" s="515" t="s">
        <v>4932</v>
      </c>
      <c r="G1687" s="515"/>
      <c r="H1687" s="515"/>
      <c r="I1687" s="422"/>
      <c r="J1687" s="424" t="s">
        <v>2154</v>
      </c>
      <c r="K1687" s="422"/>
    </row>
    <row r="1688" spans="2:11" x14ac:dyDescent="0.25">
      <c r="B1688" s="513" t="s">
        <v>5208</v>
      </c>
      <c r="C1688" s="513"/>
      <c r="D1688" s="513"/>
      <c r="E1688" s="422" t="s">
        <v>5239</v>
      </c>
      <c r="F1688" s="513" t="s">
        <v>5238</v>
      </c>
      <c r="G1688" s="513"/>
      <c r="H1688" s="513"/>
      <c r="I1688" s="513"/>
      <c r="J1688" s="423">
        <v>6.3</v>
      </c>
      <c r="K1688" s="422" t="s">
        <v>121</v>
      </c>
    </row>
    <row r="1689" spans="2:11" x14ac:dyDescent="0.25">
      <c r="B1689" s="516" t="s">
        <v>5208</v>
      </c>
      <c r="C1689" s="516"/>
      <c r="D1689" s="516"/>
      <c r="E1689" s="422" t="s">
        <v>5237</v>
      </c>
      <c r="F1689" s="516" t="s">
        <v>5236</v>
      </c>
      <c r="G1689" s="516"/>
      <c r="H1689" s="516"/>
      <c r="I1689" s="516"/>
      <c r="J1689" s="423">
        <v>3.2</v>
      </c>
      <c r="K1689" s="422" t="s">
        <v>121</v>
      </c>
    </row>
    <row r="1690" spans="2:11" ht="38.25" x14ac:dyDescent="0.25">
      <c r="B1690" s="429" t="s">
        <v>1637</v>
      </c>
      <c r="C1690" s="429" t="s">
        <v>1638</v>
      </c>
      <c r="D1690" s="429" t="s">
        <v>434</v>
      </c>
      <c r="E1690" s="429" t="s">
        <v>1639</v>
      </c>
      <c r="F1690" s="428" t="s">
        <v>628</v>
      </c>
      <c r="G1690" s="427">
        <v>5.4</v>
      </c>
      <c r="H1690" s="426">
        <v>69.819999999999993</v>
      </c>
      <c r="I1690" s="426">
        <v>69.819999999999993</v>
      </c>
      <c r="J1690" s="426">
        <v>377.03</v>
      </c>
      <c r="K1690" s="425">
        <v>1.026961334558467E-4</v>
      </c>
    </row>
    <row r="1691" spans="2:11" x14ac:dyDescent="0.25">
      <c r="B1691" s="422" t="s">
        <v>4933</v>
      </c>
      <c r="C1691" s="515"/>
      <c r="D1691" s="515"/>
      <c r="E1691" s="422" t="s">
        <v>45</v>
      </c>
      <c r="F1691" s="515" t="s">
        <v>4932</v>
      </c>
      <c r="G1691" s="515"/>
      <c r="H1691" s="515"/>
      <c r="I1691" s="422"/>
      <c r="J1691" s="424" t="s">
        <v>2154</v>
      </c>
      <c r="K1691" s="422"/>
    </row>
    <row r="1692" spans="2:11" x14ac:dyDescent="0.25">
      <c r="B1692" s="513" t="s">
        <v>5208</v>
      </c>
      <c r="C1692" s="513"/>
      <c r="D1692" s="513"/>
      <c r="E1692" s="422" t="s">
        <v>5235</v>
      </c>
      <c r="F1692" s="513" t="s">
        <v>5234</v>
      </c>
      <c r="G1692" s="513"/>
      <c r="H1692" s="513"/>
      <c r="I1692" s="513"/>
      <c r="J1692" s="423">
        <v>5.3</v>
      </c>
      <c r="K1692" s="422" t="s">
        <v>121</v>
      </c>
    </row>
    <row r="1693" spans="2:11" x14ac:dyDescent="0.25">
      <c r="B1693" s="516" t="s">
        <v>5208</v>
      </c>
      <c r="C1693" s="516"/>
      <c r="D1693" s="516"/>
      <c r="E1693" s="422" t="s">
        <v>5233</v>
      </c>
      <c r="F1693" s="516" t="s">
        <v>5232</v>
      </c>
      <c r="G1693" s="516"/>
      <c r="H1693" s="516"/>
      <c r="I1693" s="516"/>
      <c r="J1693" s="423">
        <v>0.1</v>
      </c>
      <c r="K1693" s="422" t="s">
        <v>121</v>
      </c>
    </row>
    <row r="1694" spans="2:11" ht="38.25" x14ac:dyDescent="0.25">
      <c r="B1694" s="429" t="s">
        <v>1640</v>
      </c>
      <c r="C1694" s="429" t="s">
        <v>1641</v>
      </c>
      <c r="D1694" s="429" t="s">
        <v>434</v>
      </c>
      <c r="E1694" s="429" t="s">
        <v>1642</v>
      </c>
      <c r="F1694" s="428" t="s">
        <v>628</v>
      </c>
      <c r="G1694" s="427">
        <v>28.7</v>
      </c>
      <c r="H1694" s="426">
        <v>85.27</v>
      </c>
      <c r="I1694" s="426">
        <v>85.27</v>
      </c>
      <c r="J1694" s="426">
        <v>2447.25</v>
      </c>
      <c r="K1694" s="425">
        <v>6.6658651194817606E-4</v>
      </c>
    </row>
    <row r="1695" spans="2:11" x14ac:dyDescent="0.25">
      <c r="B1695" s="422" t="s">
        <v>4933</v>
      </c>
      <c r="C1695" s="515"/>
      <c r="D1695" s="515"/>
      <c r="E1695" s="422" t="s">
        <v>45</v>
      </c>
      <c r="F1695" s="515" t="s">
        <v>4932</v>
      </c>
      <c r="G1695" s="515"/>
      <c r="H1695" s="515"/>
      <c r="I1695" s="422"/>
      <c r="J1695" s="424" t="s">
        <v>2154</v>
      </c>
      <c r="K1695" s="422"/>
    </row>
    <row r="1696" spans="2:11" x14ac:dyDescent="0.25">
      <c r="B1696" s="516" t="s">
        <v>5208</v>
      </c>
      <c r="C1696" s="516"/>
      <c r="D1696" s="516"/>
      <c r="E1696" s="422" t="s">
        <v>5231</v>
      </c>
      <c r="F1696" s="516" t="s">
        <v>3948</v>
      </c>
      <c r="G1696" s="516"/>
      <c r="H1696" s="516"/>
      <c r="I1696" s="516"/>
      <c r="J1696" s="423">
        <v>28.7</v>
      </c>
      <c r="K1696" s="422" t="s">
        <v>121</v>
      </c>
    </row>
    <row r="1697" spans="2:11" ht="25.5" x14ac:dyDescent="0.25">
      <c r="B1697" s="429" t="s">
        <v>1643</v>
      </c>
      <c r="C1697" s="429" t="s">
        <v>1644</v>
      </c>
      <c r="D1697" s="429" t="s">
        <v>229</v>
      </c>
      <c r="E1697" s="429" t="s">
        <v>1645</v>
      </c>
      <c r="F1697" s="428" t="s">
        <v>279</v>
      </c>
      <c r="G1697" s="427">
        <v>1</v>
      </c>
      <c r="H1697" s="426">
        <v>474.01</v>
      </c>
      <c r="I1697" s="426">
        <v>474.01</v>
      </c>
      <c r="J1697" s="426">
        <v>474.01</v>
      </c>
      <c r="K1697" s="425">
        <v>1.2911172643929102E-4</v>
      </c>
    </row>
    <row r="1698" spans="2:11" x14ac:dyDescent="0.25">
      <c r="B1698" s="422" t="s">
        <v>4933</v>
      </c>
      <c r="C1698" s="515"/>
      <c r="D1698" s="515"/>
      <c r="E1698" s="422" t="s">
        <v>45</v>
      </c>
      <c r="F1698" s="515" t="s">
        <v>4932</v>
      </c>
      <c r="G1698" s="515"/>
      <c r="H1698" s="515"/>
      <c r="I1698" s="422"/>
      <c r="J1698" s="424" t="s">
        <v>2154</v>
      </c>
      <c r="K1698" s="422"/>
    </row>
    <row r="1699" spans="2:11" x14ac:dyDescent="0.25">
      <c r="B1699" s="516" t="s">
        <v>5208</v>
      </c>
      <c r="C1699" s="516"/>
      <c r="D1699" s="516"/>
      <c r="E1699" s="422" t="s">
        <v>5230</v>
      </c>
      <c r="F1699" s="516">
        <v>1</v>
      </c>
      <c r="G1699" s="516"/>
      <c r="H1699" s="516"/>
      <c r="I1699" s="516"/>
      <c r="J1699" s="423">
        <v>1</v>
      </c>
      <c r="K1699" s="422" t="s">
        <v>121</v>
      </c>
    </row>
    <row r="1700" spans="2:11" ht="25.5" x14ac:dyDescent="0.25">
      <c r="B1700" s="429" t="s">
        <v>1646</v>
      </c>
      <c r="C1700" s="429" t="s">
        <v>1647</v>
      </c>
      <c r="D1700" s="429" t="s">
        <v>229</v>
      </c>
      <c r="E1700" s="429" t="s">
        <v>1648</v>
      </c>
      <c r="F1700" s="428" t="s">
        <v>240</v>
      </c>
      <c r="G1700" s="427">
        <v>0.36</v>
      </c>
      <c r="H1700" s="426">
        <v>80.41</v>
      </c>
      <c r="I1700" s="426">
        <v>80.41</v>
      </c>
      <c r="J1700" s="426">
        <v>28.95</v>
      </c>
      <c r="K1700" s="425">
        <v>7.8854549068953713E-6</v>
      </c>
    </row>
    <row r="1701" spans="2:11" x14ac:dyDescent="0.25">
      <c r="B1701" s="422" t="s">
        <v>4933</v>
      </c>
      <c r="C1701" s="515"/>
      <c r="D1701" s="515"/>
      <c r="E1701" s="422" t="s">
        <v>45</v>
      </c>
      <c r="F1701" s="515" t="s">
        <v>4932</v>
      </c>
      <c r="G1701" s="515"/>
      <c r="H1701" s="515"/>
      <c r="I1701" s="422"/>
      <c r="J1701" s="424" t="s">
        <v>2154</v>
      </c>
      <c r="K1701" s="422"/>
    </row>
    <row r="1702" spans="2:11" x14ac:dyDescent="0.25">
      <c r="B1702" s="516" t="s">
        <v>5208</v>
      </c>
      <c r="C1702" s="516"/>
      <c r="D1702" s="516"/>
      <c r="E1702" s="422" t="s">
        <v>5230</v>
      </c>
      <c r="F1702" s="516" t="s">
        <v>5229</v>
      </c>
      <c r="G1702" s="516"/>
      <c r="H1702" s="516"/>
      <c r="I1702" s="516"/>
      <c r="J1702" s="423">
        <v>0.36</v>
      </c>
      <c r="K1702" s="422" t="s">
        <v>121</v>
      </c>
    </row>
    <row r="1703" spans="2:11" ht="38.25" x14ac:dyDescent="0.25">
      <c r="B1703" s="429" t="s">
        <v>1649</v>
      </c>
      <c r="C1703" s="429" t="s">
        <v>1650</v>
      </c>
      <c r="D1703" s="429" t="s">
        <v>434</v>
      </c>
      <c r="E1703" s="429" t="s">
        <v>1651</v>
      </c>
      <c r="F1703" s="428" t="s">
        <v>428</v>
      </c>
      <c r="G1703" s="427">
        <v>1</v>
      </c>
      <c r="H1703" s="426">
        <v>660.2</v>
      </c>
      <c r="I1703" s="426">
        <v>660.2</v>
      </c>
      <c r="J1703" s="426">
        <v>660.2</v>
      </c>
      <c r="K1703" s="425">
        <v>1.7982650533790413E-4</v>
      </c>
    </row>
    <row r="1704" spans="2:11" x14ac:dyDescent="0.25">
      <c r="B1704" s="422" t="s">
        <v>4933</v>
      </c>
      <c r="C1704" s="515"/>
      <c r="D1704" s="515"/>
      <c r="E1704" s="422" t="s">
        <v>45</v>
      </c>
      <c r="F1704" s="515" t="s">
        <v>4932</v>
      </c>
      <c r="G1704" s="515"/>
      <c r="H1704" s="515"/>
      <c r="I1704" s="422"/>
      <c r="J1704" s="424" t="s">
        <v>2154</v>
      </c>
      <c r="K1704" s="422"/>
    </row>
    <row r="1705" spans="2:11" x14ac:dyDescent="0.25">
      <c r="B1705" s="516" t="s">
        <v>5208</v>
      </c>
      <c r="C1705" s="516"/>
      <c r="D1705" s="516"/>
      <c r="E1705" s="422" t="s">
        <v>5228</v>
      </c>
      <c r="F1705" s="516">
        <v>1</v>
      </c>
      <c r="G1705" s="516"/>
      <c r="H1705" s="516"/>
      <c r="I1705" s="516"/>
      <c r="J1705" s="423">
        <v>1</v>
      </c>
      <c r="K1705" s="422" t="s">
        <v>121</v>
      </c>
    </row>
    <row r="1706" spans="2:11" ht="25.5" x14ac:dyDescent="0.25">
      <c r="B1706" s="429" t="s">
        <v>1652</v>
      </c>
      <c r="C1706" s="429" t="s">
        <v>1653</v>
      </c>
      <c r="D1706" s="429" t="s">
        <v>434</v>
      </c>
      <c r="E1706" s="429" t="s">
        <v>1654</v>
      </c>
      <c r="F1706" s="428" t="s">
        <v>428</v>
      </c>
      <c r="G1706" s="427">
        <v>2</v>
      </c>
      <c r="H1706" s="426">
        <v>39.01</v>
      </c>
      <c r="I1706" s="426">
        <v>39.01</v>
      </c>
      <c r="J1706" s="426">
        <v>78.02</v>
      </c>
      <c r="K1706" s="425">
        <v>2.125123287861751E-5</v>
      </c>
    </row>
    <row r="1707" spans="2:11" x14ac:dyDescent="0.25">
      <c r="B1707" s="422" t="s">
        <v>4933</v>
      </c>
      <c r="C1707" s="515"/>
      <c r="D1707" s="515"/>
      <c r="E1707" s="422" t="s">
        <v>45</v>
      </c>
      <c r="F1707" s="515" t="s">
        <v>4932</v>
      </c>
      <c r="G1707" s="515"/>
      <c r="H1707" s="515"/>
      <c r="I1707" s="422"/>
      <c r="J1707" s="424" t="s">
        <v>2154</v>
      </c>
      <c r="K1707" s="422"/>
    </row>
    <row r="1708" spans="2:11" x14ac:dyDescent="0.25">
      <c r="B1708" s="513" t="s">
        <v>5208</v>
      </c>
      <c r="C1708" s="513"/>
      <c r="D1708" s="513"/>
      <c r="E1708" s="422" t="s">
        <v>5227</v>
      </c>
      <c r="F1708" s="513">
        <v>1</v>
      </c>
      <c r="G1708" s="513"/>
      <c r="H1708" s="513"/>
      <c r="I1708" s="513"/>
      <c r="J1708" s="423">
        <v>1</v>
      </c>
      <c r="K1708" s="422" t="s">
        <v>121</v>
      </c>
    </row>
    <row r="1709" spans="2:11" x14ac:dyDescent="0.25">
      <c r="B1709" s="516" t="s">
        <v>5208</v>
      </c>
      <c r="C1709" s="516"/>
      <c r="D1709" s="516"/>
      <c r="E1709" s="422" t="s">
        <v>5226</v>
      </c>
      <c r="F1709" s="516">
        <v>1</v>
      </c>
      <c r="G1709" s="516"/>
      <c r="H1709" s="516"/>
      <c r="I1709" s="516"/>
      <c r="J1709" s="423">
        <v>1</v>
      </c>
      <c r="K1709" s="422" t="s">
        <v>121</v>
      </c>
    </row>
    <row r="1710" spans="2:11" ht="38.25" x14ac:dyDescent="0.25">
      <c r="B1710" s="429" t="s">
        <v>1655</v>
      </c>
      <c r="C1710" s="429" t="s">
        <v>1656</v>
      </c>
      <c r="D1710" s="429" t="s">
        <v>229</v>
      </c>
      <c r="E1710" s="429" t="s">
        <v>1657</v>
      </c>
      <c r="F1710" s="428" t="s">
        <v>268</v>
      </c>
      <c r="G1710" s="427">
        <v>1</v>
      </c>
      <c r="H1710" s="426">
        <v>326.64</v>
      </c>
      <c r="I1710" s="426">
        <v>326.64</v>
      </c>
      <c r="J1710" s="426">
        <v>326.64</v>
      </c>
      <c r="K1710" s="425">
        <v>8.8970811426193581E-5</v>
      </c>
    </row>
    <row r="1711" spans="2:11" x14ac:dyDescent="0.25">
      <c r="B1711" s="422" t="s">
        <v>4933</v>
      </c>
      <c r="C1711" s="515"/>
      <c r="D1711" s="515"/>
      <c r="E1711" s="422" t="s">
        <v>45</v>
      </c>
      <c r="F1711" s="515" t="s">
        <v>4932</v>
      </c>
      <c r="G1711" s="515"/>
      <c r="H1711" s="515"/>
      <c r="I1711" s="422"/>
      <c r="J1711" s="424" t="s">
        <v>2154</v>
      </c>
      <c r="K1711" s="422"/>
    </row>
    <row r="1712" spans="2:11" x14ac:dyDescent="0.25">
      <c r="B1712" s="516" t="s">
        <v>5208</v>
      </c>
      <c r="C1712" s="516"/>
      <c r="D1712" s="516"/>
      <c r="E1712" s="422" t="s">
        <v>5225</v>
      </c>
      <c r="F1712" s="516">
        <v>1</v>
      </c>
      <c r="G1712" s="516"/>
      <c r="H1712" s="516"/>
      <c r="I1712" s="516"/>
      <c r="J1712" s="423">
        <v>1</v>
      </c>
      <c r="K1712" s="422" t="s">
        <v>121</v>
      </c>
    </row>
    <row r="1713" spans="2:11" ht="25.5" x14ac:dyDescent="0.25">
      <c r="B1713" s="429" t="s">
        <v>1658</v>
      </c>
      <c r="C1713" s="429" t="s">
        <v>1659</v>
      </c>
      <c r="D1713" s="429" t="s">
        <v>229</v>
      </c>
      <c r="E1713" s="429" t="s">
        <v>1660</v>
      </c>
      <c r="F1713" s="428" t="s">
        <v>279</v>
      </c>
      <c r="G1713" s="427">
        <v>2</v>
      </c>
      <c r="H1713" s="426">
        <v>198.18</v>
      </c>
      <c r="I1713" s="426">
        <v>198.18</v>
      </c>
      <c r="J1713" s="426">
        <v>396.36</v>
      </c>
      <c r="K1713" s="425">
        <v>1.0796127484963901E-4</v>
      </c>
    </row>
    <row r="1714" spans="2:11" x14ac:dyDescent="0.25">
      <c r="B1714" s="422" t="s">
        <v>4933</v>
      </c>
      <c r="C1714" s="515"/>
      <c r="D1714" s="515"/>
      <c r="E1714" s="422" t="s">
        <v>45</v>
      </c>
      <c r="F1714" s="515" t="s">
        <v>4932</v>
      </c>
      <c r="G1714" s="515"/>
      <c r="H1714" s="515"/>
      <c r="I1714" s="422"/>
      <c r="J1714" s="424" t="s">
        <v>2154</v>
      </c>
      <c r="K1714" s="422"/>
    </row>
    <row r="1715" spans="2:11" x14ac:dyDescent="0.25">
      <c r="B1715" s="516" t="s">
        <v>5208</v>
      </c>
      <c r="C1715" s="516"/>
      <c r="D1715" s="516"/>
      <c r="E1715" s="422" t="s">
        <v>5224</v>
      </c>
      <c r="F1715" s="516">
        <v>2</v>
      </c>
      <c r="G1715" s="516"/>
      <c r="H1715" s="516"/>
      <c r="I1715" s="516"/>
      <c r="J1715" s="423">
        <v>2</v>
      </c>
      <c r="K1715" s="422" t="s">
        <v>121</v>
      </c>
    </row>
    <row r="1716" spans="2:11" ht="25.5" x14ac:dyDescent="0.25">
      <c r="B1716" s="429" t="s">
        <v>1661</v>
      </c>
      <c r="C1716" s="429" t="s">
        <v>1662</v>
      </c>
      <c r="D1716" s="429" t="s">
        <v>434</v>
      </c>
      <c r="E1716" s="429" t="s">
        <v>1663</v>
      </c>
      <c r="F1716" s="428" t="s">
        <v>428</v>
      </c>
      <c r="G1716" s="427">
        <v>4</v>
      </c>
      <c r="H1716" s="426">
        <v>53.12</v>
      </c>
      <c r="I1716" s="426">
        <v>53.12</v>
      </c>
      <c r="J1716" s="426">
        <v>212.48</v>
      </c>
      <c r="K1716" s="425">
        <v>5.7875698052405129E-5</v>
      </c>
    </row>
    <row r="1717" spans="2:11" x14ac:dyDescent="0.25">
      <c r="B1717" s="422" t="s">
        <v>4933</v>
      </c>
      <c r="C1717" s="515"/>
      <c r="D1717" s="515"/>
      <c r="E1717" s="422" t="s">
        <v>45</v>
      </c>
      <c r="F1717" s="515" t="s">
        <v>4932</v>
      </c>
      <c r="G1717" s="515"/>
      <c r="H1717" s="515"/>
      <c r="I1717" s="422"/>
      <c r="J1717" s="424" t="s">
        <v>2154</v>
      </c>
      <c r="K1717" s="422"/>
    </row>
    <row r="1718" spans="2:11" x14ac:dyDescent="0.25">
      <c r="B1718" s="516" t="s">
        <v>5208</v>
      </c>
      <c r="C1718" s="516"/>
      <c r="D1718" s="516"/>
      <c r="E1718" s="422" t="s">
        <v>5223</v>
      </c>
      <c r="F1718" s="516">
        <v>4</v>
      </c>
      <c r="G1718" s="516"/>
      <c r="H1718" s="516"/>
      <c r="I1718" s="516"/>
      <c r="J1718" s="423">
        <v>4</v>
      </c>
      <c r="K1718" s="422" t="s">
        <v>121</v>
      </c>
    </row>
    <row r="1719" spans="2:11" ht="51" x14ac:dyDescent="0.25">
      <c r="B1719" s="429" t="s">
        <v>1664</v>
      </c>
      <c r="C1719" s="429" t="s">
        <v>1665</v>
      </c>
      <c r="D1719" s="429" t="s">
        <v>434</v>
      </c>
      <c r="E1719" s="429" t="s">
        <v>1666</v>
      </c>
      <c r="F1719" s="428" t="s">
        <v>428</v>
      </c>
      <c r="G1719" s="427">
        <v>1</v>
      </c>
      <c r="H1719" s="426">
        <v>19.96</v>
      </c>
      <c r="I1719" s="426">
        <v>19.96</v>
      </c>
      <c r="J1719" s="426">
        <v>19.96</v>
      </c>
      <c r="K1719" s="425">
        <v>5.4367419668957381E-6</v>
      </c>
    </row>
    <row r="1720" spans="2:11" x14ac:dyDescent="0.25">
      <c r="B1720" s="422" t="s">
        <v>4933</v>
      </c>
      <c r="C1720" s="515"/>
      <c r="D1720" s="515"/>
      <c r="E1720" s="422" t="s">
        <v>45</v>
      </c>
      <c r="F1720" s="515" t="s">
        <v>4932</v>
      </c>
      <c r="G1720" s="515"/>
      <c r="H1720" s="515"/>
      <c r="I1720" s="422"/>
      <c r="J1720" s="424" t="s">
        <v>2154</v>
      </c>
      <c r="K1720" s="422"/>
    </row>
    <row r="1721" spans="2:11" x14ac:dyDescent="0.25">
      <c r="B1721" s="516" t="s">
        <v>5208</v>
      </c>
      <c r="C1721" s="516"/>
      <c r="D1721" s="516"/>
      <c r="E1721" s="422" t="s">
        <v>5222</v>
      </c>
      <c r="F1721" s="516">
        <v>1</v>
      </c>
      <c r="G1721" s="516"/>
      <c r="H1721" s="516"/>
      <c r="I1721" s="516"/>
      <c r="J1721" s="423">
        <v>1</v>
      </c>
      <c r="K1721" s="422" t="s">
        <v>121</v>
      </c>
    </row>
    <row r="1722" spans="2:11" ht="51" x14ac:dyDescent="0.25">
      <c r="B1722" s="429" t="s">
        <v>1667</v>
      </c>
      <c r="C1722" s="429" t="s">
        <v>1668</v>
      </c>
      <c r="D1722" s="429" t="s">
        <v>434</v>
      </c>
      <c r="E1722" s="429" t="s">
        <v>1669</v>
      </c>
      <c r="F1722" s="428" t="s">
        <v>428</v>
      </c>
      <c r="G1722" s="427">
        <v>3</v>
      </c>
      <c r="H1722" s="426">
        <v>22.85</v>
      </c>
      <c r="I1722" s="426">
        <v>22.85</v>
      </c>
      <c r="J1722" s="426">
        <v>68.55</v>
      </c>
      <c r="K1722" s="425">
        <v>1.8671776644824791E-5</v>
      </c>
    </row>
    <row r="1723" spans="2:11" x14ac:dyDescent="0.25">
      <c r="B1723" s="422" t="s">
        <v>4933</v>
      </c>
      <c r="C1723" s="515"/>
      <c r="D1723" s="515"/>
      <c r="E1723" s="422" t="s">
        <v>45</v>
      </c>
      <c r="F1723" s="515" t="s">
        <v>4932</v>
      </c>
      <c r="G1723" s="515"/>
      <c r="H1723" s="515"/>
      <c r="I1723" s="422"/>
      <c r="J1723" s="424" t="s">
        <v>2154</v>
      </c>
      <c r="K1723" s="422"/>
    </row>
    <row r="1724" spans="2:11" x14ac:dyDescent="0.25">
      <c r="B1724" s="513" t="s">
        <v>5208</v>
      </c>
      <c r="C1724" s="513"/>
      <c r="D1724" s="513"/>
      <c r="E1724" s="422" t="s">
        <v>5221</v>
      </c>
      <c r="F1724" s="513">
        <v>1</v>
      </c>
      <c r="G1724" s="513"/>
      <c r="H1724" s="513"/>
      <c r="I1724" s="513"/>
      <c r="J1724" s="423">
        <v>1</v>
      </c>
      <c r="K1724" s="422" t="s">
        <v>121</v>
      </c>
    </row>
    <row r="1725" spans="2:11" x14ac:dyDescent="0.25">
      <c r="B1725" s="516" t="s">
        <v>5208</v>
      </c>
      <c r="C1725" s="516"/>
      <c r="D1725" s="516"/>
      <c r="E1725" s="422" t="s">
        <v>5220</v>
      </c>
      <c r="F1725" s="516">
        <v>2</v>
      </c>
      <c r="G1725" s="516"/>
      <c r="H1725" s="516"/>
      <c r="I1725" s="516"/>
      <c r="J1725" s="423">
        <v>2</v>
      </c>
      <c r="K1725" s="422" t="s">
        <v>121</v>
      </c>
    </row>
    <row r="1726" spans="2:11" ht="25.5" x14ac:dyDescent="0.25">
      <c r="B1726" s="429" t="s">
        <v>1670</v>
      </c>
      <c r="C1726" s="429" t="s">
        <v>1671</v>
      </c>
      <c r="D1726" s="429" t="s">
        <v>660</v>
      </c>
      <c r="E1726" s="429" t="s">
        <v>1672</v>
      </c>
      <c r="F1726" s="428" t="s">
        <v>428</v>
      </c>
      <c r="G1726" s="427">
        <v>10</v>
      </c>
      <c r="H1726" s="426">
        <v>23.82</v>
      </c>
      <c r="I1726" s="426">
        <v>23.82</v>
      </c>
      <c r="J1726" s="426">
        <v>238.2</v>
      </c>
      <c r="K1726" s="425">
        <v>6.4881359544817873E-5</v>
      </c>
    </row>
    <row r="1727" spans="2:11" x14ac:dyDescent="0.25">
      <c r="B1727" s="422" t="s">
        <v>4933</v>
      </c>
      <c r="C1727" s="515"/>
      <c r="D1727" s="515"/>
      <c r="E1727" s="422" t="s">
        <v>45</v>
      </c>
      <c r="F1727" s="515" t="s">
        <v>4932</v>
      </c>
      <c r="G1727" s="515"/>
      <c r="H1727" s="515"/>
      <c r="I1727" s="422"/>
      <c r="J1727" s="424" t="s">
        <v>2154</v>
      </c>
      <c r="K1727" s="422"/>
    </row>
    <row r="1728" spans="2:11" x14ac:dyDescent="0.25">
      <c r="B1728" s="513" t="s">
        <v>5208</v>
      </c>
      <c r="C1728" s="513"/>
      <c r="D1728" s="513"/>
      <c r="E1728" s="422" t="s">
        <v>5219</v>
      </c>
      <c r="F1728" s="513">
        <v>3</v>
      </c>
      <c r="G1728" s="513"/>
      <c r="H1728" s="513"/>
      <c r="I1728" s="513"/>
      <c r="J1728" s="423">
        <v>3</v>
      </c>
      <c r="K1728" s="422" t="s">
        <v>121</v>
      </c>
    </row>
    <row r="1729" spans="2:11" x14ac:dyDescent="0.25">
      <c r="B1729" s="516" t="s">
        <v>5208</v>
      </c>
      <c r="C1729" s="516"/>
      <c r="D1729" s="516"/>
      <c r="E1729" s="422" t="s">
        <v>5218</v>
      </c>
      <c r="F1729" s="516">
        <v>7</v>
      </c>
      <c r="G1729" s="516"/>
      <c r="H1729" s="516"/>
      <c r="I1729" s="516"/>
      <c r="J1729" s="423">
        <v>7</v>
      </c>
      <c r="K1729" s="422" t="s">
        <v>121</v>
      </c>
    </row>
    <row r="1730" spans="2:11" ht="25.5" x14ac:dyDescent="0.25">
      <c r="B1730" s="429" t="s">
        <v>1673</v>
      </c>
      <c r="C1730" s="429" t="s">
        <v>1674</v>
      </c>
      <c r="D1730" s="429" t="s">
        <v>660</v>
      </c>
      <c r="E1730" s="429" t="s">
        <v>1675</v>
      </c>
      <c r="F1730" s="428" t="s">
        <v>428</v>
      </c>
      <c r="G1730" s="427">
        <v>12</v>
      </c>
      <c r="H1730" s="426">
        <v>27.66</v>
      </c>
      <c r="I1730" s="426">
        <v>27.66</v>
      </c>
      <c r="J1730" s="426">
        <v>331.92</v>
      </c>
      <c r="K1730" s="425">
        <v>9.0408987657917506E-5</v>
      </c>
    </row>
    <row r="1731" spans="2:11" x14ac:dyDescent="0.25">
      <c r="B1731" s="422" t="s">
        <v>4933</v>
      </c>
      <c r="C1731" s="515"/>
      <c r="D1731" s="515"/>
      <c r="E1731" s="422" t="s">
        <v>45</v>
      </c>
      <c r="F1731" s="515" t="s">
        <v>4932</v>
      </c>
      <c r="G1731" s="515"/>
      <c r="H1731" s="515"/>
      <c r="I1731" s="422"/>
      <c r="J1731" s="424" t="s">
        <v>2154</v>
      </c>
      <c r="K1731" s="422"/>
    </row>
    <row r="1732" spans="2:11" x14ac:dyDescent="0.25">
      <c r="B1732" s="513" t="s">
        <v>5208</v>
      </c>
      <c r="C1732" s="513"/>
      <c r="D1732" s="513"/>
      <c r="E1732" s="422" t="s">
        <v>5217</v>
      </c>
      <c r="F1732" s="513">
        <v>5</v>
      </c>
      <c r="G1732" s="513"/>
      <c r="H1732" s="513"/>
      <c r="I1732" s="513"/>
      <c r="J1732" s="423">
        <v>5</v>
      </c>
      <c r="K1732" s="422" t="s">
        <v>121</v>
      </c>
    </row>
    <row r="1733" spans="2:11" x14ac:dyDescent="0.25">
      <c r="B1733" s="516" t="s">
        <v>5208</v>
      </c>
      <c r="C1733" s="516"/>
      <c r="D1733" s="516"/>
      <c r="E1733" s="422" t="s">
        <v>5216</v>
      </c>
      <c r="F1733" s="516">
        <v>7</v>
      </c>
      <c r="G1733" s="516"/>
      <c r="H1733" s="516"/>
      <c r="I1733" s="516"/>
      <c r="J1733" s="423">
        <v>7</v>
      </c>
      <c r="K1733" s="422" t="s">
        <v>121</v>
      </c>
    </row>
    <row r="1734" spans="2:11" ht="25.5" x14ac:dyDescent="0.25">
      <c r="B1734" s="429" t="s">
        <v>1676</v>
      </c>
      <c r="C1734" s="429" t="s">
        <v>1677</v>
      </c>
      <c r="D1734" s="429" t="s">
        <v>660</v>
      </c>
      <c r="E1734" s="429" t="s">
        <v>1678</v>
      </c>
      <c r="F1734" s="428" t="s">
        <v>428</v>
      </c>
      <c r="G1734" s="427">
        <v>8</v>
      </c>
      <c r="H1734" s="426">
        <v>55.38</v>
      </c>
      <c r="I1734" s="426">
        <v>55.38</v>
      </c>
      <c r="J1734" s="426">
        <v>443.04</v>
      </c>
      <c r="K1734" s="425">
        <v>1.2067606017101643E-4</v>
      </c>
    </row>
    <row r="1735" spans="2:11" x14ac:dyDescent="0.25">
      <c r="B1735" s="422" t="s">
        <v>4933</v>
      </c>
      <c r="C1735" s="515"/>
      <c r="D1735" s="515"/>
      <c r="E1735" s="422" t="s">
        <v>45</v>
      </c>
      <c r="F1735" s="515" t="s">
        <v>4932</v>
      </c>
      <c r="G1735" s="515"/>
      <c r="H1735" s="515"/>
      <c r="I1735" s="422"/>
      <c r="J1735" s="424" t="s">
        <v>2154</v>
      </c>
      <c r="K1735" s="422"/>
    </row>
    <row r="1736" spans="2:11" x14ac:dyDescent="0.25">
      <c r="B1736" s="516" t="s">
        <v>5208</v>
      </c>
      <c r="C1736" s="516"/>
      <c r="D1736" s="516"/>
      <c r="E1736" s="422" t="s">
        <v>5215</v>
      </c>
      <c r="F1736" s="516">
        <v>8</v>
      </c>
      <c r="G1736" s="516"/>
      <c r="H1736" s="516"/>
      <c r="I1736" s="516"/>
      <c r="J1736" s="423">
        <v>8</v>
      </c>
      <c r="K1736" s="422" t="s">
        <v>121</v>
      </c>
    </row>
    <row r="1737" spans="2:11" ht="38.25" x14ac:dyDescent="0.25">
      <c r="B1737" s="429" t="s">
        <v>2012</v>
      </c>
      <c r="C1737" s="429" t="s">
        <v>2013</v>
      </c>
      <c r="D1737" s="429" t="s">
        <v>434</v>
      </c>
      <c r="E1737" s="429" t="s">
        <v>2014</v>
      </c>
      <c r="F1737" s="428" t="s">
        <v>428</v>
      </c>
      <c r="G1737" s="427">
        <v>2</v>
      </c>
      <c r="H1737" s="426">
        <v>16.18</v>
      </c>
      <c r="I1737" s="426">
        <v>16.18</v>
      </c>
      <c r="J1737" s="426">
        <v>32.36</v>
      </c>
      <c r="K1737" s="425">
        <v>8.8142770565504048E-6</v>
      </c>
    </row>
    <row r="1738" spans="2:11" x14ac:dyDescent="0.25">
      <c r="B1738" s="422" t="s">
        <v>4933</v>
      </c>
      <c r="C1738" s="515"/>
      <c r="D1738" s="515"/>
      <c r="E1738" s="422" t="s">
        <v>45</v>
      </c>
      <c r="F1738" s="515" t="s">
        <v>4932</v>
      </c>
      <c r="G1738" s="515"/>
      <c r="H1738" s="515"/>
      <c r="I1738" s="422"/>
      <c r="J1738" s="424" t="s">
        <v>2154</v>
      </c>
      <c r="K1738" s="422"/>
    </row>
    <row r="1739" spans="2:11" x14ac:dyDescent="0.25">
      <c r="B1739" s="516" t="s">
        <v>5208</v>
      </c>
      <c r="C1739" s="516"/>
      <c r="D1739" s="516"/>
      <c r="E1739" s="422" t="s">
        <v>5214</v>
      </c>
      <c r="F1739" s="516">
        <v>2</v>
      </c>
      <c r="G1739" s="516"/>
      <c r="H1739" s="516"/>
      <c r="I1739" s="516"/>
      <c r="J1739" s="423">
        <v>2</v>
      </c>
      <c r="K1739" s="422" t="s">
        <v>121</v>
      </c>
    </row>
    <row r="1740" spans="2:11" ht="25.5" x14ac:dyDescent="0.25">
      <c r="B1740" s="429" t="s">
        <v>2015</v>
      </c>
      <c r="C1740" s="429" t="s">
        <v>2016</v>
      </c>
      <c r="D1740" s="429" t="s">
        <v>229</v>
      </c>
      <c r="E1740" s="429" t="s">
        <v>2017</v>
      </c>
      <c r="F1740" s="428" t="s">
        <v>279</v>
      </c>
      <c r="G1740" s="427">
        <v>7</v>
      </c>
      <c r="H1740" s="426">
        <v>9.7100000000000009</v>
      </c>
      <c r="I1740" s="426">
        <v>9.7100000000000009</v>
      </c>
      <c r="J1740" s="426">
        <v>67.97</v>
      </c>
      <c r="K1740" s="425">
        <v>1.8513795164824814E-5</v>
      </c>
    </row>
    <row r="1741" spans="2:11" x14ac:dyDescent="0.25">
      <c r="B1741" s="422" t="s">
        <v>4933</v>
      </c>
      <c r="C1741" s="515"/>
      <c r="D1741" s="515"/>
      <c r="E1741" s="422" t="s">
        <v>45</v>
      </c>
      <c r="F1741" s="515" t="s">
        <v>4932</v>
      </c>
      <c r="G1741" s="515"/>
      <c r="H1741" s="515"/>
      <c r="I1741" s="422"/>
      <c r="J1741" s="424" t="s">
        <v>2154</v>
      </c>
      <c r="K1741" s="422"/>
    </row>
    <row r="1742" spans="2:11" x14ac:dyDescent="0.25">
      <c r="B1742" s="516" t="s">
        <v>5208</v>
      </c>
      <c r="C1742" s="516"/>
      <c r="D1742" s="516"/>
      <c r="E1742" s="422" t="s">
        <v>5213</v>
      </c>
      <c r="F1742" s="516" t="s">
        <v>5212</v>
      </c>
      <c r="G1742" s="516"/>
      <c r="H1742" s="516"/>
      <c r="I1742" s="516"/>
      <c r="J1742" s="423">
        <v>7</v>
      </c>
      <c r="K1742" s="422" t="s">
        <v>121</v>
      </c>
    </row>
    <row r="1743" spans="2:11" ht="25.5" x14ac:dyDescent="0.25">
      <c r="B1743" s="429" t="s">
        <v>2018</v>
      </c>
      <c r="C1743" s="429" t="s">
        <v>2019</v>
      </c>
      <c r="D1743" s="429" t="s">
        <v>462</v>
      </c>
      <c r="E1743" s="429" t="s">
        <v>2020</v>
      </c>
      <c r="F1743" s="428" t="s">
        <v>268</v>
      </c>
      <c r="G1743" s="427">
        <v>2</v>
      </c>
      <c r="H1743" s="426">
        <v>33.520000000000003</v>
      </c>
      <c r="I1743" s="426">
        <v>33.520000000000003</v>
      </c>
      <c r="J1743" s="426">
        <v>67.040000000000006</v>
      </c>
      <c r="K1743" s="425">
        <v>1.8260480033100717E-5</v>
      </c>
    </row>
    <row r="1744" spans="2:11" x14ac:dyDescent="0.25">
      <c r="B1744" s="422" t="s">
        <v>4933</v>
      </c>
      <c r="C1744" s="515"/>
      <c r="D1744" s="515"/>
      <c r="E1744" s="422" t="s">
        <v>45</v>
      </c>
      <c r="F1744" s="515" t="s">
        <v>4932</v>
      </c>
      <c r="G1744" s="515"/>
      <c r="H1744" s="515"/>
      <c r="I1744" s="422"/>
      <c r="J1744" s="424" t="s">
        <v>2154</v>
      </c>
      <c r="K1744" s="422"/>
    </row>
    <row r="1745" spans="2:11" x14ac:dyDescent="0.25">
      <c r="B1745" s="516" t="s">
        <v>5208</v>
      </c>
      <c r="C1745" s="516"/>
      <c r="D1745" s="516"/>
      <c r="E1745" s="422" t="s">
        <v>5211</v>
      </c>
      <c r="F1745" s="516">
        <v>2</v>
      </c>
      <c r="G1745" s="516"/>
      <c r="H1745" s="516"/>
      <c r="I1745" s="516"/>
      <c r="J1745" s="423">
        <v>2</v>
      </c>
      <c r="K1745" s="422" t="s">
        <v>121</v>
      </c>
    </row>
    <row r="1746" spans="2:11" ht="25.5" x14ac:dyDescent="0.25">
      <c r="B1746" s="429" t="s">
        <v>2021</v>
      </c>
      <c r="C1746" s="429" t="s">
        <v>2022</v>
      </c>
      <c r="D1746" s="429" t="s">
        <v>660</v>
      </c>
      <c r="E1746" s="429" t="s">
        <v>2023</v>
      </c>
      <c r="F1746" s="428" t="s">
        <v>428</v>
      </c>
      <c r="G1746" s="427">
        <v>25</v>
      </c>
      <c r="H1746" s="426">
        <v>14.34</v>
      </c>
      <c r="I1746" s="426">
        <v>14.34</v>
      </c>
      <c r="J1746" s="426">
        <v>358.5</v>
      </c>
      <c r="K1746" s="425">
        <v>9.7648897551709521E-5</v>
      </c>
    </row>
    <row r="1747" spans="2:11" x14ac:dyDescent="0.25">
      <c r="B1747" s="422" t="s">
        <v>4933</v>
      </c>
      <c r="C1747" s="515"/>
      <c r="D1747" s="515"/>
      <c r="E1747" s="422" t="s">
        <v>45</v>
      </c>
      <c r="F1747" s="515" t="s">
        <v>4932</v>
      </c>
      <c r="G1747" s="515"/>
      <c r="H1747" s="515"/>
      <c r="I1747" s="422"/>
      <c r="J1747" s="424" t="s">
        <v>2154</v>
      </c>
      <c r="K1747" s="422"/>
    </row>
    <row r="1748" spans="2:11" x14ac:dyDescent="0.25">
      <c r="B1748" s="516" t="s">
        <v>5208</v>
      </c>
      <c r="C1748" s="516"/>
      <c r="D1748" s="516"/>
      <c r="E1748" s="422" t="s">
        <v>5207</v>
      </c>
      <c r="F1748" s="516" t="s">
        <v>5210</v>
      </c>
      <c r="G1748" s="516"/>
      <c r="H1748" s="516"/>
      <c r="I1748" s="516"/>
      <c r="J1748" s="423">
        <v>25</v>
      </c>
      <c r="K1748" s="422" t="s">
        <v>121</v>
      </c>
    </row>
    <row r="1749" spans="2:11" ht="25.5" x14ac:dyDescent="0.25">
      <c r="B1749" s="429" t="s">
        <v>2024</v>
      </c>
      <c r="C1749" s="429" t="s">
        <v>2025</v>
      </c>
      <c r="D1749" s="429" t="s">
        <v>660</v>
      </c>
      <c r="E1749" s="429" t="s">
        <v>2026</v>
      </c>
      <c r="F1749" s="428" t="s">
        <v>428</v>
      </c>
      <c r="G1749" s="427">
        <v>5</v>
      </c>
      <c r="H1749" s="426">
        <v>35.880000000000003</v>
      </c>
      <c r="I1749" s="426">
        <v>35.880000000000003</v>
      </c>
      <c r="J1749" s="426">
        <v>179.4</v>
      </c>
      <c r="K1749" s="425">
        <v>4.8865306055165099E-5</v>
      </c>
    </row>
    <row r="1750" spans="2:11" x14ac:dyDescent="0.25">
      <c r="B1750" s="422" t="s">
        <v>4933</v>
      </c>
      <c r="C1750" s="515"/>
      <c r="D1750" s="515"/>
      <c r="E1750" s="422" t="s">
        <v>45</v>
      </c>
      <c r="F1750" s="515" t="s">
        <v>4932</v>
      </c>
      <c r="G1750" s="515"/>
      <c r="H1750" s="515"/>
      <c r="I1750" s="422"/>
      <c r="J1750" s="424" t="s">
        <v>2154</v>
      </c>
      <c r="K1750" s="422"/>
    </row>
    <row r="1751" spans="2:11" x14ac:dyDescent="0.25">
      <c r="B1751" s="516" t="s">
        <v>5208</v>
      </c>
      <c r="C1751" s="516"/>
      <c r="D1751" s="516"/>
      <c r="E1751" s="422" t="s">
        <v>5207</v>
      </c>
      <c r="F1751" s="516" t="s">
        <v>5209</v>
      </c>
      <c r="G1751" s="516"/>
      <c r="H1751" s="516"/>
      <c r="I1751" s="516"/>
      <c r="J1751" s="423">
        <v>5</v>
      </c>
      <c r="K1751" s="422" t="s">
        <v>121</v>
      </c>
    </row>
    <row r="1752" spans="2:11" ht="25.5" x14ac:dyDescent="0.25">
      <c r="B1752" s="429" t="s">
        <v>2027</v>
      </c>
      <c r="C1752" s="429" t="s">
        <v>2028</v>
      </c>
      <c r="D1752" s="429" t="s">
        <v>229</v>
      </c>
      <c r="E1752" s="429" t="s">
        <v>2029</v>
      </c>
      <c r="F1752" s="428" t="s">
        <v>268</v>
      </c>
      <c r="G1752" s="427">
        <v>2</v>
      </c>
      <c r="H1752" s="426">
        <v>86.17</v>
      </c>
      <c r="I1752" s="426">
        <v>86.17</v>
      </c>
      <c r="J1752" s="426">
        <v>172.34</v>
      </c>
      <c r="K1752" s="425">
        <v>4.6942290108958495E-5</v>
      </c>
    </row>
    <row r="1753" spans="2:11" x14ac:dyDescent="0.25">
      <c r="B1753" s="422" t="s">
        <v>4933</v>
      </c>
      <c r="C1753" s="515"/>
      <c r="D1753" s="515"/>
      <c r="E1753" s="422" t="s">
        <v>45</v>
      </c>
      <c r="F1753" s="515" t="s">
        <v>4932</v>
      </c>
      <c r="G1753" s="515"/>
      <c r="H1753" s="515"/>
      <c r="I1753" s="422"/>
      <c r="J1753" s="424" t="s">
        <v>2154</v>
      </c>
      <c r="K1753" s="422"/>
    </row>
    <row r="1754" spans="2:11" x14ac:dyDescent="0.25">
      <c r="B1754" s="516" t="s">
        <v>5208</v>
      </c>
      <c r="C1754" s="516"/>
      <c r="D1754" s="516"/>
      <c r="E1754" s="422" t="s">
        <v>5207</v>
      </c>
      <c r="F1754" s="516">
        <v>2</v>
      </c>
      <c r="G1754" s="516"/>
      <c r="H1754" s="516"/>
      <c r="I1754" s="516"/>
      <c r="J1754" s="423">
        <v>2</v>
      </c>
      <c r="K1754" s="422" t="s">
        <v>121</v>
      </c>
    </row>
    <row r="1755" spans="2:11" x14ac:dyDescent="0.25">
      <c r="B1755" s="434" t="s">
        <v>112</v>
      </c>
      <c r="C1755" s="434" t="s">
        <v>185</v>
      </c>
      <c r="D1755" s="434"/>
      <c r="E1755" s="434" t="s">
        <v>2030</v>
      </c>
      <c r="F1755" s="433"/>
      <c r="G1755" s="432">
        <v>1</v>
      </c>
      <c r="H1755" s="432" t="s">
        <v>121</v>
      </c>
      <c r="I1755" s="431">
        <v>10121.200000000001</v>
      </c>
      <c r="J1755" s="431">
        <v>10121.200000000001</v>
      </c>
      <c r="K1755" s="430">
        <v>2.7568313023720011E-3</v>
      </c>
    </row>
    <row r="1756" spans="2:11" ht="38.25" x14ac:dyDescent="0.25">
      <c r="B1756" s="429" t="s">
        <v>1679</v>
      </c>
      <c r="C1756" s="429" t="s">
        <v>1680</v>
      </c>
      <c r="D1756" s="429" t="s">
        <v>434</v>
      </c>
      <c r="E1756" s="429" t="s">
        <v>1681</v>
      </c>
      <c r="F1756" s="428" t="s">
        <v>428</v>
      </c>
      <c r="G1756" s="427">
        <v>14</v>
      </c>
      <c r="H1756" s="426">
        <v>206.08</v>
      </c>
      <c r="I1756" s="426">
        <v>206.08</v>
      </c>
      <c r="J1756" s="426">
        <v>2885.12</v>
      </c>
      <c r="K1756" s="425">
        <v>7.858543578922962E-4</v>
      </c>
    </row>
    <row r="1757" spans="2:11" x14ac:dyDescent="0.25">
      <c r="B1757" s="422" t="s">
        <v>4933</v>
      </c>
      <c r="C1757" s="515"/>
      <c r="D1757" s="515"/>
      <c r="E1757" s="422" t="s">
        <v>45</v>
      </c>
      <c r="F1757" s="515" t="s">
        <v>4932</v>
      </c>
      <c r="G1757" s="515"/>
      <c r="H1757" s="515"/>
      <c r="I1757" s="422"/>
      <c r="J1757" s="424" t="s">
        <v>2154</v>
      </c>
      <c r="K1757" s="422"/>
    </row>
    <row r="1758" spans="2:11" x14ac:dyDescent="0.25">
      <c r="B1758" s="513" t="s">
        <v>5199</v>
      </c>
      <c r="C1758" s="513"/>
      <c r="D1758" s="513"/>
      <c r="E1758" s="422" t="s">
        <v>5206</v>
      </c>
      <c r="F1758" s="513">
        <v>12</v>
      </c>
      <c r="G1758" s="513"/>
      <c r="H1758" s="513"/>
      <c r="I1758" s="513"/>
      <c r="J1758" s="423">
        <v>12</v>
      </c>
      <c r="K1758" s="422" t="s">
        <v>121</v>
      </c>
    </row>
    <row r="1759" spans="2:11" x14ac:dyDescent="0.25">
      <c r="B1759" s="516" t="s">
        <v>5199</v>
      </c>
      <c r="C1759" s="516"/>
      <c r="D1759" s="516"/>
      <c r="E1759" s="422" t="s">
        <v>5205</v>
      </c>
      <c r="F1759" s="516">
        <v>2</v>
      </c>
      <c r="G1759" s="516"/>
      <c r="H1759" s="516"/>
      <c r="I1759" s="516"/>
      <c r="J1759" s="423">
        <v>2</v>
      </c>
      <c r="K1759" s="422" t="s">
        <v>121</v>
      </c>
    </row>
    <row r="1760" spans="2:11" ht="25.5" x14ac:dyDescent="0.25">
      <c r="B1760" s="429" t="s">
        <v>1682</v>
      </c>
      <c r="C1760" s="429" t="s">
        <v>1683</v>
      </c>
      <c r="D1760" s="429" t="s">
        <v>1156</v>
      </c>
      <c r="E1760" s="429" t="s">
        <v>1684</v>
      </c>
      <c r="F1760" s="428" t="s">
        <v>428</v>
      </c>
      <c r="G1760" s="427">
        <v>10</v>
      </c>
      <c r="H1760" s="426">
        <v>673.36</v>
      </c>
      <c r="I1760" s="426">
        <v>673.36</v>
      </c>
      <c r="J1760" s="426">
        <v>6733.6</v>
      </c>
      <c r="K1760" s="425">
        <v>1.8341105064273117E-3</v>
      </c>
    </row>
    <row r="1761" spans="2:11" x14ac:dyDescent="0.25">
      <c r="B1761" s="422" t="s">
        <v>4933</v>
      </c>
      <c r="C1761" s="515"/>
      <c r="D1761" s="515"/>
      <c r="E1761" s="422" t="s">
        <v>45</v>
      </c>
      <c r="F1761" s="515" t="s">
        <v>4932</v>
      </c>
      <c r="G1761" s="515"/>
      <c r="H1761" s="515"/>
      <c r="I1761" s="422"/>
      <c r="J1761" s="424" t="s">
        <v>2154</v>
      </c>
      <c r="K1761" s="422"/>
    </row>
    <row r="1762" spans="2:11" x14ac:dyDescent="0.25">
      <c r="B1762" s="516" t="s">
        <v>5199</v>
      </c>
      <c r="C1762" s="516"/>
      <c r="D1762" s="516"/>
      <c r="E1762" s="422" t="s">
        <v>5204</v>
      </c>
      <c r="F1762" s="516">
        <v>10</v>
      </c>
      <c r="G1762" s="516"/>
      <c r="H1762" s="516"/>
      <c r="I1762" s="516"/>
      <c r="J1762" s="423">
        <v>10</v>
      </c>
      <c r="K1762" s="422" t="s">
        <v>121</v>
      </c>
    </row>
    <row r="1763" spans="2:11" ht="25.5" x14ac:dyDescent="0.25">
      <c r="B1763" s="429" t="s">
        <v>1685</v>
      </c>
      <c r="C1763" s="429" t="s">
        <v>1686</v>
      </c>
      <c r="D1763" s="429" t="s">
        <v>229</v>
      </c>
      <c r="E1763" s="429" t="s">
        <v>1687</v>
      </c>
      <c r="F1763" s="428" t="s">
        <v>268</v>
      </c>
      <c r="G1763" s="427">
        <v>1</v>
      </c>
      <c r="H1763" s="426">
        <v>51.58</v>
      </c>
      <c r="I1763" s="426">
        <v>51.58</v>
      </c>
      <c r="J1763" s="426">
        <v>51.58</v>
      </c>
      <c r="K1763" s="425">
        <v>1.4049456445515139E-5</v>
      </c>
    </row>
    <row r="1764" spans="2:11" x14ac:dyDescent="0.25">
      <c r="B1764" s="422" t="s">
        <v>4933</v>
      </c>
      <c r="C1764" s="515"/>
      <c r="D1764" s="515"/>
      <c r="E1764" s="422" t="s">
        <v>45</v>
      </c>
      <c r="F1764" s="515" t="s">
        <v>4932</v>
      </c>
      <c r="G1764" s="515"/>
      <c r="H1764" s="515"/>
      <c r="I1764" s="422"/>
      <c r="J1764" s="424" t="s">
        <v>2154</v>
      </c>
      <c r="K1764" s="422"/>
    </row>
    <row r="1765" spans="2:11" ht="25.5" x14ac:dyDescent="0.25">
      <c r="B1765" s="516" t="s">
        <v>5199</v>
      </c>
      <c r="C1765" s="516"/>
      <c r="D1765" s="516"/>
      <c r="E1765" s="422" t="s">
        <v>5203</v>
      </c>
      <c r="F1765" s="516">
        <v>1</v>
      </c>
      <c r="G1765" s="516"/>
      <c r="H1765" s="516"/>
      <c r="I1765" s="516"/>
      <c r="J1765" s="423">
        <v>1</v>
      </c>
      <c r="K1765" s="422" t="s">
        <v>121</v>
      </c>
    </row>
    <row r="1766" spans="2:11" ht="25.5" x14ac:dyDescent="0.25">
      <c r="B1766" s="429" t="s">
        <v>1688</v>
      </c>
      <c r="C1766" s="429" t="s">
        <v>1689</v>
      </c>
      <c r="D1766" s="429" t="s">
        <v>462</v>
      </c>
      <c r="E1766" s="429" t="s">
        <v>1690</v>
      </c>
      <c r="F1766" s="428" t="s">
        <v>268</v>
      </c>
      <c r="G1766" s="427">
        <v>15</v>
      </c>
      <c r="H1766" s="426">
        <v>16.11</v>
      </c>
      <c r="I1766" s="426">
        <v>16.11</v>
      </c>
      <c r="J1766" s="426">
        <v>241.65</v>
      </c>
      <c r="K1766" s="425">
        <v>6.5821076968955669E-5</v>
      </c>
    </row>
    <row r="1767" spans="2:11" x14ac:dyDescent="0.25">
      <c r="B1767" s="422" t="s">
        <v>4933</v>
      </c>
      <c r="C1767" s="515"/>
      <c r="D1767" s="515"/>
      <c r="E1767" s="422" t="s">
        <v>45</v>
      </c>
      <c r="F1767" s="515" t="s">
        <v>4932</v>
      </c>
      <c r="G1767" s="515"/>
      <c r="H1767" s="515"/>
      <c r="I1767" s="422"/>
      <c r="J1767" s="424" t="s">
        <v>2154</v>
      </c>
      <c r="K1767" s="422"/>
    </row>
    <row r="1768" spans="2:11" x14ac:dyDescent="0.25">
      <c r="B1768" s="516" t="s">
        <v>5199</v>
      </c>
      <c r="C1768" s="516"/>
      <c r="D1768" s="516"/>
      <c r="E1768" s="422" t="s">
        <v>5202</v>
      </c>
      <c r="F1768" s="516">
        <v>15</v>
      </c>
      <c r="G1768" s="516"/>
      <c r="H1768" s="516"/>
      <c r="I1768" s="516"/>
      <c r="J1768" s="423">
        <v>15</v>
      </c>
      <c r="K1768" s="422" t="s">
        <v>121</v>
      </c>
    </row>
    <row r="1769" spans="2:11" ht="38.25" x14ac:dyDescent="0.25">
      <c r="B1769" s="429" t="s">
        <v>1691</v>
      </c>
      <c r="C1769" s="429" t="s">
        <v>1692</v>
      </c>
      <c r="D1769" s="429" t="s">
        <v>462</v>
      </c>
      <c r="E1769" s="429" t="s">
        <v>1693</v>
      </c>
      <c r="F1769" s="428" t="s">
        <v>268</v>
      </c>
      <c r="G1769" s="427">
        <v>9</v>
      </c>
      <c r="H1769" s="426">
        <v>23.25</v>
      </c>
      <c r="I1769" s="426">
        <v>23.25</v>
      </c>
      <c r="J1769" s="426">
        <v>209.25</v>
      </c>
      <c r="K1769" s="425">
        <v>5.6995904637922507E-5</v>
      </c>
    </row>
    <row r="1770" spans="2:11" x14ac:dyDescent="0.25">
      <c r="B1770" s="422" t="s">
        <v>4933</v>
      </c>
      <c r="C1770" s="515"/>
      <c r="D1770" s="515"/>
      <c r="E1770" s="422" t="s">
        <v>45</v>
      </c>
      <c r="F1770" s="515" t="s">
        <v>4932</v>
      </c>
      <c r="G1770" s="515"/>
      <c r="H1770" s="515"/>
      <c r="I1770" s="422"/>
      <c r="J1770" s="424" t="s">
        <v>2154</v>
      </c>
      <c r="K1770" s="422"/>
    </row>
    <row r="1771" spans="2:11" x14ac:dyDescent="0.25">
      <c r="B1771" s="513" t="s">
        <v>5199</v>
      </c>
      <c r="C1771" s="513"/>
      <c r="D1771" s="513"/>
      <c r="E1771" s="422" t="s">
        <v>5201</v>
      </c>
      <c r="F1771" s="513">
        <v>1</v>
      </c>
      <c r="G1771" s="513"/>
      <c r="H1771" s="513"/>
      <c r="I1771" s="513"/>
      <c r="J1771" s="423">
        <v>1</v>
      </c>
      <c r="K1771" s="422" t="s">
        <v>121</v>
      </c>
    </row>
    <row r="1772" spans="2:11" x14ac:dyDescent="0.25">
      <c r="B1772" s="513" t="s">
        <v>5199</v>
      </c>
      <c r="C1772" s="513"/>
      <c r="D1772" s="513"/>
      <c r="E1772" s="422" t="s">
        <v>5200</v>
      </c>
      <c r="F1772" s="513">
        <v>1</v>
      </c>
      <c r="G1772" s="513"/>
      <c r="H1772" s="513"/>
      <c r="I1772" s="513"/>
      <c r="J1772" s="423">
        <v>1</v>
      </c>
      <c r="K1772" s="422" t="s">
        <v>121</v>
      </c>
    </row>
    <row r="1773" spans="2:11" x14ac:dyDescent="0.25">
      <c r="B1773" s="516" t="s">
        <v>5199</v>
      </c>
      <c r="C1773" s="516"/>
      <c r="D1773" s="516"/>
      <c r="E1773" s="422" t="s">
        <v>5198</v>
      </c>
      <c r="F1773" s="516">
        <v>7</v>
      </c>
      <c r="G1773" s="516"/>
      <c r="H1773" s="516"/>
      <c r="I1773" s="516"/>
      <c r="J1773" s="423">
        <v>7</v>
      </c>
      <c r="K1773" s="422" t="s">
        <v>121</v>
      </c>
    </row>
    <row r="1774" spans="2:11" ht="409.5" customHeight="1" x14ac:dyDescent="0.25">
      <c r="B1774" s="434" t="s">
        <v>113</v>
      </c>
      <c r="C1774" s="434" t="s">
        <v>185</v>
      </c>
      <c r="D1774" s="434"/>
      <c r="E1774" s="434" t="s">
        <v>1694</v>
      </c>
      <c r="F1774" s="433"/>
      <c r="G1774" s="432">
        <v>1</v>
      </c>
      <c r="H1774" s="432" t="s">
        <v>121</v>
      </c>
      <c r="I1774" s="431">
        <v>221385.68</v>
      </c>
      <c r="J1774" s="431">
        <v>221385.68</v>
      </c>
      <c r="K1774" s="430">
        <v>6.0301443753795113E-2</v>
      </c>
    </row>
    <row r="1775" spans="2:11" x14ac:dyDescent="0.25">
      <c r="B1775" s="434" t="s">
        <v>1695</v>
      </c>
      <c r="C1775" s="434" t="s">
        <v>185</v>
      </c>
      <c r="D1775" s="434"/>
      <c r="E1775" s="434" t="s">
        <v>1696</v>
      </c>
      <c r="F1775" s="433"/>
      <c r="G1775" s="432">
        <v>1</v>
      </c>
      <c r="H1775" s="432" t="s">
        <v>121</v>
      </c>
      <c r="I1775" s="431">
        <v>144448.67000000001</v>
      </c>
      <c r="J1775" s="431">
        <v>144448.67000000001</v>
      </c>
      <c r="K1775" s="430">
        <v>3.9345197707979632E-2</v>
      </c>
    </row>
    <row r="1776" spans="2:11" ht="51" x14ac:dyDescent="0.25">
      <c r="B1776" s="429" t="s">
        <v>1697</v>
      </c>
      <c r="C1776" s="429" t="s">
        <v>1698</v>
      </c>
      <c r="D1776" s="429" t="s">
        <v>434</v>
      </c>
      <c r="E1776" s="429" t="s">
        <v>1699</v>
      </c>
      <c r="F1776" s="428" t="s">
        <v>240</v>
      </c>
      <c r="G1776" s="427">
        <v>1337.31</v>
      </c>
      <c r="H1776" s="426">
        <v>106.07</v>
      </c>
      <c r="I1776" s="426">
        <v>106.07</v>
      </c>
      <c r="J1776" s="426">
        <v>141848.47</v>
      </c>
      <c r="K1776" s="425">
        <v>3.8636950390228013E-2</v>
      </c>
    </row>
    <row r="1777" spans="2:11" x14ac:dyDescent="0.25">
      <c r="B1777" s="422" t="s">
        <v>4933</v>
      </c>
      <c r="C1777" s="515"/>
      <c r="D1777" s="515"/>
      <c r="E1777" s="422" t="s">
        <v>45</v>
      </c>
      <c r="F1777" s="515" t="s">
        <v>4932</v>
      </c>
      <c r="G1777" s="515"/>
      <c r="H1777" s="515"/>
      <c r="I1777" s="422"/>
      <c r="J1777" s="424" t="s">
        <v>2154</v>
      </c>
      <c r="K1777" s="422"/>
    </row>
    <row r="1778" spans="2:11" ht="38.25" x14ac:dyDescent="0.25">
      <c r="B1778" s="513" t="s">
        <v>4949</v>
      </c>
      <c r="C1778" s="513"/>
      <c r="D1778" s="513"/>
      <c r="E1778" s="422" t="s">
        <v>5197</v>
      </c>
      <c r="F1778" s="513">
        <v>0</v>
      </c>
      <c r="G1778" s="513"/>
      <c r="H1778" s="513"/>
      <c r="I1778" s="513"/>
      <c r="J1778" s="423">
        <v>0</v>
      </c>
      <c r="K1778" s="422" t="s">
        <v>121</v>
      </c>
    </row>
    <row r="1779" spans="2:11" x14ac:dyDescent="0.25">
      <c r="B1779" s="513" t="s">
        <v>4949</v>
      </c>
      <c r="C1779" s="513"/>
      <c r="D1779" s="513"/>
      <c r="E1779" s="422" t="s">
        <v>5196</v>
      </c>
      <c r="F1779" s="513" t="s">
        <v>5195</v>
      </c>
      <c r="G1779" s="513"/>
      <c r="H1779" s="513"/>
      <c r="I1779" s="513"/>
      <c r="J1779" s="423">
        <v>56.96</v>
      </c>
      <c r="K1779" s="422" t="s">
        <v>121</v>
      </c>
    </row>
    <row r="1780" spans="2:11" x14ac:dyDescent="0.25">
      <c r="B1780" s="513" t="s">
        <v>4949</v>
      </c>
      <c r="C1780" s="513"/>
      <c r="D1780" s="513"/>
      <c r="E1780" s="422" t="s">
        <v>5194</v>
      </c>
      <c r="F1780" s="513" t="s">
        <v>5193</v>
      </c>
      <c r="G1780" s="513"/>
      <c r="H1780" s="513"/>
      <c r="I1780" s="513"/>
      <c r="J1780" s="423">
        <v>57.78</v>
      </c>
      <c r="K1780" s="422" t="s">
        <v>121</v>
      </c>
    </row>
    <row r="1781" spans="2:11" x14ac:dyDescent="0.25">
      <c r="B1781" s="513" t="s">
        <v>4949</v>
      </c>
      <c r="C1781" s="513"/>
      <c r="D1781" s="513"/>
      <c r="E1781" s="422" t="s">
        <v>5192</v>
      </c>
      <c r="F1781" s="513" t="s">
        <v>5191</v>
      </c>
      <c r="G1781" s="513"/>
      <c r="H1781" s="513"/>
      <c r="I1781" s="513"/>
      <c r="J1781" s="423">
        <v>84.65</v>
      </c>
      <c r="K1781" s="422" t="s">
        <v>121</v>
      </c>
    </row>
    <row r="1782" spans="2:11" x14ac:dyDescent="0.25">
      <c r="B1782" s="513" t="s">
        <v>4949</v>
      </c>
      <c r="C1782" s="513"/>
      <c r="D1782" s="513"/>
      <c r="E1782" s="422" t="s">
        <v>5190</v>
      </c>
      <c r="F1782" s="513" t="s">
        <v>5189</v>
      </c>
      <c r="G1782" s="513"/>
      <c r="H1782" s="513"/>
      <c r="I1782" s="513"/>
      <c r="J1782" s="423">
        <v>34.74</v>
      </c>
      <c r="K1782" s="422" t="s">
        <v>121</v>
      </c>
    </row>
    <row r="1783" spans="2:11" x14ac:dyDescent="0.25">
      <c r="B1783" s="513" t="s">
        <v>4949</v>
      </c>
      <c r="C1783" s="513"/>
      <c r="D1783" s="513"/>
      <c r="E1783" s="422" t="s">
        <v>5188</v>
      </c>
      <c r="F1783" s="513" t="s">
        <v>5187</v>
      </c>
      <c r="G1783" s="513"/>
      <c r="H1783" s="513"/>
      <c r="I1783" s="513"/>
      <c r="J1783" s="423">
        <v>50.18</v>
      </c>
      <c r="K1783" s="422" t="s">
        <v>121</v>
      </c>
    </row>
    <row r="1784" spans="2:11" x14ac:dyDescent="0.25">
      <c r="B1784" s="513" t="s">
        <v>4949</v>
      </c>
      <c r="C1784" s="513"/>
      <c r="D1784" s="513"/>
      <c r="E1784" s="422" t="s">
        <v>5186</v>
      </c>
      <c r="F1784" s="513" t="s">
        <v>5185</v>
      </c>
      <c r="G1784" s="513"/>
      <c r="H1784" s="513"/>
      <c r="I1784" s="513"/>
      <c r="J1784" s="423">
        <v>278.85000000000002</v>
      </c>
      <c r="K1784" s="422" t="s">
        <v>121</v>
      </c>
    </row>
    <row r="1785" spans="2:11" x14ac:dyDescent="0.25">
      <c r="B1785" s="513" t="s">
        <v>4949</v>
      </c>
      <c r="C1785" s="513"/>
      <c r="D1785" s="513"/>
      <c r="E1785" s="422" t="s">
        <v>5184</v>
      </c>
      <c r="F1785" s="513" t="s">
        <v>5183</v>
      </c>
      <c r="G1785" s="513"/>
      <c r="H1785" s="513"/>
      <c r="I1785" s="513"/>
      <c r="J1785" s="423">
        <v>51.92</v>
      </c>
      <c r="K1785" s="422" t="s">
        <v>121</v>
      </c>
    </row>
    <row r="1786" spans="2:11" ht="25.5" x14ac:dyDescent="0.25">
      <c r="B1786" s="513" t="s">
        <v>4949</v>
      </c>
      <c r="C1786" s="513"/>
      <c r="D1786" s="513"/>
      <c r="E1786" s="422" t="s">
        <v>5182</v>
      </c>
      <c r="F1786" s="513" t="s">
        <v>5181</v>
      </c>
      <c r="G1786" s="513"/>
      <c r="H1786" s="513"/>
      <c r="I1786" s="513"/>
      <c r="J1786" s="423">
        <v>112.35</v>
      </c>
      <c r="K1786" s="422" t="s">
        <v>121</v>
      </c>
    </row>
    <row r="1787" spans="2:11" x14ac:dyDescent="0.25">
      <c r="B1787" s="513" t="s">
        <v>4949</v>
      </c>
      <c r="C1787" s="513"/>
      <c r="D1787" s="513"/>
      <c r="E1787" s="422" t="s">
        <v>5180</v>
      </c>
      <c r="F1787" s="513" t="s">
        <v>5179</v>
      </c>
      <c r="G1787" s="513"/>
      <c r="H1787" s="513"/>
      <c r="I1787" s="513"/>
      <c r="J1787" s="423">
        <v>188.52</v>
      </c>
      <c r="K1787" s="422" t="s">
        <v>121</v>
      </c>
    </row>
    <row r="1788" spans="2:11" x14ac:dyDescent="0.25">
      <c r="B1788" s="513" t="s">
        <v>4949</v>
      </c>
      <c r="C1788" s="513"/>
      <c r="D1788" s="513"/>
      <c r="E1788" s="422" t="s">
        <v>5178</v>
      </c>
      <c r="F1788" s="513" t="s">
        <v>5177</v>
      </c>
      <c r="G1788" s="513"/>
      <c r="H1788" s="513"/>
      <c r="I1788" s="513"/>
      <c r="J1788" s="423">
        <v>61.22</v>
      </c>
      <c r="K1788" s="422" t="s">
        <v>121</v>
      </c>
    </row>
    <row r="1789" spans="2:11" x14ac:dyDescent="0.25">
      <c r="B1789" s="513" t="s">
        <v>4949</v>
      </c>
      <c r="C1789" s="513"/>
      <c r="D1789" s="513"/>
      <c r="E1789" s="422" t="s">
        <v>5176</v>
      </c>
      <c r="F1789" s="513" t="s">
        <v>5175</v>
      </c>
      <c r="G1789" s="513"/>
      <c r="H1789" s="513"/>
      <c r="I1789" s="513"/>
      <c r="J1789" s="423">
        <v>184.08</v>
      </c>
      <c r="K1789" s="422" t="s">
        <v>121</v>
      </c>
    </row>
    <row r="1790" spans="2:11" x14ac:dyDescent="0.25">
      <c r="B1790" s="513" t="s">
        <v>4949</v>
      </c>
      <c r="C1790" s="513"/>
      <c r="D1790" s="513"/>
      <c r="E1790" s="422" t="s">
        <v>5174</v>
      </c>
      <c r="F1790" s="513" t="s">
        <v>5173</v>
      </c>
      <c r="G1790" s="513"/>
      <c r="H1790" s="513"/>
      <c r="I1790" s="513"/>
      <c r="J1790" s="423">
        <v>148.01</v>
      </c>
      <c r="K1790" s="422" t="s">
        <v>121</v>
      </c>
    </row>
    <row r="1791" spans="2:11" x14ac:dyDescent="0.25">
      <c r="B1791" s="513" t="s">
        <v>4949</v>
      </c>
      <c r="C1791" s="513"/>
      <c r="D1791" s="513"/>
      <c r="E1791" s="422" t="s">
        <v>5172</v>
      </c>
      <c r="F1791" s="513" t="s">
        <v>5171</v>
      </c>
      <c r="G1791" s="513"/>
      <c r="H1791" s="513"/>
      <c r="I1791" s="513"/>
      <c r="J1791" s="423">
        <v>19.53</v>
      </c>
      <c r="K1791" s="422" t="s">
        <v>121</v>
      </c>
    </row>
    <row r="1792" spans="2:11" x14ac:dyDescent="0.25">
      <c r="B1792" s="516"/>
      <c r="C1792" s="516"/>
      <c r="D1792" s="516"/>
      <c r="E1792" s="422" t="s">
        <v>5170</v>
      </c>
      <c r="F1792" s="516" t="s">
        <v>5169</v>
      </c>
      <c r="G1792" s="516"/>
      <c r="H1792" s="516"/>
      <c r="I1792" s="516"/>
      <c r="J1792" s="423">
        <v>8.52</v>
      </c>
      <c r="K1792" s="422" t="s">
        <v>121</v>
      </c>
    </row>
    <row r="1793" spans="2:11" ht="260.25" customHeight="1" x14ac:dyDescent="0.25">
      <c r="B1793" s="429" t="s">
        <v>1700</v>
      </c>
      <c r="C1793" s="429" t="s">
        <v>1701</v>
      </c>
      <c r="D1793" s="429" t="s">
        <v>434</v>
      </c>
      <c r="E1793" s="429" t="s">
        <v>1702</v>
      </c>
      <c r="F1793" s="428" t="s">
        <v>628</v>
      </c>
      <c r="G1793" s="427">
        <v>242.33</v>
      </c>
      <c r="H1793" s="426">
        <v>10.73</v>
      </c>
      <c r="I1793" s="426">
        <v>10.73</v>
      </c>
      <c r="J1793" s="426">
        <v>2600.1999999999998</v>
      </c>
      <c r="K1793" s="425">
        <v>7.0824731775161816E-4</v>
      </c>
    </row>
    <row r="1794" spans="2:11" x14ac:dyDescent="0.25">
      <c r="B1794" s="422" t="s">
        <v>4933</v>
      </c>
      <c r="C1794" s="515"/>
      <c r="D1794" s="515"/>
      <c r="E1794" s="422" t="s">
        <v>45</v>
      </c>
      <c r="F1794" s="515" t="s">
        <v>4932</v>
      </c>
      <c r="G1794" s="515"/>
      <c r="H1794" s="515"/>
      <c r="I1794" s="422"/>
      <c r="J1794" s="424" t="s">
        <v>2154</v>
      </c>
      <c r="K1794" s="422"/>
    </row>
    <row r="1795" spans="2:11" ht="255" x14ac:dyDescent="0.25">
      <c r="B1795" s="516"/>
      <c r="C1795" s="516"/>
      <c r="D1795" s="516"/>
      <c r="E1795" s="461" t="s">
        <v>5511</v>
      </c>
      <c r="F1795" s="516" t="s">
        <v>5168</v>
      </c>
      <c r="G1795" s="516"/>
      <c r="H1795" s="516"/>
      <c r="I1795" s="516"/>
      <c r="J1795" s="423">
        <v>242.33</v>
      </c>
      <c r="K1795" s="422" t="s">
        <v>121</v>
      </c>
    </row>
    <row r="1796" spans="2:11" x14ac:dyDescent="0.25">
      <c r="B1796" s="434" t="s">
        <v>1703</v>
      </c>
      <c r="C1796" s="434" t="s">
        <v>185</v>
      </c>
      <c r="D1796" s="434"/>
      <c r="E1796" s="434" t="s">
        <v>1704</v>
      </c>
      <c r="F1796" s="433"/>
      <c r="G1796" s="432">
        <v>1</v>
      </c>
      <c r="H1796" s="432" t="s">
        <v>121</v>
      </c>
      <c r="I1796" s="431">
        <v>76937.009999999995</v>
      </c>
      <c r="J1796" s="431">
        <v>76937.009999999995</v>
      </c>
      <c r="K1796" s="430">
        <v>2.0956246045815485E-2</v>
      </c>
    </row>
    <row r="1797" spans="2:11" ht="38.25" x14ac:dyDescent="0.25">
      <c r="B1797" s="429" t="s">
        <v>1705</v>
      </c>
      <c r="C1797" s="429" t="s">
        <v>1706</v>
      </c>
      <c r="D1797" s="429" t="s">
        <v>660</v>
      </c>
      <c r="E1797" s="429" t="s">
        <v>1707</v>
      </c>
      <c r="F1797" s="428" t="s">
        <v>240</v>
      </c>
      <c r="G1797" s="427">
        <v>18.25</v>
      </c>
      <c r="H1797" s="426">
        <v>272.64</v>
      </c>
      <c r="I1797" s="426">
        <v>272.64</v>
      </c>
      <c r="J1797" s="426">
        <v>4975.68</v>
      </c>
      <c r="K1797" s="425">
        <v>1.3552849834591076E-3</v>
      </c>
    </row>
    <row r="1798" spans="2:11" x14ac:dyDescent="0.25">
      <c r="B1798" s="422" t="s">
        <v>4933</v>
      </c>
      <c r="C1798" s="513"/>
      <c r="D1798" s="513"/>
      <c r="E1798" s="422" t="s">
        <v>45</v>
      </c>
      <c r="F1798" s="513" t="s">
        <v>4932</v>
      </c>
      <c r="G1798" s="513"/>
      <c r="H1798" s="513"/>
      <c r="I1798" s="422"/>
      <c r="J1798" s="424" t="s">
        <v>2154</v>
      </c>
      <c r="K1798" s="422"/>
    </row>
    <row r="1799" spans="2:11" ht="38.25" x14ac:dyDescent="0.25">
      <c r="B1799" s="513" t="s">
        <v>4949</v>
      </c>
      <c r="C1799" s="513"/>
      <c r="D1799" s="513"/>
      <c r="E1799" s="422" t="s">
        <v>5167</v>
      </c>
      <c r="F1799" s="513" t="s">
        <v>2094</v>
      </c>
      <c r="G1799" s="513"/>
      <c r="H1799" s="513"/>
      <c r="I1799" s="513"/>
      <c r="J1799" s="423">
        <v>18.25</v>
      </c>
      <c r="K1799" s="422" t="s">
        <v>121</v>
      </c>
    </row>
    <row r="1800" spans="2:11" ht="25.5" x14ac:dyDescent="0.25">
      <c r="B1800" s="429" t="s">
        <v>1708</v>
      </c>
      <c r="C1800" s="429" t="s">
        <v>1709</v>
      </c>
      <c r="D1800" s="429" t="s">
        <v>238</v>
      </c>
      <c r="E1800" s="429" t="s">
        <v>1710</v>
      </c>
      <c r="F1800" s="428" t="s">
        <v>1376</v>
      </c>
      <c r="G1800" s="427">
        <v>2</v>
      </c>
      <c r="H1800" s="426">
        <v>1958.42</v>
      </c>
      <c r="I1800" s="426">
        <v>1958.42</v>
      </c>
      <c r="J1800" s="426">
        <v>3916.84</v>
      </c>
      <c r="K1800" s="425">
        <v>1.0668761726260472E-3</v>
      </c>
    </row>
    <row r="1801" spans="2:11" x14ac:dyDescent="0.25">
      <c r="B1801" s="422" t="s">
        <v>4933</v>
      </c>
      <c r="C1801" s="513"/>
      <c r="D1801" s="513"/>
      <c r="E1801" s="422" t="s">
        <v>45</v>
      </c>
      <c r="F1801" s="513" t="s">
        <v>4932</v>
      </c>
      <c r="G1801" s="513"/>
      <c r="H1801" s="513"/>
      <c r="I1801" s="422"/>
      <c r="J1801" s="424" t="s">
        <v>2154</v>
      </c>
      <c r="K1801" s="422"/>
    </row>
    <row r="1802" spans="2:11" ht="38.25" x14ac:dyDescent="0.25">
      <c r="B1802" s="513" t="s">
        <v>4949</v>
      </c>
      <c r="C1802" s="513"/>
      <c r="D1802" s="513"/>
      <c r="E1802" s="422" t="s">
        <v>5166</v>
      </c>
      <c r="F1802" s="513">
        <v>2</v>
      </c>
      <c r="G1802" s="513"/>
      <c r="H1802" s="513"/>
      <c r="I1802" s="513"/>
      <c r="J1802" s="423">
        <v>2</v>
      </c>
      <c r="K1802" s="422" t="s">
        <v>121</v>
      </c>
    </row>
    <row r="1803" spans="2:11" ht="25.5" x14ac:dyDescent="0.25">
      <c r="B1803" s="429" t="s">
        <v>1711</v>
      </c>
      <c r="C1803" s="429" t="s">
        <v>1712</v>
      </c>
      <c r="D1803" s="429" t="s">
        <v>229</v>
      </c>
      <c r="E1803" s="429" t="s">
        <v>1713</v>
      </c>
      <c r="F1803" s="428" t="s">
        <v>240</v>
      </c>
      <c r="G1803" s="427">
        <v>611.87</v>
      </c>
      <c r="H1803" s="426">
        <v>63.69</v>
      </c>
      <c r="I1803" s="426">
        <v>63.69</v>
      </c>
      <c r="J1803" s="426">
        <v>38970</v>
      </c>
      <c r="K1803" s="425">
        <v>1.0614721164825997E-2</v>
      </c>
    </row>
    <row r="1804" spans="2:11" x14ac:dyDescent="0.25">
      <c r="B1804" s="422" t="s">
        <v>4933</v>
      </c>
      <c r="C1804" s="513"/>
      <c r="D1804" s="513"/>
      <c r="E1804" s="422" t="s">
        <v>45</v>
      </c>
      <c r="F1804" s="513" t="s">
        <v>4932</v>
      </c>
      <c r="G1804" s="513"/>
      <c r="H1804" s="513"/>
      <c r="I1804" s="422"/>
      <c r="J1804" s="424" t="s">
        <v>2154</v>
      </c>
      <c r="K1804" s="422"/>
    </row>
    <row r="1805" spans="2:11" ht="38.25" x14ac:dyDescent="0.25">
      <c r="B1805" s="513" t="s">
        <v>4949</v>
      </c>
      <c r="C1805" s="513"/>
      <c r="D1805" s="513"/>
      <c r="E1805" s="422" t="s">
        <v>5165</v>
      </c>
      <c r="F1805" s="513" t="s">
        <v>2056</v>
      </c>
      <c r="G1805" s="513"/>
      <c r="H1805" s="513"/>
      <c r="I1805" s="513"/>
      <c r="J1805" s="423">
        <v>611.87</v>
      </c>
      <c r="K1805" s="422" t="s">
        <v>121</v>
      </c>
    </row>
    <row r="1806" spans="2:11" ht="38.25" x14ac:dyDescent="0.25">
      <c r="B1806" s="429" t="s">
        <v>1714</v>
      </c>
      <c r="C1806" s="429" t="s">
        <v>1715</v>
      </c>
      <c r="D1806" s="429" t="s">
        <v>890</v>
      </c>
      <c r="E1806" s="429" t="s">
        <v>1716</v>
      </c>
      <c r="F1806" s="428" t="s">
        <v>240</v>
      </c>
      <c r="G1806" s="427">
        <v>35.72</v>
      </c>
      <c r="H1806" s="426">
        <v>543.13</v>
      </c>
      <c r="I1806" s="426">
        <v>543.13</v>
      </c>
      <c r="J1806" s="426">
        <v>19400.599999999999</v>
      </c>
      <c r="K1806" s="425">
        <v>5.2843715532543819E-3</v>
      </c>
    </row>
    <row r="1807" spans="2:11" x14ac:dyDescent="0.25">
      <c r="B1807" s="422" t="s">
        <v>4933</v>
      </c>
      <c r="C1807" s="513"/>
      <c r="D1807" s="513"/>
      <c r="E1807" s="422" t="s">
        <v>45</v>
      </c>
      <c r="F1807" s="513" t="s">
        <v>4932</v>
      </c>
      <c r="G1807" s="513"/>
      <c r="H1807" s="513"/>
      <c r="I1807" s="422"/>
      <c r="J1807" s="424" t="s">
        <v>2154</v>
      </c>
      <c r="K1807" s="422"/>
    </row>
    <row r="1808" spans="2:11" ht="25.5" x14ac:dyDescent="0.25">
      <c r="B1808" s="513" t="s">
        <v>4949</v>
      </c>
      <c r="C1808" s="513"/>
      <c r="D1808" s="513"/>
      <c r="E1808" s="422" t="s">
        <v>5164</v>
      </c>
      <c r="F1808" s="513" t="s">
        <v>5163</v>
      </c>
      <c r="G1808" s="513"/>
      <c r="H1808" s="513"/>
      <c r="I1808" s="513"/>
      <c r="J1808" s="423">
        <v>6.82</v>
      </c>
      <c r="K1808" s="422" t="s">
        <v>121</v>
      </c>
    </row>
    <row r="1809" spans="2:11" ht="25.5" x14ac:dyDescent="0.25">
      <c r="B1809" s="513" t="s">
        <v>4949</v>
      </c>
      <c r="C1809" s="513"/>
      <c r="D1809" s="513"/>
      <c r="E1809" s="422" t="s">
        <v>5162</v>
      </c>
      <c r="F1809" s="513" t="s">
        <v>5161</v>
      </c>
      <c r="G1809" s="513"/>
      <c r="H1809" s="513"/>
      <c r="I1809" s="513"/>
      <c r="J1809" s="423">
        <v>15.186</v>
      </c>
      <c r="K1809" s="422" t="s">
        <v>121</v>
      </c>
    </row>
    <row r="1810" spans="2:11" ht="51" x14ac:dyDescent="0.25">
      <c r="B1810" s="513" t="s">
        <v>4949</v>
      </c>
      <c r="C1810" s="513"/>
      <c r="D1810" s="513"/>
      <c r="E1810" s="422" t="s">
        <v>5160</v>
      </c>
      <c r="F1810" s="513" t="s">
        <v>5159</v>
      </c>
      <c r="G1810" s="513"/>
      <c r="H1810" s="513"/>
      <c r="I1810" s="513"/>
      <c r="J1810" s="423">
        <v>12.7</v>
      </c>
      <c r="K1810" s="422" t="s">
        <v>121</v>
      </c>
    </row>
    <row r="1811" spans="2:11" ht="38.25" x14ac:dyDescent="0.25">
      <c r="B1811" s="513" t="s">
        <v>4949</v>
      </c>
      <c r="C1811" s="513"/>
      <c r="D1811" s="513"/>
      <c r="E1811" s="422" t="s">
        <v>5158</v>
      </c>
      <c r="F1811" s="513" t="s">
        <v>5157</v>
      </c>
      <c r="G1811" s="513"/>
      <c r="H1811" s="513"/>
      <c r="I1811" s="513"/>
      <c r="J1811" s="423">
        <v>1.0187999999999999</v>
      </c>
      <c r="K1811" s="422" t="s">
        <v>121</v>
      </c>
    </row>
    <row r="1812" spans="2:11" x14ac:dyDescent="0.25">
      <c r="B1812" s="513" t="s">
        <v>4952</v>
      </c>
      <c r="C1812" s="513"/>
      <c r="D1812" s="513"/>
      <c r="E1812" s="422" t="s">
        <v>121</v>
      </c>
      <c r="F1812" s="513" t="s">
        <v>5156</v>
      </c>
      <c r="G1812" s="513"/>
      <c r="H1812" s="513"/>
      <c r="I1812" s="513"/>
      <c r="J1812" s="423">
        <v>-4.7999999999999996E-3</v>
      </c>
      <c r="K1812" s="422" t="s">
        <v>121</v>
      </c>
    </row>
    <row r="1813" spans="2:11" ht="38.25" x14ac:dyDescent="0.25">
      <c r="B1813" s="429" t="s">
        <v>1717</v>
      </c>
      <c r="C1813" s="429" t="s">
        <v>1718</v>
      </c>
      <c r="D1813" s="429" t="s">
        <v>238</v>
      </c>
      <c r="E1813" s="429" t="s">
        <v>1719</v>
      </c>
      <c r="F1813" s="428" t="s">
        <v>1720</v>
      </c>
      <c r="G1813" s="427">
        <v>7.24</v>
      </c>
      <c r="H1813" s="426">
        <v>104.71</v>
      </c>
      <c r="I1813" s="426">
        <v>104.71</v>
      </c>
      <c r="J1813" s="426">
        <v>758.1</v>
      </c>
      <c r="K1813" s="425">
        <v>2.0649268963445185E-4</v>
      </c>
    </row>
    <row r="1814" spans="2:11" x14ac:dyDescent="0.25">
      <c r="B1814" s="422" t="s">
        <v>4933</v>
      </c>
      <c r="C1814" s="513"/>
      <c r="D1814" s="513"/>
      <c r="E1814" s="422" t="s">
        <v>45</v>
      </c>
      <c r="F1814" s="513" t="s">
        <v>4932</v>
      </c>
      <c r="G1814" s="513"/>
      <c r="H1814" s="513"/>
      <c r="I1814" s="422"/>
      <c r="J1814" s="424" t="s">
        <v>2154</v>
      </c>
      <c r="K1814" s="422"/>
    </row>
    <row r="1815" spans="2:11" ht="25.5" x14ac:dyDescent="0.25">
      <c r="B1815" s="513" t="s">
        <v>4949</v>
      </c>
      <c r="C1815" s="513"/>
      <c r="D1815" s="513"/>
      <c r="E1815" s="422" t="s">
        <v>5155</v>
      </c>
      <c r="F1815" s="513" t="s">
        <v>2126</v>
      </c>
      <c r="G1815" s="513"/>
      <c r="H1815" s="513"/>
      <c r="I1815" s="513"/>
      <c r="J1815" s="423">
        <v>7.24</v>
      </c>
      <c r="K1815" s="422" t="s">
        <v>121</v>
      </c>
    </row>
    <row r="1816" spans="2:11" ht="258.75" customHeight="1" x14ac:dyDescent="0.25">
      <c r="B1816" s="429" t="s">
        <v>1721</v>
      </c>
      <c r="C1816" s="429" t="s">
        <v>1722</v>
      </c>
      <c r="D1816" s="429" t="s">
        <v>238</v>
      </c>
      <c r="E1816" s="429" t="s">
        <v>1723</v>
      </c>
      <c r="F1816" s="428" t="s">
        <v>240</v>
      </c>
      <c r="G1816" s="427">
        <v>37.4</v>
      </c>
      <c r="H1816" s="426">
        <v>238.39</v>
      </c>
      <c r="I1816" s="426">
        <v>238.39</v>
      </c>
      <c r="J1816" s="426">
        <v>8915.7900000000009</v>
      </c>
      <c r="K1816" s="425">
        <v>2.4284994820154985E-3</v>
      </c>
    </row>
    <row r="1817" spans="2:11" x14ac:dyDescent="0.25">
      <c r="B1817" s="422" t="s">
        <v>4933</v>
      </c>
      <c r="C1817" s="513"/>
      <c r="D1817" s="513"/>
      <c r="E1817" s="422" t="s">
        <v>45</v>
      </c>
      <c r="F1817" s="513" t="s">
        <v>4932</v>
      </c>
      <c r="G1817" s="513"/>
      <c r="H1817" s="513"/>
      <c r="I1817" s="422"/>
      <c r="J1817" s="424" t="s">
        <v>2154</v>
      </c>
      <c r="K1817" s="422"/>
    </row>
    <row r="1818" spans="2:11" ht="25.5" x14ac:dyDescent="0.25">
      <c r="B1818" s="513" t="s">
        <v>4949</v>
      </c>
      <c r="C1818" s="513"/>
      <c r="D1818" s="513"/>
      <c r="E1818" s="422" t="s">
        <v>5154</v>
      </c>
      <c r="F1818" s="513" t="s">
        <v>5153</v>
      </c>
      <c r="G1818" s="513"/>
      <c r="H1818" s="513"/>
      <c r="I1818" s="513"/>
      <c r="J1818" s="423">
        <v>27.91</v>
      </c>
      <c r="K1818" s="422" t="s">
        <v>121</v>
      </c>
    </row>
    <row r="1819" spans="2:11" ht="25.5" x14ac:dyDescent="0.25">
      <c r="B1819" s="513" t="s">
        <v>4949</v>
      </c>
      <c r="C1819" s="513"/>
      <c r="D1819" s="513"/>
      <c r="E1819" s="422" t="s">
        <v>5152</v>
      </c>
      <c r="F1819" s="513" t="s">
        <v>5151</v>
      </c>
      <c r="G1819" s="513"/>
      <c r="H1819" s="513"/>
      <c r="I1819" s="513"/>
      <c r="J1819" s="423">
        <v>9.49</v>
      </c>
      <c r="K1819" s="422" t="s">
        <v>121</v>
      </c>
    </row>
    <row r="1820" spans="2:11" x14ac:dyDescent="0.25">
      <c r="B1820" s="434" t="s">
        <v>114</v>
      </c>
      <c r="C1820" s="434" t="s">
        <v>185</v>
      </c>
      <c r="D1820" s="434"/>
      <c r="E1820" s="434" t="s">
        <v>22</v>
      </c>
      <c r="F1820" s="433"/>
      <c r="G1820" s="432">
        <v>1</v>
      </c>
      <c r="H1820" s="432" t="s">
        <v>121</v>
      </c>
      <c r="I1820" s="431">
        <v>43641.66</v>
      </c>
      <c r="J1820" s="431">
        <v>43641.66</v>
      </c>
      <c r="K1820" s="430">
        <v>1.1887196614578911E-2</v>
      </c>
    </row>
    <row r="1821" spans="2:11" ht="25.5" x14ac:dyDescent="0.25">
      <c r="B1821" s="429" t="s">
        <v>1724</v>
      </c>
      <c r="C1821" s="429" t="s">
        <v>1725</v>
      </c>
      <c r="D1821" s="429" t="s">
        <v>229</v>
      </c>
      <c r="E1821" s="429" t="s">
        <v>1726</v>
      </c>
      <c r="F1821" s="428" t="s">
        <v>240</v>
      </c>
      <c r="G1821" s="427">
        <v>353.15</v>
      </c>
      <c r="H1821" s="426">
        <v>37.46</v>
      </c>
      <c r="I1821" s="426">
        <v>37.46</v>
      </c>
      <c r="J1821" s="426">
        <v>13229</v>
      </c>
      <c r="K1821" s="425">
        <v>3.6033396533098057E-3</v>
      </c>
    </row>
    <row r="1822" spans="2:11" x14ac:dyDescent="0.25">
      <c r="B1822" s="422" t="s">
        <v>4933</v>
      </c>
      <c r="C1822" s="513"/>
      <c r="D1822" s="513"/>
      <c r="E1822" s="422" t="s">
        <v>45</v>
      </c>
      <c r="F1822" s="513" t="s">
        <v>4932</v>
      </c>
      <c r="G1822" s="513"/>
      <c r="H1822" s="513"/>
      <c r="I1822" s="422"/>
      <c r="J1822" s="424" t="s">
        <v>2154</v>
      </c>
      <c r="K1822" s="422"/>
    </row>
    <row r="1823" spans="2:11" x14ac:dyDescent="0.25">
      <c r="B1823" s="513" t="s">
        <v>5141</v>
      </c>
      <c r="C1823" s="513"/>
      <c r="D1823" s="513"/>
      <c r="E1823" s="422" t="s">
        <v>5150</v>
      </c>
      <c r="F1823" s="513" t="s">
        <v>2069</v>
      </c>
      <c r="G1823" s="513"/>
      <c r="H1823" s="513"/>
      <c r="I1823" s="513"/>
      <c r="J1823" s="423">
        <v>353.15</v>
      </c>
      <c r="K1823" s="422" t="s">
        <v>121</v>
      </c>
    </row>
    <row r="1824" spans="2:11" ht="25.5" x14ac:dyDescent="0.25">
      <c r="B1824" s="429" t="s">
        <v>1727</v>
      </c>
      <c r="C1824" s="429" t="s">
        <v>2031</v>
      </c>
      <c r="D1824" s="429" t="s">
        <v>229</v>
      </c>
      <c r="E1824" s="429" t="s">
        <v>2032</v>
      </c>
      <c r="F1824" s="428" t="s">
        <v>240</v>
      </c>
      <c r="G1824" s="427">
        <v>14.41</v>
      </c>
      <c r="H1824" s="426">
        <v>23.14</v>
      </c>
      <c r="I1824" s="426">
        <v>23.14</v>
      </c>
      <c r="J1824" s="426">
        <v>333.45</v>
      </c>
      <c r="K1824" s="425">
        <v>9.0825731906882959E-5</v>
      </c>
    </row>
    <row r="1825" spans="2:11" x14ac:dyDescent="0.25">
      <c r="B1825" s="422" t="s">
        <v>4933</v>
      </c>
      <c r="C1825" s="513"/>
      <c r="D1825" s="513"/>
      <c r="E1825" s="422" t="s">
        <v>45</v>
      </c>
      <c r="F1825" s="513" t="s">
        <v>4932</v>
      </c>
      <c r="G1825" s="513"/>
      <c r="H1825" s="513"/>
      <c r="I1825" s="422"/>
      <c r="J1825" s="424" t="s">
        <v>2154</v>
      </c>
      <c r="K1825" s="422"/>
    </row>
    <row r="1826" spans="2:11" x14ac:dyDescent="0.25">
      <c r="B1826" s="513" t="s">
        <v>5141</v>
      </c>
      <c r="C1826" s="513"/>
      <c r="D1826" s="513"/>
      <c r="E1826" s="422" t="s">
        <v>5147</v>
      </c>
      <c r="F1826" s="513" t="s">
        <v>2134</v>
      </c>
      <c r="G1826" s="513"/>
      <c r="H1826" s="513"/>
      <c r="I1826" s="513"/>
      <c r="J1826" s="423">
        <v>14.41</v>
      </c>
      <c r="K1826" s="422" t="s">
        <v>121</v>
      </c>
    </row>
    <row r="1827" spans="2:11" ht="25.5" x14ac:dyDescent="0.25">
      <c r="B1827" s="429" t="s">
        <v>1730</v>
      </c>
      <c r="C1827" s="429" t="s">
        <v>1728</v>
      </c>
      <c r="D1827" s="429" t="s">
        <v>229</v>
      </c>
      <c r="E1827" s="429" t="s">
        <v>1729</v>
      </c>
      <c r="F1827" s="428" t="s">
        <v>240</v>
      </c>
      <c r="G1827" s="427">
        <v>16.34</v>
      </c>
      <c r="H1827" s="426">
        <v>89.08</v>
      </c>
      <c r="I1827" s="426">
        <v>89.08</v>
      </c>
      <c r="J1827" s="426">
        <v>1455.57</v>
      </c>
      <c r="K1827" s="425">
        <v>3.9647086697166482E-4</v>
      </c>
    </row>
    <row r="1828" spans="2:11" x14ac:dyDescent="0.25">
      <c r="B1828" s="422" t="s">
        <v>4933</v>
      </c>
      <c r="C1828" s="513"/>
      <c r="D1828" s="513"/>
      <c r="E1828" s="422" t="s">
        <v>45</v>
      </c>
      <c r="F1828" s="513" t="s">
        <v>4932</v>
      </c>
      <c r="G1828" s="513"/>
      <c r="H1828" s="513"/>
      <c r="I1828" s="422"/>
      <c r="J1828" s="424" t="s">
        <v>2154</v>
      </c>
      <c r="K1828" s="422"/>
    </row>
    <row r="1829" spans="2:11" x14ac:dyDescent="0.25">
      <c r="B1829" s="513" t="s">
        <v>5141</v>
      </c>
      <c r="C1829" s="513"/>
      <c r="D1829" s="513"/>
      <c r="E1829" s="422" t="s">
        <v>5147</v>
      </c>
      <c r="F1829" s="513" t="s">
        <v>2134</v>
      </c>
      <c r="G1829" s="513"/>
      <c r="H1829" s="513"/>
      <c r="I1829" s="513"/>
      <c r="J1829" s="423">
        <v>14.41</v>
      </c>
      <c r="K1829" s="422" t="s">
        <v>121</v>
      </c>
    </row>
    <row r="1830" spans="2:11" x14ac:dyDescent="0.25">
      <c r="B1830" s="513" t="s">
        <v>5141</v>
      </c>
      <c r="C1830" s="513"/>
      <c r="D1830" s="513"/>
      <c r="E1830" s="422" t="s">
        <v>5149</v>
      </c>
      <c r="F1830" s="513" t="s">
        <v>5148</v>
      </c>
      <c r="G1830" s="513"/>
      <c r="H1830" s="513"/>
      <c r="I1830" s="513"/>
      <c r="J1830" s="423">
        <v>1.93</v>
      </c>
      <c r="K1830" s="422" t="s">
        <v>121</v>
      </c>
    </row>
    <row r="1831" spans="2:11" ht="25.5" x14ac:dyDescent="0.25">
      <c r="B1831" s="429" t="s">
        <v>1733</v>
      </c>
      <c r="C1831" s="429" t="s">
        <v>1731</v>
      </c>
      <c r="D1831" s="429" t="s">
        <v>229</v>
      </c>
      <c r="E1831" s="429" t="s">
        <v>1732</v>
      </c>
      <c r="F1831" s="428" t="s">
        <v>240</v>
      </c>
      <c r="G1831" s="427">
        <v>14.41</v>
      </c>
      <c r="H1831" s="426">
        <v>21.6</v>
      </c>
      <c r="I1831" s="426">
        <v>21.6</v>
      </c>
      <c r="J1831" s="426">
        <v>311.26</v>
      </c>
      <c r="K1831" s="425">
        <v>8.4781578387573513E-5</v>
      </c>
    </row>
    <row r="1832" spans="2:11" x14ac:dyDescent="0.25">
      <c r="B1832" s="422" t="s">
        <v>4933</v>
      </c>
      <c r="C1832" s="513"/>
      <c r="D1832" s="513"/>
      <c r="E1832" s="422" t="s">
        <v>45</v>
      </c>
      <c r="F1832" s="513" t="s">
        <v>4932</v>
      </c>
      <c r="G1832" s="513"/>
      <c r="H1832" s="513"/>
      <c r="I1832" s="422"/>
      <c r="J1832" s="424" t="s">
        <v>2154</v>
      </c>
      <c r="K1832" s="422"/>
    </row>
    <row r="1833" spans="2:11" x14ac:dyDescent="0.25">
      <c r="B1833" s="513" t="s">
        <v>5141</v>
      </c>
      <c r="C1833" s="513"/>
      <c r="D1833" s="513"/>
      <c r="E1833" s="422" t="s">
        <v>5147</v>
      </c>
      <c r="F1833" s="513" t="s">
        <v>2134</v>
      </c>
      <c r="G1833" s="513"/>
      <c r="H1833" s="513"/>
      <c r="I1833" s="513"/>
      <c r="J1833" s="423">
        <v>14.41</v>
      </c>
      <c r="K1833" s="422" t="s">
        <v>121</v>
      </c>
    </row>
    <row r="1834" spans="2:11" ht="25.5" x14ac:dyDescent="0.25">
      <c r="B1834" s="429" t="s">
        <v>1736</v>
      </c>
      <c r="C1834" s="429" t="s">
        <v>1734</v>
      </c>
      <c r="D1834" s="429" t="s">
        <v>229</v>
      </c>
      <c r="E1834" s="429" t="s">
        <v>1735</v>
      </c>
      <c r="F1834" s="428" t="s">
        <v>240</v>
      </c>
      <c r="G1834" s="427">
        <v>177.53</v>
      </c>
      <c r="H1834" s="426">
        <v>17.84</v>
      </c>
      <c r="I1834" s="426">
        <v>17.84</v>
      </c>
      <c r="J1834" s="426">
        <v>3167.14</v>
      </c>
      <c r="K1834" s="425">
        <v>8.6267149063297432E-4</v>
      </c>
    </row>
    <row r="1835" spans="2:11" x14ac:dyDescent="0.25">
      <c r="B1835" s="422" t="s">
        <v>4933</v>
      </c>
      <c r="C1835" s="513"/>
      <c r="D1835" s="513"/>
      <c r="E1835" s="422" t="s">
        <v>45</v>
      </c>
      <c r="F1835" s="513" t="s">
        <v>4932</v>
      </c>
      <c r="G1835" s="513"/>
      <c r="H1835" s="513"/>
      <c r="I1835" s="422"/>
      <c r="J1835" s="424" t="s">
        <v>2154</v>
      </c>
      <c r="K1835" s="422"/>
    </row>
    <row r="1836" spans="2:11" x14ac:dyDescent="0.25">
      <c r="B1836" s="513" t="s">
        <v>5141</v>
      </c>
      <c r="C1836" s="513"/>
      <c r="D1836" s="513"/>
      <c r="E1836" s="422" t="s">
        <v>5146</v>
      </c>
      <c r="F1836" s="513" t="s">
        <v>5145</v>
      </c>
      <c r="G1836" s="513"/>
      <c r="H1836" s="513"/>
      <c r="I1836" s="513"/>
      <c r="J1836" s="423">
        <v>165.74</v>
      </c>
      <c r="K1836" s="422" t="s">
        <v>121</v>
      </c>
    </row>
    <row r="1837" spans="2:11" x14ac:dyDescent="0.25">
      <c r="B1837" s="513" t="s">
        <v>5141</v>
      </c>
      <c r="C1837" s="513"/>
      <c r="D1837" s="513"/>
      <c r="E1837" s="422" t="s">
        <v>5144</v>
      </c>
      <c r="F1837" s="513" t="s">
        <v>4742</v>
      </c>
      <c r="G1837" s="513"/>
      <c r="H1837" s="513"/>
      <c r="I1837" s="513"/>
      <c r="J1837" s="423">
        <v>11.79</v>
      </c>
      <c r="K1837" s="422" t="s">
        <v>121</v>
      </c>
    </row>
    <row r="1838" spans="2:11" ht="25.5" x14ac:dyDescent="0.25">
      <c r="B1838" s="429" t="s">
        <v>2033</v>
      </c>
      <c r="C1838" s="429" t="s">
        <v>1737</v>
      </c>
      <c r="D1838" s="429" t="s">
        <v>229</v>
      </c>
      <c r="E1838" s="429" t="s">
        <v>1738</v>
      </c>
      <c r="F1838" s="428" t="s">
        <v>240</v>
      </c>
      <c r="G1838" s="427">
        <v>685.53</v>
      </c>
      <c r="H1838" s="426">
        <v>36.68</v>
      </c>
      <c r="I1838" s="426">
        <v>36.68</v>
      </c>
      <c r="J1838" s="426">
        <v>25145.24</v>
      </c>
      <c r="K1838" s="425">
        <v>6.8491072933700098E-3</v>
      </c>
    </row>
    <row r="1839" spans="2:11" x14ac:dyDescent="0.25">
      <c r="B1839" s="422" t="s">
        <v>4933</v>
      </c>
      <c r="C1839" s="513"/>
      <c r="D1839" s="513"/>
      <c r="E1839" s="422" t="s">
        <v>45</v>
      </c>
      <c r="F1839" s="513" t="s">
        <v>4932</v>
      </c>
      <c r="G1839" s="513"/>
      <c r="H1839" s="513"/>
      <c r="I1839" s="422"/>
      <c r="J1839" s="424" t="s">
        <v>2154</v>
      </c>
      <c r="K1839" s="422"/>
    </row>
    <row r="1840" spans="2:11" x14ac:dyDescent="0.25">
      <c r="B1840" s="513" t="s">
        <v>5141</v>
      </c>
      <c r="C1840" s="513"/>
      <c r="D1840" s="513"/>
      <c r="E1840" s="422" t="s">
        <v>5143</v>
      </c>
      <c r="F1840" s="513" t="s">
        <v>5142</v>
      </c>
      <c r="G1840" s="513"/>
      <c r="H1840" s="513"/>
      <c r="I1840" s="513"/>
      <c r="J1840" s="423">
        <v>600.16999999999996</v>
      </c>
      <c r="K1840" s="422" t="s">
        <v>121</v>
      </c>
    </row>
    <row r="1841" spans="2:11" x14ac:dyDescent="0.25">
      <c r="B1841" s="513" t="s">
        <v>5141</v>
      </c>
      <c r="C1841" s="513"/>
      <c r="D1841" s="513"/>
      <c r="E1841" s="422" t="s">
        <v>5140</v>
      </c>
      <c r="F1841" s="513" t="s">
        <v>5139</v>
      </c>
      <c r="G1841" s="513"/>
      <c r="H1841" s="513"/>
      <c r="I1841" s="513"/>
      <c r="J1841" s="423">
        <v>85.36</v>
      </c>
      <c r="K1841" s="422" t="s">
        <v>121</v>
      </c>
    </row>
    <row r="1842" spans="2:11" ht="277.5" customHeight="1" x14ac:dyDescent="0.25">
      <c r="B1842" s="434" t="s">
        <v>115</v>
      </c>
      <c r="C1842" s="434" t="s">
        <v>185</v>
      </c>
      <c r="D1842" s="434"/>
      <c r="E1842" s="434" t="s">
        <v>188</v>
      </c>
      <c r="F1842" s="433"/>
      <c r="G1842" s="432">
        <v>1</v>
      </c>
      <c r="H1842" s="432" t="s">
        <v>121</v>
      </c>
      <c r="I1842" s="431">
        <v>146480.42000000001</v>
      </c>
      <c r="J1842" s="431">
        <v>146480.42000000001</v>
      </c>
      <c r="K1842" s="430">
        <v>3.9898609556238168E-2</v>
      </c>
    </row>
    <row r="1843" spans="2:11" ht="25.5" x14ac:dyDescent="0.25">
      <c r="B1843" s="429" t="s">
        <v>1739</v>
      </c>
      <c r="C1843" s="429" t="s">
        <v>1740</v>
      </c>
      <c r="D1843" s="429" t="s">
        <v>229</v>
      </c>
      <c r="E1843" s="429" t="s">
        <v>1741</v>
      </c>
      <c r="F1843" s="428" t="s">
        <v>240</v>
      </c>
      <c r="G1843" s="427">
        <v>627.79</v>
      </c>
      <c r="H1843" s="426">
        <v>226.62</v>
      </c>
      <c r="I1843" s="426">
        <v>226.62</v>
      </c>
      <c r="J1843" s="426">
        <v>142269.76999999999</v>
      </c>
      <c r="K1843" s="425">
        <v>3.8751704868717651E-2</v>
      </c>
    </row>
    <row r="1844" spans="2:11" x14ac:dyDescent="0.25">
      <c r="B1844" s="422" t="s">
        <v>4933</v>
      </c>
      <c r="C1844" s="513"/>
      <c r="D1844" s="513"/>
      <c r="E1844" s="422" t="s">
        <v>45</v>
      </c>
      <c r="F1844" s="513" t="s">
        <v>4932</v>
      </c>
      <c r="G1844" s="513"/>
      <c r="H1844" s="513"/>
      <c r="I1844" s="422"/>
      <c r="J1844" s="424" t="s">
        <v>2154</v>
      </c>
      <c r="K1844" s="422"/>
    </row>
    <row r="1845" spans="2:11" ht="63.75" x14ac:dyDescent="0.25">
      <c r="B1845" s="513" t="s">
        <v>4949</v>
      </c>
      <c r="C1845" s="513"/>
      <c r="D1845" s="513"/>
      <c r="E1845" s="422" t="s">
        <v>5138</v>
      </c>
      <c r="F1845" s="513" t="s">
        <v>5137</v>
      </c>
      <c r="G1845" s="513"/>
      <c r="H1845" s="513"/>
      <c r="I1845" s="513"/>
      <c r="J1845" s="423">
        <v>242.81905499999999</v>
      </c>
      <c r="K1845" s="422" t="s">
        <v>121</v>
      </c>
    </row>
    <row r="1846" spans="2:11" ht="63.75" x14ac:dyDescent="0.25">
      <c r="B1846" s="513" t="s">
        <v>4949</v>
      </c>
      <c r="C1846" s="513"/>
      <c r="D1846" s="513"/>
      <c r="E1846" s="422" t="s">
        <v>5136</v>
      </c>
      <c r="F1846" s="513" t="s">
        <v>5135</v>
      </c>
      <c r="G1846" s="513"/>
      <c r="H1846" s="513"/>
      <c r="I1846" s="513"/>
      <c r="J1846" s="423">
        <v>241.038195</v>
      </c>
      <c r="K1846" s="422" t="s">
        <v>121</v>
      </c>
    </row>
    <row r="1847" spans="2:11" ht="63.75" x14ac:dyDescent="0.25">
      <c r="B1847" s="513" t="s">
        <v>4949</v>
      </c>
      <c r="C1847" s="513"/>
      <c r="D1847" s="513"/>
      <c r="E1847" s="422" t="s">
        <v>5134</v>
      </c>
      <c r="F1847" s="513" t="s">
        <v>5133</v>
      </c>
      <c r="G1847" s="513"/>
      <c r="H1847" s="513"/>
      <c r="I1847" s="513"/>
      <c r="J1847" s="423">
        <v>156.459405</v>
      </c>
      <c r="K1847" s="422" t="s">
        <v>121</v>
      </c>
    </row>
    <row r="1848" spans="2:11" ht="63.75" x14ac:dyDescent="0.25">
      <c r="B1848" s="513" t="s">
        <v>4949</v>
      </c>
      <c r="C1848" s="513"/>
      <c r="D1848" s="513"/>
      <c r="E1848" s="422" t="s">
        <v>5132</v>
      </c>
      <c r="F1848" s="513" t="s">
        <v>5131</v>
      </c>
      <c r="G1848" s="513"/>
      <c r="H1848" s="513"/>
      <c r="I1848" s="513"/>
      <c r="J1848" s="423">
        <v>-12.527324999999999</v>
      </c>
      <c r="K1848" s="422" t="s">
        <v>121</v>
      </c>
    </row>
    <row r="1849" spans="2:11" ht="51" x14ac:dyDescent="0.25">
      <c r="B1849" s="513" t="s">
        <v>4952</v>
      </c>
      <c r="C1849" s="513"/>
      <c r="D1849" s="513"/>
      <c r="E1849" s="422" t="s">
        <v>5130</v>
      </c>
      <c r="F1849" s="513" t="s">
        <v>5129</v>
      </c>
      <c r="G1849" s="513"/>
      <c r="H1849" s="513"/>
      <c r="I1849" s="513"/>
      <c r="J1849" s="423">
        <v>6.7000000000000002E-4</v>
      </c>
      <c r="K1849" s="422" t="s">
        <v>121</v>
      </c>
    </row>
    <row r="1850" spans="2:11" ht="25.5" x14ac:dyDescent="0.25">
      <c r="B1850" s="429" t="s">
        <v>1742</v>
      </c>
      <c r="C1850" s="429" t="s">
        <v>1743</v>
      </c>
      <c r="D1850" s="429" t="s">
        <v>229</v>
      </c>
      <c r="E1850" s="429" t="s">
        <v>1744</v>
      </c>
      <c r="F1850" s="428" t="s">
        <v>292</v>
      </c>
      <c r="G1850" s="427">
        <v>76.290000000000006</v>
      </c>
      <c r="H1850" s="426">
        <v>39.54</v>
      </c>
      <c r="I1850" s="426">
        <v>39.54</v>
      </c>
      <c r="J1850" s="426">
        <v>3016.51</v>
      </c>
      <c r="K1850" s="425">
        <v>8.2164261074953225E-4</v>
      </c>
    </row>
    <row r="1851" spans="2:11" x14ac:dyDescent="0.25">
      <c r="B1851" s="422" t="s">
        <v>4933</v>
      </c>
      <c r="C1851" s="513"/>
      <c r="D1851" s="513"/>
      <c r="E1851" s="422" t="s">
        <v>45</v>
      </c>
      <c r="F1851" s="513" t="s">
        <v>4932</v>
      </c>
      <c r="G1851" s="513"/>
      <c r="H1851" s="513"/>
      <c r="I1851" s="422"/>
      <c r="J1851" s="424" t="s">
        <v>2154</v>
      </c>
      <c r="K1851" s="422"/>
    </row>
    <row r="1852" spans="2:11" ht="38.25" x14ac:dyDescent="0.25">
      <c r="B1852" s="513" t="s">
        <v>4949</v>
      </c>
      <c r="C1852" s="513"/>
      <c r="D1852" s="513"/>
      <c r="E1852" s="422" t="s">
        <v>5128</v>
      </c>
      <c r="F1852" s="513" t="s">
        <v>5127</v>
      </c>
      <c r="G1852" s="513"/>
      <c r="H1852" s="513"/>
      <c r="I1852" s="513"/>
      <c r="J1852" s="423">
        <v>48.108800000000002</v>
      </c>
      <c r="K1852" s="422" t="s">
        <v>121</v>
      </c>
    </row>
    <row r="1853" spans="2:11" ht="38.25" x14ac:dyDescent="0.25">
      <c r="B1853" s="513" t="s">
        <v>4949</v>
      </c>
      <c r="C1853" s="513"/>
      <c r="D1853" s="513"/>
      <c r="E1853" s="422" t="s">
        <v>5126</v>
      </c>
      <c r="F1853" s="513" t="s">
        <v>5125</v>
      </c>
      <c r="G1853" s="513"/>
      <c r="H1853" s="513"/>
      <c r="I1853" s="513"/>
      <c r="J1853" s="423">
        <v>18.069199999999999</v>
      </c>
      <c r="K1853" s="422" t="s">
        <v>121</v>
      </c>
    </row>
    <row r="1854" spans="2:11" x14ac:dyDescent="0.25">
      <c r="B1854" s="513" t="s">
        <v>4949</v>
      </c>
      <c r="C1854" s="513"/>
      <c r="D1854" s="513"/>
      <c r="E1854" s="422" t="s">
        <v>5124</v>
      </c>
      <c r="F1854" s="513" t="s">
        <v>5123</v>
      </c>
      <c r="G1854" s="513"/>
      <c r="H1854" s="513"/>
      <c r="I1854" s="513"/>
      <c r="J1854" s="423">
        <v>10.110099999999999</v>
      </c>
      <c r="K1854" s="422" t="s">
        <v>121</v>
      </c>
    </row>
    <row r="1855" spans="2:11" x14ac:dyDescent="0.25">
      <c r="B1855" s="513" t="s">
        <v>4952</v>
      </c>
      <c r="C1855" s="513"/>
      <c r="D1855" s="513"/>
      <c r="E1855" s="422" t="s">
        <v>121</v>
      </c>
      <c r="F1855" s="513" t="s">
        <v>5122</v>
      </c>
      <c r="G1855" s="513"/>
      <c r="H1855" s="513"/>
      <c r="I1855" s="513"/>
      <c r="J1855" s="423">
        <v>1.9E-3</v>
      </c>
      <c r="K1855" s="422" t="s">
        <v>121</v>
      </c>
    </row>
    <row r="1856" spans="2:11" ht="25.5" x14ac:dyDescent="0.25">
      <c r="B1856" s="429" t="s">
        <v>1745</v>
      </c>
      <c r="C1856" s="429" t="s">
        <v>1746</v>
      </c>
      <c r="D1856" s="429" t="s">
        <v>229</v>
      </c>
      <c r="E1856" s="429" t="s">
        <v>1747</v>
      </c>
      <c r="F1856" s="428" t="s">
        <v>240</v>
      </c>
      <c r="G1856" s="427">
        <v>11.29</v>
      </c>
      <c r="H1856" s="426">
        <v>105.77</v>
      </c>
      <c r="I1856" s="426">
        <v>105.77</v>
      </c>
      <c r="J1856" s="426">
        <v>1194.1400000000001</v>
      </c>
      <c r="K1856" s="425">
        <v>3.2526207677098583E-4</v>
      </c>
    </row>
    <row r="1857" spans="2:11" x14ac:dyDescent="0.25">
      <c r="B1857" s="422" t="s">
        <v>4933</v>
      </c>
      <c r="C1857" s="513"/>
      <c r="D1857" s="513"/>
      <c r="E1857" s="422" t="s">
        <v>45</v>
      </c>
      <c r="F1857" s="513" t="s">
        <v>4932</v>
      </c>
      <c r="G1857" s="513"/>
      <c r="H1857" s="513"/>
      <c r="I1857" s="422"/>
      <c r="J1857" s="424" t="s">
        <v>2154</v>
      </c>
      <c r="K1857" s="422"/>
    </row>
    <row r="1858" spans="2:11" ht="38.25" x14ac:dyDescent="0.25">
      <c r="B1858" s="513" t="s">
        <v>4981</v>
      </c>
      <c r="C1858" s="513"/>
      <c r="D1858" s="513"/>
      <c r="E1858" s="422" t="s">
        <v>5121</v>
      </c>
      <c r="F1858" s="513">
        <v>0</v>
      </c>
      <c r="G1858" s="513"/>
      <c r="H1858" s="513"/>
      <c r="I1858" s="513"/>
      <c r="J1858" s="423">
        <v>0</v>
      </c>
      <c r="K1858" s="422" t="s">
        <v>121</v>
      </c>
    </row>
    <row r="1859" spans="2:11" ht="25.5" x14ac:dyDescent="0.25">
      <c r="B1859" s="513" t="s">
        <v>5120</v>
      </c>
      <c r="C1859" s="513"/>
      <c r="D1859" s="513"/>
      <c r="E1859" s="422" t="s">
        <v>5119</v>
      </c>
      <c r="F1859" s="513" t="s">
        <v>5118</v>
      </c>
      <c r="G1859" s="513"/>
      <c r="H1859" s="513"/>
      <c r="I1859" s="513"/>
      <c r="J1859" s="423">
        <v>11.288</v>
      </c>
      <c r="K1859" s="422" t="s">
        <v>121</v>
      </c>
    </row>
    <row r="1860" spans="2:11" x14ac:dyDescent="0.25">
      <c r="B1860" s="513" t="s">
        <v>4952</v>
      </c>
      <c r="C1860" s="513"/>
      <c r="D1860" s="513"/>
      <c r="E1860" s="422" t="s">
        <v>121</v>
      </c>
      <c r="F1860" s="513" t="s">
        <v>5117</v>
      </c>
      <c r="G1860" s="513"/>
      <c r="H1860" s="513"/>
      <c r="I1860" s="513"/>
      <c r="J1860" s="423">
        <v>2E-3</v>
      </c>
      <c r="K1860" s="422" t="s">
        <v>121</v>
      </c>
    </row>
    <row r="1861" spans="2:11" ht="369" customHeight="1" x14ac:dyDescent="0.25">
      <c r="B1861" s="434" t="s">
        <v>116</v>
      </c>
      <c r="C1861" s="434" t="s">
        <v>185</v>
      </c>
      <c r="D1861" s="434"/>
      <c r="E1861" s="434" t="s">
        <v>21</v>
      </c>
      <c r="F1861" s="433"/>
      <c r="G1861" s="432">
        <v>1</v>
      </c>
      <c r="H1861" s="432" t="s">
        <v>121</v>
      </c>
      <c r="I1861" s="431">
        <v>77501.42</v>
      </c>
      <c r="J1861" s="431">
        <v>77501.42</v>
      </c>
      <c r="K1861" s="430">
        <v>2.1109981092585807E-2</v>
      </c>
    </row>
    <row r="1862" spans="2:11" x14ac:dyDescent="0.25">
      <c r="B1862" s="434" t="s">
        <v>1748</v>
      </c>
      <c r="C1862" s="434" t="s">
        <v>185</v>
      </c>
      <c r="D1862" s="434"/>
      <c r="E1862" s="434" t="s">
        <v>1749</v>
      </c>
      <c r="F1862" s="433"/>
      <c r="G1862" s="432">
        <v>1</v>
      </c>
      <c r="H1862" s="432" t="s">
        <v>121</v>
      </c>
      <c r="I1862" s="431">
        <v>14052.98</v>
      </c>
      <c r="J1862" s="431">
        <v>14052.98</v>
      </c>
      <c r="K1862" s="430">
        <v>3.8277768600173583E-3</v>
      </c>
    </row>
    <row r="1863" spans="2:11" ht="25.5" x14ac:dyDescent="0.25">
      <c r="B1863" s="429" t="s">
        <v>1750</v>
      </c>
      <c r="C1863" s="429" t="s">
        <v>1751</v>
      </c>
      <c r="D1863" s="429" t="s">
        <v>294</v>
      </c>
      <c r="E1863" s="429" t="s">
        <v>1752</v>
      </c>
      <c r="F1863" s="428" t="s">
        <v>240</v>
      </c>
      <c r="G1863" s="427">
        <v>12.18</v>
      </c>
      <c r="H1863" s="426">
        <v>547.25</v>
      </c>
      <c r="I1863" s="426">
        <v>547.25</v>
      </c>
      <c r="J1863" s="426">
        <v>6665.51</v>
      </c>
      <c r="K1863" s="425">
        <v>1.8155640254390387E-3</v>
      </c>
    </row>
    <row r="1864" spans="2:11" x14ac:dyDescent="0.25">
      <c r="B1864" s="422" t="s">
        <v>4933</v>
      </c>
      <c r="C1864" s="513"/>
      <c r="D1864" s="513"/>
      <c r="E1864" s="422" t="s">
        <v>45</v>
      </c>
      <c r="F1864" s="513" t="s">
        <v>4932</v>
      </c>
      <c r="G1864" s="513"/>
      <c r="H1864" s="513"/>
      <c r="I1864" s="422"/>
      <c r="J1864" s="424" t="s">
        <v>2154</v>
      </c>
      <c r="K1864" s="422"/>
    </row>
    <row r="1865" spans="2:11" ht="25.5" x14ac:dyDescent="0.25">
      <c r="B1865" s="513" t="s">
        <v>4949</v>
      </c>
      <c r="C1865" s="513"/>
      <c r="D1865" s="513"/>
      <c r="E1865" s="422" t="s">
        <v>5116</v>
      </c>
      <c r="F1865" s="513" t="s">
        <v>5115</v>
      </c>
      <c r="G1865" s="513"/>
      <c r="H1865" s="513"/>
      <c r="I1865" s="513"/>
      <c r="J1865" s="423">
        <v>12.18</v>
      </c>
      <c r="K1865" s="422" t="s">
        <v>121</v>
      </c>
    </row>
    <row r="1866" spans="2:11" ht="25.5" x14ac:dyDescent="0.25">
      <c r="B1866" s="429" t="s">
        <v>1753</v>
      </c>
      <c r="C1866" s="429" t="s">
        <v>1754</v>
      </c>
      <c r="D1866" s="429" t="s">
        <v>229</v>
      </c>
      <c r="E1866" s="429" t="s">
        <v>1755</v>
      </c>
      <c r="F1866" s="428" t="s">
        <v>279</v>
      </c>
      <c r="G1866" s="427">
        <v>2</v>
      </c>
      <c r="H1866" s="426">
        <v>717.04</v>
      </c>
      <c r="I1866" s="426">
        <v>717.04</v>
      </c>
      <c r="J1866" s="426">
        <v>1434.08</v>
      </c>
      <c r="K1866" s="425">
        <v>3.9061738075580363E-4</v>
      </c>
    </row>
    <row r="1867" spans="2:11" x14ac:dyDescent="0.25">
      <c r="B1867" s="422" t="s">
        <v>4933</v>
      </c>
      <c r="C1867" s="513"/>
      <c r="D1867" s="513"/>
      <c r="E1867" s="422" t="s">
        <v>45</v>
      </c>
      <c r="F1867" s="513" t="s">
        <v>4932</v>
      </c>
      <c r="G1867" s="513"/>
      <c r="H1867" s="513"/>
      <c r="I1867" s="422"/>
      <c r="J1867" s="424" t="s">
        <v>2154</v>
      </c>
      <c r="K1867" s="422"/>
    </row>
    <row r="1868" spans="2:11" ht="25.5" x14ac:dyDescent="0.25">
      <c r="B1868" s="513" t="s">
        <v>4949</v>
      </c>
      <c r="C1868" s="513"/>
      <c r="D1868" s="513"/>
      <c r="E1868" s="422" t="s">
        <v>5114</v>
      </c>
      <c r="F1868" s="513">
        <v>2</v>
      </c>
      <c r="G1868" s="513"/>
      <c r="H1868" s="513"/>
      <c r="I1868" s="513"/>
      <c r="J1868" s="423">
        <v>2</v>
      </c>
      <c r="K1868" s="422" t="s">
        <v>121</v>
      </c>
    </row>
    <row r="1869" spans="2:11" ht="25.5" x14ac:dyDescent="0.25">
      <c r="B1869" s="429" t="s">
        <v>1756</v>
      </c>
      <c r="C1869" s="429" t="s">
        <v>1757</v>
      </c>
      <c r="D1869" s="429" t="s">
        <v>229</v>
      </c>
      <c r="E1869" s="429" t="s">
        <v>1758</v>
      </c>
      <c r="F1869" s="428" t="s">
        <v>279</v>
      </c>
      <c r="G1869" s="427">
        <v>7</v>
      </c>
      <c r="H1869" s="426">
        <v>741.6</v>
      </c>
      <c r="I1869" s="426">
        <v>741.6</v>
      </c>
      <c r="J1869" s="426">
        <v>5191.2</v>
      </c>
      <c r="K1869" s="425">
        <v>1.4139887223722021E-3</v>
      </c>
    </row>
    <row r="1870" spans="2:11" x14ac:dyDescent="0.25">
      <c r="B1870" s="422" t="s">
        <v>4933</v>
      </c>
      <c r="C1870" s="513"/>
      <c r="D1870" s="513"/>
      <c r="E1870" s="422" t="s">
        <v>45</v>
      </c>
      <c r="F1870" s="513" t="s">
        <v>4932</v>
      </c>
      <c r="G1870" s="513"/>
      <c r="H1870" s="513"/>
      <c r="I1870" s="422"/>
      <c r="J1870" s="424" t="s">
        <v>2154</v>
      </c>
      <c r="K1870" s="422"/>
    </row>
    <row r="1871" spans="2:11" ht="25.5" x14ac:dyDescent="0.25">
      <c r="B1871" s="513" t="s">
        <v>4949</v>
      </c>
      <c r="C1871" s="513"/>
      <c r="D1871" s="513"/>
      <c r="E1871" s="422" t="s">
        <v>5113</v>
      </c>
      <c r="F1871" s="513">
        <v>7</v>
      </c>
      <c r="G1871" s="513"/>
      <c r="H1871" s="513"/>
      <c r="I1871" s="513"/>
      <c r="J1871" s="423">
        <v>7</v>
      </c>
      <c r="K1871" s="422" t="s">
        <v>121</v>
      </c>
    </row>
    <row r="1872" spans="2:11" ht="25.5" x14ac:dyDescent="0.25">
      <c r="B1872" s="429" t="s">
        <v>1759</v>
      </c>
      <c r="C1872" s="429" t="s">
        <v>1760</v>
      </c>
      <c r="D1872" s="429" t="s">
        <v>229</v>
      </c>
      <c r="E1872" s="429" t="s">
        <v>1761</v>
      </c>
      <c r="F1872" s="428" t="s">
        <v>268</v>
      </c>
      <c r="G1872" s="427">
        <v>1</v>
      </c>
      <c r="H1872" s="426">
        <v>762.19</v>
      </c>
      <c r="I1872" s="426">
        <v>762.19</v>
      </c>
      <c r="J1872" s="426">
        <v>762.19</v>
      </c>
      <c r="K1872" s="425">
        <v>2.0760673145031375E-4</v>
      </c>
    </row>
    <row r="1873" spans="2:11" x14ac:dyDescent="0.25">
      <c r="B1873" s="422" t="s">
        <v>4933</v>
      </c>
      <c r="C1873" s="513"/>
      <c r="D1873" s="513"/>
      <c r="E1873" s="422" t="s">
        <v>45</v>
      </c>
      <c r="F1873" s="513" t="s">
        <v>4932</v>
      </c>
      <c r="G1873" s="513"/>
      <c r="H1873" s="513"/>
      <c r="I1873" s="422"/>
      <c r="J1873" s="424" t="s">
        <v>2154</v>
      </c>
      <c r="K1873" s="422"/>
    </row>
    <row r="1874" spans="2:11" ht="25.5" x14ac:dyDescent="0.25">
      <c r="B1874" s="513" t="s">
        <v>4949</v>
      </c>
      <c r="C1874" s="513"/>
      <c r="D1874" s="513"/>
      <c r="E1874" s="422" t="s">
        <v>5112</v>
      </c>
      <c r="F1874" s="513">
        <v>1</v>
      </c>
      <c r="G1874" s="513"/>
      <c r="H1874" s="513"/>
      <c r="I1874" s="513"/>
      <c r="J1874" s="423">
        <v>1</v>
      </c>
      <c r="K1874" s="422" t="s">
        <v>121</v>
      </c>
    </row>
    <row r="1875" spans="2:11" x14ac:dyDescent="0.25">
      <c r="B1875" s="434" t="s">
        <v>1762</v>
      </c>
      <c r="C1875" s="434" t="s">
        <v>185</v>
      </c>
      <c r="D1875" s="434"/>
      <c r="E1875" s="434" t="s">
        <v>1763</v>
      </c>
      <c r="F1875" s="433"/>
      <c r="G1875" s="432">
        <v>1</v>
      </c>
      <c r="H1875" s="432" t="s">
        <v>121</v>
      </c>
      <c r="I1875" s="431">
        <v>61667.51</v>
      </c>
      <c r="J1875" s="431">
        <v>61667.51</v>
      </c>
      <c r="K1875" s="430">
        <v>1.6797111202954039E-2</v>
      </c>
    </row>
    <row r="1876" spans="2:11" ht="25.5" x14ac:dyDescent="0.25">
      <c r="B1876" s="429" t="s">
        <v>1764</v>
      </c>
      <c r="C1876" s="429" t="s">
        <v>1765</v>
      </c>
      <c r="D1876" s="429" t="s">
        <v>462</v>
      </c>
      <c r="E1876" s="429" t="s">
        <v>1766</v>
      </c>
      <c r="F1876" s="428" t="s">
        <v>240</v>
      </c>
      <c r="G1876" s="427">
        <v>12.66</v>
      </c>
      <c r="H1876" s="426">
        <v>798</v>
      </c>
      <c r="I1876" s="426">
        <v>798</v>
      </c>
      <c r="J1876" s="426">
        <v>10102.68</v>
      </c>
      <c r="K1876" s="425">
        <v>2.7517867902864847E-3</v>
      </c>
    </row>
    <row r="1877" spans="2:11" x14ac:dyDescent="0.25">
      <c r="B1877" s="422" t="s">
        <v>4933</v>
      </c>
      <c r="C1877" s="513"/>
      <c r="D1877" s="513"/>
      <c r="E1877" s="422" t="s">
        <v>45</v>
      </c>
      <c r="F1877" s="513" t="s">
        <v>4932</v>
      </c>
      <c r="G1877" s="513"/>
      <c r="H1877" s="513"/>
      <c r="I1877" s="422"/>
      <c r="J1877" s="424" t="s">
        <v>2154</v>
      </c>
      <c r="K1877" s="422"/>
    </row>
    <row r="1878" spans="2:11" ht="42" customHeight="1" x14ac:dyDescent="0.25">
      <c r="B1878" s="513"/>
      <c r="C1878" s="513"/>
      <c r="D1878" s="513"/>
      <c r="E1878" s="422" t="s">
        <v>5111</v>
      </c>
      <c r="F1878" s="513"/>
      <c r="G1878" s="513"/>
      <c r="H1878" s="513"/>
      <c r="I1878" s="513"/>
      <c r="J1878" s="423">
        <v>12.656000000000001</v>
      </c>
      <c r="K1878" s="422" t="s">
        <v>121</v>
      </c>
    </row>
    <row r="1879" spans="2:11" x14ac:dyDescent="0.25">
      <c r="B1879" s="513" t="s">
        <v>4952</v>
      </c>
      <c r="C1879" s="513"/>
      <c r="D1879" s="513"/>
      <c r="E1879" s="422" t="s">
        <v>121</v>
      </c>
      <c r="F1879" s="513" t="s">
        <v>5110</v>
      </c>
      <c r="G1879" s="513"/>
      <c r="H1879" s="513"/>
      <c r="I1879" s="513"/>
      <c r="J1879" s="423">
        <v>4.0000000000000001E-3</v>
      </c>
      <c r="K1879" s="422" t="s">
        <v>121</v>
      </c>
    </row>
    <row r="1880" spans="2:11" ht="38.25" x14ac:dyDescent="0.25">
      <c r="B1880" s="429" t="s">
        <v>1767</v>
      </c>
      <c r="C1880" s="429" t="s">
        <v>1768</v>
      </c>
      <c r="D1880" s="429" t="s">
        <v>229</v>
      </c>
      <c r="E1880" s="429" t="s">
        <v>1769</v>
      </c>
      <c r="F1880" s="428" t="s">
        <v>240</v>
      </c>
      <c r="G1880" s="427">
        <v>32.130000000000003</v>
      </c>
      <c r="H1880" s="426">
        <v>754.65</v>
      </c>
      <c r="I1880" s="426">
        <v>754.65</v>
      </c>
      <c r="J1880" s="426">
        <v>24246.9</v>
      </c>
      <c r="K1880" s="425">
        <v>6.6044157713990113E-3</v>
      </c>
    </row>
    <row r="1881" spans="2:11" x14ac:dyDescent="0.25">
      <c r="B1881" s="422" t="s">
        <v>4933</v>
      </c>
      <c r="C1881" s="513"/>
      <c r="D1881" s="513"/>
      <c r="E1881" s="422" t="s">
        <v>45</v>
      </c>
      <c r="F1881" s="513" t="s">
        <v>4932</v>
      </c>
      <c r="G1881" s="513"/>
      <c r="H1881" s="513"/>
      <c r="I1881" s="422"/>
      <c r="J1881" s="424" t="s">
        <v>2154</v>
      </c>
      <c r="K1881" s="422"/>
    </row>
    <row r="1882" spans="2:11" ht="38.25" x14ac:dyDescent="0.25">
      <c r="B1882" s="513" t="s">
        <v>4949</v>
      </c>
      <c r="C1882" s="513"/>
      <c r="D1882" s="513"/>
      <c r="E1882" s="422" t="s">
        <v>5109</v>
      </c>
      <c r="F1882" s="513" t="s">
        <v>5108</v>
      </c>
      <c r="G1882" s="513"/>
      <c r="H1882" s="513"/>
      <c r="I1882" s="513"/>
      <c r="J1882" s="423">
        <v>32.130000000000003</v>
      </c>
      <c r="K1882" s="422" t="s">
        <v>121</v>
      </c>
    </row>
    <row r="1883" spans="2:11" ht="25.5" x14ac:dyDescent="0.25">
      <c r="B1883" s="429" t="s">
        <v>1770</v>
      </c>
      <c r="C1883" s="429" t="s">
        <v>1771</v>
      </c>
      <c r="D1883" s="429" t="s">
        <v>890</v>
      </c>
      <c r="E1883" s="429" t="s">
        <v>1772</v>
      </c>
      <c r="F1883" s="428" t="s">
        <v>240</v>
      </c>
      <c r="G1883" s="427">
        <v>2.86</v>
      </c>
      <c r="H1883" s="426">
        <v>783.62</v>
      </c>
      <c r="I1883" s="426">
        <v>783.62</v>
      </c>
      <c r="J1883" s="426">
        <v>2241.15</v>
      </c>
      <c r="K1883" s="425">
        <v>6.1044861017577068E-4</v>
      </c>
    </row>
    <row r="1884" spans="2:11" x14ac:dyDescent="0.25">
      <c r="B1884" s="422" t="s">
        <v>4933</v>
      </c>
      <c r="C1884" s="513"/>
      <c r="D1884" s="513"/>
      <c r="E1884" s="422" t="s">
        <v>45</v>
      </c>
      <c r="F1884" s="513" t="s">
        <v>4932</v>
      </c>
      <c r="G1884" s="513"/>
      <c r="H1884" s="513"/>
      <c r="I1884" s="422"/>
      <c r="J1884" s="424" t="s">
        <v>2154</v>
      </c>
      <c r="K1884" s="422"/>
    </row>
    <row r="1885" spans="2:11" ht="25.5" x14ac:dyDescent="0.25">
      <c r="B1885" s="513"/>
      <c r="C1885" s="513"/>
      <c r="D1885" s="513"/>
      <c r="E1885" s="422" t="s">
        <v>5107</v>
      </c>
      <c r="F1885" s="513" t="s">
        <v>5106</v>
      </c>
      <c r="G1885" s="513"/>
      <c r="H1885" s="513"/>
      <c r="I1885" s="513"/>
      <c r="J1885" s="423">
        <v>2.8559999999999999</v>
      </c>
      <c r="K1885" s="422" t="s">
        <v>121</v>
      </c>
    </row>
    <row r="1886" spans="2:11" x14ac:dyDescent="0.25">
      <c r="B1886" s="513" t="s">
        <v>4952</v>
      </c>
      <c r="C1886" s="513"/>
      <c r="D1886" s="513"/>
      <c r="E1886" s="422" t="s">
        <v>121</v>
      </c>
      <c r="F1886" s="513" t="s">
        <v>5105</v>
      </c>
      <c r="G1886" s="513"/>
      <c r="H1886" s="513"/>
      <c r="I1886" s="513"/>
      <c r="J1886" s="423">
        <v>4.0000000000000001E-3</v>
      </c>
      <c r="K1886" s="422" t="s">
        <v>121</v>
      </c>
    </row>
    <row r="1887" spans="2:11" ht="25.5" x14ac:dyDescent="0.25">
      <c r="B1887" s="429" t="s">
        <v>1773</v>
      </c>
      <c r="C1887" s="429" t="s">
        <v>1774</v>
      </c>
      <c r="D1887" s="429" t="s">
        <v>229</v>
      </c>
      <c r="E1887" s="429" t="s">
        <v>1775</v>
      </c>
      <c r="F1887" s="428" t="s">
        <v>240</v>
      </c>
      <c r="G1887" s="427">
        <v>15.68</v>
      </c>
      <c r="H1887" s="426">
        <v>350.71</v>
      </c>
      <c r="I1887" s="426">
        <v>350.71</v>
      </c>
      <c r="J1887" s="426">
        <v>5499.13</v>
      </c>
      <c r="K1887" s="425">
        <v>1.4978632691590862E-3</v>
      </c>
    </row>
    <row r="1888" spans="2:11" x14ac:dyDescent="0.25">
      <c r="B1888" s="422" t="s">
        <v>4933</v>
      </c>
      <c r="C1888" s="513"/>
      <c r="D1888" s="513"/>
      <c r="E1888" s="422" t="s">
        <v>45</v>
      </c>
      <c r="F1888" s="513" t="s">
        <v>4932</v>
      </c>
      <c r="G1888" s="513"/>
      <c r="H1888" s="513"/>
      <c r="I1888" s="422"/>
      <c r="J1888" s="424" t="s">
        <v>2154</v>
      </c>
      <c r="K1888" s="422"/>
    </row>
    <row r="1889" spans="2:11" ht="38.25" x14ac:dyDescent="0.25">
      <c r="B1889" s="513" t="s">
        <v>4949</v>
      </c>
      <c r="C1889" s="513"/>
      <c r="D1889" s="513"/>
      <c r="E1889" s="422" t="s">
        <v>5104</v>
      </c>
      <c r="F1889" s="513" t="s">
        <v>5103</v>
      </c>
      <c r="G1889" s="513"/>
      <c r="H1889" s="513"/>
      <c r="I1889" s="513"/>
      <c r="J1889" s="423">
        <v>15.68</v>
      </c>
      <c r="K1889" s="422" t="s">
        <v>121</v>
      </c>
    </row>
    <row r="1890" spans="2:11" ht="38.25" x14ac:dyDescent="0.25">
      <c r="B1890" s="429" t="s">
        <v>1776</v>
      </c>
      <c r="C1890" s="429" t="s">
        <v>1777</v>
      </c>
      <c r="D1890" s="429" t="s">
        <v>229</v>
      </c>
      <c r="E1890" s="429" t="s">
        <v>1778</v>
      </c>
      <c r="F1890" s="428" t="s">
        <v>240</v>
      </c>
      <c r="G1890" s="427">
        <v>18.649999999999999</v>
      </c>
      <c r="H1890" s="426">
        <v>682.38</v>
      </c>
      <c r="I1890" s="426">
        <v>682.38</v>
      </c>
      <c r="J1890" s="426">
        <v>12726.39</v>
      </c>
      <c r="K1890" s="425">
        <v>3.4664378056153433E-3</v>
      </c>
    </row>
    <row r="1891" spans="2:11" x14ac:dyDescent="0.25">
      <c r="B1891" s="422" t="s">
        <v>4933</v>
      </c>
      <c r="C1891" s="513"/>
      <c r="D1891" s="513"/>
      <c r="E1891" s="422" t="s">
        <v>45</v>
      </c>
      <c r="F1891" s="513" t="s">
        <v>4932</v>
      </c>
      <c r="G1891" s="513"/>
      <c r="H1891" s="513"/>
      <c r="I1891" s="422"/>
      <c r="J1891" s="424" t="s">
        <v>2154</v>
      </c>
      <c r="K1891" s="422"/>
    </row>
    <row r="1892" spans="2:11" ht="51" x14ac:dyDescent="0.25">
      <c r="B1892" s="513"/>
      <c r="C1892" s="513"/>
      <c r="D1892" s="513"/>
      <c r="E1892" s="422" t="s">
        <v>5102</v>
      </c>
      <c r="F1892" s="513"/>
      <c r="G1892" s="513"/>
      <c r="H1892" s="513"/>
      <c r="I1892" s="513"/>
      <c r="J1892" s="423">
        <v>18.649999999999999</v>
      </c>
      <c r="K1892" s="422" t="s">
        <v>121</v>
      </c>
    </row>
    <row r="1893" spans="2:11" ht="25.5" x14ac:dyDescent="0.25">
      <c r="B1893" s="429" t="s">
        <v>1779</v>
      </c>
      <c r="C1893" s="429" t="s">
        <v>1780</v>
      </c>
      <c r="D1893" s="429" t="s">
        <v>229</v>
      </c>
      <c r="E1893" s="429" t="s">
        <v>1781</v>
      </c>
      <c r="F1893" s="428" t="s">
        <v>240</v>
      </c>
      <c r="G1893" s="427">
        <v>3.87</v>
      </c>
      <c r="H1893" s="426">
        <v>872.91</v>
      </c>
      <c r="I1893" s="426">
        <v>872.91</v>
      </c>
      <c r="J1893" s="426">
        <v>3378.16</v>
      </c>
      <c r="K1893" s="425">
        <v>9.2014951116675887E-4</v>
      </c>
    </row>
    <row r="1894" spans="2:11" x14ac:dyDescent="0.25">
      <c r="B1894" s="422" t="s">
        <v>4933</v>
      </c>
      <c r="C1894" s="513"/>
      <c r="D1894" s="513"/>
      <c r="E1894" s="422" t="s">
        <v>45</v>
      </c>
      <c r="F1894" s="513" t="s">
        <v>4932</v>
      </c>
      <c r="G1894" s="513"/>
      <c r="H1894" s="513"/>
      <c r="I1894" s="422"/>
      <c r="J1894" s="424" t="s">
        <v>2154</v>
      </c>
      <c r="K1894" s="422"/>
    </row>
    <row r="1895" spans="2:11" ht="38.25" x14ac:dyDescent="0.25">
      <c r="B1895" s="513"/>
      <c r="C1895" s="513"/>
      <c r="D1895" s="513"/>
      <c r="E1895" s="422" t="s">
        <v>5101</v>
      </c>
      <c r="F1895" s="513"/>
      <c r="G1895" s="513"/>
      <c r="H1895" s="513"/>
      <c r="I1895" s="513"/>
      <c r="J1895" s="423">
        <v>3.87</v>
      </c>
      <c r="K1895" s="422" t="s">
        <v>121</v>
      </c>
    </row>
    <row r="1896" spans="2:11" ht="38.25" x14ac:dyDescent="0.25">
      <c r="B1896" s="429" t="s">
        <v>1782</v>
      </c>
      <c r="C1896" s="429" t="s">
        <v>1783</v>
      </c>
      <c r="D1896" s="429" t="s">
        <v>462</v>
      </c>
      <c r="E1896" s="429" t="s">
        <v>1784</v>
      </c>
      <c r="F1896" s="428" t="s">
        <v>240</v>
      </c>
      <c r="G1896" s="427">
        <v>8.8000000000000007</v>
      </c>
      <c r="H1896" s="426">
        <v>394.67</v>
      </c>
      <c r="I1896" s="426">
        <v>394.67</v>
      </c>
      <c r="J1896" s="426">
        <v>3473.1</v>
      </c>
      <c r="K1896" s="425">
        <v>9.4600944515158252E-4</v>
      </c>
    </row>
    <row r="1897" spans="2:11" x14ac:dyDescent="0.25">
      <c r="B1897" s="422" t="s">
        <v>4933</v>
      </c>
      <c r="C1897" s="513"/>
      <c r="D1897" s="513"/>
      <c r="E1897" s="422" t="s">
        <v>45</v>
      </c>
      <c r="F1897" s="513" t="s">
        <v>4932</v>
      </c>
      <c r="G1897" s="513"/>
      <c r="H1897" s="513"/>
      <c r="I1897" s="422"/>
      <c r="J1897" s="424" t="s">
        <v>2154</v>
      </c>
      <c r="K1897" s="422"/>
    </row>
    <row r="1898" spans="2:11" ht="38.25" x14ac:dyDescent="0.25">
      <c r="B1898" s="513" t="s">
        <v>4949</v>
      </c>
      <c r="C1898" s="513"/>
      <c r="D1898" s="513"/>
      <c r="E1898" s="422" t="s">
        <v>5100</v>
      </c>
      <c r="F1898" s="513" t="s">
        <v>5099</v>
      </c>
      <c r="G1898" s="513"/>
      <c r="H1898" s="513"/>
      <c r="I1898" s="513"/>
      <c r="J1898" s="423">
        <v>8.8000000000000007</v>
      </c>
      <c r="K1898" s="422" t="s">
        <v>121</v>
      </c>
    </row>
    <row r="1899" spans="2:11" x14ac:dyDescent="0.25">
      <c r="B1899" s="434" t="s">
        <v>1785</v>
      </c>
      <c r="C1899" s="434" t="s">
        <v>185</v>
      </c>
      <c r="D1899" s="434"/>
      <c r="E1899" s="434" t="s">
        <v>1786</v>
      </c>
      <c r="F1899" s="433"/>
      <c r="G1899" s="432">
        <v>1</v>
      </c>
      <c r="H1899" s="432" t="s">
        <v>121</v>
      </c>
      <c r="I1899" s="431">
        <v>1780.93</v>
      </c>
      <c r="J1899" s="431">
        <v>1780.93</v>
      </c>
      <c r="K1899" s="430">
        <v>4.8509302961441018E-4</v>
      </c>
    </row>
    <row r="1900" spans="2:11" ht="25.5" x14ac:dyDescent="0.25">
      <c r="B1900" s="429" t="s">
        <v>1787</v>
      </c>
      <c r="C1900" s="429" t="s">
        <v>1788</v>
      </c>
      <c r="D1900" s="429" t="s">
        <v>462</v>
      </c>
      <c r="E1900" s="429" t="s">
        <v>1789</v>
      </c>
      <c r="F1900" s="428" t="s">
        <v>268</v>
      </c>
      <c r="G1900" s="427">
        <v>10.08</v>
      </c>
      <c r="H1900" s="426">
        <v>176.68</v>
      </c>
      <c r="I1900" s="426">
        <v>176.68</v>
      </c>
      <c r="J1900" s="426">
        <v>1780.93</v>
      </c>
      <c r="K1900" s="425">
        <v>4.8509302961441018E-4</v>
      </c>
    </row>
    <row r="1901" spans="2:11" x14ac:dyDescent="0.25">
      <c r="B1901" s="422" t="s">
        <v>4933</v>
      </c>
      <c r="C1901" s="513"/>
      <c r="D1901" s="513"/>
      <c r="E1901" s="422" t="s">
        <v>45</v>
      </c>
      <c r="F1901" s="513" t="s">
        <v>4932</v>
      </c>
      <c r="G1901" s="513"/>
      <c r="H1901" s="513"/>
      <c r="I1901" s="422"/>
      <c r="J1901" s="424" t="s">
        <v>2154</v>
      </c>
      <c r="K1901" s="422"/>
    </row>
    <row r="1902" spans="2:11" ht="38.25" x14ac:dyDescent="0.25">
      <c r="B1902" s="513" t="s">
        <v>4949</v>
      </c>
      <c r="C1902" s="513"/>
      <c r="D1902" s="513"/>
      <c r="E1902" s="422" t="s">
        <v>5098</v>
      </c>
      <c r="F1902" s="513" t="s">
        <v>5097</v>
      </c>
      <c r="G1902" s="513"/>
      <c r="H1902" s="513"/>
      <c r="I1902" s="513"/>
      <c r="J1902" s="423">
        <v>10.08</v>
      </c>
      <c r="K1902" s="422" t="s">
        <v>121</v>
      </c>
    </row>
    <row r="1903" spans="2:11" ht="258.75" customHeight="1" x14ac:dyDescent="0.25">
      <c r="B1903" s="434" t="s">
        <v>117</v>
      </c>
      <c r="C1903" s="434" t="s">
        <v>185</v>
      </c>
      <c r="D1903" s="434"/>
      <c r="E1903" s="434" t="s">
        <v>207</v>
      </c>
      <c r="F1903" s="433"/>
      <c r="G1903" s="432">
        <v>1</v>
      </c>
      <c r="H1903" s="432" t="s">
        <v>121</v>
      </c>
      <c r="I1903" s="431">
        <v>4142.12</v>
      </c>
      <c r="J1903" s="431">
        <v>4142.12</v>
      </c>
      <c r="K1903" s="430">
        <v>1.1282383585129346E-3</v>
      </c>
    </row>
    <row r="1904" spans="2:11" ht="25.5" x14ac:dyDescent="0.25">
      <c r="B1904" s="429" t="s">
        <v>1790</v>
      </c>
      <c r="C1904" s="429" t="s">
        <v>1791</v>
      </c>
      <c r="D1904" s="429" t="s">
        <v>229</v>
      </c>
      <c r="E1904" s="429" t="s">
        <v>1792</v>
      </c>
      <c r="F1904" s="428" t="s">
        <v>240</v>
      </c>
      <c r="G1904" s="427">
        <v>3.87</v>
      </c>
      <c r="H1904" s="426">
        <v>184.95</v>
      </c>
      <c r="I1904" s="426">
        <v>184.95</v>
      </c>
      <c r="J1904" s="426">
        <v>715.76</v>
      </c>
      <c r="K1904" s="425">
        <v>1.9496004159445359E-4</v>
      </c>
    </row>
    <row r="1905" spans="2:11" x14ac:dyDescent="0.25">
      <c r="B1905" s="422" t="s">
        <v>4933</v>
      </c>
      <c r="C1905" s="513"/>
      <c r="D1905" s="513"/>
      <c r="E1905" s="422" t="s">
        <v>45</v>
      </c>
      <c r="F1905" s="513" t="s">
        <v>4932</v>
      </c>
      <c r="G1905" s="513"/>
      <c r="H1905" s="513"/>
      <c r="I1905" s="422"/>
      <c r="J1905" s="424" t="s">
        <v>2154</v>
      </c>
      <c r="K1905" s="422"/>
    </row>
    <row r="1906" spans="2:11" ht="38.25" x14ac:dyDescent="0.25">
      <c r="B1906" s="513" t="s">
        <v>4949</v>
      </c>
      <c r="C1906" s="513"/>
      <c r="D1906" s="513"/>
      <c r="E1906" s="422" t="s">
        <v>5096</v>
      </c>
      <c r="F1906" s="513"/>
      <c r="G1906" s="513"/>
      <c r="H1906" s="513"/>
      <c r="I1906" s="513"/>
      <c r="J1906" s="423">
        <v>3.87</v>
      </c>
      <c r="K1906" s="422" t="s">
        <v>121</v>
      </c>
    </row>
    <row r="1907" spans="2:11" ht="25.5" x14ac:dyDescent="0.25">
      <c r="B1907" s="429" t="s">
        <v>1793</v>
      </c>
      <c r="C1907" s="429" t="s">
        <v>1794</v>
      </c>
      <c r="D1907" s="429" t="s">
        <v>462</v>
      </c>
      <c r="E1907" s="429" t="s">
        <v>1795</v>
      </c>
      <c r="F1907" s="428" t="s">
        <v>240</v>
      </c>
      <c r="G1907" s="427">
        <v>6</v>
      </c>
      <c r="H1907" s="426">
        <v>571.05999999999995</v>
      </c>
      <c r="I1907" s="426">
        <v>571.05999999999995</v>
      </c>
      <c r="J1907" s="426">
        <v>3426.36</v>
      </c>
      <c r="K1907" s="425">
        <v>9.3327831691848099E-4</v>
      </c>
    </row>
    <row r="1908" spans="2:11" x14ac:dyDescent="0.25">
      <c r="B1908" s="422" t="s">
        <v>4933</v>
      </c>
      <c r="C1908" s="513"/>
      <c r="D1908" s="513"/>
      <c r="E1908" s="422" t="s">
        <v>45</v>
      </c>
      <c r="F1908" s="513" t="s">
        <v>4932</v>
      </c>
      <c r="G1908" s="513"/>
      <c r="H1908" s="513"/>
      <c r="I1908" s="422"/>
      <c r="J1908" s="424" t="s">
        <v>2154</v>
      </c>
      <c r="K1908" s="422"/>
    </row>
    <row r="1909" spans="2:11" ht="38.25" x14ac:dyDescent="0.25">
      <c r="B1909" s="513" t="s">
        <v>4949</v>
      </c>
      <c r="C1909" s="513"/>
      <c r="D1909" s="513"/>
      <c r="E1909" s="422" t="s">
        <v>5095</v>
      </c>
      <c r="F1909" s="513" t="s">
        <v>5094</v>
      </c>
      <c r="G1909" s="513"/>
      <c r="H1909" s="513"/>
      <c r="I1909" s="513"/>
      <c r="J1909" s="423">
        <v>6</v>
      </c>
      <c r="K1909" s="422" t="s">
        <v>121</v>
      </c>
    </row>
    <row r="1910" spans="2:11" x14ac:dyDescent="0.25">
      <c r="B1910" s="434" t="s">
        <v>118</v>
      </c>
      <c r="C1910" s="434" t="s">
        <v>185</v>
      </c>
      <c r="D1910" s="434"/>
      <c r="E1910" s="434" t="s">
        <v>190</v>
      </c>
      <c r="F1910" s="433"/>
      <c r="G1910" s="432">
        <v>1</v>
      </c>
      <c r="H1910" s="432" t="s">
        <v>121</v>
      </c>
      <c r="I1910" s="431">
        <v>16483.080000000002</v>
      </c>
      <c r="J1910" s="431">
        <v>16483.080000000002</v>
      </c>
      <c r="K1910" s="430">
        <v>4.4896920230310519E-3</v>
      </c>
    </row>
    <row r="1911" spans="2:11" ht="262.5" customHeight="1" x14ac:dyDescent="0.25">
      <c r="B1911" s="429" t="s">
        <v>1796</v>
      </c>
      <c r="C1911" s="429" t="s">
        <v>1797</v>
      </c>
      <c r="D1911" s="429" t="s">
        <v>229</v>
      </c>
      <c r="E1911" s="429" t="s">
        <v>1798</v>
      </c>
      <c r="F1911" s="428" t="s">
        <v>240</v>
      </c>
      <c r="G1911" s="427">
        <v>13.21</v>
      </c>
      <c r="H1911" s="426">
        <v>479.21</v>
      </c>
      <c r="I1911" s="426">
        <v>479.21</v>
      </c>
      <c r="J1911" s="426">
        <v>6330.36</v>
      </c>
      <c r="K1911" s="425">
        <v>1.7242752443666384E-3</v>
      </c>
    </row>
    <row r="1912" spans="2:11" x14ac:dyDescent="0.25">
      <c r="B1912" s="422" t="s">
        <v>4933</v>
      </c>
      <c r="C1912" s="513"/>
      <c r="D1912" s="513"/>
      <c r="E1912" s="422" t="s">
        <v>45</v>
      </c>
      <c r="F1912" s="513" t="s">
        <v>4932</v>
      </c>
      <c r="G1912" s="513"/>
      <c r="H1912" s="513"/>
      <c r="I1912" s="422"/>
      <c r="J1912" s="424" t="s">
        <v>2154</v>
      </c>
      <c r="K1912" s="422"/>
    </row>
    <row r="1913" spans="2:11" ht="38.25" x14ac:dyDescent="0.25">
      <c r="B1913" s="513" t="s">
        <v>4949</v>
      </c>
      <c r="C1913" s="513"/>
      <c r="D1913" s="513"/>
      <c r="E1913" s="422" t="s">
        <v>5092</v>
      </c>
      <c r="F1913" s="517" t="s">
        <v>5093</v>
      </c>
      <c r="G1913" s="513"/>
      <c r="H1913" s="513"/>
      <c r="I1913" s="513"/>
      <c r="J1913" s="423">
        <v>1.2230000000000001</v>
      </c>
      <c r="K1913" s="422" t="s">
        <v>121</v>
      </c>
    </row>
    <row r="1914" spans="2:11" ht="38.25" x14ac:dyDescent="0.25">
      <c r="B1914" s="513" t="s">
        <v>4949</v>
      </c>
      <c r="C1914" s="513"/>
      <c r="D1914" s="513"/>
      <c r="E1914" s="422" t="s">
        <v>5092</v>
      </c>
      <c r="F1914" s="513"/>
      <c r="G1914" s="513"/>
      <c r="H1914" s="513"/>
      <c r="I1914" s="513"/>
      <c r="J1914" s="423">
        <v>1.1890000000000001</v>
      </c>
      <c r="K1914" s="422" t="s">
        <v>121</v>
      </c>
    </row>
    <row r="1915" spans="2:11" ht="38.25" x14ac:dyDescent="0.25">
      <c r="B1915" s="513" t="s">
        <v>4949</v>
      </c>
      <c r="C1915" s="513"/>
      <c r="D1915" s="513"/>
      <c r="E1915" s="422" t="s">
        <v>5092</v>
      </c>
      <c r="F1915" s="513"/>
      <c r="G1915" s="513"/>
      <c r="H1915" s="513"/>
      <c r="I1915" s="513"/>
      <c r="J1915" s="423">
        <v>1.1275999999999999</v>
      </c>
      <c r="K1915" s="422" t="s">
        <v>121</v>
      </c>
    </row>
    <row r="1916" spans="2:11" ht="38.25" x14ac:dyDescent="0.25">
      <c r="B1916" s="513" t="s">
        <v>4949</v>
      </c>
      <c r="C1916" s="513"/>
      <c r="D1916" s="513"/>
      <c r="E1916" s="422" t="s">
        <v>5091</v>
      </c>
      <c r="F1916" s="513"/>
      <c r="G1916" s="513"/>
      <c r="H1916" s="513"/>
      <c r="I1916" s="513"/>
      <c r="J1916" s="423">
        <v>1.2250000000000001</v>
      </c>
      <c r="K1916" s="422" t="s">
        <v>121</v>
      </c>
    </row>
    <row r="1917" spans="2:11" ht="38.25" x14ac:dyDescent="0.25">
      <c r="B1917" s="513" t="s">
        <v>4949</v>
      </c>
      <c r="C1917" s="513"/>
      <c r="D1917" s="513"/>
      <c r="E1917" s="422" t="s">
        <v>5090</v>
      </c>
      <c r="F1917" s="513"/>
      <c r="G1917" s="513"/>
      <c r="H1917" s="513"/>
      <c r="I1917" s="513"/>
      <c r="J1917" s="423">
        <v>1.2375</v>
      </c>
      <c r="K1917" s="422" t="s">
        <v>121</v>
      </c>
    </row>
    <row r="1918" spans="2:11" ht="38.25" x14ac:dyDescent="0.25">
      <c r="B1918" s="513" t="s">
        <v>4949</v>
      </c>
      <c r="C1918" s="513"/>
      <c r="D1918" s="513"/>
      <c r="E1918" s="422" t="s">
        <v>5089</v>
      </c>
      <c r="F1918" s="513"/>
      <c r="G1918" s="513"/>
      <c r="H1918" s="513"/>
      <c r="I1918" s="513"/>
      <c r="J1918" s="423">
        <v>1.657</v>
      </c>
      <c r="K1918" s="422" t="s">
        <v>121</v>
      </c>
    </row>
    <row r="1919" spans="2:11" ht="38.25" x14ac:dyDescent="0.25">
      <c r="B1919" s="513" t="s">
        <v>4949</v>
      </c>
      <c r="C1919" s="513"/>
      <c r="D1919" s="513"/>
      <c r="E1919" s="422" t="s">
        <v>5088</v>
      </c>
      <c r="F1919" s="513"/>
      <c r="G1919" s="513"/>
      <c r="H1919" s="513"/>
      <c r="I1919" s="513"/>
      <c r="J1919" s="423">
        <v>2.79</v>
      </c>
      <c r="K1919" s="422" t="s">
        <v>121</v>
      </c>
    </row>
    <row r="1920" spans="2:11" ht="38.25" x14ac:dyDescent="0.25">
      <c r="B1920" s="513" t="s">
        <v>4949</v>
      </c>
      <c r="C1920" s="513"/>
      <c r="D1920" s="513"/>
      <c r="E1920" s="422" t="s">
        <v>5087</v>
      </c>
      <c r="F1920" s="513"/>
      <c r="G1920" s="513"/>
      <c r="H1920" s="513"/>
      <c r="I1920" s="513"/>
      <c r="J1920" s="423">
        <v>2.762</v>
      </c>
      <c r="K1920" s="422" t="s">
        <v>121</v>
      </c>
    </row>
    <row r="1921" spans="2:11" x14ac:dyDescent="0.25">
      <c r="B1921" s="513" t="s">
        <v>4952</v>
      </c>
      <c r="C1921" s="513"/>
      <c r="D1921" s="513"/>
      <c r="E1921" s="422" t="s">
        <v>121</v>
      </c>
      <c r="F1921" s="513" t="s">
        <v>5086</v>
      </c>
      <c r="G1921" s="513"/>
      <c r="H1921" s="513"/>
      <c r="I1921" s="513"/>
      <c r="J1921" s="423">
        <v>-1.1000000000000001E-3</v>
      </c>
      <c r="K1921" s="422" t="s">
        <v>121</v>
      </c>
    </row>
    <row r="1922" spans="2:11" ht="278.25" customHeight="1" x14ac:dyDescent="0.25">
      <c r="B1922" s="429" t="s">
        <v>1799</v>
      </c>
      <c r="C1922" s="429" t="s">
        <v>1800</v>
      </c>
      <c r="D1922" s="429" t="s">
        <v>1156</v>
      </c>
      <c r="E1922" s="429" t="s">
        <v>1801</v>
      </c>
      <c r="F1922" s="428" t="s">
        <v>240</v>
      </c>
      <c r="G1922" s="427">
        <v>6.91</v>
      </c>
      <c r="H1922" s="426">
        <v>1469.28</v>
      </c>
      <c r="I1922" s="426">
        <v>1469.28</v>
      </c>
      <c r="J1922" s="426">
        <v>10152.719999999999</v>
      </c>
      <c r="K1922" s="425">
        <v>2.7654167786644139E-3</v>
      </c>
    </row>
    <row r="1923" spans="2:11" x14ac:dyDescent="0.25">
      <c r="B1923" s="422" t="s">
        <v>4933</v>
      </c>
      <c r="C1923" s="513"/>
      <c r="D1923" s="513"/>
      <c r="E1923" s="422" t="s">
        <v>45</v>
      </c>
      <c r="F1923" s="513" t="s">
        <v>4932</v>
      </c>
      <c r="G1923" s="513"/>
      <c r="H1923" s="513"/>
      <c r="I1923" s="422"/>
      <c r="J1923" s="424" t="s">
        <v>2154</v>
      </c>
      <c r="K1923" s="422"/>
    </row>
    <row r="1924" spans="2:11" ht="69" customHeight="1" x14ac:dyDescent="0.25">
      <c r="B1924" s="513" t="s">
        <v>4949</v>
      </c>
      <c r="C1924" s="513"/>
      <c r="D1924" s="513"/>
      <c r="E1924" s="422" t="s">
        <v>5085</v>
      </c>
      <c r="F1924" s="513">
        <v>6.91</v>
      </c>
      <c r="G1924" s="513"/>
      <c r="H1924" s="513"/>
      <c r="I1924" s="513"/>
      <c r="J1924" s="423">
        <v>6.91</v>
      </c>
      <c r="K1924" s="422" t="s">
        <v>121</v>
      </c>
    </row>
    <row r="1925" spans="2:11" x14ac:dyDescent="0.25">
      <c r="B1925" s="434" t="s">
        <v>119</v>
      </c>
      <c r="C1925" s="434" t="s">
        <v>185</v>
      </c>
      <c r="D1925" s="434"/>
      <c r="E1925" s="434" t="s">
        <v>208</v>
      </c>
      <c r="F1925" s="433"/>
      <c r="G1925" s="432">
        <v>1</v>
      </c>
      <c r="H1925" s="432" t="s">
        <v>121</v>
      </c>
      <c r="I1925" s="431">
        <v>169828.1</v>
      </c>
      <c r="J1925" s="431">
        <v>169828.1</v>
      </c>
      <c r="K1925" s="430">
        <v>4.6258094109627557E-2</v>
      </c>
    </row>
    <row r="1926" spans="2:11" x14ac:dyDescent="0.25">
      <c r="B1926" s="434" t="s">
        <v>1802</v>
      </c>
      <c r="C1926" s="434" t="s">
        <v>185</v>
      </c>
      <c r="D1926" s="434"/>
      <c r="E1926" s="434" t="s">
        <v>1803</v>
      </c>
      <c r="F1926" s="433"/>
      <c r="G1926" s="432">
        <v>1</v>
      </c>
      <c r="H1926" s="432" t="s">
        <v>121</v>
      </c>
      <c r="I1926" s="431">
        <v>38684.86</v>
      </c>
      <c r="J1926" s="431">
        <v>38684.86</v>
      </c>
      <c r="K1926" s="430">
        <v>1.0537054200675664E-2</v>
      </c>
    </row>
    <row r="1927" spans="2:11" ht="25.5" x14ac:dyDescent="0.25">
      <c r="B1927" s="429" t="s">
        <v>1804</v>
      </c>
      <c r="C1927" s="429" t="s">
        <v>1805</v>
      </c>
      <c r="D1927" s="429" t="s">
        <v>229</v>
      </c>
      <c r="E1927" s="429" t="s">
        <v>1806</v>
      </c>
      <c r="F1927" s="428" t="s">
        <v>240</v>
      </c>
      <c r="G1927" s="427">
        <v>1256.4100000000001</v>
      </c>
      <c r="H1927" s="426">
        <v>6.15</v>
      </c>
      <c r="I1927" s="426">
        <v>6.15</v>
      </c>
      <c r="J1927" s="426">
        <v>7726.92</v>
      </c>
      <c r="K1927" s="425">
        <v>2.1046728576576161E-3</v>
      </c>
    </row>
    <row r="1928" spans="2:11" x14ac:dyDescent="0.25">
      <c r="B1928" s="422" t="s">
        <v>4933</v>
      </c>
      <c r="C1928" s="513"/>
      <c r="D1928" s="513"/>
      <c r="E1928" s="422" t="s">
        <v>45</v>
      </c>
      <c r="F1928" s="513" t="s">
        <v>4932</v>
      </c>
      <c r="G1928" s="513"/>
      <c r="H1928" s="513"/>
      <c r="I1928" s="422"/>
      <c r="J1928" s="424" t="s">
        <v>2154</v>
      </c>
      <c r="K1928" s="422"/>
    </row>
    <row r="1929" spans="2:11" ht="102" x14ac:dyDescent="0.25">
      <c r="B1929" s="513" t="s">
        <v>4949</v>
      </c>
      <c r="C1929" s="513"/>
      <c r="D1929" s="513"/>
      <c r="E1929" s="422" t="s">
        <v>5084</v>
      </c>
      <c r="F1929" s="513" t="s">
        <v>5082</v>
      </c>
      <c r="G1929" s="513"/>
      <c r="H1929" s="513"/>
      <c r="I1929" s="513"/>
      <c r="J1929" s="423">
        <v>1256.4100000000001</v>
      </c>
      <c r="K1929" s="422" t="s">
        <v>121</v>
      </c>
    </row>
    <row r="1930" spans="2:11" ht="25.5" x14ac:dyDescent="0.25">
      <c r="B1930" s="429" t="s">
        <v>1807</v>
      </c>
      <c r="C1930" s="429" t="s">
        <v>1808</v>
      </c>
      <c r="D1930" s="429" t="s">
        <v>229</v>
      </c>
      <c r="E1930" s="429" t="s">
        <v>1809</v>
      </c>
      <c r="F1930" s="428" t="s">
        <v>240</v>
      </c>
      <c r="G1930" s="427">
        <v>1256.4100000000001</v>
      </c>
      <c r="H1930" s="426">
        <v>24.64</v>
      </c>
      <c r="I1930" s="426">
        <v>24.64</v>
      </c>
      <c r="J1930" s="426">
        <v>30957.94</v>
      </c>
      <c r="K1930" s="425">
        <v>8.4323813430180489E-3</v>
      </c>
    </row>
    <row r="1931" spans="2:11" x14ac:dyDescent="0.25">
      <c r="B1931" s="422" t="s">
        <v>4933</v>
      </c>
      <c r="C1931" s="513"/>
      <c r="D1931" s="513"/>
      <c r="E1931" s="422" t="s">
        <v>45</v>
      </c>
      <c r="F1931" s="513" t="s">
        <v>4932</v>
      </c>
      <c r="G1931" s="513"/>
      <c r="H1931" s="513"/>
      <c r="I1931" s="422"/>
      <c r="J1931" s="424" t="s">
        <v>2154</v>
      </c>
      <c r="K1931" s="422"/>
    </row>
    <row r="1932" spans="2:11" ht="102" x14ac:dyDescent="0.25">
      <c r="B1932" s="513" t="s">
        <v>4949</v>
      </c>
      <c r="C1932" s="513"/>
      <c r="D1932" s="513"/>
      <c r="E1932" s="422" t="s">
        <v>5083</v>
      </c>
      <c r="F1932" s="513" t="s">
        <v>5082</v>
      </c>
      <c r="G1932" s="513"/>
      <c r="H1932" s="513"/>
      <c r="I1932" s="513"/>
      <c r="J1932" s="423">
        <v>1256.4100000000001</v>
      </c>
      <c r="K1932" s="422" t="s">
        <v>121</v>
      </c>
    </row>
    <row r="1933" spans="2:11" x14ac:dyDescent="0.25">
      <c r="B1933" s="434" t="s">
        <v>1810</v>
      </c>
      <c r="C1933" s="434" t="s">
        <v>185</v>
      </c>
      <c r="D1933" s="434"/>
      <c r="E1933" s="434" t="s">
        <v>1811</v>
      </c>
      <c r="F1933" s="433"/>
      <c r="G1933" s="432">
        <v>1</v>
      </c>
      <c r="H1933" s="432" t="s">
        <v>121</v>
      </c>
      <c r="I1933" s="431">
        <v>127965.36</v>
      </c>
      <c r="J1933" s="431">
        <v>127965.36</v>
      </c>
      <c r="K1933" s="430">
        <v>3.48554430371203E-2</v>
      </c>
    </row>
    <row r="1934" spans="2:11" ht="25.5" x14ac:dyDescent="0.25">
      <c r="B1934" s="429" t="s">
        <v>1812</v>
      </c>
      <c r="C1934" s="429" t="s">
        <v>1813</v>
      </c>
      <c r="D1934" s="429" t="s">
        <v>238</v>
      </c>
      <c r="E1934" s="429" t="s">
        <v>1814</v>
      </c>
      <c r="F1934" s="428" t="s">
        <v>240</v>
      </c>
      <c r="G1934" s="427">
        <v>1256.4100000000001</v>
      </c>
      <c r="H1934" s="426">
        <v>101.85</v>
      </c>
      <c r="I1934" s="426">
        <v>101.85</v>
      </c>
      <c r="J1934" s="426">
        <v>127965.36</v>
      </c>
      <c r="K1934" s="425">
        <v>3.48554430371203E-2</v>
      </c>
    </row>
    <row r="1935" spans="2:11" x14ac:dyDescent="0.25">
      <c r="B1935" s="422" t="s">
        <v>4933</v>
      </c>
      <c r="C1935" s="513"/>
      <c r="D1935" s="513"/>
      <c r="E1935" s="422" t="s">
        <v>45</v>
      </c>
      <c r="F1935" s="513" t="s">
        <v>4932</v>
      </c>
      <c r="G1935" s="513"/>
      <c r="H1935" s="513"/>
      <c r="I1935" s="422"/>
      <c r="J1935" s="424" t="s">
        <v>2154</v>
      </c>
      <c r="K1935" s="422"/>
    </row>
    <row r="1936" spans="2:11" ht="178.5" x14ac:dyDescent="0.25">
      <c r="B1936" s="513" t="s">
        <v>4949</v>
      </c>
      <c r="C1936" s="513"/>
      <c r="D1936" s="513"/>
      <c r="E1936" s="461" t="s">
        <v>5507</v>
      </c>
      <c r="F1936" s="513" t="s">
        <v>5082</v>
      </c>
      <c r="G1936" s="513"/>
      <c r="H1936" s="513"/>
      <c r="I1936" s="513"/>
      <c r="J1936" s="423">
        <v>1256.4100000000001</v>
      </c>
      <c r="K1936" s="422" t="s">
        <v>121</v>
      </c>
    </row>
    <row r="1937" spans="2:11" x14ac:dyDescent="0.25">
      <c r="B1937" s="434" t="s">
        <v>1815</v>
      </c>
      <c r="C1937" s="434" t="s">
        <v>185</v>
      </c>
      <c r="D1937" s="434"/>
      <c r="E1937" s="434" t="s">
        <v>1816</v>
      </c>
      <c r="F1937" s="433"/>
      <c r="G1937" s="432">
        <v>1</v>
      </c>
      <c r="H1937" s="432" t="s">
        <v>121</v>
      </c>
      <c r="I1937" s="431">
        <v>3177.88</v>
      </c>
      <c r="J1937" s="431">
        <v>3177.88</v>
      </c>
      <c r="K1937" s="430">
        <v>8.655968718315946E-4</v>
      </c>
    </row>
    <row r="1938" spans="2:11" ht="275.25" customHeight="1" x14ac:dyDescent="0.25">
      <c r="B1938" s="429" t="s">
        <v>1817</v>
      </c>
      <c r="C1938" s="429" t="s">
        <v>1818</v>
      </c>
      <c r="D1938" s="429" t="s">
        <v>434</v>
      </c>
      <c r="E1938" s="429" t="s">
        <v>1819</v>
      </c>
      <c r="F1938" s="428" t="s">
        <v>628</v>
      </c>
      <c r="G1938" s="427">
        <v>19.72</v>
      </c>
      <c r="H1938" s="426">
        <v>161.15</v>
      </c>
      <c r="I1938" s="426">
        <v>161.15</v>
      </c>
      <c r="J1938" s="426">
        <v>3177.88</v>
      </c>
      <c r="K1938" s="425">
        <v>8.655968718315946E-4</v>
      </c>
    </row>
    <row r="1939" spans="2:11" x14ac:dyDescent="0.25">
      <c r="B1939" s="422" t="s">
        <v>4933</v>
      </c>
      <c r="C1939" s="513"/>
      <c r="D1939" s="513"/>
      <c r="E1939" s="422" t="s">
        <v>45</v>
      </c>
      <c r="F1939" s="513" t="s">
        <v>4932</v>
      </c>
      <c r="G1939" s="513"/>
      <c r="H1939" s="513"/>
      <c r="I1939" s="422"/>
      <c r="J1939" s="424" t="s">
        <v>2154</v>
      </c>
      <c r="K1939" s="422"/>
    </row>
    <row r="1940" spans="2:11" ht="72" customHeight="1" x14ac:dyDescent="0.25">
      <c r="B1940" s="513" t="s">
        <v>4949</v>
      </c>
      <c r="C1940" s="513"/>
      <c r="D1940" s="513"/>
      <c r="E1940" s="422" t="s">
        <v>5081</v>
      </c>
      <c r="F1940" s="513"/>
      <c r="G1940" s="513"/>
      <c r="H1940" s="513"/>
      <c r="I1940" s="513"/>
      <c r="J1940" s="423">
        <v>19.72</v>
      </c>
      <c r="K1940" s="422" t="s">
        <v>121</v>
      </c>
    </row>
    <row r="1941" spans="2:11" x14ac:dyDescent="0.25">
      <c r="B1941" s="434" t="s">
        <v>191</v>
      </c>
      <c r="C1941" s="434" t="s">
        <v>185</v>
      </c>
      <c r="D1941" s="434"/>
      <c r="E1941" s="434" t="s">
        <v>1820</v>
      </c>
      <c r="F1941" s="433"/>
      <c r="G1941" s="432">
        <v>1</v>
      </c>
      <c r="H1941" s="432" t="s">
        <v>121</v>
      </c>
      <c r="I1941" s="431">
        <v>333619.68</v>
      </c>
      <c r="J1941" s="431">
        <v>333619.68</v>
      </c>
      <c r="K1941" s="430">
        <v>9.0871949661238821E-2</v>
      </c>
    </row>
    <row r="1942" spans="2:11" x14ac:dyDescent="0.25">
      <c r="B1942" s="434" t="s">
        <v>1821</v>
      </c>
      <c r="C1942" s="434" t="s">
        <v>185</v>
      </c>
      <c r="D1942" s="434"/>
      <c r="E1942" s="434" t="s">
        <v>1822</v>
      </c>
      <c r="F1942" s="433"/>
      <c r="G1942" s="432">
        <v>1</v>
      </c>
      <c r="H1942" s="432" t="s">
        <v>121</v>
      </c>
      <c r="I1942" s="431">
        <v>229983.55</v>
      </c>
      <c r="J1942" s="431">
        <v>229983.55</v>
      </c>
      <c r="K1942" s="430">
        <v>6.264334759422166E-2</v>
      </c>
    </row>
    <row r="1943" spans="2:11" ht="275.25" customHeight="1" x14ac:dyDescent="0.25">
      <c r="B1943" s="429" t="s">
        <v>1823</v>
      </c>
      <c r="C1943" s="429" t="s">
        <v>1824</v>
      </c>
      <c r="D1943" s="429" t="s">
        <v>229</v>
      </c>
      <c r="E1943" s="429" t="s">
        <v>1825</v>
      </c>
      <c r="F1943" s="428" t="s">
        <v>284</v>
      </c>
      <c r="G1943" s="427">
        <v>740.15</v>
      </c>
      <c r="H1943" s="426">
        <v>7.13</v>
      </c>
      <c r="I1943" s="426">
        <v>7.13</v>
      </c>
      <c r="J1943" s="426">
        <v>5277.27</v>
      </c>
      <c r="K1943" s="425">
        <v>1.4374326292404746E-3</v>
      </c>
    </row>
    <row r="1944" spans="2:11" x14ac:dyDescent="0.25">
      <c r="B1944" s="422" t="s">
        <v>4933</v>
      </c>
      <c r="C1944" s="513"/>
      <c r="D1944" s="513"/>
      <c r="E1944" s="422" t="s">
        <v>45</v>
      </c>
      <c r="F1944" s="513" t="s">
        <v>4932</v>
      </c>
      <c r="G1944" s="513"/>
      <c r="H1944" s="513"/>
      <c r="I1944" s="422"/>
      <c r="J1944" s="424" t="s">
        <v>2154</v>
      </c>
      <c r="K1944" s="422"/>
    </row>
    <row r="1945" spans="2:11" ht="48" customHeight="1" x14ac:dyDescent="0.25">
      <c r="B1945" s="513" t="s">
        <v>4949</v>
      </c>
      <c r="C1945" s="513"/>
      <c r="D1945" s="513"/>
      <c r="E1945" s="422" t="s">
        <v>5080</v>
      </c>
      <c r="F1945" s="513"/>
      <c r="G1945" s="513"/>
      <c r="H1945" s="513"/>
      <c r="I1945" s="513"/>
      <c r="J1945" s="423">
        <v>740.15</v>
      </c>
      <c r="K1945" s="422" t="s">
        <v>121</v>
      </c>
    </row>
    <row r="1946" spans="2:11" ht="275.25" customHeight="1" x14ac:dyDescent="0.25">
      <c r="B1946" s="429" t="s">
        <v>1826</v>
      </c>
      <c r="C1946" s="429" t="s">
        <v>1827</v>
      </c>
      <c r="D1946" s="429" t="s">
        <v>229</v>
      </c>
      <c r="E1946" s="429" t="s">
        <v>1828</v>
      </c>
      <c r="F1946" s="428" t="s">
        <v>240</v>
      </c>
      <c r="G1946" s="427">
        <v>251.79</v>
      </c>
      <c r="H1946" s="426">
        <v>39.07</v>
      </c>
      <c r="I1946" s="426">
        <v>39.07</v>
      </c>
      <c r="J1946" s="426">
        <v>9837.44</v>
      </c>
      <c r="K1946" s="425">
        <v>2.6795402251913233E-3</v>
      </c>
    </row>
    <row r="1947" spans="2:11" x14ac:dyDescent="0.25">
      <c r="B1947" s="422" t="s">
        <v>4933</v>
      </c>
      <c r="C1947" s="513"/>
      <c r="D1947" s="513"/>
      <c r="E1947" s="422" t="s">
        <v>45</v>
      </c>
      <c r="F1947" s="513" t="s">
        <v>4932</v>
      </c>
      <c r="G1947" s="513"/>
      <c r="H1947" s="513"/>
      <c r="I1947" s="422"/>
      <c r="J1947" s="424" t="s">
        <v>2154</v>
      </c>
      <c r="K1947" s="422"/>
    </row>
    <row r="1948" spans="2:11" ht="42" customHeight="1" x14ac:dyDescent="0.25">
      <c r="B1948" s="513" t="s">
        <v>4949</v>
      </c>
      <c r="C1948" s="513"/>
      <c r="D1948" s="513"/>
      <c r="E1948" s="422" t="s">
        <v>5079</v>
      </c>
      <c r="F1948" s="513"/>
      <c r="G1948" s="513"/>
      <c r="H1948" s="513"/>
      <c r="I1948" s="513"/>
      <c r="J1948" s="423">
        <v>251.79</v>
      </c>
      <c r="K1948" s="422" t="s">
        <v>121</v>
      </c>
    </row>
    <row r="1949" spans="2:11" ht="291.75" customHeight="1" x14ac:dyDescent="0.25">
      <c r="B1949" s="429" t="s">
        <v>1829</v>
      </c>
      <c r="C1949" s="429" t="s">
        <v>1830</v>
      </c>
      <c r="D1949" s="429" t="s">
        <v>434</v>
      </c>
      <c r="E1949" s="429" t="s">
        <v>1831</v>
      </c>
      <c r="F1949" s="428" t="s">
        <v>240</v>
      </c>
      <c r="G1949" s="427">
        <v>91.47</v>
      </c>
      <c r="H1949" s="426">
        <v>52.97</v>
      </c>
      <c r="I1949" s="426">
        <v>52.97</v>
      </c>
      <c r="J1949" s="426">
        <v>4845.17</v>
      </c>
      <c r="K1949" s="425">
        <v>1.3197364266404922E-3</v>
      </c>
    </row>
    <row r="1950" spans="2:11" x14ac:dyDescent="0.25">
      <c r="B1950" s="422" t="s">
        <v>4933</v>
      </c>
      <c r="C1950" s="513"/>
      <c r="D1950" s="513"/>
      <c r="E1950" s="422" t="s">
        <v>45</v>
      </c>
      <c r="F1950" s="513" t="s">
        <v>4932</v>
      </c>
      <c r="G1950" s="513"/>
      <c r="H1950" s="513"/>
      <c r="I1950" s="422"/>
      <c r="J1950" s="424" t="s">
        <v>2154</v>
      </c>
      <c r="K1950" s="422"/>
    </row>
    <row r="1951" spans="2:11" ht="59.25" customHeight="1" x14ac:dyDescent="0.25">
      <c r="B1951" s="513" t="s">
        <v>4949</v>
      </c>
      <c r="C1951" s="513"/>
      <c r="D1951" s="513"/>
      <c r="E1951" s="422" t="s">
        <v>5078</v>
      </c>
      <c r="F1951" s="513"/>
      <c r="G1951" s="513"/>
      <c r="H1951" s="513"/>
      <c r="I1951" s="513"/>
      <c r="J1951" s="423">
        <v>91.47</v>
      </c>
      <c r="K1951" s="422" t="s">
        <v>121</v>
      </c>
    </row>
    <row r="1952" spans="2:11" ht="275.25" customHeight="1" x14ac:dyDescent="0.25">
      <c r="B1952" s="429" t="s">
        <v>1832</v>
      </c>
      <c r="C1952" s="429" t="s">
        <v>1833</v>
      </c>
      <c r="D1952" s="429" t="s">
        <v>434</v>
      </c>
      <c r="E1952" s="429" t="s">
        <v>1834</v>
      </c>
      <c r="F1952" s="428" t="s">
        <v>240</v>
      </c>
      <c r="G1952" s="427">
        <v>145.76</v>
      </c>
      <c r="H1952" s="426">
        <v>44.89</v>
      </c>
      <c r="I1952" s="426">
        <v>44.89</v>
      </c>
      <c r="J1952" s="426">
        <v>6543.17</v>
      </c>
      <c r="K1952" s="425">
        <v>1.7822408284335265E-3</v>
      </c>
    </row>
    <row r="1953" spans="2:11" x14ac:dyDescent="0.25">
      <c r="B1953" s="422" t="s">
        <v>4933</v>
      </c>
      <c r="C1953" s="513"/>
      <c r="D1953" s="513"/>
      <c r="E1953" s="422" t="s">
        <v>45</v>
      </c>
      <c r="F1953" s="513" t="s">
        <v>4932</v>
      </c>
      <c r="G1953" s="513"/>
      <c r="H1953" s="513"/>
      <c r="I1953" s="422"/>
      <c r="J1953" s="424" t="s">
        <v>2154</v>
      </c>
      <c r="K1953" s="422"/>
    </row>
    <row r="1954" spans="2:11" ht="69.75" customHeight="1" x14ac:dyDescent="0.25">
      <c r="B1954" s="513" t="s">
        <v>4949</v>
      </c>
      <c r="C1954" s="513"/>
      <c r="D1954" s="513"/>
      <c r="E1954" s="422" t="s">
        <v>5077</v>
      </c>
      <c r="F1954" s="513"/>
      <c r="G1954" s="513"/>
      <c r="H1954" s="513"/>
      <c r="I1954" s="513"/>
      <c r="J1954" s="423">
        <v>145.76</v>
      </c>
      <c r="K1954" s="422" t="s">
        <v>121</v>
      </c>
    </row>
    <row r="1955" spans="2:11" ht="307.5" customHeight="1" x14ac:dyDescent="0.25">
      <c r="B1955" s="429" t="s">
        <v>1835</v>
      </c>
      <c r="C1955" s="429" t="s">
        <v>1836</v>
      </c>
      <c r="D1955" s="429" t="s">
        <v>238</v>
      </c>
      <c r="E1955" s="429" t="s">
        <v>1837</v>
      </c>
      <c r="F1955" s="428" t="s">
        <v>240</v>
      </c>
      <c r="G1955" s="427">
        <v>233.51</v>
      </c>
      <c r="H1955" s="426">
        <v>202.24</v>
      </c>
      <c r="I1955" s="426">
        <v>202.24</v>
      </c>
      <c r="J1955" s="426">
        <v>47225.06</v>
      </c>
      <c r="K1955" s="425">
        <v>1.2863249779116695E-2</v>
      </c>
    </row>
    <row r="1956" spans="2:11" x14ac:dyDescent="0.25">
      <c r="B1956" s="422" t="s">
        <v>4933</v>
      </c>
      <c r="C1956" s="513"/>
      <c r="D1956" s="513"/>
      <c r="E1956" s="422" t="s">
        <v>45</v>
      </c>
      <c r="F1956" s="513" t="s">
        <v>4932</v>
      </c>
      <c r="G1956" s="513"/>
      <c r="H1956" s="513"/>
      <c r="I1956" s="422"/>
      <c r="J1956" s="424" t="s">
        <v>2154</v>
      </c>
      <c r="K1956" s="422"/>
    </row>
    <row r="1957" spans="2:11" ht="51" x14ac:dyDescent="0.25">
      <c r="B1957" s="513" t="s">
        <v>4949</v>
      </c>
      <c r="C1957" s="513"/>
      <c r="D1957" s="513"/>
      <c r="E1957" s="422" t="s">
        <v>5076</v>
      </c>
      <c r="F1957" s="513" t="s">
        <v>2054</v>
      </c>
      <c r="G1957" s="513"/>
      <c r="H1957" s="513"/>
      <c r="I1957" s="513"/>
      <c r="J1957" s="423">
        <v>233.51</v>
      </c>
      <c r="K1957" s="422" t="s">
        <v>121</v>
      </c>
    </row>
    <row r="1958" spans="2:11" ht="275.25" customHeight="1" x14ac:dyDescent="0.25">
      <c r="B1958" s="429" t="s">
        <v>1838</v>
      </c>
      <c r="C1958" s="429" t="s">
        <v>1839</v>
      </c>
      <c r="D1958" s="429" t="s">
        <v>238</v>
      </c>
      <c r="E1958" s="429" t="s">
        <v>1840</v>
      </c>
      <c r="F1958" s="428" t="s">
        <v>240</v>
      </c>
      <c r="G1958" s="427">
        <v>227.99</v>
      </c>
      <c r="H1958" s="426">
        <v>180.84</v>
      </c>
      <c r="I1958" s="426">
        <v>180.84</v>
      </c>
      <c r="J1958" s="426">
        <v>41229.71</v>
      </c>
      <c r="K1958" s="425">
        <v>1.1230225182361768E-2</v>
      </c>
    </row>
    <row r="1959" spans="2:11" x14ac:dyDescent="0.25">
      <c r="B1959" s="422" t="s">
        <v>4933</v>
      </c>
      <c r="C1959" s="513"/>
      <c r="D1959" s="513"/>
      <c r="E1959" s="422" t="s">
        <v>45</v>
      </c>
      <c r="F1959" s="513" t="s">
        <v>4932</v>
      </c>
      <c r="G1959" s="513"/>
      <c r="H1959" s="513"/>
      <c r="I1959" s="422"/>
      <c r="J1959" s="424" t="s">
        <v>2154</v>
      </c>
      <c r="K1959" s="422"/>
    </row>
    <row r="1960" spans="2:11" ht="51" x14ac:dyDescent="0.25">
      <c r="B1960" s="513" t="s">
        <v>4949</v>
      </c>
      <c r="C1960" s="513"/>
      <c r="D1960" s="513"/>
      <c r="E1960" s="422" t="s">
        <v>5075</v>
      </c>
      <c r="F1960" s="513" t="s">
        <v>5074</v>
      </c>
      <c r="G1960" s="513"/>
      <c r="H1960" s="513"/>
      <c r="I1960" s="513"/>
      <c r="J1960" s="423">
        <v>48.26</v>
      </c>
      <c r="K1960" s="422" t="s">
        <v>121</v>
      </c>
    </row>
    <row r="1961" spans="2:11" ht="51" x14ac:dyDescent="0.25">
      <c r="B1961" s="513" t="s">
        <v>4949</v>
      </c>
      <c r="C1961" s="513"/>
      <c r="D1961" s="513"/>
      <c r="E1961" s="422" t="s">
        <v>5073</v>
      </c>
      <c r="F1961" s="513" t="s">
        <v>5072</v>
      </c>
      <c r="G1961" s="513"/>
      <c r="H1961" s="513"/>
      <c r="I1961" s="513"/>
      <c r="J1961" s="423">
        <v>169.68</v>
      </c>
      <c r="K1961" s="422" t="s">
        <v>121</v>
      </c>
    </row>
    <row r="1962" spans="2:11" ht="25.5" x14ac:dyDescent="0.25">
      <c r="B1962" s="513" t="s">
        <v>4949</v>
      </c>
      <c r="C1962" s="513"/>
      <c r="D1962" s="513"/>
      <c r="E1962" s="422" t="s">
        <v>5071</v>
      </c>
      <c r="F1962" s="513" t="s">
        <v>5070</v>
      </c>
      <c r="G1962" s="513"/>
      <c r="H1962" s="513"/>
      <c r="I1962" s="513"/>
      <c r="J1962" s="423">
        <v>10.05321</v>
      </c>
      <c r="K1962" s="422" t="s">
        <v>121</v>
      </c>
    </row>
    <row r="1963" spans="2:11" x14ac:dyDescent="0.25">
      <c r="B1963" s="513"/>
      <c r="C1963" s="513"/>
      <c r="D1963" s="513"/>
      <c r="E1963" s="422" t="s">
        <v>5069</v>
      </c>
      <c r="F1963" s="513" t="s">
        <v>5069</v>
      </c>
      <c r="G1963" s="513"/>
      <c r="H1963" s="513"/>
      <c r="I1963" s="513"/>
      <c r="J1963" s="423">
        <v>-3.2100000000000002E-3</v>
      </c>
      <c r="K1963" s="422" t="s">
        <v>121</v>
      </c>
    </row>
    <row r="1964" spans="2:11" ht="275.25" customHeight="1" x14ac:dyDescent="0.25">
      <c r="B1964" s="429" t="s">
        <v>1841</v>
      </c>
      <c r="C1964" s="429" t="s">
        <v>1842</v>
      </c>
      <c r="D1964" s="429" t="s">
        <v>434</v>
      </c>
      <c r="E1964" s="429" t="s">
        <v>1843</v>
      </c>
      <c r="F1964" s="428" t="s">
        <v>240</v>
      </c>
      <c r="G1964" s="427">
        <v>487.73</v>
      </c>
      <c r="H1964" s="426">
        <v>187.57</v>
      </c>
      <c r="I1964" s="426">
        <v>187.57</v>
      </c>
      <c r="J1964" s="426">
        <v>91483.520000000004</v>
      </c>
      <c r="K1964" s="425">
        <v>2.4918451526219718E-2</v>
      </c>
    </row>
    <row r="1965" spans="2:11" x14ac:dyDescent="0.25">
      <c r="B1965" s="422" t="s">
        <v>4933</v>
      </c>
      <c r="C1965" s="513"/>
      <c r="D1965" s="513"/>
      <c r="E1965" s="422" t="s">
        <v>45</v>
      </c>
      <c r="F1965" s="513" t="s">
        <v>4932</v>
      </c>
      <c r="G1965" s="513"/>
      <c r="H1965" s="513"/>
      <c r="I1965" s="422"/>
      <c r="J1965" s="424" t="s">
        <v>2154</v>
      </c>
      <c r="K1965" s="422"/>
    </row>
    <row r="1966" spans="2:11" ht="38.25" x14ac:dyDescent="0.25">
      <c r="B1966" s="513" t="s">
        <v>4949</v>
      </c>
      <c r="C1966" s="513"/>
      <c r="D1966" s="513"/>
      <c r="E1966" s="422" t="s">
        <v>5068</v>
      </c>
      <c r="F1966" s="513" t="s">
        <v>2049</v>
      </c>
      <c r="G1966" s="513"/>
      <c r="H1966" s="513"/>
      <c r="I1966" s="513"/>
      <c r="J1966" s="423">
        <v>487.73</v>
      </c>
      <c r="K1966" s="422" t="s">
        <v>121</v>
      </c>
    </row>
    <row r="1967" spans="2:11" ht="291" customHeight="1" x14ac:dyDescent="0.25">
      <c r="B1967" s="429" t="s">
        <v>1844</v>
      </c>
      <c r="C1967" s="429" t="s">
        <v>1845</v>
      </c>
      <c r="D1967" s="429" t="s">
        <v>434</v>
      </c>
      <c r="E1967" s="429" t="s">
        <v>1846</v>
      </c>
      <c r="F1967" s="428" t="s">
        <v>1604</v>
      </c>
      <c r="G1967" s="427">
        <v>270.95999999999998</v>
      </c>
      <c r="H1967" s="426">
        <v>12.89</v>
      </c>
      <c r="I1967" s="426">
        <v>12.89</v>
      </c>
      <c r="J1967" s="426">
        <v>3492.67</v>
      </c>
      <c r="K1967" s="425">
        <v>9.5133995819227145E-4</v>
      </c>
    </row>
    <row r="1968" spans="2:11" x14ac:dyDescent="0.25">
      <c r="B1968" s="422" t="s">
        <v>4933</v>
      </c>
      <c r="C1968" s="513"/>
      <c r="D1968" s="513"/>
      <c r="E1968" s="422" t="s">
        <v>45</v>
      </c>
      <c r="F1968" s="513" t="s">
        <v>4932</v>
      </c>
      <c r="G1968" s="513"/>
      <c r="H1968" s="513"/>
      <c r="I1968" s="422"/>
      <c r="J1968" s="424" t="s">
        <v>2154</v>
      </c>
      <c r="K1968" s="422"/>
    </row>
    <row r="1969" spans="2:11" ht="51" x14ac:dyDescent="0.25">
      <c r="B1969" s="513" t="s">
        <v>4949</v>
      </c>
      <c r="C1969" s="513"/>
      <c r="D1969" s="513"/>
      <c r="E1969" s="422" t="s">
        <v>5067</v>
      </c>
      <c r="F1969" s="513"/>
      <c r="G1969" s="513"/>
      <c r="H1969" s="513"/>
      <c r="I1969" s="513"/>
      <c r="J1969" s="423">
        <v>270.96111109999998</v>
      </c>
      <c r="K1969" s="422" t="s">
        <v>121</v>
      </c>
    </row>
    <row r="1970" spans="2:11" x14ac:dyDescent="0.25">
      <c r="B1970" s="513" t="s">
        <v>5066</v>
      </c>
      <c r="C1970" s="513"/>
      <c r="D1970" s="513"/>
      <c r="E1970" s="422" t="s">
        <v>121</v>
      </c>
      <c r="F1970" s="513" t="s">
        <v>5065</v>
      </c>
      <c r="G1970" s="513"/>
      <c r="H1970" s="513"/>
      <c r="I1970" s="513"/>
      <c r="J1970" s="423">
        <v>-1.1111000000000001E-3</v>
      </c>
      <c r="K1970" s="422" t="s">
        <v>121</v>
      </c>
    </row>
    <row r="1971" spans="2:11" ht="275.25" customHeight="1" x14ac:dyDescent="0.25">
      <c r="B1971" s="429" t="s">
        <v>1847</v>
      </c>
      <c r="C1971" s="429" t="s">
        <v>1848</v>
      </c>
      <c r="D1971" s="429" t="s">
        <v>434</v>
      </c>
      <c r="E1971" s="429" t="s">
        <v>1849</v>
      </c>
      <c r="F1971" s="428" t="s">
        <v>240</v>
      </c>
      <c r="G1971" s="427">
        <v>487.73</v>
      </c>
      <c r="H1971" s="426">
        <v>2.19</v>
      </c>
      <c r="I1971" s="426">
        <v>2.19</v>
      </c>
      <c r="J1971" s="426">
        <v>1068.1300000000001</v>
      </c>
      <c r="K1971" s="425">
        <v>2.909392383316806E-4</v>
      </c>
    </row>
    <row r="1972" spans="2:11" x14ac:dyDescent="0.25">
      <c r="B1972" s="422" t="s">
        <v>4933</v>
      </c>
      <c r="C1972" s="513"/>
      <c r="D1972" s="513"/>
      <c r="E1972" s="422" t="s">
        <v>45</v>
      </c>
      <c r="F1972" s="513" t="s">
        <v>4932</v>
      </c>
      <c r="G1972" s="513"/>
      <c r="H1972" s="513"/>
      <c r="I1972" s="422"/>
      <c r="J1972" s="424" t="s">
        <v>2154</v>
      </c>
      <c r="K1972" s="422"/>
    </row>
    <row r="1973" spans="2:11" ht="38.25" x14ac:dyDescent="0.25">
      <c r="B1973" s="513" t="s">
        <v>4949</v>
      </c>
      <c r="C1973" s="513"/>
      <c r="D1973" s="513"/>
      <c r="E1973" s="422" t="s">
        <v>5064</v>
      </c>
      <c r="F1973" s="513" t="s">
        <v>2049</v>
      </c>
      <c r="G1973" s="513"/>
      <c r="H1973" s="513"/>
      <c r="I1973" s="513"/>
      <c r="J1973" s="423">
        <v>487.73</v>
      </c>
      <c r="K1973" s="422" t="s">
        <v>121</v>
      </c>
    </row>
    <row r="1974" spans="2:11" ht="275.25" customHeight="1" x14ac:dyDescent="0.25">
      <c r="B1974" s="429" t="s">
        <v>1850</v>
      </c>
      <c r="C1974" s="429" t="s">
        <v>1851</v>
      </c>
      <c r="D1974" s="429" t="s">
        <v>229</v>
      </c>
      <c r="E1974" s="429" t="s">
        <v>1852</v>
      </c>
      <c r="F1974" s="428" t="s">
        <v>284</v>
      </c>
      <c r="G1974" s="427">
        <v>48.77</v>
      </c>
      <c r="H1974" s="426">
        <v>222.45</v>
      </c>
      <c r="I1974" s="426">
        <v>222.45</v>
      </c>
      <c r="J1974" s="426">
        <v>10848.89</v>
      </c>
      <c r="K1974" s="425">
        <v>2.9550408595809372E-3</v>
      </c>
    </row>
    <row r="1975" spans="2:11" x14ac:dyDescent="0.25">
      <c r="B1975" s="422" t="s">
        <v>4933</v>
      </c>
      <c r="C1975" s="513"/>
      <c r="D1975" s="513"/>
      <c r="E1975" s="422" t="s">
        <v>45</v>
      </c>
      <c r="F1975" s="513" t="s">
        <v>4932</v>
      </c>
      <c r="G1975" s="513"/>
      <c r="H1975" s="513"/>
      <c r="I1975" s="422"/>
      <c r="J1975" s="424" t="s">
        <v>2154</v>
      </c>
      <c r="K1975" s="422"/>
    </row>
    <row r="1976" spans="2:11" ht="38.25" x14ac:dyDescent="0.25">
      <c r="B1976" s="513" t="s">
        <v>4949</v>
      </c>
      <c r="C1976" s="513"/>
      <c r="D1976" s="513"/>
      <c r="E1976" s="422" t="s">
        <v>5063</v>
      </c>
      <c r="F1976" s="513" t="s">
        <v>5062</v>
      </c>
      <c r="G1976" s="513"/>
      <c r="H1976" s="513"/>
      <c r="I1976" s="513"/>
      <c r="J1976" s="423">
        <v>48.773000000000003</v>
      </c>
      <c r="K1976" s="422" t="s">
        <v>121</v>
      </c>
    </row>
    <row r="1977" spans="2:11" x14ac:dyDescent="0.25">
      <c r="B1977" s="513" t="s">
        <v>4952</v>
      </c>
      <c r="C1977" s="513"/>
      <c r="D1977" s="513"/>
      <c r="E1977" s="422" t="s">
        <v>121</v>
      </c>
      <c r="F1977" s="513" t="s">
        <v>5061</v>
      </c>
      <c r="G1977" s="513"/>
      <c r="H1977" s="513"/>
      <c r="I1977" s="513"/>
      <c r="J1977" s="423">
        <v>-3.0000000000000001E-3</v>
      </c>
      <c r="K1977" s="422" t="s">
        <v>121</v>
      </c>
    </row>
    <row r="1978" spans="2:11" ht="275.25" customHeight="1" x14ac:dyDescent="0.25">
      <c r="B1978" s="429" t="s">
        <v>1853</v>
      </c>
      <c r="C1978" s="429" t="s">
        <v>1854</v>
      </c>
      <c r="D1978" s="429" t="s">
        <v>238</v>
      </c>
      <c r="E1978" s="429" t="s">
        <v>1855</v>
      </c>
      <c r="F1978" s="428" t="s">
        <v>240</v>
      </c>
      <c r="G1978" s="427">
        <v>12.01</v>
      </c>
      <c r="H1978" s="426">
        <v>62.07</v>
      </c>
      <c r="I1978" s="426">
        <v>62.07</v>
      </c>
      <c r="J1978" s="426">
        <v>745.46</v>
      </c>
      <c r="K1978" s="425">
        <v>2.0304978289790066E-4</v>
      </c>
    </row>
    <row r="1979" spans="2:11" x14ac:dyDescent="0.25">
      <c r="B1979" s="422" t="s">
        <v>4933</v>
      </c>
      <c r="C1979" s="513"/>
      <c r="D1979" s="513"/>
      <c r="E1979" s="422" t="s">
        <v>45</v>
      </c>
      <c r="F1979" s="513" t="s">
        <v>4932</v>
      </c>
      <c r="G1979" s="513"/>
      <c r="H1979" s="513"/>
      <c r="I1979" s="422"/>
      <c r="J1979" s="424" t="s">
        <v>2154</v>
      </c>
      <c r="K1979" s="422"/>
    </row>
    <row r="1980" spans="2:11" ht="51.75" customHeight="1" x14ac:dyDescent="0.25">
      <c r="B1980" s="513" t="s">
        <v>4949</v>
      </c>
      <c r="C1980" s="513"/>
      <c r="D1980" s="513"/>
      <c r="E1980" s="422" t="s">
        <v>5060</v>
      </c>
      <c r="F1980" s="513" t="s">
        <v>2127</v>
      </c>
      <c r="G1980" s="513"/>
      <c r="H1980" s="513"/>
      <c r="I1980" s="513"/>
      <c r="J1980" s="423">
        <v>12.01</v>
      </c>
      <c r="K1980" s="422" t="s">
        <v>121</v>
      </c>
    </row>
    <row r="1981" spans="2:11" ht="275.25" customHeight="1" x14ac:dyDescent="0.25">
      <c r="B1981" s="429" t="s">
        <v>1856</v>
      </c>
      <c r="C1981" s="429" t="s">
        <v>1857</v>
      </c>
      <c r="D1981" s="429" t="s">
        <v>238</v>
      </c>
      <c r="E1981" s="429" t="s">
        <v>1858</v>
      </c>
      <c r="F1981" s="428" t="s">
        <v>240</v>
      </c>
      <c r="G1981" s="427">
        <v>141.19</v>
      </c>
      <c r="H1981" s="426">
        <v>52.32</v>
      </c>
      <c r="I1981" s="426">
        <v>52.32</v>
      </c>
      <c r="J1981" s="426">
        <v>7387.06</v>
      </c>
      <c r="K1981" s="425">
        <v>2.0121011580148712E-3</v>
      </c>
    </row>
    <row r="1982" spans="2:11" x14ac:dyDescent="0.25">
      <c r="B1982" s="422" t="s">
        <v>4933</v>
      </c>
      <c r="C1982" s="513"/>
      <c r="D1982" s="513"/>
      <c r="E1982" s="422" t="s">
        <v>45</v>
      </c>
      <c r="F1982" s="513" t="s">
        <v>4932</v>
      </c>
      <c r="G1982" s="513"/>
      <c r="H1982" s="513"/>
      <c r="I1982" s="422"/>
      <c r="J1982" s="424" t="s">
        <v>2154</v>
      </c>
      <c r="K1982" s="422"/>
    </row>
    <row r="1983" spans="2:11" ht="51" customHeight="1" x14ac:dyDescent="0.25">
      <c r="B1983" s="513" t="s">
        <v>4949</v>
      </c>
      <c r="C1983" s="513"/>
      <c r="D1983" s="513"/>
      <c r="E1983" s="422" t="s">
        <v>5059</v>
      </c>
      <c r="F1983" s="513" t="s">
        <v>2082</v>
      </c>
      <c r="G1983" s="513"/>
      <c r="H1983" s="513"/>
      <c r="I1983" s="513"/>
      <c r="J1983" s="423">
        <v>141.19</v>
      </c>
      <c r="K1983" s="422" t="s">
        <v>121</v>
      </c>
    </row>
    <row r="1984" spans="2:11" ht="275.25" customHeight="1" x14ac:dyDescent="0.25">
      <c r="B1984" s="429" t="s">
        <v>1864</v>
      </c>
      <c r="C1984" s="429" t="s">
        <v>185</v>
      </c>
      <c r="D1984" s="429"/>
      <c r="E1984" s="429" t="s">
        <v>1865</v>
      </c>
      <c r="F1984" s="428"/>
      <c r="G1984" s="427">
        <v>1</v>
      </c>
      <c r="H1984" s="426" t="s">
        <v>121</v>
      </c>
      <c r="I1984" s="426">
        <v>98517.46</v>
      </c>
      <c r="J1984" s="426">
        <v>98517.46</v>
      </c>
      <c r="K1984" s="425">
        <v>2.6834369201100813E-2</v>
      </c>
    </row>
    <row r="1985" spans="2:11" ht="275.25" customHeight="1" x14ac:dyDescent="0.25">
      <c r="B1985" s="429" t="s">
        <v>1866</v>
      </c>
      <c r="C1985" s="429" t="s">
        <v>1824</v>
      </c>
      <c r="D1985" s="429" t="s">
        <v>229</v>
      </c>
      <c r="E1985" s="429" t="s">
        <v>1825</v>
      </c>
      <c r="F1985" s="428" t="s">
        <v>284</v>
      </c>
      <c r="G1985" s="427">
        <v>157.88</v>
      </c>
      <c r="H1985" s="426">
        <v>7.13</v>
      </c>
      <c r="I1985" s="426">
        <v>7.13</v>
      </c>
      <c r="J1985" s="426">
        <v>1125.68</v>
      </c>
      <c r="K1985" s="425">
        <v>3.0661481449374722E-4</v>
      </c>
    </row>
    <row r="1986" spans="2:11" x14ac:dyDescent="0.25">
      <c r="B1986" s="422" t="s">
        <v>4933</v>
      </c>
      <c r="C1986" s="513"/>
      <c r="D1986" s="513"/>
      <c r="E1986" s="422" t="s">
        <v>45</v>
      </c>
      <c r="F1986" s="513" t="s">
        <v>4932</v>
      </c>
      <c r="G1986" s="513"/>
      <c r="H1986" s="513"/>
      <c r="I1986" s="422"/>
      <c r="J1986" s="424" t="s">
        <v>2154</v>
      </c>
      <c r="K1986" s="422"/>
    </row>
    <row r="1987" spans="2:11" ht="38.25" x14ac:dyDescent="0.25">
      <c r="B1987" s="513" t="s">
        <v>4949</v>
      </c>
      <c r="C1987" s="513"/>
      <c r="D1987" s="513"/>
      <c r="E1987" s="422" t="s">
        <v>5058</v>
      </c>
      <c r="F1987" s="513" t="s">
        <v>5057</v>
      </c>
      <c r="G1987" s="513"/>
      <c r="H1987" s="513"/>
      <c r="I1987" s="513"/>
      <c r="J1987" s="423">
        <v>37.340000000000003</v>
      </c>
      <c r="K1987" s="422" t="s">
        <v>121</v>
      </c>
    </row>
    <row r="1988" spans="2:11" ht="51" x14ac:dyDescent="0.25">
      <c r="B1988" s="513" t="s">
        <v>4949</v>
      </c>
      <c r="C1988" s="513"/>
      <c r="D1988" s="513"/>
      <c r="E1988" s="422" t="s">
        <v>5056</v>
      </c>
      <c r="F1988" s="513" t="s">
        <v>5055</v>
      </c>
      <c r="G1988" s="513"/>
      <c r="H1988" s="513"/>
      <c r="I1988" s="513"/>
      <c r="J1988" s="423">
        <v>1.4119999999999999</v>
      </c>
      <c r="K1988" s="422" t="s">
        <v>121</v>
      </c>
    </row>
    <row r="1989" spans="2:11" ht="102" x14ac:dyDescent="0.25">
      <c r="B1989" s="513" t="s">
        <v>4949</v>
      </c>
      <c r="C1989" s="513"/>
      <c r="D1989" s="513"/>
      <c r="E1989" s="422" t="s">
        <v>5054</v>
      </c>
      <c r="F1989" s="513" t="s">
        <v>5053</v>
      </c>
      <c r="G1989" s="513"/>
      <c r="H1989" s="513"/>
      <c r="I1989" s="513"/>
      <c r="J1989" s="423">
        <v>14.2872</v>
      </c>
      <c r="K1989" s="422" t="s">
        <v>121</v>
      </c>
    </row>
    <row r="1990" spans="2:11" ht="114.75" x14ac:dyDescent="0.25">
      <c r="B1990" s="513" t="s">
        <v>4949</v>
      </c>
      <c r="C1990" s="513"/>
      <c r="D1990" s="513"/>
      <c r="E1990" s="422" t="s">
        <v>5052</v>
      </c>
      <c r="F1990" s="513"/>
      <c r="G1990" s="513"/>
      <c r="H1990" s="513"/>
      <c r="I1990" s="513"/>
      <c r="J1990" s="423">
        <v>104.84399999999999</v>
      </c>
      <c r="K1990" s="422" t="s">
        <v>121</v>
      </c>
    </row>
    <row r="1991" spans="2:11" x14ac:dyDescent="0.25">
      <c r="B1991" s="513" t="s">
        <v>4952</v>
      </c>
      <c r="C1991" s="513"/>
      <c r="D1991" s="513"/>
      <c r="E1991" s="422" t="s">
        <v>5051</v>
      </c>
      <c r="F1991" s="513" t="s">
        <v>5051</v>
      </c>
      <c r="G1991" s="513"/>
      <c r="H1991" s="513"/>
      <c r="I1991" s="513"/>
      <c r="J1991" s="423">
        <v>-3.2000000000000002E-3</v>
      </c>
      <c r="K1991" s="422" t="s">
        <v>121</v>
      </c>
    </row>
    <row r="1992" spans="2:11" ht="25.5" x14ac:dyDescent="0.25">
      <c r="B1992" s="429" t="s">
        <v>1867</v>
      </c>
      <c r="C1992" s="429" t="s">
        <v>1851</v>
      </c>
      <c r="D1992" s="429" t="s">
        <v>229</v>
      </c>
      <c r="E1992" s="429" t="s">
        <v>1852</v>
      </c>
      <c r="F1992" s="428" t="s">
        <v>284</v>
      </c>
      <c r="G1992" s="427">
        <v>78.94</v>
      </c>
      <c r="H1992" s="426">
        <v>222.45</v>
      </c>
      <c r="I1992" s="426">
        <v>222.45</v>
      </c>
      <c r="J1992" s="426">
        <v>17560.2</v>
      </c>
      <c r="K1992" s="425">
        <v>4.7830799743027322E-3</v>
      </c>
    </row>
    <row r="1993" spans="2:11" x14ac:dyDescent="0.25">
      <c r="B1993" s="422" t="s">
        <v>4933</v>
      </c>
      <c r="C1993" s="513"/>
      <c r="D1993" s="513"/>
      <c r="E1993" s="422" t="s">
        <v>45</v>
      </c>
      <c r="F1993" s="513" t="s">
        <v>4932</v>
      </c>
      <c r="G1993" s="513"/>
      <c r="H1993" s="513"/>
      <c r="I1993" s="422"/>
      <c r="J1993" s="424" t="s">
        <v>2154</v>
      </c>
      <c r="K1993" s="422"/>
    </row>
    <row r="1994" spans="2:11" ht="76.5" x14ac:dyDescent="0.25">
      <c r="B1994" s="513" t="s">
        <v>4949</v>
      </c>
      <c r="C1994" s="513"/>
      <c r="D1994" s="513"/>
      <c r="E1994" s="422" t="s">
        <v>5050</v>
      </c>
      <c r="F1994" s="513" t="s">
        <v>5049</v>
      </c>
      <c r="G1994" s="513"/>
      <c r="H1994" s="513"/>
      <c r="I1994" s="513"/>
      <c r="J1994" s="423">
        <v>18.669</v>
      </c>
      <c r="K1994" s="422" t="s">
        <v>121</v>
      </c>
    </row>
    <row r="1995" spans="2:11" ht="89.25" x14ac:dyDescent="0.25">
      <c r="B1995" s="513" t="s">
        <v>4949</v>
      </c>
      <c r="C1995" s="513"/>
      <c r="D1995" s="513"/>
      <c r="E1995" s="422" t="s">
        <v>5048</v>
      </c>
      <c r="F1995" s="513" t="s">
        <v>5047</v>
      </c>
      <c r="G1995" s="513"/>
      <c r="H1995" s="513"/>
      <c r="I1995" s="513"/>
      <c r="J1995" s="423">
        <v>0.70599999999999996</v>
      </c>
      <c r="K1995" s="422" t="s">
        <v>121</v>
      </c>
    </row>
    <row r="1996" spans="2:11" ht="102" x14ac:dyDescent="0.25">
      <c r="B1996" s="513" t="s">
        <v>4949</v>
      </c>
      <c r="C1996" s="513"/>
      <c r="D1996" s="513"/>
      <c r="E1996" s="422" t="s">
        <v>5046</v>
      </c>
      <c r="F1996" s="513" t="s">
        <v>5045</v>
      </c>
      <c r="G1996" s="513"/>
      <c r="H1996" s="513"/>
      <c r="I1996" s="513"/>
      <c r="J1996" s="423">
        <v>7.1436000000000002</v>
      </c>
      <c r="K1996" s="422" t="s">
        <v>121</v>
      </c>
    </row>
    <row r="1997" spans="2:11" ht="102" x14ac:dyDescent="0.25">
      <c r="B1997" s="513" t="s">
        <v>4949</v>
      </c>
      <c r="C1997" s="513"/>
      <c r="D1997" s="513"/>
      <c r="E1997" s="422" t="s">
        <v>5044</v>
      </c>
      <c r="F1997" s="513"/>
      <c r="G1997" s="513"/>
      <c r="H1997" s="513"/>
      <c r="I1997" s="513"/>
      <c r="J1997" s="423">
        <v>52.421999999999997</v>
      </c>
      <c r="K1997" s="422" t="s">
        <v>121</v>
      </c>
    </row>
    <row r="1998" spans="2:11" x14ac:dyDescent="0.25">
      <c r="B1998" s="513" t="s">
        <v>4952</v>
      </c>
      <c r="C1998" s="513"/>
      <c r="D1998" s="513"/>
      <c r="E1998" s="422" t="s">
        <v>5043</v>
      </c>
      <c r="F1998" s="513" t="s">
        <v>5043</v>
      </c>
      <c r="G1998" s="513"/>
      <c r="H1998" s="513"/>
      <c r="I1998" s="513"/>
      <c r="J1998" s="423">
        <v>-5.9999999999999995E-4</v>
      </c>
      <c r="K1998" s="422" t="s">
        <v>121</v>
      </c>
    </row>
    <row r="1999" spans="2:11" ht="275.25" customHeight="1" x14ac:dyDescent="0.25">
      <c r="B1999" s="429" t="s">
        <v>1868</v>
      </c>
      <c r="C1999" s="429" t="s">
        <v>1869</v>
      </c>
      <c r="D1999" s="429" t="s">
        <v>229</v>
      </c>
      <c r="E1999" s="429" t="s">
        <v>1870</v>
      </c>
      <c r="F1999" s="428" t="s">
        <v>240</v>
      </c>
      <c r="G1999" s="427">
        <v>595.66</v>
      </c>
      <c r="H1999" s="426">
        <v>110.09</v>
      </c>
      <c r="I1999" s="426">
        <v>110.09</v>
      </c>
      <c r="J1999" s="426">
        <v>65576.210000000006</v>
      </c>
      <c r="K1999" s="425">
        <v>1.7861770187222844E-2</v>
      </c>
    </row>
    <row r="2000" spans="2:11" x14ac:dyDescent="0.25">
      <c r="B2000" s="422" t="s">
        <v>4933</v>
      </c>
      <c r="C2000" s="513"/>
      <c r="D2000" s="513"/>
      <c r="E2000" s="422" t="s">
        <v>45</v>
      </c>
      <c r="F2000" s="513" t="s">
        <v>4932</v>
      </c>
      <c r="G2000" s="513"/>
      <c r="H2000" s="513"/>
      <c r="I2000" s="422"/>
      <c r="J2000" s="424" t="s">
        <v>2154</v>
      </c>
      <c r="K2000" s="422"/>
    </row>
    <row r="2001" spans="2:11" ht="89.25" x14ac:dyDescent="0.25">
      <c r="B2001" s="513" t="s">
        <v>4949</v>
      </c>
      <c r="C2001" s="513"/>
      <c r="D2001" s="513"/>
      <c r="E2001" s="422" t="s">
        <v>5042</v>
      </c>
      <c r="F2001" s="513" t="s">
        <v>5041</v>
      </c>
      <c r="G2001" s="513"/>
      <c r="H2001" s="513"/>
      <c r="I2001" s="513"/>
      <c r="J2001" s="423">
        <v>71.436000000000007</v>
      </c>
      <c r="K2001" s="422" t="s">
        <v>121</v>
      </c>
    </row>
    <row r="2002" spans="2:11" ht="102" x14ac:dyDescent="0.25">
      <c r="B2002" s="513" t="s">
        <v>4949</v>
      </c>
      <c r="C2002" s="513"/>
      <c r="D2002" s="513"/>
      <c r="E2002" s="422" t="s">
        <v>5040</v>
      </c>
      <c r="F2002" s="513" t="s">
        <v>5039</v>
      </c>
      <c r="G2002" s="513"/>
      <c r="H2002" s="513"/>
      <c r="I2002" s="513"/>
      <c r="J2002" s="423">
        <v>524.22</v>
      </c>
      <c r="K2002" s="422" t="s">
        <v>121</v>
      </c>
    </row>
    <row r="2003" spans="2:11" x14ac:dyDescent="0.25">
      <c r="B2003" s="513" t="s">
        <v>4952</v>
      </c>
      <c r="C2003" s="513"/>
      <c r="D2003" s="513"/>
      <c r="E2003" s="422" t="s">
        <v>5038</v>
      </c>
      <c r="F2003" s="513" t="s">
        <v>5038</v>
      </c>
      <c r="G2003" s="513"/>
      <c r="H2003" s="513"/>
      <c r="I2003" s="513"/>
      <c r="J2003" s="423">
        <v>4.0000000000000001E-3</v>
      </c>
      <c r="K2003" s="422" t="s">
        <v>121</v>
      </c>
    </row>
    <row r="2004" spans="2:11" ht="275.25" customHeight="1" x14ac:dyDescent="0.25">
      <c r="B2004" s="429" t="s">
        <v>1871</v>
      </c>
      <c r="C2004" s="429" t="s">
        <v>1872</v>
      </c>
      <c r="D2004" s="429" t="s">
        <v>229</v>
      </c>
      <c r="E2004" s="429" t="s">
        <v>1873</v>
      </c>
      <c r="F2004" s="428" t="s">
        <v>240</v>
      </c>
      <c r="G2004" s="427">
        <v>193.75</v>
      </c>
      <c r="H2004" s="426">
        <v>50.74</v>
      </c>
      <c r="I2004" s="426">
        <v>50.74</v>
      </c>
      <c r="J2004" s="426">
        <v>9830.8799999999992</v>
      </c>
      <c r="K2004" s="425">
        <v>2.6777534001761511E-3</v>
      </c>
    </row>
    <row r="2005" spans="2:11" x14ac:dyDescent="0.25">
      <c r="B2005" s="422" t="s">
        <v>4933</v>
      </c>
      <c r="C2005" s="513"/>
      <c r="D2005" s="513"/>
      <c r="E2005" s="422" t="s">
        <v>45</v>
      </c>
      <c r="F2005" s="513" t="s">
        <v>4932</v>
      </c>
      <c r="G2005" s="513"/>
      <c r="H2005" s="513"/>
      <c r="I2005" s="422"/>
      <c r="J2005" s="424" t="s">
        <v>2154</v>
      </c>
      <c r="K2005" s="422"/>
    </row>
    <row r="2006" spans="2:11" ht="35.25" customHeight="1" x14ac:dyDescent="0.25">
      <c r="B2006" s="513"/>
      <c r="C2006" s="513"/>
      <c r="D2006" s="513"/>
      <c r="E2006" s="422" t="s">
        <v>5037</v>
      </c>
      <c r="F2006" s="513" t="s">
        <v>5036</v>
      </c>
      <c r="G2006" s="513"/>
      <c r="H2006" s="513"/>
      <c r="I2006" s="513"/>
      <c r="J2006" s="423">
        <v>186.69</v>
      </c>
      <c r="K2006" s="422" t="s">
        <v>121</v>
      </c>
    </row>
    <row r="2007" spans="2:11" ht="38.25" x14ac:dyDescent="0.25">
      <c r="B2007" s="513"/>
      <c r="C2007" s="513"/>
      <c r="D2007" s="513"/>
      <c r="E2007" s="422" t="s">
        <v>5035</v>
      </c>
      <c r="F2007" s="513" t="s">
        <v>5034</v>
      </c>
      <c r="G2007" s="513"/>
      <c r="H2007" s="513"/>
      <c r="I2007" s="513"/>
      <c r="J2007" s="423">
        <v>7.06</v>
      </c>
      <c r="K2007" s="422" t="s">
        <v>121</v>
      </c>
    </row>
    <row r="2008" spans="2:11" ht="275.25" customHeight="1" x14ac:dyDescent="0.25">
      <c r="B2008" s="429" t="s">
        <v>1874</v>
      </c>
      <c r="C2008" s="429" t="s">
        <v>1875</v>
      </c>
      <c r="D2008" s="429" t="s">
        <v>229</v>
      </c>
      <c r="E2008" s="429" t="s">
        <v>1876</v>
      </c>
      <c r="F2008" s="428" t="s">
        <v>240</v>
      </c>
      <c r="G2008" s="427">
        <v>25.29</v>
      </c>
      <c r="H2008" s="426">
        <v>174.95</v>
      </c>
      <c r="I2008" s="426">
        <v>174.95</v>
      </c>
      <c r="J2008" s="426">
        <v>4424.49</v>
      </c>
      <c r="K2008" s="425">
        <v>1.2051508249053368E-3</v>
      </c>
    </row>
    <row r="2009" spans="2:11" x14ac:dyDescent="0.25">
      <c r="B2009" s="422" t="s">
        <v>4933</v>
      </c>
      <c r="C2009" s="513"/>
      <c r="D2009" s="513"/>
      <c r="E2009" s="422" t="s">
        <v>45</v>
      </c>
      <c r="F2009" s="513" t="s">
        <v>4932</v>
      </c>
      <c r="G2009" s="513"/>
      <c r="H2009" s="513"/>
      <c r="I2009" s="422"/>
      <c r="J2009" s="424" t="s">
        <v>2154</v>
      </c>
      <c r="K2009" s="422"/>
    </row>
    <row r="2010" spans="2:11" ht="63.75" x14ac:dyDescent="0.25">
      <c r="B2010" s="513"/>
      <c r="C2010" s="513"/>
      <c r="D2010" s="513"/>
      <c r="E2010" s="422" t="s">
        <v>5033</v>
      </c>
      <c r="F2010" s="513" t="s">
        <v>5032</v>
      </c>
      <c r="G2010" s="513"/>
      <c r="H2010" s="513"/>
      <c r="I2010" s="513"/>
      <c r="J2010" s="423">
        <v>20.916</v>
      </c>
      <c r="K2010" s="422" t="s">
        <v>121</v>
      </c>
    </row>
    <row r="2011" spans="2:11" ht="51" x14ac:dyDescent="0.25">
      <c r="B2011" s="513"/>
      <c r="C2011" s="513"/>
      <c r="D2011" s="513"/>
      <c r="E2011" s="422" t="s">
        <v>5031</v>
      </c>
      <c r="F2011" s="513" t="s">
        <v>5030</v>
      </c>
      <c r="G2011" s="513"/>
      <c r="H2011" s="513"/>
      <c r="I2011" s="513"/>
      <c r="J2011" s="423">
        <v>4.375</v>
      </c>
      <c r="K2011" s="422" t="s">
        <v>121</v>
      </c>
    </row>
    <row r="2012" spans="2:11" x14ac:dyDescent="0.25">
      <c r="B2012" s="513" t="s">
        <v>4952</v>
      </c>
      <c r="C2012" s="513"/>
      <c r="D2012" s="513"/>
      <c r="E2012" s="422" t="s">
        <v>121</v>
      </c>
      <c r="F2012" s="513" t="s">
        <v>5029</v>
      </c>
      <c r="G2012" s="513"/>
      <c r="H2012" s="513"/>
      <c r="I2012" s="513"/>
      <c r="J2012" s="423">
        <v>-1E-3</v>
      </c>
      <c r="K2012" s="422" t="s">
        <v>121</v>
      </c>
    </row>
    <row r="2013" spans="2:11" x14ac:dyDescent="0.25">
      <c r="B2013" s="434" t="s">
        <v>3101</v>
      </c>
      <c r="C2013" s="434" t="s">
        <v>185</v>
      </c>
      <c r="D2013" s="434"/>
      <c r="E2013" s="434" t="s">
        <v>1859</v>
      </c>
      <c r="F2013" s="433"/>
      <c r="G2013" s="432">
        <v>1</v>
      </c>
      <c r="H2013" s="432" t="s">
        <v>121</v>
      </c>
      <c r="I2013" s="431">
        <v>5118.67</v>
      </c>
      <c r="J2013" s="431">
        <v>5118.67</v>
      </c>
      <c r="K2013" s="430">
        <v>1.394232865916343E-3</v>
      </c>
    </row>
    <row r="2014" spans="2:11" ht="275.25" customHeight="1" x14ac:dyDescent="0.25">
      <c r="B2014" s="429" t="s">
        <v>3102</v>
      </c>
      <c r="C2014" s="429" t="s">
        <v>1860</v>
      </c>
      <c r="D2014" s="429" t="s">
        <v>238</v>
      </c>
      <c r="E2014" s="429" t="s">
        <v>1861</v>
      </c>
      <c r="F2014" s="428" t="s">
        <v>292</v>
      </c>
      <c r="G2014" s="427">
        <v>101.27</v>
      </c>
      <c r="H2014" s="426">
        <v>19.989999999999998</v>
      </c>
      <c r="I2014" s="426">
        <v>19.989999999999998</v>
      </c>
      <c r="J2014" s="426">
        <v>2024.39</v>
      </c>
      <c r="K2014" s="425">
        <v>5.5140711775371061E-4</v>
      </c>
    </row>
    <row r="2015" spans="2:11" x14ac:dyDescent="0.25">
      <c r="B2015" s="422" t="s">
        <v>4933</v>
      </c>
      <c r="C2015" s="513"/>
      <c r="D2015" s="513"/>
      <c r="E2015" s="422" t="s">
        <v>45</v>
      </c>
      <c r="F2015" s="513" t="s">
        <v>4932</v>
      </c>
      <c r="G2015" s="513"/>
      <c r="H2015" s="513"/>
      <c r="I2015" s="422"/>
      <c r="J2015" s="424" t="s">
        <v>2154</v>
      </c>
      <c r="K2015" s="422"/>
    </row>
    <row r="2016" spans="2:11" ht="38.25" x14ac:dyDescent="0.25">
      <c r="B2016" s="513" t="s">
        <v>4949</v>
      </c>
      <c r="C2016" s="513"/>
      <c r="D2016" s="513"/>
      <c r="E2016" s="422" t="s">
        <v>5028</v>
      </c>
      <c r="F2016" s="513"/>
      <c r="G2016" s="513"/>
      <c r="H2016" s="513"/>
      <c r="I2016" s="513"/>
      <c r="J2016" s="423">
        <v>101.273</v>
      </c>
      <c r="K2016" s="422" t="s">
        <v>121</v>
      </c>
    </row>
    <row r="2017" spans="2:11" ht="17.25" customHeight="1" x14ac:dyDescent="0.25">
      <c r="B2017" s="513" t="s">
        <v>4952</v>
      </c>
      <c r="C2017" s="513"/>
      <c r="D2017" s="513"/>
      <c r="E2017" s="422" t="s">
        <v>5027</v>
      </c>
      <c r="F2017" s="513" t="s">
        <v>5027</v>
      </c>
      <c r="G2017" s="513"/>
      <c r="H2017" s="513"/>
      <c r="I2017" s="513"/>
      <c r="J2017" s="423">
        <v>-3.0000000000000001E-3</v>
      </c>
      <c r="K2017" s="422" t="s">
        <v>121</v>
      </c>
    </row>
    <row r="2018" spans="2:11" ht="275.25" customHeight="1" x14ac:dyDescent="0.25">
      <c r="B2018" s="429" t="s">
        <v>3103</v>
      </c>
      <c r="C2018" s="429" t="s">
        <v>1862</v>
      </c>
      <c r="D2018" s="429" t="s">
        <v>229</v>
      </c>
      <c r="E2018" s="429" t="s">
        <v>1863</v>
      </c>
      <c r="F2018" s="428" t="s">
        <v>240</v>
      </c>
      <c r="G2018" s="427">
        <v>7.5</v>
      </c>
      <c r="H2018" s="426">
        <v>412.57</v>
      </c>
      <c r="I2018" s="426">
        <v>412.57</v>
      </c>
      <c r="J2018" s="426">
        <v>3094.28</v>
      </c>
      <c r="K2018" s="425">
        <v>8.428257481626325E-4</v>
      </c>
    </row>
    <row r="2019" spans="2:11" x14ac:dyDescent="0.25">
      <c r="B2019" s="422" t="s">
        <v>4933</v>
      </c>
      <c r="C2019" s="513"/>
      <c r="D2019" s="513"/>
      <c r="E2019" s="422" t="s">
        <v>45</v>
      </c>
      <c r="F2019" s="513" t="s">
        <v>4932</v>
      </c>
      <c r="G2019" s="513"/>
      <c r="H2019" s="513"/>
      <c r="I2019" s="422"/>
      <c r="J2019" s="424" t="s">
        <v>2154</v>
      </c>
      <c r="K2019" s="422"/>
    </row>
    <row r="2020" spans="2:11" ht="114.75" x14ac:dyDescent="0.25">
      <c r="B2020" s="513" t="s">
        <v>4949</v>
      </c>
      <c r="C2020" s="513"/>
      <c r="D2020" s="513"/>
      <c r="E2020" s="422" t="s">
        <v>5026</v>
      </c>
      <c r="F2020" s="513"/>
      <c r="G2020" s="513"/>
      <c r="H2020" s="513"/>
      <c r="I2020" s="513"/>
      <c r="J2020" s="423">
        <v>7.5</v>
      </c>
      <c r="K2020" s="422" t="s">
        <v>121</v>
      </c>
    </row>
    <row r="2021" spans="2:11" ht="151.5" customHeight="1" x14ac:dyDescent="0.25">
      <c r="B2021" s="434" t="s">
        <v>194</v>
      </c>
      <c r="C2021" s="434" t="s">
        <v>185</v>
      </c>
      <c r="D2021" s="434"/>
      <c r="E2021" s="434" t="s">
        <v>189</v>
      </c>
      <c r="F2021" s="433"/>
      <c r="G2021" s="432">
        <v>1</v>
      </c>
      <c r="H2021" s="432" t="s">
        <v>121</v>
      </c>
      <c r="I2021" s="431">
        <v>47611.59</v>
      </c>
      <c r="J2021" s="431">
        <v>47611.59</v>
      </c>
      <c r="K2021" s="430">
        <v>1.2968533540262197E-2</v>
      </c>
    </row>
    <row r="2022" spans="2:11" ht="25.5" x14ac:dyDescent="0.25">
      <c r="B2022" s="429" t="s">
        <v>1877</v>
      </c>
      <c r="C2022" s="429" t="s">
        <v>1878</v>
      </c>
      <c r="D2022" s="429" t="s">
        <v>229</v>
      </c>
      <c r="E2022" s="429" t="s">
        <v>1879</v>
      </c>
      <c r="F2022" s="428" t="s">
        <v>240</v>
      </c>
      <c r="G2022" s="427">
        <v>304.62</v>
      </c>
      <c r="H2022" s="426">
        <v>75.89</v>
      </c>
      <c r="I2022" s="426">
        <v>75.89</v>
      </c>
      <c r="J2022" s="426">
        <v>23117.61</v>
      </c>
      <c r="K2022" s="425">
        <v>6.2968176583831957E-3</v>
      </c>
    </row>
    <row r="2023" spans="2:11" x14ac:dyDescent="0.25">
      <c r="B2023" s="422" t="s">
        <v>4933</v>
      </c>
      <c r="C2023" s="513"/>
      <c r="D2023" s="513"/>
      <c r="E2023" s="422" t="s">
        <v>45</v>
      </c>
      <c r="F2023" s="513" t="s">
        <v>4932</v>
      </c>
      <c r="G2023" s="513"/>
      <c r="H2023" s="513"/>
      <c r="I2023" s="422"/>
      <c r="J2023" s="424" t="s">
        <v>2154</v>
      </c>
      <c r="K2023" s="422"/>
    </row>
    <row r="2024" spans="2:11" ht="127.5" x14ac:dyDescent="0.25">
      <c r="B2024" s="513" t="s">
        <v>4949</v>
      </c>
      <c r="C2024" s="513"/>
      <c r="D2024" s="513"/>
      <c r="E2024" s="422" t="s">
        <v>5025</v>
      </c>
      <c r="F2024" s="513" t="s">
        <v>5024</v>
      </c>
      <c r="G2024" s="513"/>
      <c r="H2024" s="513"/>
      <c r="I2024" s="513"/>
      <c r="J2024" s="423">
        <v>304.62</v>
      </c>
      <c r="K2024" s="422" t="s">
        <v>121</v>
      </c>
    </row>
    <row r="2025" spans="2:11" ht="25.5" x14ac:dyDescent="0.25">
      <c r="B2025" s="429" t="s">
        <v>1880</v>
      </c>
      <c r="C2025" s="429" t="s">
        <v>1881</v>
      </c>
      <c r="D2025" s="429" t="s">
        <v>229</v>
      </c>
      <c r="E2025" s="429" t="s">
        <v>1882</v>
      </c>
      <c r="F2025" s="428" t="s">
        <v>240</v>
      </c>
      <c r="G2025" s="427">
        <v>126.63</v>
      </c>
      <c r="H2025" s="426">
        <v>64.81</v>
      </c>
      <c r="I2025" s="426">
        <v>64.81</v>
      </c>
      <c r="J2025" s="426">
        <v>8206.89</v>
      </c>
      <c r="K2025" s="425">
        <v>2.2354079799948379E-3</v>
      </c>
    </row>
    <row r="2026" spans="2:11" x14ac:dyDescent="0.25">
      <c r="B2026" s="422" t="s">
        <v>4933</v>
      </c>
      <c r="C2026" s="513"/>
      <c r="D2026" s="513"/>
      <c r="E2026" s="422" t="s">
        <v>45</v>
      </c>
      <c r="F2026" s="513" t="s">
        <v>4932</v>
      </c>
      <c r="G2026" s="513"/>
      <c r="H2026" s="513"/>
      <c r="I2026" s="422"/>
      <c r="J2026" s="424" t="s">
        <v>2154</v>
      </c>
      <c r="K2026" s="422"/>
    </row>
    <row r="2027" spans="2:11" ht="63.75" x14ac:dyDescent="0.25">
      <c r="B2027" s="513" t="s">
        <v>4949</v>
      </c>
      <c r="C2027" s="513"/>
      <c r="D2027" s="513"/>
      <c r="E2027" s="422" t="s">
        <v>5023</v>
      </c>
      <c r="F2027" s="513">
        <v>0</v>
      </c>
      <c r="G2027" s="513"/>
      <c r="H2027" s="513"/>
      <c r="I2027" s="513"/>
      <c r="J2027" s="423">
        <v>0</v>
      </c>
      <c r="K2027" s="422" t="s">
        <v>121</v>
      </c>
    </row>
    <row r="2028" spans="2:11" x14ac:dyDescent="0.25">
      <c r="B2028" s="513" t="s">
        <v>4949</v>
      </c>
      <c r="C2028" s="513"/>
      <c r="D2028" s="513"/>
      <c r="E2028" s="422" t="s">
        <v>5022</v>
      </c>
      <c r="F2028" s="513" t="s">
        <v>5021</v>
      </c>
      <c r="G2028" s="513"/>
      <c r="H2028" s="513"/>
      <c r="I2028" s="513"/>
      <c r="J2028" s="423">
        <v>11.23</v>
      </c>
      <c r="K2028" s="422" t="s">
        <v>121</v>
      </c>
    </row>
    <row r="2029" spans="2:11" x14ac:dyDescent="0.25">
      <c r="B2029" s="513" t="s">
        <v>4949</v>
      </c>
      <c r="C2029" s="513"/>
      <c r="D2029" s="513"/>
      <c r="E2029" s="422" t="s">
        <v>5020</v>
      </c>
      <c r="F2029" s="513" t="s">
        <v>5019</v>
      </c>
      <c r="G2029" s="513"/>
      <c r="H2029" s="513"/>
      <c r="I2029" s="513"/>
      <c r="J2029" s="423">
        <v>13.89</v>
      </c>
      <c r="K2029" s="422" t="s">
        <v>121</v>
      </c>
    </row>
    <row r="2030" spans="2:11" x14ac:dyDescent="0.25">
      <c r="B2030" s="513" t="s">
        <v>4949</v>
      </c>
      <c r="C2030" s="513"/>
      <c r="D2030" s="513"/>
      <c r="E2030" s="422" t="s">
        <v>5018</v>
      </c>
      <c r="F2030" s="513" t="s">
        <v>5017</v>
      </c>
      <c r="G2030" s="513"/>
      <c r="H2030" s="513"/>
      <c r="I2030" s="513"/>
      <c r="J2030" s="423">
        <v>10.43</v>
      </c>
      <c r="K2030" s="422" t="s">
        <v>121</v>
      </c>
    </row>
    <row r="2031" spans="2:11" x14ac:dyDescent="0.25">
      <c r="B2031" s="513" t="s">
        <v>4949</v>
      </c>
      <c r="C2031" s="513"/>
      <c r="D2031" s="513"/>
      <c r="E2031" s="422" t="s">
        <v>5016</v>
      </c>
      <c r="F2031" s="513" t="s">
        <v>5015</v>
      </c>
      <c r="G2031" s="513"/>
      <c r="H2031" s="513"/>
      <c r="I2031" s="513"/>
      <c r="J2031" s="423">
        <v>13.66</v>
      </c>
      <c r="K2031" s="422" t="s">
        <v>121</v>
      </c>
    </row>
    <row r="2032" spans="2:11" x14ac:dyDescent="0.25">
      <c r="B2032" s="513" t="s">
        <v>4949</v>
      </c>
      <c r="C2032" s="513"/>
      <c r="D2032" s="513"/>
      <c r="E2032" s="422" t="s">
        <v>5014</v>
      </c>
      <c r="F2032" s="513" t="s">
        <v>5013</v>
      </c>
      <c r="G2032" s="513"/>
      <c r="H2032" s="513"/>
      <c r="I2032" s="513"/>
      <c r="J2032" s="423">
        <v>5.82</v>
      </c>
      <c r="K2032" s="422" t="s">
        <v>121</v>
      </c>
    </row>
    <row r="2033" spans="2:11" x14ac:dyDescent="0.25">
      <c r="B2033" s="513" t="s">
        <v>4949</v>
      </c>
      <c r="C2033" s="513"/>
      <c r="D2033" s="513"/>
      <c r="E2033" s="422" t="s">
        <v>5012</v>
      </c>
      <c r="F2033" s="513" t="s">
        <v>2703</v>
      </c>
      <c r="G2033" s="513"/>
      <c r="H2033" s="513"/>
      <c r="I2033" s="513"/>
      <c r="J2033" s="423">
        <v>3.52</v>
      </c>
      <c r="K2033" s="422" t="s">
        <v>121</v>
      </c>
    </row>
    <row r="2034" spans="2:11" x14ac:dyDescent="0.25">
      <c r="B2034" s="513" t="s">
        <v>4949</v>
      </c>
      <c r="C2034" s="513"/>
      <c r="D2034" s="513"/>
      <c r="E2034" s="422" t="s">
        <v>5011</v>
      </c>
      <c r="F2034" s="513" t="s">
        <v>5010</v>
      </c>
      <c r="G2034" s="513"/>
      <c r="H2034" s="513"/>
      <c r="I2034" s="513"/>
      <c r="J2034" s="423">
        <v>3.11</v>
      </c>
      <c r="K2034" s="422" t="s">
        <v>121</v>
      </c>
    </row>
    <row r="2035" spans="2:11" x14ac:dyDescent="0.25">
      <c r="B2035" s="513" t="s">
        <v>4949</v>
      </c>
      <c r="C2035" s="513"/>
      <c r="D2035" s="513"/>
      <c r="E2035" s="422" t="s">
        <v>5009</v>
      </c>
      <c r="F2035" s="513" t="s">
        <v>5008</v>
      </c>
      <c r="G2035" s="513"/>
      <c r="H2035" s="513"/>
      <c r="I2035" s="513"/>
      <c r="J2035" s="423">
        <v>64.97</v>
      </c>
      <c r="K2035" s="422" t="s">
        <v>121</v>
      </c>
    </row>
    <row r="2036" spans="2:11" ht="38.25" x14ac:dyDescent="0.25">
      <c r="B2036" s="429" t="s">
        <v>1883</v>
      </c>
      <c r="C2036" s="429" t="s">
        <v>1884</v>
      </c>
      <c r="D2036" s="429" t="s">
        <v>462</v>
      </c>
      <c r="E2036" s="429" t="s">
        <v>1885</v>
      </c>
      <c r="F2036" s="428" t="s">
        <v>240</v>
      </c>
      <c r="G2036" s="427">
        <v>106.29</v>
      </c>
      <c r="H2036" s="426">
        <v>63</v>
      </c>
      <c r="I2036" s="426">
        <v>63</v>
      </c>
      <c r="J2036" s="426">
        <v>6696.27</v>
      </c>
      <c r="K2036" s="425">
        <v>1.8239424915162787E-3</v>
      </c>
    </row>
    <row r="2037" spans="2:11" x14ac:dyDescent="0.25">
      <c r="B2037" s="422" t="s">
        <v>4933</v>
      </c>
      <c r="C2037" s="513"/>
      <c r="D2037" s="513"/>
      <c r="E2037" s="422" t="s">
        <v>45</v>
      </c>
      <c r="F2037" s="513" t="s">
        <v>4932</v>
      </c>
      <c r="G2037" s="513"/>
      <c r="H2037" s="513"/>
      <c r="I2037" s="422"/>
      <c r="J2037" s="424" t="s">
        <v>2154</v>
      </c>
      <c r="K2037" s="422"/>
    </row>
    <row r="2038" spans="2:11" ht="38.25" x14ac:dyDescent="0.25">
      <c r="B2038" s="513" t="s">
        <v>4949</v>
      </c>
      <c r="C2038" s="513"/>
      <c r="D2038" s="513"/>
      <c r="E2038" s="422" t="s">
        <v>5007</v>
      </c>
      <c r="F2038" s="513" t="s">
        <v>2084</v>
      </c>
      <c r="G2038" s="513"/>
      <c r="H2038" s="513"/>
      <c r="I2038" s="513"/>
      <c r="J2038" s="423">
        <v>106.29</v>
      </c>
      <c r="K2038" s="422" t="s">
        <v>121</v>
      </c>
    </row>
    <row r="2039" spans="2:11" ht="25.5" x14ac:dyDescent="0.25">
      <c r="B2039" s="429" t="s">
        <v>1886</v>
      </c>
      <c r="C2039" s="429" t="s">
        <v>1887</v>
      </c>
      <c r="D2039" s="429" t="s">
        <v>229</v>
      </c>
      <c r="E2039" s="429" t="s">
        <v>1888</v>
      </c>
      <c r="F2039" s="428" t="s">
        <v>292</v>
      </c>
      <c r="G2039" s="427">
        <v>504.78</v>
      </c>
      <c r="H2039" s="426">
        <v>19</v>
      </c>
      <c r="I2039" s="426">
        <v>19</v>
      </c>
      <c r="J2039" s="426">
        <v>9590.82</v>
      </c>
      <c r="K2039" s="425">
        <v>2.6123654103678848E-3</v>
      </c>
    </row>
    <row r="2040" spans="2:11" x14ac:dyDescent="0.25">
      <c r="B2040" s="422" t="s">
        <v>4933</v>
      </c>
      <c r="C2040" s="513"/>
      <c r="D2040" s="513"/>
      <c r="E2040" s="422" t="s">
        <v>45</v>
      </c>
      <c r="F2040" s="513" t="s">
        <v>4932</v>
      </c>
      <c r="G2040" s="513"/>
      <c r="H2040" s="513"/>
      <c r="I2040" s="422"/>
      <c r="J2040" s="424" t="s">
        <v>2154</v>
      </c>
      <c r="K2040" s="422"/>
    </row>
    <row r="2041" spans="2:11" ht="76.5" x14ac:dyDescent="0.25">
      <c r="B2041" s="513" t="s">
        <v>4949</v>
      </c>
      <c r="C2041" s="513"/>
      <c r="D2041" s="513"/>
      <c r="E2041" s="422" t="s">
        <v>5006</v>
      </c>
      <c r="F2041" s="513" t="s">
        <v>2077</v>
      </c>
      <c r="G2041" s="513"/>
      <c r="H2041" s="513"/>
      <c r="I2041" s="513"/>
      <c r="J2041" s="423">
        <v>504.78</v>
      </c>
      <c r="K2041" s="422" t="s">
        <v>121</v>
      </c>
    </row>
    <row r="2042" spans="2:11" ht="344.25" customHeight="1" x14ac:dyDescent="0.25">
      <c r="B2042" s="434" t="s">
        <v>195</v>
      </c>
      <c r="C2042" s="434" t="s">
        <v>185</v>
      </c>
      <c r="D2042" s="434"/>
      <c r="E2042" s="434" t="s">
        <v>187</v>
      </c>
      <c r="F2042" s="433"/>
      <c r="G2042" s="432">
        <v>1</v>
      </c>
      <c r="H2042" s="432" t="s">
        <v>121</v>
      </c>
      <c r="I2042" s="431">
        <v>4889.7</v>
      </c>
      <c r="J2042" s="431">
        <v>4889.7</v>
      </c>
      <c r="K2042" s="430">
        <v>1.3318655909584213E-3</v>
      </c>
    </row>
    <row r="2043" spans="2:11" ht="25.5" x14ac:dyDescent="0.25">
      <c r="B2043" s="429" t="s">
        <v>1889</v>
      </c>
      <c r="C2043" s="429" t="s">
        <v>1890</v>
      </c>
      <c r="D2043" s="429" t="s">
        <v>229</v>
      </c>
      <c r="E2043" s="429" t="s">
        <v>1891</v>
      </c>
      <c r="F2043" s="428" t="s">
        <v>279</v>
      </c>
      <c r="G2043" s="427">
        <v>5</v>
      </c>
      <c r="H2043" s="426">
        <v>155.63999999999999</v>
      </c>
      <c r="I2043" s="426">
        <v>155.63999999999999</v>
      </c>
      <c r="J2043" s="426">
        <v>778.2</v>
      </c>
      <c r="K2043" s="425">
        <v>2.1196756506203725E-4</v>
      </c>
    </row>
    <row r="2044" spans="2:11" x14ac:dyDescent="0.25">
      <c r="B2044" s="422" t="s">
        <v>4933</v>
      </c>
      <c r="C2044" s="513"/>
      <c r="D2044" s="513"/>
      <c r="E2044" s="422" t="s">
        <v>45</v>
      </c>
      <c r="F2044" s="513" t="s">
        <v>4932</v>
      </c>
      <c r="G2044" s="513"/>
      <c r="H2044" s="513"/>
      <c r="I2044" s="422"/>
      <c r="J2044" s="424" t="s">
        <v>2154</v>
      </c>
      <c r="K2044" s="422"/>
    </row>
    <row r="2045" spans="2:11" ht="25.5" x14ac:dyDescent="0.25">
      <c r="B2045" s="513"/>
      <c r="C2045" s="513"/>
      <c r="D2045" s="513"/>
      <c r="E2045" s="422" t="s">
        <v>5005</v>
      </c>
      <c r="F2045" s="513">
        <v>5</v>
      </c>
      <c r="G2045" s="513"/>
      <c r="H2045" s="513"/>
      <c r="I2045" s="513"/>
      <c r="J2045" s="423">
        <v>5</v>
      </c>
      <c r="K2045" s="422" t="s">
        <v>121</v>
      </c>
    </row>
    <row r="2046" spans="2:11" ht="25.5" x14ac:dyDescent="0.25">
      <c r="B2046" s="429" t="s">
        <v>1892</v>
      </c>
      <c r="C2046" s="429" t="s">
        <v>1893</v>
      </c>
      <c r="D2046" s="429" t="s">
        <v>434</v>
      </c>
      <c r="E2046" s="429" t="s">
        <v>1894</v>
      </c>
      <c r="F2046" s="428" t="s">
        <v>428</v>
      </c>
      <c r="G2046" s="427">
        <v>5</v>
      </c>
      <c r="H2046" s="426">
        <v>33.659999999999997</v>
      </c>
      <c r="I2046" s="426">
        <v>33.659999999999997</v>
      </c>
      <c r="J2046" s="426">
        <v>168.3</v>
      </c>
      <c r="K2046" s="425">
        <v>4.5841867386200039E-5</v>
      </c>
    </row>
    <row r="2047" spans="2:11" x14ac:dyDescent="0.25">
      <c r="B2047" s="422" t="s">
        <v>4933</v>
      </c>
      <c r="C2047" s="513"/>
      <c r="D2047" s="513"/>
      <c r="E2047" s="422" t="s">
        <v>45</v>
      </c>
      <c r="F2047" s="513" t="s">
        <v>4932</v>
      </c>
      <c r="G2047" s="513"/>
      <c r="H2047" s="513"/>
      <c r="I2047" s="422"/>
      <c r="J2047" s="424" t="s">
        <v>2154</v>
      </c>
      <c r="K2047" s="422"/>
    </row>
    <row r="2048" spans="2:11" ht="25.5" x14ac:dyDescent="0.25">
      <c r="B2048" s="513" t="s">
        <v>4949</v>
      </c>
      <c r="C2048" s="513"/>
      <c r="D2048" s="513"/>
      <c r="E2048" s="422" t="s">
        <v>5004</v>
      </c>
      <c r="F2048" s="513">
        <v>5</v>
      </c>
      <c r="G2048" s="513"/>
      <c r="H2048" s="513"/>
      <c r="I2048" s="513"/>
      <c r="J2048" s="423">
        <v>5</v>
      </c>
      <c r="K2048" s="422" t="s">
        <v>121</v>
      </c>
    </row>
    <row r="2049" spans="2:11" ht="25.5" x14ac:dyDescent="0.25">
      <c r="B2049" s="429" t="s">
        <v>1895</v>
      </c>
      <c r="C2049" s="429" t="s">
        <v>1896</v>
      </c>
      <c r="D2049" s="429" t="s">
        <v>294</v>
      </c>
      <c r="E2049" s="429" t="s">
        <v>1897</v>
      </c>
      <c r="F2049" s="428" t="s">
        <v>1533</v>
      </c>
      <c r="G2049" s="427">
        <v>10</v>
      </c>
      <c r="H2049" s="426">
        <v>394.32</v>
      </c>
      <c r="I2049" s="426">
        <v>394.32</v>
      </c>
      <c r="J2049" s="426">
        <v>3943.2</v>
      </c>
      <c r="K2049" s="425">
        <v>1.074056158510184E-3</v>
      </c>
    </row>
    <row r="2050" spans="2:11" x14ac:dyDescent="0.25">
      <c r="B2050" s="422" t="s">
        <v>4933</v>
      </c>
      <c r="C2050" s="513"/>
      <c r="D2050" s="513"/>
      <c r="E2050" s="422" t="s">
        <v>45</v>
      </c>
      <c r="F2050" s="513" t="s">
        <v>4932</v>
      </c>
      <c r="G2050" s="513"/>
      <c r="H2050" s="513"/>
      <c r="I2050" s="422"/>
      <c r="J2050" s="424" t="s">
        <v>2154</v>
      </c>
      <c r="K2050" s="422"/>
    </row>
    <row r="2051" spans="2:11" ht="25.5" x14ac:dyDescent="0.25">
      <c r="B2051" s="513" t="s">
        <v>4949</v>
      </c>
      <c r="C2051" s="513"/>
      <c r="D2051" s="513"/>
      <c r="E2051" s="422" t="s">
        <v>5003</v>
      </c>
      <c r="F2051" s="513">
        <v>10</v>
      </c>
      <c r="G2051" s="513"/>
      <c r="H2051" s="513"/>
      <c r="I2051" s="513"/>
      <c r="J2051" s="423">
        <v>10</v>
      </c>
      <c r="K2051" s="422" t="s">
        <v>121</v>
      </c>
    </row>
    <row r="2052" spans="2:11" x14ac:dyDescent="0.25">
      <c r="B2052" s="434" t="s">
        <v>1898</v>
      </c>
      <c r="C2052" s="434" t="s">
        <v>185</v>
      </c>
      <c r="D2052" s="434"/>
      <c r="E2052" s="434" t="s">
        <v>23</v>
      </c>
      <c r="F2052" s="433"/>
      <c r="G2052" s="432">
        <v>1</v>
      </c>
      <c r="H2052" s="432" t="s">
        <v>121</v>
      </c>
      <c r="I2052" s="431">
        <v>45653.09</v>
      </c>
      <c r="J2052" s="431">
        <v>45653.09</v>
      </c>
      <c r="K2052" s="430">
        <v>1.2435073663400208E-2</v>
      </c>
    </row>
    <row r="2053" spans="2:11" ht="409.5" customHeight="1" x14ac:dyDescent="0.25">
      <c r="B2053" s="434" t="s">
        <v>1899</v>
      </c>
      <c r="C2053" s="434" t="s">
        <v>185</v>
      </c>
      <c r="D2053" s="434"/>
      <c r="E2053" s="434" t="s">
        <v>1900</v>
      </c>
      <c r="F2053" s="433"/>
      <c r="G2053" s="432">
        <v>1</v>
      </c>
      <c r="H2053" s="432" t="s">
        <v>121</v>
      </c>
      <c r="I2053" s="431">
        <v>16637.419999999998</v>
      </c>
      <c r="J2053" s="431">
        <v>16637.419999999998</v>
      </c>
      <c r="K2053" s="430">
        <v>4.5317314396227703E-3</v>
      </c>
    </row>
    <row r="2054" spans="2:11" ht="25.5" x14ac:dyDescent="0.25">
      <c r="B2054" s="429" t="s">
        <v>1901</v>
      </c>
      <c r="C2054" s="429" t="s">
        <v>1902</v>
      </c>
      <c r="D2054" s="429" t="s">
        <v>229</v>
      </c>
      <c r="E2054" s="429" t="s">
        <v>1903</v>
      </c>
      <c r="F2054" s="428" t="s">
        <v>240</v>
      </c>
      <c r="G2054" s="427">
        <v>402.47</v>
      </c>
      <c r="H2054" s="426">
        <v>13.57</v>
      </c>
      <c r="I2054" s="426">
        <v>13.57</v>
      </c>
      <c r="J2054" s="426">
        <v>5461.52</v>
      </c>
      <c r="K2054" s="425">
        <v>1.487618987326674E-3</v>
      </c>
    </row>
    <row r="2055" spans="2:11" x14ac:dyDescent="0.25">
      <c r="B2055" s="422" t="s">
        <v>4933</v>
      </c>
      <c r="C2055" s="513"/>
      <c r="D2055" s="513"/>
      <c r="E2055" s="422" t="s">
        <v>45</v>
      </c>
      <c r="F2055" s="513" t="s">
        <v>4932</v>
      </c>
      <c r="G2055" s="513"/>
      <c r="H2055" s="513"/>
      <c r="I2055" s="422"/>
      <c r="J2055" s="424" t="s">
        <v>2154</v>
      </c>
      <c r="K2055" s="422"/>
    </row>
    <row r="2056" spans="2:11" ht="406.5" customHeight="1" x14ac:dyDescent="0.25">
      <c r="B2056" s="513" t="s">
        <v>4949</v>
      </c>
      <c r="C2056" s="513"/>
      <c r="D2056" s="513"/>
      <c r="E2056" s="461" t="s">
        <v>5508</v>
      </c>
      <c r="F2056" s="513" t="s">
        <v>5002</v>
      </c>
      <c r="G2056" s="513"/>
      <c r="H2056" s="513"/>
      <c r="I2056" s="513"/>
      <c r="J2056" s="423">
        <v>402.47</v>
      </c>
      <c r="K2056" s="422" t="s">
        <v>121</v>
      </c>
    </row>
    <row r="2057" spans="2:11" ht="183" customHeight="1" x14ac:dyDescent="0.25">
      <c r="B2057" s="422"/>
      <c r="C2057" s="422"/>
      <c r="D2057" s="422"/>
      <c r="E2057" s="461" t="s">
        <v>5509</v>
      </c>
      <c r="F2057" s="422"/>
      <c r="G2057" s="422"/>
      <c r="H2057" s="422"/>
      <c r="I2057" s="422"/>
      <c r="J2057" s="423"/>
      <c r="K2057" s="422"/>
    </row>
    <row r="2058" spans="2:11" ht="25.5" x14ac:dyDescent="0.25">
      <c r="B2058" s="429" t="s">
        <v>1904</v>
      </c>
      <c r="C2058" s="429" t="s">
        <v>1905</v>
      </c>
      <c r="D2058" s="429" t="s">
        <v>229</v>
      </c>
      <c r="E2058" s="429" t="s">
        <v>1906</v>
      </c>
      <c r="F2058" s="428" t="s">
        <v>240</v>
      </c>
      <c r="G2058" s="427">
        <v>805.18</v>
      </c>
      <c r="H2058" s="426">
        <v>13.88</v>
      </c>
      <c r="I2058" s="426">
        <v>13.88</v>
      </c>
      <c r="J2058" s="426">
        <v>11175.9</v>
      </c>
      <c r="K2058" s="425">
        <v>3.0441124522960963E-3</v>
      </c>
    </row>
    <row r="2059" spans="2:11" x14ac:dyDescent="0.25">
      <c r="B2059" s="422" t="s">
        <v>4933</v>
      </c>
      <c r="C2059" s="513"/>
      <c r="D2059" s="513"/>
      <c r="E2059" s="422" t="s">
        <v>45</v>
      </c>
      <c r="F2059" s="513" t="s">
        <v>4932</v>
      </c>
      <c r="G2059" s="513"/>
      <c r="H2059" s="513"/>
      <c r="I2059" s="422"/>
      <c r="J2059" s="424" t="s">
        <v>2154</v>
      </c>
      <c r="K2059" s="422"/>
    </row>
    <row r="2060" spans="2:11" ht="293.25" x14ac:dyDescent="0.25">
      <c r="B2060" s="513" t="s">
        <v>4949</v>
      </c>
      <c r="C2060" s="513"/>
      <c r="D2060" s="513"/>
      <c r="E2060" s="422" t="s">
        <v>5510</v>
      </c>
      <c r="F2060" s="513" t="s">
        <v>5001</v>
      </c>
      <c r="G2060" s="513"/>
      <c r="H2060" s="513"/>
      <c r="I2060" s="513"/>
      <c r="J2060" s="423">
        <v>805.18</v>
      </c>
      <c r="K2060" s="422" t="s">
        <v>121</v>
      </c>
    </row>
    <row r="2061" spans="2:11" x14ac:dyDescent="0.25">
      <c r="B2061" s="434" t="s">
        <v>1907</v>
      </c>
      <c r="C2061" s="434" t="s">
        <v>185</v>
      </c>
      <c r="D2061" s="434"/>
      <c r="E2061" s="434" t="s">
        <v>1908</v>
      </c>
      <c r="F2061" s="433"/>
      <c r="G2061" s="432">
        <v>1</v>
      </c>
      <c r="H2061" s="432" t="s">
        <v>121</v>
      </c>
      <c r="I2061" s="431">
        <v>496.14</v>
      </c>
      <c r="J2061" s="431">
        <v>496.14</v>
      </c>
      <c r="K2061" s="430">
        <v>1.3513953704687634E-4</v>
      </c>
    </row>
    <row r="2062" spans="2:11" ht="25.5" x14ac:dyDescent="0.25">
      <c r="B2062" s="429" t="s">
        <v>1909</v>
      </c>
      <c r="C2062" s="429" t="s">
        <v>1910</v>
      </c>
      <c r="D2062" s="429" t="s">
        <v>229</v>
      </c>
      <c r="E2062" s="429" t="s">
        <v>1911</v>
      </c>
      <c r="F2062" s="428" t="s">
        <v>240</v>
      </c>
      <c r="G2062" s="427">
        <v>6</v>
      </c>
      <c r="H2062" s="426">
        <v>41.01</v>
      </c>
      <c r="I2062" s="426">
        <v>41.01</v>
      </c>
      <c r="J2062" s="426">
        <v>246.06</v>
      </c>
      <c r="K2062" s="425">
        <v>6.7022280980679624E-5</v>
      </c>
    </row>
    <row r="2063" spans="2:11" x14ac:dyDescent="0.25">
      <c r="B2063" s="422" t="s">
        <v>4933</v>
      </c>
      <c r="C2063" s="513"/>
      <c r="D2063" s="513"/>
      <c r="E2063" s="422" t="s">
        <v>45</v>
      </c>
      <c r="F2063" s="513" t="s">
        <v>4932</v>
      </c>
      <c r="G2063" s="513"/>
      <c r="H2063" s="513"/>
      <c r="I2063" s="422"/>
      <c r="J2063" s="424" t="s">
        <v>2154</v>
      </c>
      <c r="K2063" s="422"/>
    </row>
    <row r="2064" spans="2:11" x14ac:dyDescent="0.25">
      <c r="B2064" s="513" t="s">
        <v>4949</v>
      </c>
      <c r="C2064" s="513"/>
      <c r="D2064" s="513"/>
      <c r="E2064" s="422" t="s">
        <v>5000</v>
      </c>
      <c r="F2064" s="513" t="s">
        <v>4999</v>
      </c>
      <c r="G2064" s="513"/>
      <c r="H2064" s="513"/>
      <c r="I2064" s="513"/>
      <c r="J2064" s="423">
        <v>6</v>
      </c>
      <c r="K2064" s="422" t="s">
        <v>121</v>
      </c>
    </row>
    <row r="2065" spans="2:11" ht="25.5" x14ac:dyDescent="0.25">
      <c r="B2065" s="429" t="s">
        <v>1912</v>
      </c>
      <c r="C2065" s="429" t="s">
        <v>1913</v>
      </c>
      <c r="D2065" s="429" t="s">
        <v>229</v>
      </c>
      <c r="E2065" s="429" t="s">
        <v>1914</v>
      </c>
      <c r="F2065" s="428" t="s">
        <v>268</v>
      </c>
      <c r="G2065" s="427">
        <v>2</v>
      </c>
      <c r="H2065" s="426">
        <v>47.24</v>
      </c>
      <c r="I2065" s="426">
        <v>47.24</v>
      </c>
      <c r="J2065" s="426">
        <v>94.48</v>
      </c>
      <c r="K2065" s="425">
        <v>2.573463832827201E-5</v>
      </c>
    </row>
    <row r="2066" spans="2:11" x14ac:dyDescent="0.25">
      <c r="B2066" s="422" t="s">
        <v>4933</v>
      </c>
      <c r="C2066" s="513"/>
      <c r="D2066" s="513"/>
      <c r="E2066" s="422" t="s">
        <v>45</v>
      </c>
      <c r="F2066" s="513" t="s">
        <v>4932</v>
      </c>
      <c r="G2066" s="513"/>
      <c r="H2066" s="513"/>
      <c r="I2066" s="422"/>
      <c r="J2066" s="424" t="s">
        <v>2154</v>
      </c>
      <c r="K2066" s="422"/>
    </row>
    <row r="2067" spans="2:11" x14ac:dyDescent="0.25">
      <c r="B2067" s="513" t="s">
        <v>4949</v>
      </c>
      <c r="C2067" s="513"/>
      <c r="D2067" s="513"/>
      <c r="E2067" s="422" t="s">
        <v>4998</v>
      </c>
      <c r="F2067" s="513">
        <v>2</v>
      </c>
      <c r="G2067" s="513"/>
      <c r="H2067" s="513"/>
      <c r="I2067" s="513"/>
      <c r="J2067" s="423">
        <v>2</v>
      </c>
      <c r="K2067" s="422" t="s">
        <v>121</v>
      </c>
    </row>
    <row r="2068" spans="2:11" ht="25.5" x14ac:dyDescent="0.25">
      <c r="B2068" s="429" t="s">
        <v>1915</v>
      </c>
      <c r="C2068" s="429" t="s">
        <v>1916</v>
      </c>
      <c r="D2068" s="429" t="s">
        <v>434</v>
      </c>
      <c r="E2068" s="429" t="s">
        <v>1917</v>
      </c>
      <c r="F2068" s="428" t="s">
        <v>628</v>
      </c>
      <c r="G2068" s="427">
        <v>40</v>
      </c>
      <c r="H2068" s="426">
        <v>3.89</v>
      </c>
      <c r="I2068" s="426">
        <v>3.89</v>
      </c>
      <c r="J2068" s="426">
        <v>155.6</v>
      </c>
      <c r="K2068" s="425">
        <v>4.2382617737924691E-5</v>
      </c>
    </row>
    <row r="2069" spans="2:11" x14ac:dyDescent="0.25">
      <c r="B2069" s="422" t="s">
        <v>4933</v>
      </c>
      <c r="C2069" s="513"/>
      <c r="D2069" s="513"/>
      <c r="E2069" s="422" t="s">
        <v>45</v>
      </c>
      <c r="F2069" s="513" t="s">
        <v>4932</v>
      </c>
      <c r="G2069" s="513"/>
      <c r="H2069" s="513"/>
      <c r="I2069" s="422"/>
      <c r="J2069" s="424" t="s">
        <v>2154</v>
      </c>
      <c r="K2069" s="422"/>
    </row>
    <row r="2070" spans="2:11" ht="25.5" x14ac:dyDescent="0.25">
      <c r="B2070" s="513" t="s">
        <v>4949</v>
      </c>
      <c r="C2070" s="513"/>
      <c r="D2070" s="513"/>
      <c r="E2070" s="422" t="s">
        <v>4997</v>
      </c>
      <c r="F2070" s="513" t="s">
        <v>4996</v>
      </c>
      <c r="G2070" s="513"/>
      <c r="H2070" s="513"/>
      <c r="I2070" s="513"/>
      <c r="J2070" s="423">
        <v>40</v>
      </c>
      <c r="K2070" s="422" t="s">
        <v>121</v>
      </c>
    </row>
    <row r="2071" spans="2:11" x14ac:dyDescent="0.25">
      <c r="B2071" s="434" t="s">
        <v>1918</v>
      </c>
      <c r="C2071" s="434" t="s">
        <v>185</v>
      </c>
      <c r="D2071" s="434"/>
      <c r="E2071" s="434" t="s">
        <v>1919</v>
      </c>
      <c r="F2071" s="433"/>
      <c r="G2071" s="432">
        <v>1</v>
      </c>
      <c r="H2071" s="432" t="s">
        <v>121</v>
      </c>
      <c r="I2071" s="431">
        <v>13769.81</v>
      </c>
      <c r="J2071" s="431">
        <v>13769.81</v>
      </c>
      <c r="K2071" s="430">
        <v>3.7506464881353007E-3</v>
      </c>
    </row>
    <row r="2072" spans="2:11" ht="25.5" x14ac:dyDescent="0.25">
      <c r="B2072" s="429" t="s">
        <v>1920</v>
      </c>
      <c r="C2072" s="429" t="s">
        <v>1921</v>
      </c>
      <c r="D2072" s="429" t="s">
        <v>229</v>
      </c>
      <c r="E2072" s="429" t="s">
        <v>1922</v>
      </c>
      <c r="F2072" s="428" t="s">
        <v>240</v>
      </c>
      <c r="G2072" s="427">
        <v>431.25</v>
      </c>
      <c r="H2072" s="426">
        <v>18.36</v>
      </c>
      <c r="I2072" s="426">
        <v>18.36</v>
      </c>
      <c r="J2072" s="426">
        <v>7917.75</v>
      </c>
      <c r="K2072" s="425">
        <v>2.1566514883962292E-3</v>
      </c>
    </row>
    <row r="2073" spans="2:11" x14ac:dyDescent="0.25">
      <c r="B2073" s="422" t="s">
        <v>4933</v>
      </c>
      <c r="C2073" s="513"/>
      <c r="D2073" s="513"/>
      <c r="E2073" s="422" t="s">
        <v>45</v>
      </c>
      <c r="F2073" s="513" t="s">
        <v>4932</v>
      </c>
      <c r="G2073" s="513"/>
      <c r="H2073" s="513"/>
      <c r="I2073" s="422"/>
      <c r="J2073" s="424" t="s">
        <v>2154</v>
      </c>
      <c r="K2073" s="422"/>
    </row>
    <row r="2074" spans="2:11" ht="51" x14ac:dyDescent="0.25">
      <c r="B2074" s="513" t="s">
        <v>4949</v>
      </c>
      <c r="C2074" s="513"/>
      <c r="D2074" s="513"/>
      <c r="E2074" s="422" t="s">
        <v>4995</v>
      </c>
      <c r="F2074" s="513" t="s">
        <v>2080</v>
      </c>
      <c r="G2074" s="513"/>
      <c r="H2074" s="513"/>
      <c r="I2074" s="513"/>
      <c r="J2074" s="423">
        <v>431.25</v>
      </c>
      <c r="K2074" s="422" t="s">
        <v>121</v>
      </c>
    </row>
    <row r="2075" spans="2:11" ht="25.5" x14ac:dyDescent="0.25">
      <c r="B2075" s="429" t="s">
        <v>1923</v>
      </c>
      <c r="C2075" s="429" t="s">
        <v>1902</v>
      </c>
      <c r="D2075" s="429" t="s">
        <v>229</v>
      </c>
      <c r="E2075" s="429" t="s">
        <v>1903</v>
      </c>
      <c r="F2075" s="428" t="s">
        <v>240</v>
      </c>
      <c r="G2075" s="427">
        <v>431.25</v>
      </c>
      <c r="H2075" s="426">
        <v>13.57</v>
      </c>
      <c r="I2075" s="426">
        <v>13.57</v>
      </c>
      <c r="J2075" s="426">
        <v>5852.06</v>
      </c>
      <c r="K2075" s="425">
        <v>1.5939949997390717E-3</v>
      </c>
    </row>
    <row r="2076" spans="2:11" x14ac:dyDescent="0.25">
      <c r="B2076" s="422" t="s">
        <v>4933</v>
      </c>
      <c r="C2076" s="513"/>
      <c r="D2076" s="513"/>
      <c r="E2076" s="422" t="s">
        <v>45</v>
      </c>
      <c r="F2076" s="513" t="s">
        <v>4932</v>
      </c>
      <c r="G2076" s="513"/>
      <c r="H2076" s="513"/>
      <c r="I2076" s="422"/>
      <c r="J2076" s="424" t="s">
        <v>2154</v>
      </c>
      <c r="K2076" s="422"/>
    </row>
    <row r="2077" spans="2:11" ht="51" x14ac:dyDescent="0.25">
      <c r="B2077" s="513" t="s">
        <v>4949</v>
      </c>
      <c r="C2077" s="513"/>
      <c r="D2077" s="513"/>
      <c r="E2077" s="422" t="s">
        <v>4995</v>
      </c>
      <c r="F2077" s="513" t="s">
        <v>2080</v>
      </c>
      <c r="G2077" s="513"/>
      <c r="H2077" s="513"/>
      <c r="I2077" s="513"/>
      <c r="J2077" s="423">
        <v>431.25</v>
      </c>
      <c r="K2077" s="422" t="s">
        <v>121</v>
      </c>
    </row>
    <row r="2078" spans="2:11" ht="344.25" customHeight="1" x14ac:dyDescent="0.25">
      <c r="B2078" s="434" t="s">
        <v>1924</v>
      </c>
      <c r="C2078" s="434" t="s">
        <v>185</v>
      </c>
      <c r="D2078" s="434"/>
      <c r="E2078" s="434" t="s">
        <v>1925</v>
      </c>
      <c r="F2078" s="433"/>
      <c r="G2078" s="432">
        <v>1</v>
      </c>
      <c r="H2078" s="432" t="s">
        <v>121</v>
      </c>
      <c r="I2078" s="431">
        <v>14749.72</v>
      </c>
      <c r="J2078" s="431">
        <v>14749.72</v>
      </c>
      <c r="K2078" s="430">
        <v>4.0175561985952611E-3</v>
      </c>
    </row>
    <row r="2079" spans="2:11" ht="25.5" x14ac:dyDescent="0.25">
      <c r="B2079" s="429" t="s">
        <v>1926</v>
      </c>
      <c r="C2079" s="429" t="s">
        <v>1927</v>
      </c>
      <c r="D2079" s="429" t="s">
        <v>1928</v>
      </c>
      <c r="E2079" s="429" t="s">
        <v>1929</v>
      </c>
      <c r="F2079" s="428" t="s">
        <v>240</v>
      </c>
      <c r="G2079" s="427">
        <v>39.200000000000003</v>
      </c>
      <c r="H2079" s="426">
        <v>14.82</v>
      </c>
      <c r="I2079" s="426">
        <v>14.82</v>
      </c>
      <c r="J2079" s="426">
        <v>580.94000000000005</v>
      </c>
      <c r="K2079" s="425">
        <v>1.5823751895032115E-4</v>
      </c>
    </row>
    <row r="2080" spans="2:11" x14ac:dyDescent="0.25">
      <c r="B2080" s="422" t="s">
        <v>4933</v>
      </c>
      <c r="C2080" s="513"/>
      <c r="D2080" s="513"/>
      <c r="E2080" s="422" t="s">
        <v>45</v>
      </c>
      <c r="F2080" s="513" t="s">
        <v>4932</v>
      </c>
      <c r="G2080" s="513"/>
      <c r="H2080" s="513"/>
      <c r="I2080" s="422"/>
      <c r="J2080" s="424" t="s">
        <v>2154</v>
      </c>
      <c r="K2080" s="422"/>
    </row>
    <row r="2081" spans="2:11" ht="38.25" x14ac:dyDescent="0.25">
      <c r="B2081" s="513" t="s">
        <v>4949</v>
      </c>
      <c r="C2081" s="513"/>
      <c r="D2081" s="513"/>
      <c r="E2081" s="422" t="s">
        <v>4994</v>
      </c>
      <c r="F2081" s="513" t="s">
        <v>4993</v>
      </c>
      <c r="G2081" s="513"/>
      <c r="H2081" s="513"/>
      <c r="I2081" s="513"/>
      <c r="J2081" s="423">
        <v>39.200000000000003</v>
      </c>
      <c r="K2081" s="422" t="s">
        <v>121</v>
      </c>
    </row>
    <row r="2082" spans="2:11" ht="25.5" x14ac:dyDescent="0.25">
      <c r="B2082" s="429" t="s">
        <v>1930</v>
      </c>
      <c r="C2082" s="429" t="s">
        <v>1931</v>
      </c>
      <c r="D2082" s="429" t="s">
        <v>229</v>
      </c>
      <c r="E2082" s="429" t="s">
        <v>1932</v>
      </c>
      <c r="F2082" s="428" t="s">
        <v>240</v>
      </c>
      <c r="G2082" s="427">
        <v>71.930000000000007</v>
      </c>
      <c r="H2082" s="426">
        <v>25.62</v>
      </c>
      <c r="I2082" s="426">
        <v>25.62</v>
      </c>
      <c r="J2082" s="426">
        <v>1842.85</v>
      </c>
      <c r="K2082" s="425">
        <v>5.0195891451371795E-4</v>
      </c>
    </row>
    <row r="2083" spans="2:11" x14ac:dyDescent="0.25">
      <c r="B2083" s="422" t="s">
        <v>4933</v>
      </c>
      <c r="C2083" s="513"/>
      <c r="D2083" s="513"/>
      <c r="E2083" s="422" t="s">
        <v>45</v>
      </c>
      <c r="F2083" s="513" t="s">
        <v>4932</v>
      </c>
      <c r="G2083" s="513"/>
      <c r="H2083" s="513"/>
      <c r="I2083" s="422"/>
      <c r="J2083" s="424" t="s">
        <v>2154</v>
      </c>
      <c r="K2083" s="422"/>
    </row>
    <row r="2084" spans="2:11" ht="25.5" x14ac:dyDescent="0.25">
      <c r="B2084" s="513" t="s">
        <v>4949</v>
      </c>
      <c r="C2084" s="513"/>
      <c r="D2084" s="513"/>
      <c r="E2084" s="422" t="s">
        <v>4992</v>
      </c>
      <c r="F2084" s="513" t="s">
        <v>4991</v>
      </c>
      <c r="G2084" s="513"/>
      <c r="H2084" s="513"/>
      <c r="I2084" s="513"/>
      <c r="J2084" s="423">
        <v>30.45</v>
      </c>
      <c r="K2084" s="422" t="s">
        <v>121</v>
      </c>
    </row>
    <row r="2085" spans="2:11" ht="25.5" x14ac:dyDescent="0.25">
      <c r="B2085" s="513" t="s">
        <v>4949</v>
      </c>
      <c r="C2085" s="513"/>
      <c r="D2085" s="513"/>
      <c r="E2085" s="422" t="s">
        <v>4990</v>
      </c>
      <c r="F2085" s="513" t="s">
        <v>4989</v>
      </c>
      <c r="G2085" s="513"/>
      <c r="H2085" s="513"/>
      <c r="I2085" s="513"/>
      <c r="J2085" s="423">
        <v>41.475000000000001</v>
      </c>
      <c r="K2085" s="422" t="s">
        <v>121</v>
      </c>
    </row>
    <row r="2086" spans="2:11" x14ac:dyDescent="0.25">
      <c r="B2086" s="513" t="s">
        <v>4952</v>
      </c>
      <c r="C2086" s="513"/>
      <c r="D2086" s="513"/>
      <c r="E2086" s="422" t="s">
        <v>121</v>
      </c>
      <c r="F2086" s="513" t="s">
        <v>4988</v>
      </c>
      <c r="G2086" s="513"/>
      <c r="H2086" s="513"/>
      <c r="I2086" s="513"/>
      <c r="J2086" s="423">
        <v>5.0000000000000001E-3</v>
      </c>
      <c r="K2086" s="422" t="s">
        <v>121</v>
      </c>
    </row>
    <row r="2087" spans="2:11" ht="25.5" x14ac:dyDescent="0.25">
      <c r="B2087" s="429" t="s">
        <v>1933</v>
      </c>
      <c r="C2087" s="429" t="s">
        <v>1934</v>
      </c>
      <c r="D2087" s="429" t="s">
        <v>229</v>
      </c>
      <c r="E2087" s="429" t="s">
        <v>1935</v>
      </c>
      <c r="F2087" s="428" t="s">
        <v>240</v>
      </c>
      <c r="G2087" s="427">
        <v>964.47</v>
      </c>
      <c r="H2087" s="426">
        <v>12.78</v>
      </c>
      <c r="I2087" s="426">
        <v>12.78</v>
      </c>
      <c r="J2087" s="426">
        <v>12325.93</v>
      </c>
      <c r="K2087" s="425">
        <v>3.3573597651312217E-3</v>
      </c>
    </row>
    <row r="2088" spans="2:11" x14ac:dyDescent="0.25">
      <c r="B2088" s="422" t="s">
        <v>4933</v>
      </c>
      <c r="C2088" s="513"/>
      <c r="D2088" s="513"/>
      <c r="E2088" s="422" t="s">
        <v>45</v>
      </c>
      <c r="F2088" s="513" t="s">
        <v>4932</v>
      </c>
      <c r="G2088" s="513"/>
      <c r="H2088" s="513"/>
      <c r="I2088" s="422"/>
      <c r="J2088" s="424" t="s">
        <v>2154</v>
      </c>
      <c r="K2088" s="422"/>
    </row>
    <row r="2089" spans="2:11" x14ac:dyDescent="0.25">
      <c r="B2089" s="513" t="s">
        <v>4981</v>
      </c>
      <c r="C2089" s="513"/>
      <c r="D2089" s="513"/>
      <c r="E2089" s="422" t="s">
        <v>4987</v>
      </c>
      <c r="F2089" s="513" t="s">
        <v>4986</v>
      </c>
      <c r="G2089" s="513"/>
      <c r="H2089" s="513"/>
      <c r="I2089" s="513"/>
      <c r="J2089" s="423">
        <v>276.26</v>
      </c>
      <c r="K2089" s="422" t="s">
        <v>121</v>
      </c>
    </row>
    <row r="2090" spans="2:11" ht="38.25" x14ac:dyDescent="0.25">
      <c r="B2090" s="513" t="s">
        <v>4981</v>
      </c>
      <c r="C2090" s="513"/>
      <c r="D2090" s="513"/>
      <c r="E2090" s="422" t="s">
        <v>4985</v>
      </c>
      <c r="F2090" s="513" t="s">
        <v>4984</v>
      </c>
      <c r="G2090" s="513"/>
      <c r="H2090" s="513"/>
      <c r="I2090" s="513"/>
      <c r="J2090" s="423">
        <v>15.12</v>
      </c>
      <c r="K2090" s="422" t="s">
        <v>121</v>
      </c>
    </row>
    <row r="2091" spans="2:11" x14ac:dyDescent="0.25">
      <c r="B2091" s="513" t="s">
        <v>4981</v>
      </c>
      <c r="C2091" s="513"/>
      <c r="D2091" s="513"/>
      <c r="E2091" s="422" t="s">
        <v>4983</v>
      </c>
      <c r="F2091" s="513" t="s">
        <v>4982</v>
      </c>
      <c r="G2091" s="513"/>
      <c r="H2091" s="513"/>
      <c r="I2091" s="513"/>
      <c r="J2091" s="423">
        <v>393.42</v>
      </c>
      <c r="K2091" s="422" t="s">
        <v>121</v>
      </c>
    </row>
    <row r="2092" spans="2:11" x14ac:dyDescent="0.25">
      <c r="B2092" s="513" t="s">
        <v>4981</v>
      </c>
      <c r="C2092" s="513"/>
      <c r="D2092" s="513"/>
      <c r="E2092" s="422" t="s">
        <v>4980</v>
      </c>
      <c r="F2092" s="513" t="s">
        <v>4979</v>
      </c>
      <c r="G2092" s="513"/>
      <c r="H2092" s="513"/>
      <c r="I2092" s="513"/>
      <c r="J2092" s="423">
        <v>1.9</v>
      </c>
      <c r="K2092" s="422" t="s">
        <v>121</v>
      </c>
    </row>
    <row r="2093" spans="2:11" x14ac:dyDescent="0.25">
      <c r="B2093" s="513" t="s">
        <v>4972</v>
      </c>
      <c r="C2093" s="513"/>
      <c r="D2093" s="513"/>
      <c r="E2093" s="422" t="s">
        <v>4978</v>
      </c>
      <c r="F2093" s="513" t="s">
        <v>4977</v>
      </c>
      <c r="G2093" s="513"/>
      <c r="H2093" s="513"/>
      <c r="I2093" s="513"/>
      <c r="J2093" s="423">
        <v>100.66</v>
      </c>
      <c r="K2093" s="422" t="s">
        <v>121</v>
      </c>
    </row>
    <row r="2094" spans="2:11" x14ac:dyDescent="0.25">
      <c r="B2094" s="513" t="s">
        <v>4972</v>
      </c>
      <c r="C2094" s="513"/>
      <c r="D2094" s="513"/>
      <c r="E2094" s="422" t="s">
        <v>4976</v>
      </c>
      <c r="F2094" s="513" t="s">
        <v>4975</v>
      </c>
      <c r="G2094" s="513"/>
      <c r="H2094" s="513"/>
      <c r="I2094" s="513"/>
      <c r="J2094" s="423">
        <v>62.78</v>
      </c>
      <c r="K2094" s="422" t="s">
        <v>121</v>
      </c>
    </row>
    <row r="2095" spans="2:11" x14ac:dyDescent="0.25">
      <c r="B2095" s="513" t="s">
        <v>4972</v>
      </c>
      <c r="C2095" s="513"/>
      <c r="D2095" s="513"/>
      <c r="E2095" s="422" t="s">
        <v>4974</v>
      </c>
      <c r="F2095" s="513" t="s">
        <v>4973</v>
      </c>
      <c r="G2095" s="513"/>
      <c r="H2095" s="513"/>
      <c r="I2095" s="513"/>
      <c r="J2095" s="423">
        <v>100.31</v>
      </c>
      <c r="K2095" s="422" t="s">
        <v>121</v>
      </c>
    </row>
    <row r="2096" spans="2:11" ht="25.5" x14ac:dyDescent="0.25">
      <c r="B2096" s="513" t="s">
        <v>4972</v>
      </c>
      <c r="C2096" s="513"/>
      <c r="D2096" s="513"/>
      <c r="E2096" s="422" t="s">
        <v>4971</v>
      </c>
      <c r="F2096" s="513" t="s">
        <v>4970</v>
      </c>
      <c r="G2096" s="513"/>
      <c r="H2096" s="513"/>
      <c r="I2096" s="513"/>
      <c r="J2096" s="423">
        <v>14.02</v>
      </c>
      <c r="K2096" s="422" t="s">
        <v>121</v>
      </c>
    </row>
    <row r="2097" spans="2:11" x14ac:dyDescent="0.25">
      <c r="B2097" s="434" t="s">
        <v>1936</v>
      </c>
      <c r="C2097" s="434" t="s">
        <v>185</v>
      </c>
      <c r="D2097" s="434"/>
      <c r="E2097" s="434" t="s">
        <v>49</v>
      </c>
      <c r="F2097" s="433"/>
      <c r="G2097" s="432">
        <v>1</v>
      </c>
      <c r="H2097" s="432" t="s">
        <v>121</v>
      </c>
      <c r="I2097" s="431">
        <v>108968.21</v>
      </c>
      <c r="J2097" s="431">
        <v>108968.21</v>
      </c>
      <c r="K2097" s="430">
        <v>2.9680963946117626E-2</v>
      </c>
    </row>
    <row r="2098" spans="2:11" x14ac:dyDescent="0.25">
      <c r="B2098" s="434" t="s">
        <v>1937</v>
      </c>
      <c r="C2098" s="434" t="s">
        <v>185</v>
      </c>
      <c r="D2098" s="434"/>
      <c r="E2098" s="434" t="s">
        <v>1938</v>
      </c>
      <c r="F2098" s="433"/>
      <c r="G2098" s="432">
        <v>1</v>
      </c>
      <c r="H2098" s="432" t="s">
        <v>121</v>
      </c>
      <c r="I2098" s="431">
        <v>97155.43</v>
      </c>
      <c r="J2098" s="431">
        <v>97155.43</v>
      </c>
      <c r="K2098" s="430">
        <v>2.6463376933507074E-2</v>
      </c>
    </row>
    <row r="2099" spans="2:11" ht="25.5" x14ac:dyDescent="0.25">
      <c r="B2099" s="429" t="s">
        <v>1939</v>
      </c>
      <c r="C2099" s="429" t="s">
        <v>1940</v>
      </c>
      <c r="D2099" s="429" t="s">
        <v>229</v>
      </c>
      <c r="E2099" s="429" t="s">
        <v>1941</v>
      </c>
      <c r="F2099" s="428" t="s">
        <v>240</v>
      </c>
      <c r="G2099" s="427">
        <v>1546.29</v>
      </c>
      <c r="H2099" s="426">
        <v>4.1900000000000004</v>
      </c>
      <c r="I2099" s="426">
        <v>4.1900000000000004</v>
      </c>
      <c r="J2099" s="426">
        <v>6478.96</v>
      </c>
      <c r="K2099" s="425">
        <v>1.7647511890700807E-3</v>
      </c>
    </row>
    <row r="2100" spans="2:11" x14ac:dyDescent="0.25">
      <c r="B2100" s="422" t="s">
        <v>4933</v>
      </c>
      <c r="C2100" s="513"/>
      <c r="D2100" s="513"/>
      <c r="E2100" s="422" t="s">
        <v>45</v>
      </c>
      <c r="F2100" s="513" t="s">
        <v>4932</v>
      </c>
      <c r="G2100" s="513"/>
      <c r="H2100" s="513"/>
      <c r="I2100" s="422"/>
      <c r="J2100" s="424" t="s">
        <v>2154</v>
      </c>
      <c r="K2100" s="422"/>
    </row>
    <row r="2101" spans="2:11" ht="25.5" x14ac:dyDescent="0.25">
      <c r="B2101" s="513" t="s">
        <v>4949</v>
      </c>
      <c r="C2101" s="513"/>
      <c r="D2101" s="513"/>
      <c r="E2101" s="422" t="s">
        <v>4969</v>
      </c>
      <c r="F2101" s="513" t="s">
        <v>4968</v>
      </c>
      <c r="G2101" s="513"/>
      <c r="H2101" s="513"/>
      <c r="I2101" s="513"/>
      <c r="J2101" s="423">
        <v>1546.29</v>
      </c>
      <c r="K2101" s="422" t="s">
        <v>121</v>
      </c>
    </row>
    <row r="2102" spans="2:11" ht="25.5" x14ac:dyDescent="0.25">
      <c r="B2102" s="429" t="s">
        <v>1942</v>
      </c>
      <c r="C2102" s="429" t="s">
        <v>1943</v>
      </c>
      <c r="D2102" s="429" t="s">
        <v>229</v>
      </c>
      <c r="E2102" s="429" t="s">
        <v>1944</v>
      </c>
      <c r="F2102" s="428" t="s">
        <v>268</v>
      </c>
      <c r="G2102" s="427">
        <v>1</v>
      </c>
      <c r="H2102" s="426">
        <v>1900.07</v>
      </c>
      <c r="I2102" s="426">
        <v>1900.07</v>
      </c>
      <c r="J2102" s="426">
        <v>1900.07</v>
      </c>
      <c r="K2102" s="425">
        <v>5.1754460466130181E-4</v>
      </c>
    </row>
    <row r="2103" spans="2:11" x14ac:dyDescent="0.25">
      <c r="B2103" s="422" t="s">
        <v>4933</v>
      </c>
      <c r="C2103" s="513"/>
      <c r="D2103" s="513"/>
      <c r="E2103" s="422" t="s">
        <v>45</v>
      </c>
      <c r="F2103" s="513" t="s">
        <v>4932</v>
      </c>
      <c r="G2103" s="513"/>
      <c r="H2103" s="513"/>
      <c r="I2103" s="422"/>
      <c r="J2103" s="424" t="s">
        <v>2154</v>
      </c>
      <c r="K2103" s="422"/>
    </row>
    <row r="2104" spans="2:11" ht="25.5" x14ac:dyDescent="0.25">
      <c r="B2104" s="513" t="s">
        <v>4967</v>
      </c>
      <c r="C2104" s="513"/>
      <c r="D2104" s="513"/>
      <c r="E2104" s="422" t="s">
        <v>4966</v>
      </c>
      <c r="F2104" s="513">
        <v>1</v>
      </c>
      <c r="G2104" s="513"/>
      <c r="H2104" s="513"/>
      <c r="I2104" s="513"/>
      <c r="J2104" s="423">
        <v>1</v>
      </c>
      <c r="K2104" s="422" t="s">
        <v>121</v>
      </c>
    </row>
    <row r="2105" spans="2:11" ht="25.5" x14ac:dyDescent="0.25">
      <c r="B2105" s="429" t="s">
        <v>1945</v>
      </c>
      <c r="C2105" s="429" t="s">
        <v>1946</v>
      </c>
      <c r="D2105" s="429" t="s">
        <v>229</v>
      </c>
      <c r="E2105" s="429" t="s">
        <v>1947</v>
      </c>
      <c r="F2105" s="428" t="s">
        <v>628</v>
      </c>
      <c r="G2105" s="427">
        <v>84.05</v>
      </c>
      <c r="H2105" s="426">
        <v>40.1</v>
      </c>
      <c r="I2105" s="426">
        <v>40.1</v>
      </c>
      <c r="J2105" s="426">
        <v>3370.41</v>
      </c>
      <c r="K2105" s="425">
        <v>9.1803855173572463E-4</v>
      </c>
    </row>
    <row r="2106" spans="2:11" x14ac:dyDescent="0.25">
      <c r="B2106" s="422" t="s">
        <v>4933</v>
      </c>
      <c r="C2106" s="513"/>
      <c r="D2106" s="513"/>
      <c r="E2106" s="422" t="s">
        <v>45</v>
      </c>
      <c r="F2106" s="513" t="s">
        <v>4932</v>
      </c>
      <c r="G2106" s="513"/>
      <c r="H2106" s="513"/>
      <c r="I2106" s="422"/>
      <c r="J2106" s="424" t="s">
        <v>2154</v>
      </c>
      <c r="K2106" s="422"/>
    </row>
    <row r="2107" spans="2:11" ht="38.25" x14ac:dyDescent="0.25">
      <c r="B2107" s="513" t="s">
        <v>4949</v>
      </c>
      <c r="C2107" s="513"/>
      <c r="D2107" s="513"/>
      <c r="E2107" s="422" t="s">
        <v>4965</v>
      </c>
      <c r="F2107" s="513" t="s">
        <v>4964</v>
      </c>
      <c r="G2107" s="513"/>
      <c r="H2107" s="513"/>
      <c r="I2107" s="513"/>
      <c r="J2107" s="423">
        <v>84.05</v>
      </c>
      <c r="K2107" s="422" t="s">
        <v>121</v>
      </c>
    </row>
    <row r="2108" spans="2:11" ht="38.25" x14ac:dyDescent="0.25">
      <c r="B2108" s="429" t="s">
        <v>1948</v>
      </c>
      <c r="C2108" s="429" t="s">
        <v>1949</v>
      </c>
      <c r="D2108" s="429" t="s">
        <v>890</v>
      </c>
      <c r="E2108" s="429" t="s">
        <v>1950</v>
      </c>
      <c r="F2108" s="428" t="s">
        <v>240</v>
      </c>
      <c r="G2108" s="427">
        <v>92.37</v>
      </c>
      <c r="H2108" s="426">
        <v>260.08</v>
      </c>
      <c r="I2108" s="426">
        <v>260.08</v>
      </c>
      <c r="J2108" s="426">
        <v>24023.59</v>
      </c>
      <c r="K2108" s="425">
        <v>6.5435901777803999E-3</v>
      </c>
    </row>
    <row r="2109" spans="2:11" x14ac:dyDescent="0.25">
      <c r="B2109" s="422" t="s">
        <v>4933</v>
      </c>
      <c r="C2109" s="513"/>
      <c r="D2109" s="513"/>
      <c r="E2109" s="422" t="s">
        <v>45</v>
      </c>
      <c r="F2109" s="513" t="s">
        <v>4932</v>
      </c>
      <c r="G2109" s="513"/>
      <c r="H2109" s="513"/>
      <c r="I2109" s="422"/>
      <c r="J2109" s="424" t="s">
        <v>2154</v>
      </c>
      <c r="K2109" s="422"/>
    </row>
    <row r="2110" spans="2:11" ht="25.5" x14ac:dyDescent="0.25">
      <c r="B2110" s="513" t="s">
        <v>4949</v>
      </c>
      <c r="C2110" s="513"/>
      <c r="D2110" s="513"/>
      <c r="E2110" s="422" t="s">
        <v>4963</v>
      </c>
      <c r="F2110" s="513" t="s">
        <v>2064</v>
      </c>
      <c r="G2110" s="513"/>
      <c r="H2110" s="513"/>
      <c r="I2110" s="513"/>
      <c r="J2110" s="423">
        <v>92.37</v>
      </c>
      <c r="K2110" s="422" t="s">
        <v>121</v>
      </c>
    </row>
    <row r="2111" spans="2:11" ht="38.25" x14ac:dyDescent="0.25">
      <c r="B2111" s="429" t="s">
        <v>1951</v>
      </c>
      <c r="C2111" s="429" t="s">
        <v>1952</v>
      </c>
      <c r="D2111" s="429" t="s">
        <v>434</v>
      </c>
      <c r="E2111" s="429" t="s">
        <v>1953</v>
      </c>
      <c r="F2111" s="428" t="s">
        <v>628</v>
      </c>
      <c r="G2111" s="427">
        <v>115.45</v>
      </c>
      <c r="H2111" s="426">
        <v>58.04</v>
      </c>
      <c r="I2111" s="426">
        <v>58.04</v>
      </c>
      <c r="J2111" s="426">
        <v>6700.72</v>
      </c>
      <c r="K2111" s="425">
        <v>1.8251545908024855E-3</v>
      </c>
    </row>
    <row r="2112" spans="2:11" x14ac:dyDescent="0.25">
      <c r="B2112" s="422" t="s">
        <v>4933</v>
      </c>
      <c r="C2112" s="513"/>
      <c r="D2112" s="513"/>
      <c r="E2112" s="422" t="s">
        <v>45</v>
      </c>
      <c r="F2112" s="513" t="s">
        <v>4932</v>
      </c>
      <c r="G2112" s="513"/>
      <c r="H2112" s="513"/>
      <c r="I2112" s="422"/>
      <c r="J2112" s="424" t="s">
        <v>2154</v>
      </c>
      <c r="K2112" s="422"/>
    </row>
    <row r="2113" spans="2:11" ht="51" x14ac:dyDescent="0.25">
      <c r="B2113" s="513" t="s">
        <v>4949</v>
      </c>
      <c r="C2113" s="513"/>
      <c r="D2113" s="513"/>
      <c r="E2113" s="422" t="s">
        <v>4962</v>
      </c>
      <c r="F2113" s="513" t="s">
        <v>4961</v>
      </c>
      <c r="G2113" s="513"/>
      <c r="H2113" s="513"/>
      <c r="I2113" s="513"/>
      <c r="J2113" s="423">
        <v>74.237200000000001</v>
      </c>
      <c r="K2113" s="422" t="s">
        <v>121</v>
      </c>
    </row>
    <row r="2114" spans="2:11" ht="51" x14ac:dyDescent="0.25">
      <c r="B2114" s="513" t="s">
        <v>4949</v>
      </c>
      <c r="C2114" s="513"/>
      <c r="D2114" s="513"/>
      <c r="E2114" s="422" t="s">
        <v>4960</v>
      </c>
      <c r="F2114" s="513" t="s">
        <v>4959</v>
      </c>
      <c r="G2114" s="513"/>
      <c r="H2114" s="513"/>
      <c r="I2114" s="513"/>
      <c r="J2114" s="423">
        <v>41.214399999999998</v>
      </c>
      <c r="K2114" s="422" t="s">
        <v>121</v>
      </c>
    </row>
    <row r="2115" spans="2:11" x14ac:dyDescent="0.25">
      <c r="B2115" s="513" t="s">
        <v>4952</v>
      </c>
      <c r="C2115" s="513"/>
      <c r="D2115" s="513"/>
      <c r="E2115" s="422" t="s">
        <v>121</v>
      </c>
      <c r="F2115" s="513" t="s">
        <v>4958</v>
      </c>
      <c r="G2115" s="513"/>
      <c r="H2115" s="513"/>
      <c r="I2115" s="513"/>
      <c r="J2115" s="423">
        <v>-1.6000000000000001E-3</v>
      </c>
      <c r="K2115" s="422" t="s">
        <v>121</v>
      </c>
    </row>
    <row r="2116" spans="2:11" ht="38.25" x14ac:dyDescent="0.25">
      <c r="B2116" s="429" t="s">
        <v>1954</v>
      </c>
      <c r="C2116" s="429" t="s">
        <v>1955</v>
      </c>
      <c r="D2116" s="429" t="s">
        <v>434</v>
      </c>
      <c r="E2116" s="429" t="s">
        <v>1956</v>
      </c>
      <c r="F2116" s="428" t="s">
        <v>240</v>
      </c>
      <c r="G2116" s="427">
        <v>22.2</v>
      </c>
      <c r="H2116" s="426">
        <v>221.46</v>
      </c>
      <c r="I2116" s="426">
        <v>221.46</v>
      </c>
      <c r="J2116" s="426">
        <v>4916.41</v>
      </c>
      <c r="K2116" s="425">
        <v>1.3391409104942823E-3</v>
      </c>
    </row>
    <row r="2117" spans="2:11" x14ac:dyDescent="0.25">
      <c r="B2117" s="422" t="s">
        <v>4933</v>
      </c>
      <c r="C2117" s="513"/>
      <c r="D2117" s="513"/>
      <c r="E2117" s="422" t="s">
        <v>45</v>
      </c>
      <c r="F2117" s="513" t="s">
        <v>4932</v>
      </c>
      <c r="G2117" s="513"/>
      <c r="H2117" s="513"/>
      <c r="I2117" s="422"/>
      <c r="J2117" s="424" t="s">
        <v>2154</v>
      </c>
      <c r="K2117" s="422"/>
    </row>
    <row r="2118" spans="2:11" ht="25.5" x14ac:dyDescent="0.25">
      <c r="B2118" s="513" t="s">
        <v>4949</v>
      </c>
      <c r="C2118" s="513"/>
      <c r="D2118" s="513"/>
      <c r="E2118" s="422" t="s">
        <v>4957</v>
      </c>
      <c r="F2118" s="513" t="s">
        <v>2673</v>
      </c>
      <c r="G2118" s="513"/>
      <c r="H2118" s="513"/>
      <c r="I2118" s="513"/>
      <c r="J2118" s="423">
        <v>22.2</v>
      </c>
      <c r="K2118" s="422" t="s">
        <v>121</v>
      </c>
    </row>
    <row r="2119" spans="2:11" ht="25.5" x14ac:dyDescent="0.25">
      <c r="B2119" s="429" t="s">
        <v>1957</v>
      </c>
      <c r="C2119" s="429" t="s">
        <v>1958</v>
      </c>
      <c r="D2119" s="429" t="s">
        <v>229</v>
      </c>
      <c r="E2119" s="429" t="s">
        <v>1959</v>
      </c>
      <c r="F2119" s="428" t="s">
        <v>292</v>
      </c>
      <c r="G2119" s="427">
        <v>22.65</v>
      </c>
      <c r="H2119" s="426">
        <v>7.5</v>
      </c>
      <c r="I2119" s="426">
        <v>7.5</v>
      </c>
      <c r="J2119" s="426">
        <v>169.88</v>
      </c>
      <c r="K2119" s="425">
        <v>4.6272230728268936E-5</v>
      </c>
    </row>
    <row r="2120" spans="2:11" x14ac:dyDescent="0.25">
      <c r="B2120" s="422" t="s">
        <v>4933</v>
      </c>
      <c r="C2120" s="513"/>
      <c r="D2120" s="513"/>
      <c r="E2120" s="422" t="s">
        <v>45</v>
      </c>
      <c r="F2120" s="513" t="s">
        <v>4932</v>
      </c>
      <c r="G2120" s="513"/>
      <c r="H2120" s="513"/>
      <c r="I2120" s="422"/>
      <c r="J2120" s="424" t="s">
        <v>2154</v>
      </c>
      <c r="K2120" s="422"/>
    </row>
    <row r="2121" spans="2:11" ht="38.25" x14ac:dyDescent="0.25">
      <c r="B2121" s="513" t="s">
        <v>4949</v>
      </c>
      <c r="C2121" s="513"/>
      <c r="D2121" s="513"/>
      <c r="E2121" s="422" t="s">
        <v>4956</v>
      </c>
      <c r="F2121" s="513" t="s">
        <v>4955</v>
      </c>
      <c r="G2121" s="513"/>
      <c r="H2121" s="513"/>
      <c r="I2121" s="513"/>
      <c r="J2121" s="423">
        <v>22.65</v>
      </c>
      <c r="K2121" s="422" t="s">
        <v>121</v>
      </c>
    </row>
    <row r="2122" spans="2:11" ht="249.75" customHeight="1" x14ac:dyDescent="0.25">
      <c r="B2122" s="429" t="s">
        <v>1960</v>
      </c>
      <c r="C2122" s="429" t="s">
        <v>1961</v>
      </c>
      <c r="D2122" s="429" t="s">
        <v>238</v>
      </c>
      <c r="E2122" s="429" t="s">
        <v>1962</v>
      </c>
      <c r="F2122" s="428" t="s">
        <v>240</v>
      </c>
      <c r="G2122" s="427">
        <v>47.78</v>
      </c>
      <c r="H2122" s="426">
        <v>997.83</v>
      </c>
      <c r="I2122" s="426">
        <v>997.83</v>
      </c>
      <c r="J2122" s="426">
        <v>47676.32</v>
      </c>
      <c r="K2122" s="425">
        <v>1.2986164818193919E-2</v>
      </c>
    </row>
    <row r="2123" spans="2:11" x14ac:dyDescent="0.25">
      <c r="B2123" s="422" t="s">
        <v>4933</v>
      </c>
      <c r="C2123" s="513"/>
      <c r="D2123" s="513"/>
      <c r="E2123" s="422" t="s">
        <v>45</v>
      </c>
      <c r="F2123" s="513" t="s">
        <v>4932</v>
      </c>
      <c r="G2123" s="513"/>
      <c r="H2123" s="513"/>
      <c r="I2123" s="422"/>
      <c r="J2123" s="424" t="s">
        <v>2154</v>
      </c>
      <c r="K2123" s="422"/>
    </row>
    <row r="2124" spans="2:11" ht="38.25" x14ac:dyDescent="0.25">
      <c r="B2124" s="513" t="s">
        <v>4949</v>
      </c>
      <c r="C2124" s="513"/>
      <c r="D2124" s="513"/>
      <c r="E2124" s="422" t="s">
        <v>4954</v>
      </c>
      <c r="F2124" s="513" t="s">
        <v>4953</v>
      </c>
      <c r="G2124" s="513"/>
      <c r="H2124" s="513"/>
      <c r="I2124" s="513"/>
      <c r="J2124" s="423">
        <v>47.779490000000003</v>
      </c>
      <c r="K2124" s="422" t="s">
        <v>121</v>
      </c>
    </row>
    <row r="2125" spans="2:11" x14ac:dyDescent="0.25">
      <c r="B2125" s="513" t="s">
        <v>4952</v>
      </c>
      <c r="C2125" s="513"/>
      <c r="D2125" s="513"/>
      <c r="E2125" s="422" t="s">
        <v>121</v>
      </c>
      <c r="F2125" s="513" t="s">
        <v>4951</v>
      </c>
      <c r="G2125" s="513"/>
      <c r="H2125" s="513"/>
      <c r="I2125" s="513"/>
      <c r="J2125" s="423">
        <v>5.1000000000000004E-4</v>
      </c>
      <c r="K2125" s="422" t="s">
        <v>121</v>
      </c>
    </row>
    <row r="2126" spans="2:11" ht="275.25" customHeight="1" x14ac:dyDescent="0.25">
      <c r="B2126" s="429" t="s">
        <v>1963</v>
      </c>
      <c r="C2126" s="429" t="s">
        <v>1964</v>
      </c>
      <c r="D2126" s="429" t="s">
        <v>462</v>
      </c>
      <c r="E2126" s="429" t="s">
        <v>1965</v>
      </c>
      <c r="F2126" s="428" t="s">
        <v>292</v>
      </c>
      <c r="G2126" s="427">
        <v>11.59</v>
      </c>
      <c r="H2126" s="426">
        <v>165.58</v>
      </c>
      <c r="I2126" s="426">
        <v>165.58</v>
      </c>
      <c r="J2126" s="426">
        <v>1919.07</v>
      </c>
      <c r="K2126" s="425">
        <v>5.2271986004061148E-4</v>
      </c>
    </row>
    <row r="2127" spans="2:11" x14ac:dyDescent="0.25">
      <c r="B2127" s="422" t="s">
        <v>4933</v>
      </c>
      <c r="C2127" s="513"/>
      <c r="D2127" s="513"/>
      <c r="E2127" s="422" t="s">
        <v>45</v>
      </c>
      <c r="F2127" s="513" t="s">
        <v>4932</v>
      </c>
      <c r="G2127" s="513"/>
      <c r="H2127" s="513"/>
      <c r="I2127" s="422"/>
      <c r="J2127" s="424" t="s">
        <v>2154</v>
      </c>
      <c r="K2127" s="422"/>
    </row>
    <row r="2128" spans="2:11" ht="48.75" customHeight="1" x14ac:dyDescent="0.25">
      <c r="B2128" s="513" t="s">
        <v>4949</v>
      </c>
      <c r="C2128" s="513"/>
      <c r="D2128" s="513"/>
      <c r="E2128" s="422" t="s">
        <v>4950</v>
      </c>
      <c r="F2128" s="513"/>
      <c r="G2128" s="513"/>
      <c r="H2128" s="513"/>
      <c r="I2128" s="513"/>
      <c r="J2128" s="423">
        <v>11.59</v>
      </c>
      <c r="K2128" s="422" t="s">
        <v>121</v>
      </c>
    </row>
    <row r="2129" spans="2:11" x14ac:dyDescent="0.25">
      <c r="B2129" s="434" t="s">
        <v>1966</v>
      </c>
      <c r="C2129" s="434" t="s">
        <v>185</v>
      </c>
      <c r="D2129" s="434"/>
      <c r="E2129" s="434" t="s">
        <v>1967</v>
      </c>
      <c r="F2129" s="433"/>
      <c r="G2129" s="432">
        <v>1</v>
      </c>
      <c r="H2129" s="432" t="s">
        <v>121</v>
      </c>
      <c r="I2129" s="431">
        <v>11812.78</v>
      </c>
      <c r="J2129" s="431">
        <v>11812.78</v>
      </c>
      <c r="K2129" s="430">
        <v>3.2175870126105528E-3</v>
      </c>
    </row>
    <row r="2130" spans="2:11" ht="25.5" x14ac:dyDescent="0.25">
      <c r="B2130" s="429" t="s">
        <v>1968</v>
      </c>
      <c r="C2130" s="429" t="s">
        <v>1969</v>
      </c>
      <c r="D2130" s="429" t="s">
        <v>229</v>
      </c>
      <c r="E2130" s="429" t="s">
        <v>1970</v>
      </c>
      <c r="F2130" s="428" t="s">
        <v>240</v>
      </c>
      <c r="G2130" s="427">
        <v>250.74</v>
      </c>
      <c r="H2130" s="426">
        <v>21.9</v>
      </c>
      <c r="I2130" s="426">
        <v>21.9</v>
      </c>
      <c r="J2130" s="426">
        <v>5491.21</v>
      </c>
      <c r="K2130" s="425">
        <v>1.4957060048115002E-3</v>
      </c>
    </row>
    <row r="2131" spans="2:11" x14ac:dyDescent="0.25">
      <c r="B2131" s="422" t="s">
        <v>4933</v>
      </c>
      <c r="C2131" s="513"/>
      <c r="D2131" s="513"/>
      <c r="E2131" s="422" t="s">
        <v>45</v>
      </c>
      <c r="F2131" s="513" t="s">
        <v>4932</v>
      </c>
      <c r="G2131" s="513"/>
      <c r="H2131" s="513"/>
      <c r="I2131" s="422"/>
      <c r="J2131" s="424" t="s">
        <v>2154</v>
      </c>
      <c r="K2131" s="422"/>
    </row>
    <row r="2132" spans="2:11" ht="38.25" x14ac:dyDescent="0.25">
      <c r="B2132" s="513" t="s">
        <v>4949</v>
      </c>
      <c r="C2132" s="513"/>
      <c r="D2132" s="513"/>
      <c r="E2132" s="422" t="s">
        <v>4948</v>
      </c>
      <c r="F2132" s="513" t="s">
        <v>4947</v>
      </c>
      <c r="G2132" s="513"/>
      <c r="H2132" s="513"/>
      <c r="I2132" s="513"/>
      <c r="J2132" s="423">
        <v>250.74</v>
      </c>
      <c r="K2132" s="422" t="s">
        <v>121</v>
      </c>
    </row>
    <row r="2133" spans="2:11" x14ac:dyDescent="0.25">
      <c r="B2133" s="429" t="s">
        <v>1971</v>
      </c>
      <c r="C2133" s="429" t="s">
        <v>1972</v>
      </c>
      <c r="D2133" s="429" t="s">
        <v>426</v>
      </c>
      <c r="E2133" s="429" t="s">
        <v>1973</v>
      </c>
      <c r="F2133" s="428" t="s">
        <v>240</v>
      </c>
      <c r="G2133" s="427">
        <v>25</v>
      </c>
      <c r="H2133" s="426">
        <v>71.22</v>
      </c>
      <c r="I2133" s="426">
        <v>71.22</v>
      </c>
      <c r="J2133" s="426">
        <v>1780.5</v>
      </c>
      <c r="K2133" s="425">
        <v>4.8497590541372052E-4</v>
      </c>
    </row>
    <row r="2134" spans="2:11" x14ac:dyDescent="0.25">
      <c r="B2134" s="422" t="s">
        <v>4933</v>
      </c>
      <c r="C2134" s="513"/>
      <c r="D2134" s="513"/>
      <c r="E2134" s="422" t="s">
        <v>45</v>
      </c>
      <c r="F2134" s="513" t="s">
        <v>4932</v>
      </c>
      <c r="G2134" s="513"/>
      <c r="H2134" s="513"/>
      <c r="I2134" s="422"/>
      <c r="J2134" s="424" t="s">
        <v>2154</v>
      </c>
      <c r="K2134" s="422"/>
    </row>
    <row r="2135" spans="2:11" ht="25.5" x14ac:dyDescent="0.25">
      <c r="B2135" s="513" t="s">
        <v>4931</v>
      </c>
      <c r="C2135" s="513"/>
      <c r="D2135" s="513"/>
      <c r="E2135" s="422" t="s">
        <v>4946</v>
      </c>
      <c r="F2135" s="513">
        <v>25</v>
      </c>
      <c r="G2135" s="513"/>
      <c r="H2135" s="513"/>
      <c r="I2135" s="513"/>
      <c r="J2135" s="423">
        <v>25</v>
      </c>
      <c r="K2135" s="422" t="s">
        <v>121</v>
      </c>
    </row>
    <row r="2136" spans="2:11" ht="25.5" x14ac:dyDescent="0.25">
      <c r="B2136" s="429" t="s">
        <v>1974</v>
      </c>
      <c r="C2136" s="429" t="s">
        <v>1975</v>
      </c>
      <c r="D2136" s="429" t="s">
        <v>434</v>
      </c>
      <c r="E2136" s="429" t="s">
        <v>1976</v>
      </c>
      <c r="F2136" s="428" t="s">
        <v>240</v>
      </c>
      <c r="G2136" s="427">
        <v>25</v>
      </c>
      <c r="H2136" s="426">
        <v>7.05</v>
      </c>
      <c r="I2136" s="426">
        <v>7.05</v>
      </c>
      <c r="J2136" s="426">
        <v>176.25</v>
      </c>
      <c r="K2136" s="425">
        <v>4.8007303189647985E-5</v>
      </c>
    </row>
    <row r="2137" spans="2:11" x14ac:dyDescent="0.25">
      <c r="B2137" s="422" t="s">
        <v>4933</v>
      </c>
      <c r="C2137" s="513"/>
      <c r="D2137" s="513"/>
      <c r="E2137" s="422" t="s">
        <v>45</v>
      </c>
      <c r="F2137" s="513" t="s">
        <v>4932</v>
      </c>
      <c r="G2137" s="513"/>
      <c r="H2137" s="513"/>
      <c r="I2137" s="422"/>
      <c r="J2137" s="424" t="s">
        <v>2154</v>
      </c>
      <c r="K2137" s="422"/>
    </row>
    <row r="2138" spans="2:11" ht="25.5" x14ac:dyDescent="0.25">
      <c r="B2138" s="513" t="s">
        <v>4931</v>
      </c>
      <c r="C2138" s="513"/>
      <c r="D2138" s="513"/>
      <c r="E2138" s="422" t="s">
        <v>4945</v>
      </c>
      <c r="F2138" s="513">
        <v>25</v>
      </c>
      <c r="G2138" s="513"/>
      <c r="H2138" s="513"/>
      <c r="I2138" s="513"/>
      <c r="J2138" s="423">
        <v>25</v>
      </c>
      <c r="K2138" s="422" t="s">
        <v>121</v>
      </c>
    </row>
    <row r="2139" spans="2:11" ht="25.5" x14ac:dyDescent="0.25">
      <c r="B2139" s="429" t="s">
        <v>1977</v>
      </c>
      <c r="C2139" s="429" t="s">
        <v>1978</v>
      </c>
      <c r="D2139" s="429" t="s">
        <v>462</v>
      </c>
      <c r="E2139" s="429" t="s">
        <v>1979</v>
      </c>
      <c r="F2139" s="428" t="s">
        <v>892</v>
      </c>
      <c r="G2139" s="427">
        <v>84</v>
      </c>
      <c r="H2139" s="426">
        <v>6.54</v>
      </c>
      <c r="I2139" s="426">
        <v>6.54</v>
      </c>
      <c r="J2139" s="426">
        <v>549.36</v>
      </c>
      <c r="K2139" s="425">
        <v>1.4963569974618451E-4</v>
      </c>
    </row>
    <row r="2140" spans="2:11" x14ac:dyDescent="0.25">
      <c r="B2140" s="422" t="s">
        <v>4933</v>
      </c>
      <c r="C2140" s="513"/>
      <c r="D2140" s="513"/>
      <c r="E2140" s="422" t="s">
        <v>45</v>
      </c>
      <c r="F2140" s="513" t="s">
        <v>4932</v>
      </c>
      <c r="G2140" s="513"/>
      <c r="H2140" s="513"/>
      <c r="I2140" s="422"/>
      <c r="J2140" s="424" t="s">
        <v>2154</v>
      </c>
      <c r="K2140" s="422"/>
    </row>
    <row r="2141" spans="2:11" ht="51" x14ac:dyDescent="0.25">
      <c r="B2141" s="513" t="s">
        <v>4931</v>
      </c>
      <c r="C2141" s="513"/>
      <c r="D2141" s="513"/>
      <c r="E2141" s="422" t="s">
        <v>4944</v>
      </c>
      <c r="F2141" s="513" t="s">
        <v>4943</v>
      </c>
      <c r="G2141" s="513"/>
      <c r="H2141" s="513"/>
      <c r="I2141" s="513"/>
      <c r="J2141" s="423">
        <v>84</v>
      </c>
      <c r="K2141" s="422" t="s">
        <v>121</v>
      </c>
    </row>
    <row r="2142" spans="2:11" ht="25.5" x14ac:dyDescent="0.25">
      <c r="B2142" s="429" t="s">
        <v>1980</v>
      </c>
      <c r="C2142" s="429" t="s">
        <v>1981</v>
      </c>
      <c r="D2142" s="429" t="s">
        <v>229</v>
      </c>
      <c r="E2142" s="429" t="s">
        <v>1982</v>
      </c>
      <c r="F2142" s="428" t="s">
        <v>279</v>
      </c>
      <c r="G2142" s="427">
        <v>7</v>
      </c>
      <c r="H2142" s="426">
        <v>252.15</v>
      </c>
      <c r="I2142" s="426">
        <v>252.15</v>
      </c>
      <c r="J2142" s="426">
        <v>1765.05</v>
      </c>
      <c r="K2142" s="425">
        <v>4.8076760564475565E-4</v>
      </c>
    </row>
    <row r="2143" spans="2:11" x14ac:dyDescent="0.25">
      <c r="B2143" s="422" t="s">
        <v>4933</v>
      </c>
      <c r="C2143" s="513"/>
      <c r="D2143" s="513"/>
      <c r="E2143" s="422" t="s">
        <v>45</v>
      </c>
      <c r="F2143" s="513" t="s">
        <v>4932</v>
      </c>
      <c r="G2143" s="513"/>
      <c r="H2143" s="513"/>
      <c r="I2143" s="422"/>
      <c r="J2143" s="424" t="s">
        <v>2154</v>
      </c>
      <c r="K2143" s="422"/>
    </row>
    <row r="2144" spans="2:11" ht="51" x14ac:dyDescent="0.25">
      <c r="B2144" s="513" t="s">
        <v>4931</v>
      </c>
      <c r="C2144" s="513"/>
      <c r="D2144" s="513"/>
      <c r="E2144" s="422" t="s">
        <v>4942</v>
      </c>
      <c r="F2144" s="513" t="s">
        <v>4941</v>
      </c>
      <c r="G2144" s="513"/>
      <c r="H2144" s="513"/>
      <c r="I2144" s="513"/>
      <c r="J2144" s="423">
        <v>7</v>
      </c>
      <c r="K2144" s="422" t="s">
        <v>121</v>
      </c>
    </row>
    <row r="2145" spans="2:11" ht="25.5" x14ac:dyDescent="0.25">
      <c r="B2145" s="429" t="s">
        <v>1983</v>
      </c>
      <c r="C2145" s="429" t="s">
        <v>1984</v>
      </c>
      <c r="D2145" s="429" t="s">
        <v>434</v>
      </c>
      <c r="E2145" s="429" t="s">
        <v>1985</v>
      </c>
      <c r="F2145" s="428" t="s">
        <v>428</v>
      </c>
      <c r="G2145" s="427">
        <v>1</v>
      </c>
      <c r="H2145" s="426">
        <v>270.99</v>
      </c>
      <c r="I2145" s="426">
        <v>270.99</v>
      </c>
      <c r="J2145" s="426">
        <v>270.99</v>
      </c>
      <c r="K2145" s="425">
        <v>7.3812760802057913E-5</v>
      </c>
    </row>
    <row r="2146" spans="2:11" x14ac:dyDescent="0.25">
      <c r="B2146" s="422" t="s">
        <v>4933</v>
      </c>
      <c r="C2146" s="513"/>
      <c r="D2146" s="513"/>
      <c r="E2146" s="422" t="s">
        <v>45</v>
      </c>
      <c r="F2146" s="513" t="s">
        <v>4932</v>
      </c>
      <c r="G2146" s="513"/>
      <c r="H2146" s="513"/>
      <c r="I2146" s="422"/>
      <c r="J2146" s="424" t="s">
        <v>2154</v>
      </c>
      <c r="K2146" s="422"/>
    </row>
    <row r="2147" spans="2:11" ht="25.5" x14ac:dyDescent="0.25">
      <c r="B2147" s="513" t="s">
        <v>4931</v>
      </c>
      <c r="C2147" s="513"/>
      <c r="D2147" s="513"/>
      <c r="E2147" s="422" t="s">
        <v>4940</v>
      </c>
      <c r="F2147" s="513">
        <v>1</v>
      </c>
      <c r="G2147" s="513"/>
      <c r="H2147" s="513"/>
      <c r="I2147" s="513"/>
      <c r="J2147" s="423">
        <v>1</v>
      </c>
      <c r="K2147" s="422" t="s">
        <v>121</v>
      </c>
    </row>
    <row r="2148" spans="2:11" ht="25.5" x14ac:dyDescent="0.25">
      <c r="B2148" s="429" t="s">
        <v>1986</v>
      </c>
      <c r="C2148" s="429" t="s">
        <v>1987</v>
      </c>
      <c r="D2148" s="429" t="s">
        <v>462</v>
      </c>
      <c r="E2148" s="429" t="s">
        <v>1988</v>
      </c>
      <c r="F2148" s="428" t="s">
        <v>268</v>
      </c>
      <c r="G2148" s="427">
        <v>2</v>
      </c>
      <c r="H2148" s="426">
        <v>144.13999999999999</v>
      </c>
      <c r="I2148" s="426">
        <v>144.13999999999999</v>
      </c>
      <c r="J2148" s="426">
        <v>288.27999999999997</v>
      </c>
      <c r="K2148" s="425">
        <v>7.8522243197229626E-5</v>
      </c>
    </row>
    <row r="2149" spans="2:11" x14ac:dyDescent="0.25">
      <c r="B2149" s="422" t="s">
        <v>4933</v>
      </c>
      <c r="C2149" s="513"/>
      <c r="D2149" s="513"/>
      <c r="E2149" s="422" t="s">
        <v>45</v>
      </c>
      <c r="F2149" s="513" t="s">
        <v>4932</v>
      </c>
      <c r="G2149" s="513"/>
      <c r="H2149" s="513"/>
      <c r="I2149" s="422"/>
      <c r="J2149" s="424" t="s">
        <v>2154</v>
      </c>
      <c r="K2149" s="422"/>
    </row>
    <row r="2150" spans="2:11" ht="25.5" x14ac:dyDescent="0.25">
      <c r="B2150" s="513" t="s">
        <v>4931</v>
      </c>
      <c r="C2150" s="513"/>
      <c r="D2150" s="513"/>
      <c r="E2150" s="422" t="s">
        <v>4939</v>
      </c>
      <c r="F2150" s="513">
        <v>2</v>
      </c>
      <c r="G2150" s="513"/>
      <c r="H2150" s="513"/>
      <c r="I2150" s="513"/>
      <c r="J2150" s="423">
        <v>2</v>
      </c>
      <c r="K2150" s="422" t="s">
        <v>121</v>
      </c>
    </row>
    <row r="2151" spans="2:11" ht="25.5" x14ac:dyDescent="0.25">
      <c r="B2151" s="429" t="s">
        <v>1989</v>
      </c>
      <c r="C2151" s="429" t="s">
        <v>1990</v>
      </c>
      <c r="D2151" s="429" t="s">
        <v>462</v>
      </c>
      <c r="E2151" s="429" t="s">
        <v>1991</v>
      </c>
      <c r="F2151" s="428" t="s">
        <v>268</v>
      </c>
      <c r="G2151" s="427">
        <v>2</v>
      </c>
      <c r="H2151" s="426">
        <v>72.12</v>
      </c>
      <c r="I2151" s="426">
        <v>72.12</v>
      </c>
      <c r="J2151" s="426">
        <v>144.24</v>
      </c>
      <c r="K2151" s="425">
        <v>3.9288359784821707E-5</v>
      </c>
    </row>
    <row r="2152" spans="2:11" x14ac:dyDescent="0.25">
      <c r="B2152" s="422" t="s">
        <v>4933</v>
      </c>
      <c r="C2152" s="513"/>
      <c r="D2152" s="513"/>
      <c r="E2152" s="422" t="s">
        <v>45</v>
      </c>
      <c r="F2152" s="513" t="s">
        <v>4932</v>
      </c>
      <c r="G2152" s="513"/>
      <c r="H2152" s="513"/>
      <c r="I2152" s="422"/>
      <c r="J2152" s="424" t="s">
        <v>2154</v>
      </c>
      <c r="K2152" s="422"/>
    </row>
    <row r="2153" spans="2:11" ht="25.5" x14ac:dyDescent="0.25">
      <c r="B2153" s="513" t="s">
        <v>4931</v>
      </c>
      <c r="C2153" s="513"/>
      <c r="D2153" s="513"/>
      <c r="E2153" s="422" t="s">
        <v>4938</v>
      </c>
      <c r="F2153" s="513">
        <v>2</v>
      </c>
      <c r="G2153" s="513"/>
      <c r="H2153" s="513"/>
      <c r="I2153" s="513"/>
      <c r="J2153" s="423">
        <v>2</v>
      </c>
      <c r="K2153" s="422" t="s">
        <v>121</v>
      </c>
    </row>
    <row r="2154" spans="2:11" ht="25.5" x14ac:dyDescent="0.25">
      <c r="B2154" s="429" t="s">
        <v>1992</v>
      </c>
      <c r="C2154" s="429" t="s">
        <v>1993</v>
      </c>
      <c r="D2154" s="429" t="s">
        <v>426</v>
      </c>
      <c r="E2154" s="429" t="s">
        <v>1994</v>
      </c>
      <c r="F2154" s="428" t="s">
        <v>428</v>
      </c>
      <c r="G2154" s="427">
        <v>1</v>
      </c>
      <c r="H2154" s="426">
        <v>180.71</v>
      </c>
      <c r="I2154" s="426">
        <v>180.71</v>
      </c>
      <c r="J2154" s="426">
        <v>180.71</v>
      </c>
      <c r="K2154" s="425">
        <v>4.922212629447539E-5</v>
      </c>
    </row>
    <row r="2155" spans="2:11" x14ac:dyDescent="0.25">
      <c r="B2155" s="422" t="s">
        <v>4933</v>
      </c>
      <c r="C2155" s="513"/>
      <c r="D2155" s="513"/>
      <c r="E2155" s="422" t="s">
        <v>45</v>
      </c>
      <c r="F2155" s="513" t="s">
        <v>4932</v>
      </c>
      <c r="G2155" s="513"/>
      <c r="H2155" s="513"/>
      <c r="I2155" s="422"/>
      <c r="J2155" s="424" t="s">
        <v>2154</v>
      </c>
      <c r="K2155" s="422"/>
    </row>
    <row r="2156" spans="2:11" ht="25.5" x14ac:dyDescent="0.25">
      <c r="B2156" s="513" t="s">
        <v>4931</v>
      </c>
      <c r="C2156" s="513"/>
      <c r="D2156" s="513"/>
      <c r="E2156" s="422" t="s">
        <v>4937</v>
      </c>
      <c r="F2156" s="513">
        <v>1</v>
      </c>
      <c r="G2156" s="513"/>
      <c r="H2156" s="513"/>
      <c r="I2156" s="513"/>
      <c r="J2156" s="423">
        <v>1</v>
      </c>
      <c r="K2156" s="422" t="s">
        <v>121</v>
      </c>
    </row>
    <row r="2157" spans="2:11" ht="25.5" x14ac:dyDescent="0.25">
      <c r="B2157" s="429" t="s">
        <v>1995</v>
      </c>
      <c r="C2157" s="429" t="s">
        <v>1996</v>
      </c>
      <c r="D2157" s="429" t="s">
        <v>434</v>
      </c>
      <c r="E2157" s="429" t="s">
        <v>1997</v>
      </c>
      <c r="F2157" s="428" t="s">
        <v>428</v>
      </c>
      <c r="G2157" s="427">
        <v>1</v>
      </c>
      <c r="H2157" s="426">
        <v>72.55</v>
      </c>
      <c r="I2157" s="426">
        <v>72.55</v>
      </c>
      <c r="J2157" s="426">
        <v>72.55</v>
      </c>
      <c r="K2157" s="425">
        <v>1.9761304093100492E-5</v>
      </c>
    </row>
    <row r="2158" spans="2:11" x14ac:dyDescent="0.25">
      <c r="B2158" s="422" t="s">
        <v>4933</v>
      </c>
      <c r="C2158" s="513"/>
      <c r="D2158" s="513"/>
      <c r="E2158" s="422" t="s">
        <v>45</v>
      </c>
      <c r="F2158" s="513" t="s">
        <v>4932</v>
      </c>
      <c r="G2158" s="513"/>
      <c r="H2158" s="513"/>
      <c r="I2158" s="422"/>
      <c r="J2158" s="424" t="s">
        <v>2154</v>
      </c>
      <c r="K2158" s="422"/>
    </row>
    <row r="2159" spans="2:11" ht="25.5" x14ac:dyDescent="0.25">
      <c r="B2159" s="513" t="s">
        <v>4931</v>
      </c>
      <c r="C2159" s="513"/>
      <c r="D2159" s="513"/>
      <c r="E2159" s="422" t="s">
        <v>4936</v>
      </c>
      <c r="F2159" s="513">
        <v>1</v>
      </c>
      <c r="G2159" s="513"/>
      <c r="H2159" s="513"/>
      <c r="I2159" s="513"/>
      <c r="J2159" s="423">
        <v>1</v>
      </c>
      <c r="K2159" s="422" t="s">
        <v>121</v>
      </c>
    </row>
    <row r="2160" spans="2:11" ht="25.5" x14ac:dyDescent="0.25">
      <c r="B2160" s="429" t="s">
        <v>1998</v>
      </c>
      <c r="C2160" s="429" t="s">
        <v>1999</v>
      </c>
      <c r="D2160" s="429" t="s">
        <v>462</v>
      </c>
      <c r="E2160" s="429" t="s">
        <v>2000</v>
      </c>
      <c r="F2160" s="428" t="s">
        <v>268</v>
      </c>
      <c r="G2160" s="427">
        <v>21</v>
      </c>
      <c r="H2160" s="426">
        <v>21.1</v>
      </c>
      <c r="I2160" s="426">
        <v>21.1</v>
      </c>
      <c r="J2160" s="426">
        <v>443.1</v>
      </c>
      <c r="K2160" s="425">
        <v>1.2069240308274055E-4</v>
      </c>
    </row>
    <row r="2161" spans="2:11" x14ac:dyDescent="0.25">
      <c r="B2161" s="422" t="s">
        <v>4933</v>
      </c>
      <c r="C2161" s="513"/>
      <c r="D2161" s="513"/>
      <c r="E2161" s="422" t="s">
        <v>45</v>
      </c>
      <c r="F2161" s="513" t="s">
        <v>4932</v>
      </c>
      <c r="G2161" s="513"/>
      <c r="H2161" s="513"/>
      <c r="I2161" s="422"/>
      <c r="J2161" s="424" t="s">
        <v>2154</v>
      </c>
      <c r="K2161" s="422"/>
    </row>
    <row r="2162" spans="2:11" ht="89.25" x14ac:dyDescent="0.25">
      <c r="B2162" s="513" t="s">
        <v>4931</v>
      </c>
      <c r="C2162" s="513"/>
      <c r="D2162" s="513"/>
      <c r="E2162" s="422" t="s">
        <v>4935</v>
      </c>
      <c r="F2162" s="513" t="s">
        <v>4934</v>
      </c>
      <c r="G2162" s="513"/>
      <c r="H2162" s="513"/>
      <c r="I2162" s="513"/>
      <c r="J2162" s="423">
        <v>21</v>
      </c>
      <c r="K2162" s="422" t="s">
        <v>121</v>
      </c>
    </row>
    <row r="2163" spans="2:11" ht="25.5" x14ac:dyDescent="0.25">
      <c r="B2163" s="429" t="s">
        <v>2001</v>
      </c>
      <c r="C2163" s="429" t="s">
        <v>2002</v>
      </c>
      <c r="D2163" s="429" t="s">
        <v>462</v>
      </c>
      <c r="E2163" s="429" t="s">
        <v>2003</v>
      </c>
      <c r="F2163" s="428" t="s">
        <v>268</v>
      </c>
      <c r="G2163" s="427">
        <v>11</v>
      </c>
      <c r="H2163" s="426">
        <v>59.14</v>
      </c>
      <c r="I2163" s="426">
        <v>59.14</v>
      </c>
      <c r="J2163" s="426">
        <v>650.54</v>
      </c>
      <c r="K2163" s="425">
        <v>1.7719529655031832E-4</v>
      </c>
    </row>
    <row r="2164" spans="2:11" x14ac:dyDescent="0.25">
      <c r="B2164" s="422" t="s">
        <v>4933</v>
      </c>
      <c r="C2164" s="513"/>
      <c r="D2164" s="513"/>
      <c r="E2164" s="422" t="s">
        <v>45</v>
      </c>
      <c r="F2164" s="513" t="s">
        <v>4932</v>
      </c>
      <c r="G2164" s="513"/>
      <c r="H2164" s="513"/>
      <c r="I2164" s="422"/>
      <c r="J2164" s="424" t="s">
        <v>2154</v>
      </c>
      <c r="K2164" s="422"/>
    </row>
    <row r="2165" spans="2:11" ht="89.25" x14ac:dyDescent="0.25">
      <c r="B2165" s="513" t="s">
        <v>4931</v>
      </c>
      <c r="C2165" s="513"/>
      <c r="D2165" s="513"/>
      <c r="E2165" s="422" t="s">
        <v>4930</v>
      </c>
      <c r="F2165" s="513" t="s">
        <v>4929</v>
      </c>
      <c r="G2165" s="513"/>
      <c r="H2165" s="513"/>
      <c r="I2165" s="513"/>
      <c r="J2165" s="423">
        <v>11</v>
      </c>
      <c r="K2165" s="422" t="s">
        <v>121</v>
      </c>
    </row>
  </sheetData>
  <mergeCells count="2907">
    <mergeCell ref="C2164:D2164"/>
    <mergeCell ref="F2164:H2164"/>
    <mergeCell ref="B2165:D2165"/>
    <mergeCell ref="F2165:I2165"/>
    <mergeCell ref="B2150:D2150"/>
    <mergeCell ref="F2150:I2150"/>
    <mergeCell ref="C2152:D2152"/>
    <mergeCell ref="F2152:H2152"/>
    <mergeCell ref="B2153:D2153"/>
    <mergeCell ref="F2153:I2153"/>
    <mergeCell ref="C2155:D2155"/>
    <mergeCell ref="F2155:H2155"/>
    <mergeCell ref="B2156:D2156"/>
    <mergeCell ref="F2156:I2156"/>
    <mergeCell ref="C2158:D2158"/>
    <mergeCell ref="F2158:H2158"/>
    <mergeCell ref="B2159:D2159"/>
    <mergeCell ref="F2159:I2159"/>
    <mergeCell ref="C2161:D2161"/>
    <mergeCell ref="F2161:H2161"/>
    <mergeCell ref="B2162:D2162"/>
    <mergeCell ref="F2162:I2162"/>
    <mergeCell ref="C2137:D2137"/>
    <mergeCell ref="F2137:H2137"/>
    <mergeCell ref="B2138:D2138"/>
    <mergeCell ref="F2138:I2138"/>
    <mergeCell ref="C2140:D2140"/>
    <mergeCell ref="F2140:H2140"/>
    <mergeCell ref="B2141:D2141"/>
    <mergeCell ref="F2141:I2141"/>
    <mergeCell ref="C2143:D2143"/>
    <mergeCell ref="F2143:H2143"/>
    <mergeCell ref="B2144:D2144"/>
    <mergeCell ref="F2144:I2144"/>
    <mergeCell ref="C2146:D2146"/>
    <mergeCell ref="F2146:H2146"/>
    <mergeCell ref="B2147:D2147"/>
    <mergeCell ref="F2147:I2147"/>
    <mergeCell ref="C2149:D2149"/>
    <mergeCell ref="F2149:H2149"/>
    <mergeCell ref="C2123:D2123"/>
    <mergeCell ref="F2123:H2123"/>
    <mergeCell ref="B2124:D2124"/>
    <mergeCell ref="F2124:I2124"/>
    <mergeCell ref="B2125:D2125"/>
    <mergeCell ref="F2125:I2125"/>
    <mergeCell ref="C2127:D2127"/>
    <mergeCell ref="F2127:H2127"/>
    <mergeCell ref="B2128:D2128"/>
    <mergeCell ref="F2128:I2128"/>
    <mergeCell ref="C2131:D2131"/>
    <mergeCell ref="F2131:H2131"/>
    <mergeCell ref="B2132:D2132"/>
    <mergeCell ref="F2132:I2132"/>
    <mergeCell ref="C2134:D2134"/>
    <mergeCell ref="F2134:H2134"/>
    <mergeCell ref="B2135:D2135"/>
    <mergeCell ref="F2135:I2135"/>
    <mergeCell ref="B2110:D2110"/>
    <mergeCell ref="F2110:I2110"/>
    <mergeCell ref="C2112:D2112"/>
    <mergeCell ref="F2112:H2112"/>
    <mergeCell ref="B2113:D2113"/>
    <mergeCell ref="F2113:I2113"/>
    <mergeCell ref="B2114:D2114"/>
    <mergeCell ref="F2114:I2114"/>
    <mergeCell ref="B2115:D2115"/>
    <mergeCell ref="F2115:I2115"/>
    <mergeCell ref="C2117:D2117"/>
    <mergeCell ref="F2117:H2117"/>
    <mergeCell ref="B2118:D2118"/>
    <mergeCell ref="F2118:I2118"/>
    <mergeCell ref="C2120:D2120"/>
    <mergeCell ref="F2120:H2120"/>
    <mergeCell ref="B2121:D2121"/>
    <mergeCell ref="F2121:I2121"/>
    <mergeCell ref="B2095:D2095"/>
    <mergeCell ref="F2095:I2095"/>
    <mergeCell ref="B2096:D2096"/>
    <mergeCell ref="F2096:I2096"/>
    <mergeCell ref="C2100:D2100"/>
    <mergeCell ref="F2100:H2100"/>
    <mergeCell ref="B2101:D2101"/>
    <mergeCell ref="F2101:I2101"/>
    <mergeCell ref="C2103:D2103"/>
    <mergeCell ref="F2103:H2103"/>
    <mergeCell ref="B2104:D2104"/>
    <mergeCell ref="F2104:I2104"/>
    <mergeCell ref="C2106:D2106"/>
    <mergeCell ref="F2106:H2106"/>
    <mergeCell ref="B2107:D2107"/>
    <mergeCell ref="F2107:I2107"/>
    <mergeCell ref="C2109:D2109"/>
    <mergeCell ref="F2109:H2109"/>
    <mergeCell ref="B2085:D2085"/>
    <mergeCell ref="F2085:I2085"/>
    <mergeCell ref="B2086:D2086"/>
    <mergeCell ref="F2086:I2086"/>
    <mergeCell ref="C2088:D2088"/>
    <mergeCell ref="F2088:H2088"/>
    <mergeCell ref="B2089:D2089"/>
    <mergeCell ref="F2089:I2089"/>
    <mergeCell ref="B2090:D2090"/>
    <mergeCell ref="F2090:I2090"/>
    <mergeCell ref="B2091:D2091"/>
    <mergeCell ref="F2091:I2091"/>
    <mergeCell ref="B2092:D2092"/>
    <mergeCell ref="F2092:I2092"/>
    <mergeCell ref="B2093:D2093"/>
    <mergeCell ref="F2093:I2093"/>
    <mergeCell ref="B2094:D2094"/>
    <mergeCell ref="F2094:I2094"/>
    <mergeCell ref="B2070:D2070"/>
    <mergeCell ref="F2070:I2070"/>
    <mergeCell ref="C2073:D2073"/>
    <mergeCell ref="F2073:H2073"/>
    <mergeCell ref="B2074:D2074"/>
    <mergeCell ref="F2074:I2074"/>
    <mergeCell ref="C2076:D2076"/>
    <mergeCell ref="F2076:H2076"/>
    <mergeCell ref="B2077:D2077"/>
    <mergeCell ref="F2077:I2077"/>
    <mergeCell ref="C2080:D2080"/>
    <mergeCell ref="F2080:H2080"/>
    <mergeCell ref="B2081:D2081"/>
    <mergeCell ref="F2081:I2081"/>
    <mergeCell ref="C2083:D2083"/>
    <mergeCell ref="F2083:H2083"/>
    <mergeCell ref="B2084:D2084"/>
    <mergeCell ref="F2084:I2084"/>
    <mergeCell ref="C2055:D2055"/>
    <mergeCell ref="F2055:H2055"/>
    <mergeCell ref="B2056:D2056"/>
    <mergeCell ref="F2056:I2056"/>
    <mergeCell ref="C2059:D2059"/>
    <mergeCell ref="F2059:H2059"/>
    <mergeCell ref="B2060:D2060"/>
    <mergeCell ref="F2060:I2060"/>
    <mergeCell ref="C2063:D2063"/>
    <mergeCell ref="F2063:H2063"/>
    <mergeCell ref="B2064:D2064"/>
    <mergeCell ref="F2064:I2064"/>
    <mergeCell ref="C2066:D2066"/>
    <mergeCell ref="F2066:H2066"/>
    <mergeCell ref="B2067:D2067"/>
    <mergeCell ref="F2067:I2067"/>
    <mergeCell ref="C2069:D2069"/>
    <mergeCell ref="F2069:H2069"/>
    <mergeCell ref="B2038:D2038"/>
    <mergeCell ref="F2038:I2038"/>
    <mergeCell ref="C2040:D2040"/>
    <mergeCell ref="F2040:H2040"/>
    <mergeCell ref="B2041:D2041"/>
    <mergeCell ref="F2041:I2041"/>
    <mergeCell ref="C2044:D2044"/>
    <mergeCell ref="F2044:H2044"/>
    <mergeCell ref="B2045:D2045"/>
    <mergeCell ref="F2045:I2045"/>
    <mergeCell ref="C2047:D2047"/>
    <mergeCell ref="F2047:H2047"/>
    <mergeCell ref="B2048:D2048"/>
    <mergeCell ref="F2048:I2048"/>
    <mergeCell ref="C2050:D2050"/>
    <mergeCell ref="F2050:H2050"/>
    <mergeCell ref="B2051:D2051"/>
    <mergeCell ref="F2051:I2051"/>
    <mergeCell ref="B2028:D2028"/>
    <mergeCell ref="F2028:I2028"/>
    <mergeCell ref="B2029:D2029"/>
    <mergeCell ref="F2029:I2029"/>
    <mergeCell ref="B2030:D2030"/>
    <mergeCell ref="F2030:I2030"/>
    <mergeCell ref="B2031:D2031"/>
    <mergeCell ref="F2031:I2031"/>
    <mergeCell ref="B2032:D2032"/>
    <mergeCell ref="F2032:I2032"/>
    <mergeCell ref="B2033:D2033"/>
    <mergeCell ref="F2033:I2033"/>
    <mergeCell ref="B2034:D2034"/>
    <mergeCell ref="F2034:I2034"/>
    <mergeCell ref="B2035:D2035"/>
    <mergeCell ref="F2035:I2035"/>
    <mergeCell ref="C2037:D2037"/>
    <mergeCell ref="F2037:H2037"/>
    <mergeCell ref="C2015:D2015"/>
    <mergeCell ref="F2015:H2015"/>
    <mergeCell ref="B2016:D2016"/>
    <mergeCell ref="F2016:I2016"/>
    <mergeCell ref="B2017:D2017"/>
    <mergeCell ref="F2017:I2017"/>
    <mergeCell ref="C2019:D2019"/>
    <mergeCell ref="F2019:H2019"/>
    <mergeCell ref="B2020:D2020"/>
    <mergeCell ref="F2020:I2020"/>
    <mergeCell ref="C2023:D2023"/>
    <mergeCell ref="F2023:H2023"/>
    <mergeCell ref="B2024:D2024"/>
    <mergeCell ref="F2024:I2024"/>
    <mergeCell ref="C2026:D2026"/>
    <mergeCell ref="F2026:H2026"/>
    <mergeCell ref="B2027:D2027"/>
    <mergeCell ref="F2027:I2027"/>
    <mergeCell ref="B2002:D2002"/>
    <mergeCell ref="F2002:I2002"/>
    <mergeCell ref="B2003:D2003"/>
    <mergeCell ref="F2003:I2003"/>
    <mergeCell ref="C2005:D2005"/>
    <mergeCell ref="F2005:H2005"/>
    <mergeCell ref="B2006:D2006"/>
    <mergeCell ref="F2006:I2006"/>
    <mergeCell ref="B2007:D2007"/>
    <mergeCell ref="F2007:I2007"/>
    <mergeCell ref="C2009:D2009"/>
    <mergeCell ref="F2009:H2009"/>
    <mergeCell ref="B2010:D2010"/>
    <mergeCell ref="F2010:I2010"/>
    <mergeCell ref="B2011:D2011"/>
    <mergeCell ref="F2011:I2011"/>
    <mergeCell ref="B2012:D2012"/>
    <mergeCell ref="F2012:I2012"/>
    <mergeCell ref="B1991:D1991"/>
    <mergeCell ref="F1991:I1991"/>
    <mergeCell ref="C1993:D1993"/>
    <mergeCell ref="F1993:H1993"/>
    <mergeCell ref="B1994:D1994"/>
    <mergeCell ref="F1994:I1994"/>
    <mergeCell ref="B1995:D1995"/>
    <mergeCell ref="F1995:I1995"/>
    <mergeCell ref="B1996:D1996"/>
    <mergeCell ref="F1996:I1996"/>
    <mergeCell ref="B1997:D1997"/>
    <mergeCell ref="F1997:I1997"/>
    <mergeCell ref="B1998:D1998"/>
    <mergeCell ref="F1998:I1998"/>
    <mergeCell ref="C2000:D2000"/>
    <mergeCell ref="F2000:H2000"/>
    <mergeCell ref="B2001:D2001"/>
    <mergeCell ref="F2001:I2001"/>
    <mergeCell ref="C1979:D1979"/>
    <mergeCell ref="F1979:H1979"/>
    <mergeCell ref="B1980:D1980"/>
    <mergeCell ref="F1980:I1980"/>
    <mergeCell ref="C1982:D1982"/>
    <mergeCell ref="F1982:H1982"/>
    <mergeCell ref="B1983:D1983"/>
    <mergeCell ref="F1983:I1983"/>
    <mergeCell ref="C1986:D1986"/>
    <mergeCell ref="F1986:H1986"/>
    <mergeCell ref="B1987:D1987"/>
    <mergeCell ref="F1987:I1987"/>
    <mergeCell ref="B1988:D1988"/>
    <mergeCell ref="F1988:I1988"/>
    <mergeCell ref="B1989:D1989"/>
    <mergeCell ref="F1989:I1989"/>
    <mergeCell ref="B1990:D1990"/>
    <mergeCell ref="F1990:I1990"/>
    <mergeCell ref="B1966:D1966"/>
    <mergeCell ref="F1966:I1966"/>
    <mergeCell ref="C1968:D1968"/>
    <mergeCell ref="F1968:H1968"/>
    <mergeCell ref="B1969:D1969"/>
    <mergeCell ref="F1969:I1969"/>
    <mergeCell ref="B1970:D1970"/>
    <mergeCell ref="F1970:I1970"/>
    <mergeCell ref="C1972:D1972"/>
    <mergeCell ref="F1972:H1972"/>
    <mergeCell ref="B1973:D1973"/>
    <mergeCell ref="F1973:I1973"/>
    <mergeCell ref="C1975:D1975"/>
    <mergeCell ref="F1975:H1975"/>
    <mergeCell ref="B1976:D1976"/>
    <mergeCell ref="F1976:I1976"/>
    <mergeCell ref="B1977:D1977"/>
    <mergeCell ref="F1977:I1977"/>
    <mergeCell ref="B1954:D1954"/>
    <mergeCell ref="F1954:I1954"/>
    <mergeCell ref="C1956:D1956"/>
    <mergeCell ref="F1956:H1956"/>
    <mergeCell ref="B1957:D1957"/>
    <mergeCell ref="F1957:I1957"/>
    <mergeCell ref="C1959:D1959"/>
    <mergeCell ref="F1959:H1959"/>
    <mergeCell ref="B1960:D1960"/>
    <mergeCell ref="F1960:I1960"/>
    <mergeCell ref="B1961:D1961"/>
    <mergeCell ref="F1961:I1961"/>
    <mergeCell ref="B1962:D1962"/>
    <mergeCell ref="F1962:I1962"/>
    <mergeCell ref="B1963:D1963"/>
    <mergeCell ref="F1963:I1963"/>
    <mergeCell ref="C1965:D1965"/>
    <mergeCell ref="F1965:H1965"/>
    <mergeCell ref="C1939:D1939"/>
    <mergeCell ref="F1939:H1939"/>
    <mergeCell ref="B1940:D1940"/>
    <mergeCell ref="F1940:I1940"/>
    <mergeCell ref="C1944:D1944"/>
    <mergeCell ref="F1944:H1944"/>
    <mergeCell ref="B1945:D1945"/>
    <mergeCell ref="F1945:I1945"/>
    <mergeCell ref="C1947:D1947"/>
    <mergeCell ref="F1947:H1947"/>
    <mergeCell ref="B1948:D1948"/>
    <mergeCell ref="F1948:I1948"/>
    <mergeCell ref="C1950:D1950"/>
    <mergeCell ref="F1950:H1950"/>
    <mergeCell ref="B1951:D1951"/>
    <mergeCell ref="F1951:I1951"/>
    <mergeCell ref="C1953:D1953"/>
    <mergeCell ref="F1953:H1953"/>
    <mergeCell ref="B1921:D1921"/>
    <mergeCell ref="F1921:I1921"/>
    <mergeCell ref="C1923:D1923"/>
    <mergeCell ref="F1923:H1923"/>
    <mergeCell ref="B1924:D1924"/>
    <mergeCell ref="F1924:I1924"/>
    <mergeCell ref="C1928:D1928"/>
    <mergeCell ref="F1928:H1928"/>
    <mergeCell ref="B1929:D1929"/>
    <mergeCell ref="F1929:I1929"/>
    <mergeCell ref="C1931:D1931"/>
    <mergeCell ref="F1931:H1931"/>
    <mergeCell ref="B1932:D1932"/>
    <mergeCell ref="F1932:I1932"/>
    <mergeCell ref="C1935:D1935"/>
    <mergeCell ref="F1935:H1935"/>
    <mergeCell ref="B1936:D1936"/>
    <mergeCell ref="F1936:I1936"/>
    <mergeCell ref="C1912:D1912"/>
    <mergeCell ref="F1912:H1912"/>
    <mergeCell ref="B1913:D1913"/>
    <mergeCell ref="F1913:I1913"/>
    <mergeCell ref="B1914:D1914"/>
    <mergeCell ref="F1914:I1914"/>
    <mergeCell ref="B1915:D1915"/>
    <mergeCell ref="F1915:I1915"/>
    <mergeCell ref="B1916:D1916"/>
    <mergeCell ref="F1916:I1916"/>
    <mergeCell ref="B1917:D1917"/>
    <mergeCell ref="F1917:I1917"/>
    <mergeCell ref="B1918:D1918"/>
    <mergeCell ref="F1918:I1918"/>
    <mergeCell ref="B1919:D1919"/>
    <mergeCell ref="F1919:I1919"/>
    <mergeCell ref="B1920:D1920"/>
    <mergeCell ref="F1920:I1920"/>
    <mergeCell ref="B1895:D1895"/>
    <mergeCell ref="F1895:I1895"/>
    <mergeCell ref="C1897:D1897"/>
    <mergeCell ref="F1897:H1897"/>
    <mergeCell ref="B1898:D1898"/>
    <mergeCell ref="F1898:I1898"/>
    <mergeCell ref="C1901:D1901"/>
    <mergeCell ref="F1901:H1901"/>
    <mergeCell ref="B1902:D1902"/>
    <mergeCell ref="F1902:I1902"/>
    <mergeCell ref="C1905:D1905"/>
    <mergeCell ref="F1905:H1905"/>
    <mergeCell ref="B1906:D1906"/>
    <mergeCell ref="F1906:I1906"/>
    <mergeCell ref="C1908:D1908"/>
    <mergeCell ref="F1908:H1908"/>
    <mergeCell ref="B1909:D1909"/>
    <mergeCell ref="F1909:I1909"/>
    <mergeCell ref="B1882:D1882"/>
    <mergeCell ref="F1882:I1882"/>
    <mergeCell ref="C1884:D1884"/>
    <mergeCell ref="F1884:H1884"/>
    <mergeCell ref="B1885:D1885"/>
    <mergeCell ref="F1885:I1885"/>
    <mergeCell ref="B1886:D1886"/>
    <mergeCell ref="F1886:I1886"/>
    <mergeCell ref="C1888:D1888"/>
    <mergeCell ref="F1888:H1888"/>
    <mergeCell ref="B1889:D1889"/>
    <mergeCell ref="F1889:I1889"/>
    <mergeCell ref="C1891:D1891"/>
    <mergeCell ref="F1891:H1891"/>
    <mergeCell ref="B1892:D1892"/>
    <mergeCell ref="F1892:I1892"/>
    <mergeCell ref="C1894:D1894"/>
    <mergeCell ref="F1894:H1894"/>
    <mergeCell ref="B1868:D1868"/>
    <mergeCell ref="F1868:I1868"/>
    <mergeCell ref="C1870:D1870"/>
    <mergeCell ref="F1870:H1870"/>
    <mergeCell ref="B1871:D1871"/>
    <mergeCell ref="F1871:I1871"/>
    <mergeCell ref="C1873:D1873"/>
    <mergeCell ref="F1873:H1873"/>
    <mergeCell ref="B1874:D1874"/>
    <mergeCell ref="F1874:I1874"/>
    <mergeCell ref="C1877:D1877"/>
    <mergeCell ref="F1877:H1877"/>
    <mergeCell ref="B1878:D1878"/>
    <mergeCell ref="F1878:I1878"/>
    <mergeCell ref="B1879:D1879"/>
    <mergeCell ref="F1879:I1879"/>
    <mergeCell ref="C1881:D1881"/>
    <mergeCell ref="F1881:H1881"/>
    <mergeCell ref="B1854:D1854"/>
    <mergeCell ref="F1854:I1854"/>
    <mergeCell ref="B1855:D1855"/>
    <mergeCell ref="F1855:I1855"/>
    <mergeCell ref="C1857:D1857"/>
    <mergeCell ref="F1857:H1857"/>
    <mergeCell ref="B1858:D1858"/>
    <mergeCell ref="F1858:I1858"/>
    <mergeCell ref="B1859:D1859"/>
    <mergeCell ref="F1859:I1859"/>
    <mergeCell ref="B1860:D1860"/>
    <mergeCell ref="F1860:I1860"/>
    <mergeCell ref="C1864:D1864"/>
    <mergeCell ref="F1864:H1864"/>
    <mergeCell ref="B1865:D1865"/>
    <mergeCell ref="F1865:I1865"/>
    <mergeCell ref="C1867:D1867"/>
    <mergeCell ref="F1867:H1867"/>
    <mergeCell ref="C1844:D1844"/>
    <mergeCell ref="F1844:H1844"/>
    <mergeCell ref="B1845:D1845"/>
    <mergeCell ref="F1845:I1845"/>
    <mergeCell ref="B1846:D1846"/>
    <mergeCell ref="F1846:I1846"/>
    <mergeCell ref="B1847:D1847"/>
    <mergeCell ref="F1847:I1847"/>
    <mergeCell ref="B1848:D1848"/>
    <mergeCell ref="F1848:I1848"/>
    <mergeCell ref="B1849:D1849"/>
    <mergeCell ref="F1849:I1849"/>
    <mergeCell ref="C1851:D1851"/>
    <mergeCell ref="F1851:H1851"/>
    <mergeCell ref="B1852:D1852"/>
    <mergeCell ref="F1852:I1852"/>
    <mergeCell ref="B1853:D1853"/>
    <mergeCell ref="F1853:I1853"/>
    <mergeCell ref="B1830:D1830"/>
    <mergeCell ref="F1830:I1830"/>
    <mergeCell ref="C1832:D1832"/>
    <mergeCell ref="F1832:H1832"/>
    <mergeCell ref="B1833:D1833"/>
    <mergeCell ref="F1833:I1833"/>
    <mergeCell ref="C1835:D1835"/>
    <mergeCell ref="F1835:H1835"/>
    <mergeCell ref="B1836:D1836"/>
    <mergeCell ref="F1836:I1836"/>
    <mergeCell ref="B1837:D1837"/>
    <mergeCell ref="F1837:I1837"/>
    <mergeCell ref="C1839:D1839"/>
    <mergeCell ref="F1839:H1839"/>
    <mergeCell ref="B1840:D1840"/>
    <mergeCell ref="F1840:I1840"/>
    <mergeCell ref="B1841:D1841"/>
    <mergeCell ref="F1841:I1841"/>
    <mergeCell ref="C1817:D1817"/>
    <mergeCell ref="F1817:H1817"/>
    <mergeCell ref="B1818:D1818"/>
    <mergeCell ref="F1818:I1818"/>
    <mergeCell ref="B1819:D1819"/>
    <mergeCell ref="F1819:I1819"/>
    <mergeCell ref="C1822:D1822"/>
    <mergeCell ref="F1822:H1822"/>
    <mergeCell ref="B1823:D1823"/>
    <mergeCell ref="F1823:I1823"/>
    <mergeCell ref="C1825:D1825"/>
    <mergeCell ref="F1825:H1825"/>
    <mergeCell ref="B1826:D1826"/>
    <mergeCell ref="F1826:I1826"/>
    <mergeCell ref="C1828:D1828"/>
    <mergeCell ref="F1828:H1828"/>
    <mergeCell ref="B1829:D1829"/>
    <mergeCell ref="F1829:I1829"/>
    <mergeCell ref="B1805:D1805"/>
    <mergeCell ref="F1805:I1805"/>
    <mergeCell ref="C1807:D1807"/>
    <mergeCell ref="F1807:H1807"/>
    <mergeCell ref="B1808:D1808"/>
    <mergeCell ref="F1808:I1808"/>
    <mergeCell ref="B1809:D1809"/>
    <mergeCell ref="F1809:I1809"/>
    <mergeCell ref="B1810:D1810"/>
    <mergeCell ref="F1810:I1810"/>
    <mergeCell ref="B1811:D1811"/>
    <mergeCell ref="F1811:I1811"/>
    <mergeCell ref="B1812:D1812"/>
    <mergeCell ref="F1812:I1812"/>
    <mergeCell ref="C1814:D1814"/>
    <mergeCell ref="F1814:H1814"/>
    <mergeCell ref="B1815:D1815"/>
    <mergeCell ref="F1815:I1815"/>
    <mergeCell ref="B1791:D1791"/>
    <mergeCell ref="F1791:I1791"/>
    <mergeCell ref="B1792:D1792"/>
    <mergeCell ref="F1792:I1792"/>
    <mergeCell ref="C1794:D1794"/>
    <mergeCell ref="F1794:H1794"/>
    <mergeCell ref="B1795:D1795"/>
    <mergeCell ref="F1795:I1795"/>
    <mergeCell ref="C1798:D1798"/>
    <mergeCell ref="F1798:H1798"/>
    <mergeCell ref="B1799:D1799"/>
    <mergeCell ref="F1799:I1799"/>
    <mergeCell ref="C1801:D1801"/>
    <mergeCell ref="F1801:H1801"/>
    <mergeCell ref="B1802:D1802"/>
    <mergeCell ref="F1802:I1802"/>
    <mergeCell ref="C1804:D1804"/>
    <mergeCell ref="F1804:H1804"/>
    <mergeCell ref="B1782:D1782"/>
    <mergeCell ref="F1782:I1782"/>
    <mergeCell ref="B1783:D1783"/>
    <mergeCell ref="F1783:I1783"/>
    <mergeCell ref="B1784:D1784"/>
    <mergeCell ref="F1784:I1784"/>
    <mergeCell ref="B1785:D1785"/>
    <mergeCell ref="F1785:I1785"/>
    <mergeCell ref="B1786:D1786"/>
    <mergeCell ref="F1786:I1786"/>
    <mergeCell ref="B1787:D1787"/>
    <mergeCell ref="F1787:I1787"/>
    <mergeCell ref="B1788:D1788"/>
    <mergeCell ref="F1788:I1788"/>
    <mergeCell ref="B1789:D1789"/>
    <mergeCell ref="F1789:I1789"/>
    <mergeCell ref="B1790:D1790"/>
    <mergeCell ref="F1790:I1790"/>
    <mergeCell ref="C1770:D1770"/>
    <mergeCell ref="F1770:H1770"/>
    <mergeCell ref="B1771:D1771"/>
    <mergeCell ref="F1771:I1771"/>
    <mergeCell ref="B1772:D1772"/>
    <mergeCell ref="F1772:I1772"/>
    <mergeCell ref="B1773:D1773"/>
    <mergeCell ref="F1773:I1773"/>
    <mergeCell ref="C1777:D1777"/>
    <mergeCell ref="F1777:H1777"/>
    <mergeCell ref="B1778:D1778"/>
    <mergeCell ref="F1778:I1778"/>
    <mergeCell ref="B1779:D1779"/>
    <mergeCell ref="F1779:I1779"/>
    <mergeCell ref="B1780:D1780"/>
    <mergeCell ref="F1780:I1780"/>
    <mergeCell ref="B1781:D1781"/>
    <mergeCell ref="F1781:I1781"/>
    <mergeCell ref="C1757:D1757"/>
    <mergeCell ref="F1757:H1757"/>
    <mergeCell ref="B1758:D1758"/>
    <mergeCell ref="F1758:I1758"/>
    <mergeCell ref="B1759:D1759"/>
    <mergeCell ref="F1759:I1759"/>
    <mergeCell ref="C1761:D1761"/>
    <mergeCell ref="F1761:H1761"/>
    <mergeCell ref="B1762:D1762"/>
    <mergeCell ref="F1762:I1762"/>
    <mergeCell ref="C1764:D1764"/>
    <mergeCell ref="F1764:H1764"/>
    <mergeCell ref="B1765:D1765"/>
    <mergeCell ref="F1765:I1765"/>
    <mergeCell ref="C1767:D1767"/>
    <mergeCell ref="F1767:H1767"/>
    <mergeCell ref="B1768:D1768"/>
    <mergeCell ref="F1768:I1768"/>
    <mergeCell ref="B1742:D1742"/>
    <mergeCell ref="F1742:I1742"/>
    <mergeCell ref="C1744:D1744"/>
    <mergeCell ref="F1744:H1744"/>
    <mergeCell ref="B1745:D1745"/>
    <mergeCell ref="F1745:I1745"/>
    <mergeCell ref="C1747:D1747"/>
    <mergeCell ref="F1747:H1747"/>
    <mergeCell ref="B1748:D1748"/>
    <mergeCell ref="F1748:I1748"/>
    <mergeCell ref="C1750:D1750"/>
    <mergeCell ref="F1750:H1750"/>
    <mergeCell ref="B1751:D1751"/>
    <mergeCell ref="F1751:I1751"/>
    <mergeCell ref="C1753:D1753"/>
    <mergeCell ref="F1753:H1753"/>
    <mergeCell ref="B1754:D1754"/>
    <mergeCell ref="F1754:I1754"/>
    <mergeCell ref="B1729:D1729"/>
    <mergeCell ref="F1729:I1729"/>
    <mergeCell ref="C1731:D1731"/>
    <mergeCell ref="F1731:H1731"/>
    <mergeCell ref="B1732:D1732"/>
    <mergeCell ref="F1732:I1732"/>
    <mergeCell ref="B1733:D1733"/>
    <mergeCell ref="F1733:I1733"/>
    <mergeCell ref="C1735:D1735"/>
    <mergeCell ref="F1735:H1735"/>
    <mergeCell ref="B1736:D1736"/>
    <mergeCell ref="F1736:I1736"/>
    <mergeCell ref="C1738:D1738"/>
    <mergeCell ref="F1738:H1738"/>
    <mergeCell ref="B1739:D1739"/>
    <mergeCell ref="F1739:I1739"/>
    <mergeCell ref="C1741:D1741"/>
    <mergeCell ref="F1741:H1741"/>
    <mergeCell ref="C1717:D1717"/>
    <mergeCell ref="F1717:H1717"/>
    <mergeCell ref="B1718:D1718"/>
    <mergeCell ref="F1718:I1718"/>
    <mergeCell ref="C1720:D1720"/>
    <mergeCell ref="F1720:H1720"/>
    <mergeCell ref="B1721:D1721"/>
    <mergeCell ref="F1721:I1721"/>
    <mergeCell ref="C1723:D1723"/>
    <mergeCell ref="F1723:H1723"/>
    <mergeCell ref="B1724:D1724"/>
    <mergeCell ref="F1724:I1724"/>
    <mergeCell ref="B1725:D1725"/>
    <mergeCell ref="F1725:I1725"/>
    <mergeCell ref="C1727:D1727"/>
    <mergeCell ref="F1727:H1727"/>
    <mergeCell ref="B1728:D1728"/>
    <mergeCell ref="F1728:I1728"/>
    <mergeCell ref="C1704:D1704"/>
    <mergeCell ref="F1704:H1704"/>
    <mergeCell ref="B1705:D1705"/>
    <mergeCell ref="F1705:I1705"/>
    <mergeCell ref="C1707:D1707"/>
    <mergeCell ref="F1707:H1707"/>
    <mergeCell ref="B1708:D1708"/>
    <mergeCell ref="F1708:I1708"/>
    <mergeCell ref="B1709:D1709"/>
    <mergeCell ref="F1709:I1709"/>
    <mergeCell ref="C1711:D1711"/>
    <mergeCell ref="F1711:H1711"/>
    <mergeCell ref="B1712:D1712"/>
    <mergeCell ref="F1712:I1712"/>
    <mergeCell ref="C1714:D1714"/>
    <mergeCell ref="F1714:H1714"/>
    <mergeCell ref="B1715:D1715"/>
    <mergeCell ref="F1715:I1715"/>
    <mergeCell ref="C1691:D1691"/>
    <mergeCell ref="F1691:H1691"/>
    <mergeCell ref="B1692:D1692"/>
    <mergeCell ref="F1692:I1692"/>
    <mergeCell ref="B1693:D1693"/>
    <mergeCell ref="F1693:I1693"/>
    <mergeCell ref="C1695:D1695"/>
    <mergeCell ref="F1695:H1695"/>
    <mergeCell ref="B1696:D1696"/>
    <mergeCell ref="F1696:I1696"/>
    <mergeCell ref="C1698:D1698"/>
    <mergeCell ref="F1698:H1698"/>
    <mergeCell ref="B1699:D1699"/>
    <mergeCell ref="F1699:I1699"/>
    <mergeCell ref="C1701:D1701"/>
    <mergeCell ref="F1701:H1701"/>
    <mergeCell ref="B1702:D1702"/>
    <mergeCell ref="F1702:I1702"/>
    <mergeCell ref="B1677:D1677"/>
    <mergeCell ref="F1677:I1677"/>
    <mergeCell ref="B1678:D1678"/>
    <mergeCell ref="F1678:I1678"/>
    <mergeCell ref="C1680:D1680"/>
    <mergeCell ref="F1680:H1680"/>
    <mergeCell ref="B1681:D1681"/>
    <mergeCell ref="F1681:I1681"/>
    <mergeCell ref="C1684:D1684"/>
    <mergeCell ref="F1684:H1684"/>
    <mergeCell ref="B1685:D1685"/>
    <mergeCell ref="F1685:I1685"/>
    <mergeCell ref="C1687:D1687"/>
    <mergeCell ref="F1687:H1687"/>
    <mergeCell ref="B1688:D1688"/>
    <mergeCell ref="F1688:I1688"/>
    <mergeCell ref="B1689:D1689"/>
    <mergeCell ref="F1689:I1689"/>
    <mergeCell ref="C1665:D1665"/>
    <mergeCell ref="F1665:H1665"/>
    <mergeCell ref="B1666:D1666"/>
    <mergeCell ref="F1666:I1666"/>
    <mergeCell ref="C1668:D1668"/>
    <mergeCell ref="F1668:H1668"/>
    <mergeCell ref="B1669:D1669"/>
    <mergeCell ref="F1669:I1669"/>
    <mergeCell ref="B1670:D1670"/>
    <mergeCell ref="F1670:I1670"/>
    <mergeCell ref="C1672:D1672"/>
    <mergeCell ref="F1672:H1672"/>
    <mergeCell ref="B1673:D1673"/>
    <mergeCell ref="F1673:I1673"/>
    <mergeCell ref="C1675:D1675"/>
    <mergeCell ref="F1675:H1675"/>
    <mergeCell ref="B1676:D1676"/>
    <mergeCell ref="F1676:I1676"/>
    <mergeCell ref="B1652:D1652"/>
    <mergeCell ref="F1652:I1652"/>
    <mergeCell ref="B1653:D1653"/>
    <mergeCell ref="F1653:I1653"/>
    <mergeCell ref="C1655:D1655"/>
    <mergeCell ref="F1655:H1655"/>
    <mergeCell ref="B1656:D1656"/>
    <mergeCell ref="F1656:I1656"/>
    <mergeCell ref="C1658:D1658"/>
    <mergeCell ref="F1658:H1658"/>
    <mergeCell ref="B1659:D1659"/>
    <mergeCell ref="F1659:I1659"/>
    <mergeCell ref="B1660:D1660"/>
    <mergeCell ref="F1660:I1660"/>
    <mergeCell ref="C1662:D1662"/>
    <mergeCell ref="F1662:H1662"/>
    <mergeCell ref="B1663:D1663"/>
    <mergeCell ref="F1663:I1663"/>
    <mergeCell ref="C1639:D1639"/>
    <mergeCell ref="F1639:H1639"/>
    <mergeCell ref="B1640:D1640"/>
    <mergeCell ref="F1640:I1640"/>
    <mergeCell ref="C1642:D1642"/>
    <mergeCell ref="F1642:H1642"/>
    <mergeCell ref="B1643:D1643"/>
    <mergeCell ref="F1643:I1643"/>
    <mergeCell ref="C1645:D1645"/>
    <mergeCell ref="F1645:H1645"/>
    <mergeCell ref="B1646:D1646"/>
    <mergeCell ref="F1646:I1646"/>
    <mergeCell ref="C1648:D1648"/>
    <mergeCell ref="F1648:H1648"/>
    <mergeCell ref="B1649:D1649"/>
    <mergeCell ref="F1649:I1649"/>
    <mergeCell ref="C1651:D1651"/>
    <mergeCell ref="F1651:H1651"/>
    <mergeCell ref="B1625:D1625"/>
    <mergeCell ref="F1625:I1625"/>
    <mergeCell ref="C1627:D1627"/>
    <mergeCell ref="F1627:H1627"/>
    <mergeCell ref="B1628:D1628"/>
    <mergeCell ref="F1628:I1628"/>
    <mergeCell ref="C1630:D1630"/>
    <mergeCell ref="F1630:H1630"/>
    <mergeCell ref="B1631:D1631"/>
    <mergeCell ref="F1631:I1631"/>
    <mergeCell ref="C1633:D1633"/>
    <mergeCell ref="F1633:H1633"/>
    <mergeCell ref="B1634:D1634"/>
    <mergeCell ref="F1634:I1634"/>
    <mergeCell ref="C1636:D1636"/>
    <mergeCell ref="F1636:H1636"/>
    <mergeCell ref="B1637:D1637"/>
    <mergeCell ref="F1637:I1637"/>
    <mergeCell ref="B1612:D1612"/>
    <mergeCell ref="F1612:I1612"/>
    <mergeCell ref="C1614:D1614"/>
    <mergeCell ref="F1614:H1614"/>
    <mergeCell ref="B1615:D1615"/>
    <mergeCell ref="F1615:I1615"/>
    <mergeCell ref="C1617:D1617"/>
    <mergeCell ref="F1617:H1617"/>
    <mergeCell ref="B1618:D1618"/>
    <mergeCell ref="F1618:I1618"/>
    <mergeCell ref="C1620:D1620"/>
    <mergeCell ref="F1620:H1620"/>
    <mergeCell ref="B1621:D1621"/>
    <mergeCell ref="F1621:I1621"/>
    <mergeCell ref="B1622:D1622"/>
    <mergeCell ref="F1622:I1622"/>
    <mergeCell ref="C1624:D1624"/>
    <mergeCell ref="F1624:H1624"/>
    <mergeCell ref="B1599:D1599"/>
    <mergeCell ref="F1599:I1599"/>
    <mergeCell ref="C1601:D1601"/>
    <mergeCell ref="F1601:H1601"/>
    <mergeCell ref="B1602:D1602"/>
    <mergeCell ref="F1602:I1602"/>
    <mergeCell ref="C1604:D1604"/>
    <mergeCell ref="F1604:H1604"/>
    <mergeCell ref="B1605:D1605"/>
    <mergeCell ref="F1605:I1605"/>
    <mergeCell ref="C1607:D1607"/>
    <mergeCell ref="F1607:H1607"/>
    <mergeCell ref="B1608:D1608"/>
    <mergeCell ref="F1608:I1608"/>
    <mergeCell ref="B1609:D1609"/>
    <mergeCell ref="F1609:I1609"/>
    <mergeCell ref="C1611:D1611"/>
    <mergeCell ref="F1611:H1611"/>
    <mergeCell ref="B1585:D1585"/>
    <mergeCell ref="F1585:I1585"/>
    <mergeCell ref="C1587:D1587"/>
    <mergeCell ref="F1587:H1587"/>
    <mergeCell ref="B1588:D1588"/>
    <mergeCell ref="F1588:I1588"/>
    <mergeCell ref="C1590:D1590"/>
    <mergeCell ref="F1590:H1590"/>
    <mergeCell ref="B1591:D1591"/>
    <mergeCell ref="F1591:I1591"/>
    <mergeCell ref="C1593:D1593"/>
    <mergeCell ref="F1593:H1593"/>
    <mergeCell ref="B1594:D1594"/>
    <mergeCell ref="F1594:I1594"/>
    <mergeCell ref="C1597:D1597"/>
    <mergeCell ref="F1597:H1597"/>
    <mergeCell ref="B1598:D1598"/>
    <mergeCell ref="F1598:I1598"/>
    <mergeCell ref="C1572:D1572"/>
    <mergeCell ref="F1572:H1572"/>
    <mergeCell ref="B1573:D1573"/>
    <mergeCell ref="F1573:I1573"/>
    <mergeCell ref="C1575:D1575"/>
    <mergeCell ref="F1575:H1575"/>
    <mergeCell ref="B1576:D1576"/>
    <mergeCell ref="F1576:I1576"/>
    <mergeCell ref="C1578:D1578"/>
    <mergeCell ref="F1578:H1578"/>
    <mergeCell ref="B1579:D1579"/>
    <mergeCell ref="F1579:I1579"/>
    <mergeCell ref="C1581:D1581"/>
    <mergeCell ref="F1581:H1581"/>
    <mergeCell ref="B1582:D1582"/>
    <mergeCell ref="F1582:I1582"/>
    <mergeCell ref="C1584:D1584"/>
    <mergeCell ref="F1584:H1584"/>
    <mergeCell ref="C1203:D1203"/>
    <mergeCell ref="F1203:H1203"/>
    <mergeCell ref="B1204:D1204"/>
    <mergeCell ref="F1204:I1204"/>
    <mergeCell ref="B1510:D1510"/>
    <mergeCell ref="F1510:I1510"/>
    <mergeCell ref="C1206:D1206"/>
    <mergeCell ref="F1206:H1206"/>
    <mergeCell ref="B1207:D1207"/>
    <mergeCell ref="F1207:I1207"/>
    <mergeCell ref="C1566:D1566"/>
    <mergeCell ref="F1566:H1566"/>
    <mergeCell ref="B1567:D1567"/>
    <mergeCell ref="F1567:I1567"/>
    <mergeCell ref="C1569:D1569"/>
    <mergeCell ref="F1569:H1569"/>
    <mergeCell ref="B1570:D1570"/>
    <mergeCell ref="F1570:I1570"/>
    <mergeCell ref="B1189:D1189"/>
    <mergeCell ref="F1189:I1189"/>
    <mergeCell ref="C1191:D1191"/>
    <mergeCell ref="F1191:H1191"/>
    <mergeCell ref="B1192:D1192"/>
    <mergeCell ref="F1192:I1192"/>
    <mergeCell ref="C1194:D1194"/>
    <mergeCell ref="F1194:H1194"/>
    <mergeCell ref="B1195:D1195"/>
    <mergeCell ref="F1195:I1195"/>
    <mergeCell ref="C1197:D1197"/>
    <mergeCell ref="F1197:H1197"/>
    <mergeCell ref="B1198:D1198"/>
    <mergeCell ref="F1198:I1198"/>
    <mergeCell ref="C1200:D1200"/>
    <mergeCell ref="F1200:H1200"/>
    <mergeCell ref="B1201:D1201"/>
    <mergeCell ref="F1201:I1201"/>
    <mergeCell ref="C1176:D1176"/>
    <mergeCell ref="F1176:H1176"/>
    <mergeCell ref="B1177:D1177"/>
    <mergeCell ref="F1177:I1177"/>
    <mergeCell ref="C1179:D1179"/>
    <mergeCell ref="F1179:H1179"/>
    <mergeCell ref="B1180:D1180"/>
    <mergeCell ref="F1180:I1180"/>
    <mergeCell ref="C1182:D1182"/>
    <mergeCell ref="F1182:H1182"/>
    <mergeCell ref="B1183:D1183"/>
    <mergeCell ref="F1183:I1183"/>
    <mergeCell ref="C1185:D1185"/>
    <mergeCell ref="F1185:H1185"/>
    <mergeCell ref="B1186:D1186"/>
    <mergeCell ref="F1186:I1186"/>
    <mergeCell ref="C1188:D1188"/>
    <mergeCell ref="F1188:H1188"/>
    <mergeCell ref="B1162:D1162"/>
    <mergeCell ref="F1162:I1162"/>
    <mergeCell ref="C1164:D1164"/>
    <mergeCell ref="F1164:H1164"/>
    <mergeCell ref="B1165:D1165"/>
    <mergeCell ref="F1165:I1165"/>
    <mergeCell ref="C1167:D1167"/>
    <mergeCell ref="F1167:H1167"/>
    <mergeCell ref="B1168:D1168"/>
    <mergeCell ref="F1168:I1168"/>
    <mergeCell ref="C1170:D1170"/>
    <mergeCell ref="F1170:H1170"/>
    <mergeCell ref="B1171:D1171"/>
    <mergeCell ref="F1171:I1171"/>
    <mergeCell ref="C1173:D1173"/>
    <mergeCell ref="F1173:H1173"/>
    <mergeCell ref="B1174:D1174"/>
    <mergeCell ref="F1174:I1174"/>
    <mergeCell ref="C1149:D1149"/>
    <mergeCell ref="F1149:H1149"/>
    <mergeCell ref="B1150:D1150"/>
    <mergeCell ref="F1150:I1150"/>
    <mergeCell ref="C1152:D1152"/>
    <mergeCell ref="F1152:H1152"/>
    <mergeCell ref="B1153:D1153"/>
    <mergeCell ref="F1153:I1153"/>
    <mergeCell ref="C1155:D1155"/>
    <mergeCell ref="F1155:H1155"/>
    <mergeCell ref="B1156:D1156"/>
    <mergeCell ref="F1156:I1156"/>
    <mergeCell ref="C1158:D1158"/>
    <mergeCell ref="F1158:H1158"/>
    <mergeCell ref="B1159:D1159"/>
    <mergeCell ref="F1159:I1159"/>
    <mergeCell ref="C1161:D1161"/>
    <mergeCell ref="F1161:H1161"/>
    <mergeCell ref="B1135:D1135"/>
    <mergeCell ref="F1135:I1135"/>
    <mergeCell ref="C1137:D1137"/>
    <mergeCell ref="F1137:H1137"/>
    <mergeCell ref="B1138:D1138"/>
    <mergeCell ref="F1138:I1138"/>
    <mergeCell ref="C1140:D1140"/>
    <mergeCell ref="F1140:H1140"/>
    <mergeCell ref="B1141:D1141"/>
    <mergeCell ref="F1141:I1141"/>
    <mergeCell ref="C1143:D1143"/>
    <mergeCell ref="F1143:H1143"/>
    <mergeCell ref="B1144:D1144"/>
    <mergeCell ref="F1144:I1144"/>
    <mergeCell ref="C1146:D1146"/>
    <mergeCell ref="F1146:H1146"/>
    <mergeCell ref="B1147:D1147"/>
    <mergeCell ref="F1147:I1147"/>
    <mergeCell ref="C1122:D1122"/>
    <mergeCell ref="F1122:H1122"/>
    <mergeCell ref="B1123:D1123"/>
    <mergeCell ref="F1123:I1123"/>
    <mergeCell ref="C1125:D1125"/>
    <mergeCell ref="F1125:H1125"/>
    <mergeCell ref="B1126:D1126"/>
    <mergeCell ref="F1126:I1126"/>
    <mergeCell ref="C1128:D1128"/>
    <mergeCell ref="F1128:H1128"/>
    <mergeCell ref="B1129:D1129"/>
    <mergeCell ref="F1129:I1129"/>
    <mergeCell ref="C1131:D1131"/>
    <mergeCell ref="F1131:H1131"/>
    <mergeCell ref="B1132:D1132"/>
    <mergeCell ref="F1132:I1132"/>
    <mergeCell ref="C1134:D1134"/>
    <mergeCell ref="F1134:H1134"/>
    <mergeCell ref="B1108:D1108"/>
    <mergeCell ref="F1108:I1108"/>
    <mergeCell ref="C1110:D1110"/>
    <mergeCell ref="F1110:H1110"/>
    <mergeCell ref="B1111:D1111"/>
    <mergeCell ref="F1111:I1111"/>
    <mergeCell ref="C1113:D1113"/>
    <mergeCell ref="F1113:H1113"/>
    <mergeCell ref="B1114:D1114"/>
    <mergeCell ref="F1114:I1114"/>
    <mergeCell ref="C1116:D1116"/>
    <mergeCell ref="F1116:H1116"/>
    <mergeCell ref="B1117:D1117"/>
    <mergeCell ref="F1117:I1117"/>
    <mergeCell ref="C1119:D1119"/>
    <mergeCell ref="F1119:H1119"/>
    <mergeCell ref="B1120:D1120"/>
    <mergeCell ref="F1120:I1120"/>
    <mergeCell ref="C1095:D1095"/>
    <mergeCell ref="F1095:H1095"/>
    <mergeCell ref="B1096:D1096"/>
    <mergeCell ref="F1096:I1096"/>
    <mergeCell ref="C1098:D1098"/>
    <mergeCell ref="F1098:H1098"/>
    <mergeCell ref="B1099:D1099"/>
    <mergeCell ref="F1099:I1099"/>
    <mergeCell ref="C1101:D1101"/>
    <mergeCell ref="F1101:H1101"/>
    <mergeCell ref="B1102:D1102"/>
    <mergeCell ref="F1102:I1102"/>
    <mergeCell ref="C1104:D1104"/>
    <mergeCell ref="F1104:H1104"/>
    <mergeCell ref="B1105:D1105"/>
    <mergeCell ref="F1105:I1105"/>
    <mergeCell ref="C1107:D1107"/>
    <mergeCell ref="F1107:H1107"/>
    <mergeCell ref="B1081:D1081"/>
    <mergeCell ref="F1081:I1081"/>
    <mergeCell ref="C1083:D1083"/>
    <mergeCell ref="F1083:H1083"/>
    <mergeCell ref="B1084:D1084"/>
    <mergeCell ref="F1084:I1084"/>
    <mergeCell ref="C1086:D1086"/>
    <mergeCell ref="F1086:H1086"/>
    <mergeCell ref="B1087:D1087"/>
    <mergeCell ref="F1087:I1087"/>
    <mergeCell ref="C1089:D1089"/>
    <mergeCell ref="F1089:H1089"/>
    <mergeCell ref="B1090:D1090"/>
    <mergeCell ref="F1090:I1090"/>
    <mergeCell ref="C1092:D1092"/>
    <mergeCell ref="F1092:H1092"/>
    <mergeCell ref="B1093:D1093"/>
    <mergeCell ref="F1093:I1093"/>
    <mergeCell ref="C1068:D1068"/>
    <mergeCell ref="F1068:H1068"/>
    <mergeCell ref="B1069:D1069"/>
    <mergeCell ref="F1069:I1069"/>
    <mergeCell ref="C1071:D1071"/>
    <mergeCell ref="F1071:H1071"/>
    <mergeCell ref="B1072:D1072"/>
    <mergeCell ref="F1072:I1072"/>
    <mergeCell ref="C1074:D1074"/>
    <mergeCell ref="F1074:H1074"/>
    <mergeCell ref="B1075:D1075"/>
    <mergeCell ref="F1075:I1075"/>
    <mergeCell ref="C1077:D1077"/>
    <mergeCell ref="F1077:H1077"/>
    <mergeCell ref="B1078:D1078"/>
    <mergeCell ref="F1078:I1078"/>
    <mergeCell ref="C1080:D1080"/>
    <mergeCell ref="F1080:H1080"/>
    <mergeCell ref="B1053:D1053"/>
    <mergeCell ref="F1053:I1053"/>
    <mergeCell ref="C1055:D1055"/>
    <mergeCell ref="F1055:H1055"/>
    <mergeCell ref="B1056:D1056"/>
    <mergeCell ref="F1056:I1056"/>
    <mergeCell ref="C1058:D1058"/>
    <mergeCell ref="F1058:H1058"/>
    <mergeCell ref="B1059:D1059"/>
    <mergeCell ref="F1059:I1059"/>
    <mergeCell ref="C1061:D1061"/>
    <mergeCell ref="F1061:H1061"/>
    <mergeCell ref="B1062:D1062"/>
    <mergeCell ref="F1062:I1062"/>
    <mergeCell ref="C1065:D1065"/>
    <mergeCell ref="F1065:H1065"/>
    <mergeCell ref="B1066:D1066"/>
    <mergeCell ref="F1066:I1066"/>
    <mergeCell ref="C1040:D1040"/>
    <mergeCell ref="F1040:H1040"/>
    <mergeCell ref="B1041:D1041"/>
    <mergeCell ref="F1041:I1041"/>
    <mergeCell ref="C1043:D1043"/>
    <mergeCell ref="F1043:H1043"/>
    <mergeCell ref="B1044:D1044"/>
    <mergeCell ref="F1044:I1044"/>
    <mergeCell ref="C1046:D1046"/>
    <mergeCell ref="F1046:H1046"/>
    <mergeCell ref="B1047:D1047"/>
    <mergeCell ref="F1047:I1047"/>
    <mergeCell ref="C1049:D1049"/>
    <mergeCell ref="F1049:H1049"/>
    <mergeCell ref="B1050:D1050"/>
    <mergeCell ref="F1050:I1050"/>
    <mergeCell ref="C1052:D1052"/>
    <mergeCell ref="F1052:H1052"/>
    <mergeCell ref="B1026:D1026"/>
    <mergeCell ref="F1026:I1026"/>
    <mergeCell ref="C1028:D1028"/>
    <mergeCell ref="F1028:H1028"/>
    <mergeCell ref="B1029:D1029"/>
    <mergeCell ref="F1029:I1029"/>
    <mergeCell ref="C1031:D1031"/>
    <mergeCell ref="F1031:H1031"/>
    <mergeCell ref="B1032:D1032"/>
    <mergeCell ref="F1032:I1032"/>
    <mergeCell ref="C1034:D1034"/>
    <mergeCell ref="F1034:H1034"/>
    <mergeCell ref="B1035:D1035"/>
    <mergeCell ref="F1035:I1035"/>
    <mergeCell ref="C1037:D1037"/>
    <mergeCell ref="F1037:H1037"/>
    <mergeCell ref="B1038:D1038"/>
    <mergeCell ref="F1038:I1038"/>
    <mergeCell ref="C1013:D1013"/>
    <mergeCell ref="F1013:H1013"/>
    <mergeCell ref="B1014:D1014"/>
    <mergeCell ref="F1014:I1014"/>
    <mergeCell ref="C1016:D1016"/>
    <mergeCell ref="F1016:H1016"/>
    <mergeCell ref="B1017:D1017"/>
    <mergeCell ref="F1017:I1017"/>
    <mergeCell ref="C1019:D1019"/>
    <mergeCell ref="F1019:H1019"/>
    <mergeCell ref="B1020:D1020"/>
    <mergeCell ref="F1020:I1020"/>
    <mergeCell ref="C1022:D1022"/>
    <mergeCell ref="F1022:H1022"/>
    <mergeCell ref="B1023:D1023"/>
    <mergeCell ref="F1023:I1023"/>
    <mergeCell ref="C1025:D1025"/>
    <mergeCell ref="F1025:H1025"/>
    <mergeCell ref="B999:D999"/>
    <mergeCell ref="F999:I999"/>
    <mergeCell ref="C1001:D1001"/>
    <mergeCell ref="F1001:H1001"/>
    <mergeCell ref="B1002:D1002"/>
    <mergeCell ref="F1002:I1002"/>
    <mergeCell ref="C1004:D1004"/>
    <mergeCell ref="F1004:H1004"/>
    <mergeCell ref="B1005:D1005"/>
    <mergeCell ref="F1005:I1005"/>
    <mergeCell ref="C1007:D1007"/>
    <mergeCell ref="F1007:H1007"/>
    <mergeCell ref="B1008:D1008"/>
    <mergeCell ref="F1008:I1008"/>
    <mergeCell ref="C1010:D1010"/>
    <mergeCell ref="F1010:H1010"/>
    <mergeCell ref="B1011:D1011"/>
    <mergeCell ref="F1011:I1011"/>
    <mergeCell ref="C986:D986"/>
    <mergeCell ref="F986:H986"/>
    <mergeCell ref="B987:D987"/>
    <mergeCell ref="F987:I987"/>
    <mergeCell ref="C989:D989"/>
    <mergeCell ref="F989:H989"/>
    <mergeCell ref="B990:D990"/>
    <mergeCell ref="F990:I990"/>
    <mergeCell ref="C992:D992"/>
    <mergeCell ref="F992:H992"/>
    <mergeCell ref="B993:D993"/>
    <mergeCell ref="F993:I993"/>
    <mergeCell ref="C995:D995"/>
    <mergeCell ref="F995:H995"/>
    <mergeCell ref="B996:D996"/>
    <mergeCell ref="F996:I996"/>
    <mergeCell ref="C998:D998"/>
    <mergeCell ref="F998:H998"/>
    <mergeCell ref="B969:D969"/>
    <mergeCell ref="F969:I969"/>
    <mergeCell ref="C971:D971"/>
    <mergeCell ref="F971:H971"/>
    <mergeCell ref="B972:D972"/>
    <mergeCell ref="F972:I972"/>
    <mergeCell ref="C977:D977"/>
    <mergeCell ref="F977:H977"/>
    <mergeCell ref="B978:D978"/>
    <mergeCell ref="F978:I978"/>
    <mergeCell ref="C980:D980"/>
    <mergeCell ref="F980:H980"/>
    <mergeCell ref="B981:D981"/>
    <mergeCell ref="F981:I981"/>
    <mergeCell ref="C983:D983"/>
    <mergeCell ref="F983:H983"/>
    <mergeCell ref="B984:D984"/>
    <mergeCell ref="F984:I984"/>
    <mergeCell ref="C956:D956"/>
    <mergeCell ref="F956:H956"/>
    <mergeCell ref="B957:D957"/>
    <mergeCell ref="F957:I957"/>
    <mergeCell ref="C959:D959"/>
    <mergeCell ref="F959:H959"/>
    <mergeCell ref="B960:D960"/>
    <mergeCell ref="F960:I960"/>
    <mergeCell ref="C962:D962"/>
    <mergeCell ref="F962:H962"/>
    <mergeCell ref="B963:D963"/>
    <mergeCell ref="F963:I963"/>
    <mergeCell ref="C965:D965"/>
    <mergeCell ref="F965:H965"/>
    <mergeCell ref="B966:D966"/>
    <mergeCell ref="F966:I966"/>
    <mergeCell ref="C968:D968"/>
    <mergeCell ref="F968:H968"/>
    <mergeCell ref="B942:D942"/>
    <mergeCell ref="F942:I942"/>
    <mergeCell ref="C944:D944"/>
    <mergeCell ref="F944:H944"/>
    <mergeCell ref="B945:D945"/>
    <mergeCell ref="F945:I945"/>
    <mergeCell ref="C947:D947"/>
    <mergeCell ref="F947:H947"/>
    <mergeCell ref="B948:D948"/>
    <mergeCell ref="F948:I948"/>
    <mergeCell ref="C950:D950"/>
    <mergeCell ref="F950:H950"/>
    <mergeCell ref="B951:D951"/>
    <mergeCell ref="F951:I951"/>
    <mergeCell ref="C953:D953"/>
    <mergeCell ref="F953:H953"/>
    <mergeCell ref="B954:D954"/>
    <mergeCell ref="F954:I954"/>
    <mergeCell ref="C930:D930"/>
    <mergeCell ref="F930:H930"/>
    <mergeCell ref="B931:D931"/>
    <mergeCell ref="F931:I931"/>
    <mergeCell ref="C933:D933"/>
    <mergeCell ref="F933:H933"/>
    <mergeCell ref="B934:D934"/>
    <mergeCell ref="F934:I934"/>
    <mergeCell ref="C936:D936"/>
    <mergeCell ref="F936:H936"/>
    <mergeCell ref="B937:D937"/>
    <mergeCell ref="F937:I937"/>
    <mergeCell ref="B938:D938"/>
    <mergeCell ref="F938:I938"/>
    <mergeCell ref="C940:D940"/>
    <mergeCell ref="F940:H940"/>
    <mergeCell ref="B941:D941"/>
    <mergeCell ref="F941:I941"/>
    <mergeCell ref="B916:D916"/>
    <mergeCell ref="F916:I916"/>
    <mergeCell ref="C918:D918"/>
    <mergeCell ref="F918:H918"/>
    <mergeCell ref="B919:D919"/>
    <mergeCell ref="F919:I919"/>
    <mergeCell ref="C921:D921"/>
    <mergeCell ref="F921:H921"/>
    <mergeCell ref="B922:D922"/>
    <mergeCell ref="F922:I922"/>
    <mergeCell ref="C924:D924"/>
    <mergeCell ref="F924:H924"/>
    <mergeCell ref="B925:D925"/>
    <mergeCell ref="F925:I925"/>
    <mergeCell ref="C927:D927"/>
    <mergeCell ref="F927:H927"/>
    <mergeCell ref="B928:D928"/>
    <mergeCell ref="F928:I928"/>
    <mergeCell ref="C903:D903"/>
    <mergeCell ref="F903:H903"/>
    <mergeCell ref="B904:D904"/>
    <mergeCell ref="F904:I904"/>
    <mergeCell ref="C906:D906"/>
    <mergeCell ref="F906:H906"/>
    <mergeCell ref="B907:D907"/>
    <mergeCell ref="F907:I907"/>
    <mergeCell ref="C909:D909"/>
    <mergeCell ref="F909:H909"/>
    <mergeCell ref="B910:D910"/>
    <mergeCell ref="F910:I910"/>
    <mergeCell ref="C912:D912"/>
    <mergeCell ref="F912:H912"/>
    <mergeCell ref="B913:D913"/>
    <mergeCell ref="F913:I913"/>
    <mergeCell ref="C915:D915"/>
    <mergeCell ref="F915:H915"/>
    <mergeCell ref="B889:D889"/>
    <mergeCell ref="F889:I889"/>
    <mergeCell ref="C891:D891"/>
    <mergeCell ref="F891:H891"/>
    <mergeCell ref="B892:D892"/>
    <mergeCell ref="F892:I892"/>
    <mergeCell ref="C894:D894"/>
    <mergeCell ref="F894:H894"/>
    <mergeCell ref="B895:D895"/>
    <mergeCell ref="F895:I895"/>
    <mergeCell ref="C897:D897"/>
    <mergeCell ref="F897:H897"/>
    <mergeCell ref="B898:D898"/>
    <mergeCell ref="F898:I898"/>
    <mergeCell ref="C900:D900"/>
    <mergeCell ref="F900:H900"/>
    <mergeCell ref="B901:D901"/>
    <mergeCell ref="F901:I901"/>
    <mergeCell ref="C875:D875"/>
    <mergeCell ref="F875:H875"/>
    <mergeCell ref="B876:D876"/>
    <mergeCell ref="F876:I876"/>
    <mergeCell ref="C878:D878"/>
    <mergeCell ref="F878:H878"/>
    <mergeCell ref="B879:D879"/>
    <mergeCell ref="F879:I879"/>
    <mergeCell ref="C882:D882"/>
    <mergeCell ref="F882:H882"/>
    <mergeCell ref="B883:D883"/>
    <mergeCell ref="F883:I883"/>
    <mergeCell ref="C885:D885"/>
    <mergeCell ref="F885:H885"/>
    <mergeCell ref="B886:D886"/>
    <mergeCell ref="F886:I886"/>
    <mergeCell ref="C888:D888"/>
    <mergeCell ref="F888:H888"/>
    <mergeCell ref="B861:D861"/>
    <mergeCell ref="F861:I861"/>
    <mergeCell ref="C863:D863"/>
    <mergeCell ref="F863:H863"/>
    <mergeCell ref="B864:D864"/>
    <mergeCell ref="F864:I864"/>
    <mergeCell ref="C866:D866"/>
    <mergeCell ref="F866:H866"/>
    <mergeCell ref="B867:D867"/>
    <mergeCell ref="F867:I867"/>
    <mergeCell ref="C869:D869"/>
    <mergeCell ref="F869:H869"/>
    <mergeCell ref="B870:D870"/>
    <mergeCell ref="F870:I870"/>
    <mergeCell ref="C872:D872"/>
    <mergeCell ref="F872:H872"/>
    <mergeCell ref="B873:D873"/>
    <mergeCell ref="F873:I873"/>
    <mergeCell ref="C848:D848"/>
    <mergeCell ref="F848:H848"/>
    <mergeCell ref="B849:D849"/>
    <mergeCell ref="F849:I849"/>
    <mergeCell ref="C851:D851"/>
    <mergeCell ref="F851:H851"/>
    <mergeCell ref="B852:D852"/>
    <mergeCell ref="F852:I852"/>
    <mergeCell ref="C854:D854"/>
    <mergeCell ref="F854:H854"/>
    <mergeCell ref="B855:D855"/>
    <mergeCell ref="F855:I855"/>
    <mergeCell ref="C857:D857"/>
    <mergeCell ref="F857:H857"/>
    <mergeCell ref="B858:D858"/>
    <mergeCell ref="F858:I858"/>
    <mergeCell ref="C860:D860"/>
    <mergeCell ref="F860:H860"/>
    <mergeCell ref="B833:D833"/>
    <mergeCell ref="F833:I833"/>
    <mergeCell ref="C835:D835"/>
    <mergeCell ref="F835:H835"/>
    <mergeCell ref="B836:D836"/>
    <mergeCell ref="F836:I836"/>
    <mergeCell ref="C838:D838"/>
    <mergeCell ref="F838:H838"/>
    <mergeCell ref="B839:D839"/>
    <mergeCell ref="F839:I839"/>
    <mergeCell ref="C841:D841"/>
    <mergeCell ref="F841:H841"/>
    <mergeCell ref="B842:D842"/>
    <mergeCell ref="F842:I842"/>
    <mergeCell ref="C845:D845"/>
    <mergeCell ref="F845:H845"/>
    <mergeCell ref="B846:D846"/>
    <mergeCell ref="F846:I846"/>
    <mergeCell ref="C820:D820"/>
    <mergeCell ref="F820:H820"/>
    <mergeCell ref="B821:D821"/>
    <mergeCell ref="F821:I821"/>
    <mergeCell ref="C823:D823"/>
    <mergeCell ref="F823:H823"/>
    <mergeCell ref="B824:D824"/>
    <mergeCell ref="F824:I824"/>
    <mergeCell ref="C826:D826"/>
    <mergeCell ref="F826:H826"/>
    <mergeCell ref="B827:D827"/>
    <mergeCell ref="F827:I827"/>
    <mergeCell ref="C829:D829"/>
    <mergeCell ref="F829:H829"/>
    <mergeCell ref="B830:D830"/>
    <mergeCell ref="F830:I830"/>
    <mergeCell ref="C832:D832"/>
    <mergeCell ref="F832:H832"/>
    <mergeCell ref="B806:D806"/>
    <mergeCell ref="F806:I806"/>
    <mergeCell ref="C808:D808"/>
    <mergeCell ref="F808:H808"/>
    <mergeCell ref="B809:D809"/>
    <mergeCell ref="F809:I809"/>
    <mergeCell ref="C811:D811"/>
    <mergeCell ref="F811:H811"/>
    <mergeCell ref="B812:D812"/>
    <mergeCell ref="F812:I812"/>
    <mergeCell ref="C814:D814"/>
    <mergeCell ref="F814:H814"/>
    <mergeCell ref="B815:D815"/>
    <mergeCell ref="F815:I815"/>
    <mergeCell ref="C817:D817"/>
    <mergeCell ref="F817:H817"/>
    <mergeCell ref="B818:D818"/>
    <mergeCell ref="F818:I818"/>
    <mergeCell ref="C793:D793"/>
    <mergeCell ref="F793:H793"/>
    <mergeCell ref="B794:D794"/>
    <mergeCell ref="F794:I794"/>
    <mergeCell ref="C796:D796"/>
    <mergeCell ref="F796:H796"/>
    <mergeCell ref="B797:D797"/>
    <mergeCell ref="F797:I797"/>
    <mergeCell ref="C799:D799"/>
    <mergeCell ref="F799:H799"/>
    <mergeCell ref="B800:D800"/>
    <mergeCell ref="F800:I800"/>
    <mergeCell ref="C802:D802"/>
    <mergeCell ref="F802:H802"/>
    <mergeCell ref="B803:D803"/>
    <mergeCell ref="F803:I803"/>
    <mergeCell ref="C805:D805"/>
    <mergeCell ref="F805:H805"/>
    <mergeCell ref="B779:D779"/>
    <mergeCell ref="F779:I779"/>
    <mergeCell ref="C781:D781"/>
    <mergeCell ref="F781:H781"/>
    <mergeCell ref="B782:D782"/>
    <mergeCell ref="F782:I782"/>
    <mergeCell ref="C784:D784"/>
    <mergeCell ref="F784:H784"/>
    <mergeCell ref="B785:D785"/>
    <mergeCell ref="F785:I785"/>
    <mergeCell ref="C787:D787"/>
    <mergeCell ref="F787:H787"/>
    <mergeCell ref="B788:D788"/>
    <mergeCell ref="F788:I788"/>
    <mergeCell ref="C790:D790"/>
    <mergeCell ref="F790:H790"/>
    <mergeCell ref="B791:D791"/>
    <mergeCell ref="F791:I791"/>
    <mergeCell ref="C766:D766"/>
    <mergeCell ref="F766:H766"/>
    <mergeCell ref="B767:D767"/>
    <mergeCell ref="F767:I767"/>
    <mergeCell ref="C769:D769"/>
    <mergeCell ref="F769:H769"/>
    <mergeCell ref="B770:D770"/>
    <mergeCell ref="F770:I770"/>
    <mergeCell ref="C772:D772"/>
    <mergeCell ref="F772:H772"/>
    <mergeCell ref="B773:D773"/>
    <mergeCell ref="F773:I773"/>
    <mergeCell ref="C775:D775"/>
    <mergeCell ref="F775:H775"/>
    <mergeCell ref="B776:D776"/>
    <mergeCell ref="F776:I776"/>
    <mergeCell ref="C778:D778"/>
    <mergeCell ref="F778:H778"/>
    <mergeCell ref="B752:D752"/>
    <mergeCell ref="F752:I752"/>
    <mergeCell ref="C754:D754"/>
    <mergeCell ref="F754:H754"/>
    <mergeCell ref="B755:D755"/>
    <mergeCell ref="F755:I755"/>
    <mergeCell ref="C757:D757"/>
    <mergeCell ref="F757:H757"/>
    <mergeCell ref="B758:D758"/>
    <mergeCell ref="F758:I758"/>
    <mergeCell ref="C760:D760"/>
    <mergeCell ref="F760:H760"/>
    <mergeCell ref="B761:D761"/>
    <mergeCell ref="F761:I761"/>
    <mergeCell ref="C763:D763"/>
    <mergeCell ref="F763:H763"/>
    <mergeCell ref="B764:D764"/>
    <mergeCell ref="F764:I764"/>
    <mergeCell ref="C739:D739"/>
    <mergeCell ref="F739:H739"/>
    <mergeCell ref="B740:D740"/>
    <mergeCell ref="F740:I740"/>
    <mergeCell ref="C742:D742"/>
    <mergeCell ref="F742:H742"/>
    <mergeCell ref="B743:D743"/>
    <mergeCell ref="F743:I743"/>
    <mergeCell ref="C745:D745"/>
    <mergeCell ref="F745:H745"/>
    <mergeCell ref="B746:D746"/>
    <mergeCell ref="F746:I746"/>
    <mergeCell ref="C748:D748"/>
    <mergeCell ref="F748:H748"/>
    <mergeCell ref="B749:D749"/>
    <mergeCell ref="F749:I749"/>
    <mergeCell ref="C751:D751"/>
    <mergeCell ref="F751:H751"/>
    <mergeCell ref="B725:D725"/>
    <mergeCell ref="F725:I725"/>
    <mergeCell ref="C727:D727"/>
    <mergeCell ref="F727:H727"/>
    <mergeCell ref="B728:D728"/>
    <mergeCell ref="F728:I728"/>
    <mergeCell ref="C730:D730"/>
    <mergeCell ref="F730:H730"/>
    <mergeCell ref="B731:D731"/>
    <mergeCell ref="F731:I731"/>
    <mergeCell ref="C733:D733"/>
    <mergeCell ref="F733:H733"/>
    <mergeCell ref="B734:D734"/>
    <mergeCell ref="F734:I734"/>
    <mergeCell ref="C736:D736"/>
    <mergeCell ref="F736:H736"/>
    <mergeCell ref="B737:D737"/>
    <mergeCell ref="F737:I737"/>
    <mergeCell ref="C712:D712"/>
    <mergeCell ref="F712:H712"/>
    <mergeCell ref="B713:D713"/>
    <mergeCell ref="F713:I713"/>
    <mergeCell ref="C715:D715"/>
    <mergeCell ref="F715:H715"/>
    <mergeCell ref="B716:D716"/>
    <mergeCell ref="F716:I716"/>
    <mergeCell ref="C718:D718"/>
    <mergeCell ref="F718:H718"/>
    <mergeCell ref="B719:D719"/>
    <mergeCell ref="F719:I719"/>
    <mergeCell ref="C721:D721"/>
    <mergeCell ref="F721:H721"/>
    <mergeCell ref="B722:D722"/>
    <mergeCell ref="F722:I722"/>
    <mergeCell ref="C724:D724"/>
    <mergeCell ref="F724:H724"/>
    <mergeCell ref="B697:D697"/>
    <mergeCell ref="F697:I697"/>
    <mergeCell ref="C699:D699"/>
    <mergeCell ref="F699:H699"/>
    <mergeCell ref="B700:D700"/>
    <mergeCell ref="F700:I700"/>
    <mergeCell ref="C702:D702"/>
    <mergeCell ref="F702:H702"/>
    <mergeCell ref="B703:D703"/>
    <mergeCell ref="F703:I703"/>
    <mergeCell ref="C706:D706"/>
    <mergeCell ref="F706:H706"/>
    <mergeCell ref="B707:D707"/>
    <mergeCell ref="F707:I707"/>
    <mergeCell ref="C709:D709"/>
    <mergeCell ref="F709:H709"/>
    <mergeCell ref="B710:D710"/>
    <mergeCell ref="F710:I710"/>
    <mergeCell ref="C684:D684"/>
    <mergeCell ref="F684:H684"/>
    <mergeCell ref="B685:D685"/>
    <mergeCell ref="F685:I685"/>
    <mergeCell ref="C687:D687"/>
    <mergeCell ref="F687:H687"/>
    <mergeCell ref="B688:D688"/>
    <mergeCell ref="F688:I688"/>
    <mergeCell ref="C690:D690"/>
    <mergeCell ref="F690:H690"/>
    <mergeCell ref="B691:D691"/>
    <mergeCell ref="F691:I691"/>
    <mergeCell ref="C693:D693"/>
    <mergeCell ref="F693:H693"/>
    <mergeCell ref="B694:D694"/>
    <mergeCell ref="F694:I694"/>
    <mergeCell ref="C696:D696"/>
    <mergeCell ref="F696:H696"/>
    <mergeCell ref="B668:D668"/>
    <mergeCell ref="F668:I668"/>
    <mergeCell ref="C670:D670"/>
    <mergeCell ref="F670:H670"/>
    <mergeCell ref="B671:D671"/>
    <mergeCell ref="F671:I671"/>
    <mergeCell ref="C675:D675"/>
    <mergeCell ref="F675:H675"/>
    <mergeCell ref="B676:D676"/>
    <mergeCell ref="F676:I676"/>
    <mergeCell ref="C678:D678"/>
    <mergeCell ref="F678:H678"/>
    <mergeCell ref="B679:D679"/>
    <mergeCell ref="F679:I679"/>
    <mergeCell ref="C681:D681"/>
    <mergeCell ref="F681:H681"/>
    <mergeCell ref="B682:D682"/>
    <mergeCell ref="F682:I682"/>
    <mergeCell ref="C655:D655"/>
    <mergeCell ref="F655:H655"/>
    <mergeCell ref="B656:D656"/>
    <mergeCell ref="F656:I656"/>
    <mergeCell ref="C658:D658"/>
    <mergeCell ref="F658:H658"/>
    <mergeCell ref="B659:D659"/>
    <mergeCell ref="F659:I659"/>
    <mergeCell ref="C661:D661"/>
    <mergeCell ref="F661:H661"/>
    <mergeCell ref="B662:D662"/>
    <mergeCell ref="F662:I662"/>
    <mergeCell ref="C664:D664"/>
    <mergeCell ref="F664:H664"/>
    <mergeCell ref="B665:D665"/>
    <mergeCell ref="F665:I665"/>
    <mergeCell ref="C667:D667"/>
    <mergeCell ref="F667:H667"/>
    <mergeCell ref="B641:D641"/>
    <mergeCell ref="F641:I641"/>
    <mergeCell ref="C643:D643"/>
    <mergeCell ref="F643:H643"/>
    <mergeCell ref="B644:D644"/>
    <mergeCell ref="F644:I644"/>
    <mergeCell ref="C646:D646"/>
    <mergeCell ref="F646:H646"/>
    <mergeCell ref="B647:D647"/>
    <mergeCell ref="F647:I647"/>
    <mergeCell ref="C649:D649"/>
    <mergeCell ref="F649:H649"/>
    <mergeCell ref="B650:D650"/>
    <mergeCell ref="F650:I650"/>
    <mergeCell ref="C652:D652"/>
    <mergeCell ref="F652:H652"/>
    <mergeCell ref="B653:D653"/>
    <mergeCell ref="F653:I653"/>
    <mergeCell ref="C628:D628"/>
    <mergeCell ref="F628:H628"/>
    <mergeCell ref="B629:D629"/>
    <mergeCell ref="F629:I629"/>
    <mergeCell ref="C631:D631"/>
    <mergeCell ref="F631:H631"/>
    <mergeCell ref="B632:D632"/>
    <mergeCell ref="F632:I632"/>
    <mergeCell ref="C634:D634"/>
    <mergeCell ref="F634:H634"/>
    <mergeCell ref="B635:D635"/>
    <mergeCell ref="F635:I635"/>
    <mergeCell ref="C637:D637"/>
    <mergeCell ref="F637:H637"/>
    <mergeCell ref="B638:D638"/>
    <mergeCell ref="F638:I638"/>
    <mergeCell ref="C640:D640"/>
    <mergeCell ref="F640:H640"/>
    <mergeCell ref="B614:D614"/>
    <mergeCell ref="F614:I614"/>
    <mergeCell ref="C616:D616"/>
    <mergeCell ref="F616:H616"/>
    <mergeCell ref="B617:D617"/>
    <mergeCell ref="F617:I617"/>
    <mergeCell ref="C619:D619"/>
    <mergeCell ref="F619:H619"/>
    <mergeCell ref="B620:D620"/>
    <mergeCell ref="F620:I620"/>
    <mergeCell ref="C622:D622"/>
    <mergeCell ref="F622:H622"/>
    <mergeCell ref="B623:D623"/>
    <mergeCell ref="F623:I623"/>
    <mergeCell ref="C625:D625"/>
    <mergeCell ref="F625:H625"/>
    <mergeCell ref="B626:D626"/>
    <mergeCell ref="F626:I626"/>
    <mergeCell ref="C600:D600"/>
    <mergeCell ref="F600:H600"/>
    <mergeCell ref="B601:D601"/>
    <mergeCell ref="F601:I601"/>
    <mergeCell ref="C603:D603"/>
    <mergeCell ref="F603:H603"/>
    <mergeCell ref="B604:D604"/>
    <mergeCell ref="F604:I604"/>
    <mergeCell ref="C606:D606"/>
    <mergeCell ref="F606:H606"/>
    <mergeCell ref="B607:D607"/>
    <mergeCell ref="F607:I607"/>
    <mergeCell ref="C610:D610"/>
    <mergeCell ref="F610:H610"/>
    <mergeCell ref="B611:D611"/>
    <mergeCell ref="F611:I611"/>
    <mergeCell ref="C613:D613"/>
    <mergeCell ref="F613:H613"/>
    <mergeCell ref="B586:D586"/>
    <mergeCell ref="F586:I586"/>
    <mergeCell ref="C588:D588"/>
    <mergeCell ref="F588:H588"/>
    <mergeCell ref="B589:D589"/>
    <mergeCell ref="F589:I589"/>
    <mergeCell ref="C591:D591"/>
    <mergeCell ref="F591:H591"/>
    <mergeCell ref="B592:D592"/>
    <mergeCell ref="F592:I592"/>
    <mergeCell ref="C594:D594"/>
    <mergeCell ref="F594:H594"/>
    <mergeCell ref="B595:D595"/>
    <mergeCell ref="F595:I595"/>
    <mergeCell ref="C597:D597"/>
    <mergeCell ref="F597:H597"/>
    <mergeCell ref="B598:D598"/>
    <mergeCell ref="F598:I598"/>
    <mergeCell ref="C573:D573"/>
    <mergeCell ref="F573:H573"/>
    <mergeCell ref="B574:D574"/>
    <mergeCell ref="F574:I574"/>
    <mergeCell ref="C576:D576"/>
    <mergeCell ref="F576:H576"/>
    <mergeCell ref="B577:D577"/>
    <mergeCell ref="F577:I577"/>
    <mergeCell ref="C579:D579"/>
    <mergeCell ref="F579:H579"/>
    <mergeCell ref="B580:D580"/>
    <mergeCell ref="F580:I580"/>
    <mergeCell ref="C582:D582"/>
    <mergeCell ref="F582:H582"/>
    <mergeCell ref="B583:D583"/>
    <mergeCell ref="F583:I583"/>
    <mergeCell ref="C585:D585"/>
    <mergeCell ref="F585:H585"/>
    <mergeCell ref="B558:D558"/>
    <mergeCell ref="F558:I558"/>
    <mergeCell ref="C561:D561"/>
    <mergeCell ref="F561:H561"/>
    <mergeCell ref="B562:D562"/>
    <mergeCell ref="F562:I562"/>
    <mergeCell ref="C564:D564"/>
    <mergeCell ref="F564:H564"/>
    <mergeCell ref="B565:D565"/>
    <mergeCell ref="F565:I565"/>
    <mergeCell ref="C567:D567"/>
    <mergeCell ref="F567:H567"/>
    <mergeCell ref="B568:D568"/>
    <mergeCell ref="F568:I568"/>
    <mergeCell ref="C570:D570"/>
    <mergeCell ref="F570:H570"/>
    <mergeCell ref="B571:D571"/>
    <mergeCell ref="F571:I571"/>
    <mergeCell ref="C546:D546"/>
    <mergeCell ref="F546:H546"/>
    <mergeCell ref="B547:D547"/>
    <mergeCell ref="F547:I547"/>
    <mergeCell ref="C549:D549"/>
    <mergeCell ref="F549:H549"/>
    <mergeCell ref="B550:D550"/>
    <mergeCell ref="F550:I550"/>
    <mergeCell ref="B551:D551"/>
    <mergeCell ref="F551:I551"/>
    <mergeCell ref="C553:D553"/>
    <mergeCell ref="F553:H553"/>
    <mergeCell ref="B554:D554"/>
    <mergeCell ref="F554:I554"/>
    <mergeCell ref="B555:D555"/>
    <mergeCell ref="F555:I555"/>
    <mergeCell ref="C557:D557"/>
    <mergeCell ref="F557:H557"/>
    <mergeCell ref="C533:D533"/>
    <mergeCell ref="F533:H533"/>
    <mergeCell ref="B534:D534"/>
    <mergeCell ref="F534:I534"/>
    <mergeCell ref="C536:D536"/>
    <mergeCell ref="F536:H536"/>
    <mergeCell ref="B537:D537"/>
    <mergeCell ref="F537:I537"/>
    <mergeCell ref="C539:D539"/>
    <mergeCell ref="F539:H539"/>
    <mergeCell ref="B540:D540"/>
    <mergeCell ref="F540:I540"/>
    <mergeCell ref="B541:D541"/>
    <mergeCell ref="F541:I541"/>
    <mergeCell ref="C543:D543"/>
    <mergeCell ref="F543:H543"/>
    <mergeCell ref="B544:D544"/>
    <mergeCell ref="F544:I544"/>
    <mergeCell ref="B519:D519"/>
    <mergeCell ref="F519:I519"/>
    <mergeCell ref="C521:D521"/>
    <mergeCell ref="F521:H521"/>
    <mergeCell ref="B522:D522"/>
    <mergeCell ref="F522:I522"/>
    <mergeCell ref="C524:D524"/>
    <mergeCell ref="F524:H524"/>
    <mergeCell ref="B525:D525"/>
    <mergeCell ref="F525:I525"/>
    <mergeCell ref="C527:D527"/>
    <mergeCell ref="F527:H527"/>
    <mergeCell ref="B528:D528"/>
    <mergeCell ref="F528:I528"/>
    <mergeCell ref="C530:D530"/>
    <mergeCell ref="F530:H530"/>
    <mergeCell ref="B531:D531"/>
    <mergeCell ref="F531:I531"/>
    <mergeCell ref="C506:D506"/>
    <mergeCell ref="F506:H506"/>
    <mergeCell ref="B507:D507"/>
    <mergeCell ref="F507:I507"/>
    <mergeCell ref="C509:D509"/>
    <mergeCell ref="F509:H509"/>
    <mergeCell ref="B510:D510"/>
    <mergeCell ref="F510:I510"/>
    <mergeCell ref="C512:D512"/>
    <mergeCell ref="F512:H512"/>
    <mergeCell ref="B513:D513"/>
    <mergeCell ref="F513:I513"/>
    <mergeCell ref="C515:D515"/>
    <mergeCell ref="F515:H515"/>
    <mergeCell ref="B516:D516"/>
    <mergeCell ref="F516:I516"/>
    <mergeCell ref="C518:D518"/>
    <mergeCell ref="F518:H518"/>
    <mergeCell ref="B492:D492"/>
    <mergeCell ref="F492:I492"/>
    <mergeCell ref="C494:D494"/>
    <mergeCell ref="F494:H494"/>
    <mergeCell ref="B495:D495"/>
    <mergeCell ref="F495:I495"/>
    <mergeCell ref="C497:D497"/>
    <mergeCell ref="F497:H497"/>
    <mergeCell ref="B498:D498"/>
    <mergeCell ref="F498:I498"/>
    <mergeCell ref="C500:D500"/>
    <mergeCell ref="F500:H500"/>
    <mergeCell ref="B501:D501"/>
    <mergeCell ref="F501:I501"/>
    <mergeCell ref="C503:D503"/>
    <mergeCell ref="F503:H503"/>
    <mergeCell ref="B504:D504"/>
    <mergeCell ref="F504:I504"/>
    <mergeCell ref="B479:D479"/>
    <mergeCell ref="F479:I479"/>
    <mergeCell ref="B480:D480"/>
    <mergeCell ref="F480:I480"/>
    <mergeCell ref="C482:D482"/>
    <mergeCell ref="F482:H482"/>
    <mergeCell ref="B483:D483"/>
    <mergeCell ref="F483:I483"/>
    <mergeCell ref="C485:D485"/>
    <mergeCell ref="F485:H485"/>
    <mergeCell ref="B486:D486"/>
    <mergeCell ref="F486:I486"/>
    <mergeCell ref="C488:D488"/>
    <mergeCell ref="F488:H488"/>
    <mergeCell ref="B489:D489"/>
    <mergeCell ref="F489:I489"/>
    <mergeCell ref="C491:D491"/>
    <mergeCell ref="F491:H491"/>
    <mergeCell ref="C466:D466"/>
    <mergeCell ref="F466:H466"/>
    <mergeCell ref="B467:D467"/>
    <mergeCell ref="F467:I467"/>
    <mergeCell ref="C469:D469"/>
    <mergeCell ref="F469:H469"/>
    <mergeCell ref="B470:D470"/>
    <mergeCell ref="F470:I470"/>
    <mergeCell ref="C472:D472"/>
    <mergeCell ref="F472:H472"/>
    <mergeCell ref="B473:D473"/>
    <mergeCell ref="F473:I473"/>
    <mergeCell ref="C475:D475"/>
    <mergeCell ref="F475:H475"/>
    <mergeCell ref="B476:D476"/>
    <mergeCell ref="F476:I476"/>
    <mergeCell ref="C478:D478"/>
    <mergeCell ref="F478:H478"/>
    <mergeCell ref="B451:D451"/>
    <mergeCell ref="F451:I451"/>
    <mergeCell ref="C454:D454"/>
    <mergeCell ref="F454:H454"/>
    <mergeCell ref="B455:D455"/>
    <mergeCell ref="F455:I455"/>
    <mergeCell ref="C457:D457"/>
    <mergeCell ref="F457:H457"/>
    <mergeCell ref="B458:D458"/>
    <mergeCell ref="F458:I458"/>
    <mergeCell ref="C460:D460"/>
    <mergeCell ref="F460:H460"/>
    <mergeCell ref="B461:D461"/>
    <mergeCell ref="F461:I461"/>
    <mergeCell ref="C463:D463"/>
    <mergeCell ref="F463:H463"/>
    <mergeCell ref="B464:D464"/>
    <mergeCell ref="F464:I464"/>
    <mergeCell ref="C438:D438"/>
    <mergeCell ref="F438:H438"/>
    <mergeCell ref="B439:D439"/>
    <mergeCell ref="F439:I439"/>
    <mergeCell ref="C441:D441"/>
    <mergeCell ref="F441:H441"/>
    <mergeCell ref="B442:D442"/>
    <mergeCell ref="F442:I442"/>
    <mergeCell ref="C444:D444"/>
    <mergeCell ref="F444:H444"/>
    <mergeCell ref="B445:D445"/>
    <mergeCell ref="F445:I445"/>
    <mergeCell ref="C447:D447"/>
    <mergeCell ref="F447:H447"/>
    <mergeCell ref="B448:D448"/>
    <mergeCell ref="F448:I448"/>
    <mergeCell ref="C450:D450"/>
    <mergeCell ref="F450:H450"/>
    <mergeCell ref="C426:D426"/>
    <mergeCell ref="F426:H426"/>
    <mergeCell ref="B427:D427"/>
    <mergeCell ref="F427:I427"/>
    <mergeCell ref="B428:D428"/>
    <mergeCell ref="F428:I428"/>
    <mergeCell ref="C430:D430"/>
    <mergeCell ref="F430:H430"/>
    <mergeCell ref="B431:D431"/>
    <mergeCell ref="F431:I431"/>
    <mergeCell ref="B432:D432"/>
    <mergeCell ref="F432:I432"/>
    <mergeCell ref="B433:D433"/>
    <mergeCell ref="F433:I433"/>
    <mergeCell ref="C435:D435"/>
    <mergeCell ref="F435:H435"/>
    <mergeCell ref="B436:D436"/>
    <mergeCell ref="F436:I436"/>
    <mergeCell ref="B412:D412"/>
    <mergeCell ref="F412:I412"/>
    <mergeCell ref="C414:D414"/>
    <mergeCell ref="F414:H414"/>
    <mergeCell ref="B415:D415"/>
    <mergeCell ref="F415:I415"/>
    <mergeCell ref="C417:D417"/>
    <mergeCell ref="F417:H417"/>
    <mergeCell ref="B418:D418"/>
    <mergeCell ref="F418:I418"/>
    <mergeCell ref="C420:D420"/>
    <mergeCell ref="F420:H420"/>
    <mergeCell ref="B421:D421"/>
    <mergeCell ref="F421:I421"/>
    <mergeCell ref="C423:D423"/>
    <mergeCell ref="F423:H423"/>
    <mergeCell ref="B424:D424"/>
    <mergeCell ref="F424:I424"/>
    <mergeCell ref="C399:D399"/>
    <mergeCell ref="F399:H399"/>
    <mergeCell ref="B400:D400"/>
    <mergeCell ref="F400:I400"/>
    <mergeCell ref="C402:D402"/>
    <mergeCell ref="F402:H402"/>
    <mergeCell ref="B403:D403"/>
    <mergeCell ref="F403:I403"/>
    <mergeCell ref="C405:D405"/>
    <mergeCell ref="F405:H405"/>
    <mergeCell ref="B406:D406"/>
    <mergeCell ref="F406:I406"/>
    <mergeCell ref="C408:D408"/>
    <mergeCell ref="F408:H408"/>
    <mergeCell ref="B409:D409"/>
    <mergeCell ref="F409:I409"/>
    <mergeCell ref="C411:D411"/>
    <mergeCell ref="F411:H411"/>
    <mergeCell ref="B385:D385"/>
    <mergeCell ref="F385:I385"/>
    <mergeCell ref="C387:D387"/>
    <mergeCell ref="F387:H387"/>
    <mergeCell ref="B388:D388"/>
    <mergeCell ref="F388:I388"/>
    <mergeCell ref="C390:D390"/>
    <mergeCell ref="F390:H390"/>
    <mergeCell ref="B391:D391"/>
    <mergeCell ref="F391:I391"/>
    <mergeCell ref="C393:D393"/>
    <mergeCell ref="F393:H393"/>
    <mergeCell ref="B394:D394"/>
    <mergeCell ref="F394:I394"/>
    <mergeCell ref="C396:D396"/>
    <mergeCell ref="F396:H396"/>
    <mergeCell ref="B397:D397"/>
    <mergeCell ref="F397:I397"/>
    <mergeCell ref="C372:D372"/>
    <mergeCell ref="F372:H372"/>
    <mergeCell ref="B373:D373"/>
    <mergeCell ref="F373:I373"/>
    <mergeCell ref="C375:D375"/>
    <mergeCell ref="F375:H375"/>
    <mergeCell ref="B376:D376"/>
    <mergeCell ref="F376:I376"/>
    <mergeCell ref="C378:D378"/>
    <mergeCell ref="F378:H378"/>
    <mergeCell ref="B379:D379"/>
    <mergeCell ref="F379:I379"/>
    <mergeCell ref="C381:D381"/>
    <mergeCell ref="F381:H381"/>
    <mergeCell ref="B382:D382"/>
    <mergeCell ref="F382:I382"/>
    <mergeCell ref="C384:D384"/>
    <mergeCell ref="F384:H384"/>
    <mergeCell ref="B358:D358"/>
    <mergeCell ref="F358:I358"/>
    <mergeCell ref="C360:D360"/>
    <mergeCell ref="F360:H360"/>
    <mergeCell ref="B361:D361"/>
    <mergeCell ref="F361:I361"/>
    <mergeCell ref="C363:D363"/>
    <mergeCell ref="F363:H363"/>
    <mergeCell ref="B364:D364"/>
    <mergeCell ref="F364:I364"/>
    <mergeCell ref="C366:D366"/>
    <mergeCell ref="F366:H366"/>
    <mergeCell ref="B367:D367"/>
    <mergeCell ref="F367:I367"/>
    <mergeCell ref="C369:D369"/>
    <mergeCell ref="F369:H369"/>
    <mergeCell ref="B370:D370"/>
    <mergeCell ref="F370:I370"/>
    <mergeCell ref="C345:D345"/>
    <mergeCell ref="F345:H345"/>
    <mergeCell ref="B346:D346"/>
    <mergeCell ref="F346:I346"/>
    <mergeCell ref="C348:D348"/>
    <mergeCell ref="F348:H348"/>
    <mergeCell ref="B349:D349"/>
    <mergeCell ref="F349:I349"/>
    <mergeCell ref="C351:D351"/>
    <mergeCell ref="F351:H351"/>
    <mergeCell ref="B352:D352"/>
    <mergeCell ref="F352:I352"/>
    <mergeCell ref="C354:D354"/>
    <mergeCell ref="F354:H354"/>
    <mergeCell ref="B355:D355"/>
    <mergeCell ref="F355:I355"/>
    <mergeCell ref="C357:D357"/>
    <mergeCell ref="F357:H357"/>
    <mergeCell ref="B329:D329"/>
    <mergeCell ref="F329:I329"/>
    <mergeCell ref="C331:D331"/>
    <mergeCell ref="F331:H331"/>
    <mergeCell ref="B332:D332"/>
    <mergeCell ref="F332:I332"/>
    <mergeCell ref="C334:D334"/>
    <mergeCell ref="F334:H334"/>
    <mergeCell ref="B335:D335"/>
    <mergeCell ref="F335:I335"/>
    <mergeCell ref="C339:D339"/>
    <mergeCell ref="F339:H339"/>
    <mergeCell ref="B340:D340"/>
    <mergeCell ref="F340:I340"/>
    <mergeCell ref="C342:D342"/>
    <mergeCell ref="F342:H342"/>
    <mergeCell ref="B343:D343"/>
    <mergeCell ref="F343:I343"/>
    <mergeCell ref="C316:D316"/>
    <mergeCell ref="F316:H316"/>
    <mergeCell ref="B317:D317"/>
    <mergeCell ref="F317:I317"/>
    <mergeCell ref="C319:D319"/>
    <mergeCell ref="F319:H319"/>
    <mergeCell ref="B320:D320"/>
    <mergeCell ref="F320:I320"/>
    <mergeCell ref="C322:D322"/>
    <mergeCell ref="F322:H322"/>
    <mergeCell ref="B323:D323"/>
    <mergeCell ref="F323:I323"/>
    <mergeCell ref="C325:D325"/>
    <mergeCell ref="F325:H325"/>
    <mergeCell ref="B326:D326"/>
    <mergeCell ref="F326:I326"/>
    <mergeCell ref="C328:D328"/>
    <mergeCell ref="F328:H328"/>
    <mergeCell ref="B302:D302"/>
    <mergeCell ref="F302:I302"/>
    <mergeCell ref="C304:D304"/>
    <mergeCell ref="F304:H304"/>
    <mergeCell ref="B305:D305"/>
    <mergeCell ref="F305:I305"/>
    <mergeCell ref="C307:D307"/>
    <mergeCell ref="F307:H307"/>
    <mergeCell ref="B308:D308"/>
    <mergeCell ref="F308:I308"/>
    <mergeCell ref="C310:D310"/>
    <mergeCell ref="F310:H310"/>
    <mergeCell ref="B311:D311"/>
    <mergeCell ref="F311:I311"/>
    <mergeCell ref="C313:D313"/>
    <mergeCell ref="F313:H313"/>
    <mergeCell ref="B314:D314"/>
    <mergeCell ref="F314:I314"/>
    <mergeCell ref="C289:D289"/>
    <mergeCell ref="F289:H289"/>
    <mergeCell ref="B290:D290"/>
    <mergeCell ref="F290:I290"/>
    <mergeCell ref="C292:D292"/>
    <mergeCell ref="F292:H292"/>
    <mergeCell ref="B293:D293"/>
    <mergeCell ref="F293:I293"/>
    <mergeCell ref="C295:D295"/>
    <mergeCell ref="F295:H295"/>
    <mergeCell ref="B296:D296"/>
    <mergeCell ref="F296:I296"/>
    <mergeCell ref="C298:D298"/>
    <mergeCell ref="F298:H298"/>
    <mergeCell ref="B299:D299"/>
    <mergeCell ref="F299:I299"/>
    <mergeCell ref="C301:D301"/>
    <mergeCell ref="F301:H301"/>
    <mergeCell ref="B275:D275"/>
    <mergeCell ref="F275:I275"/>
    <mergeCell ref="B276:D276"/>
    <mergeCell ref="F276:I276"/>
    <mergeCell ref="B277:D277"/>
    <mergeCell ref="F277:I277"/>
    <mergeCell ref="B278:D278"/>
    <mergeCell ref="F278:I278"/>
    <mergeCell ref="C280:D280"/>
    <mergeCell ref="F280:H280"/>
    <mergeCell ref="B281:D281"/>
    <mergeCell ref="F281:I281"/>
    <mergeCell ref="B282:D282"/>
    <mergeCell ref="F282:I282"/>
    <mergeCell ref="C286:D286"/>
    <mergeCell ref="F286:H286"/>
    <mergeCell ref="B287:D287"/>
    <mergeCell ref="F287:I287"/>
    <mergeCell ref="B264:D264"/>
    <mergeCell ref="F264:I264"/>
    <mergeCell ref="B265:D265"/>
    <mergeCell ref="F265:I265"/>
    <mergeCell ref="C268:D268"/>
    <mergeCell ref="F268:H268"/>
    <mergeCell ref="B269:D269"/>
    <mergeCell ref="F269:I269"/>
    <mergeCell ref="B270:D270"/>
    <mergeCell ref="F270:I270"/>
    <mergeCell ref="B271:D271"/>
    <mergeCell ref="F271:I271"/>
    <mergeCell ref="B272:D272"/>
    <mergeCell ref="F272:I272"/>
    <mergeCell ref="B273:D273"/>
    <mergeCell ref="F273:I273"/>
    <mergeCell ref="B274:D274"/>
    <mergeCell ref="F274:I274"/>
    <mergeCell ref="B252:D252"/>
    <mergeCell ref="F252:I252"/>
    <mergeCell ref="B253:D253"/>
    <mergeCell ref="F253:I253"/>
    <mergeCell ref="C255:D255"/>
    <mergeCell ref="F255:H255"/>
    <mergeCell ref="B256:D256"/>
    <mergeCell ref="F256:I256"/>
    <mergeCell ref="B257:D257"/>
    <mergeCell ref="F257:I257"/>
    <mergeCell ref="C259:D259"/>
    <mergeCell ref="F259:H259"/>
    <mergeCell ref="B260:D260"/>
    <mergeCell ref="F260:I260"/>
    <mergeCell ref="B261:D261"/>
    <mergeCell ref="F261:I261"/>
    <mergeCell ref="C263:D263"/>
    <mergeCell ref="F263:H263"/>
    <mergeCell ref="B241:D241"/>
    <mergeCell ref="F241:I241"/>
    <mergeCell ref="B242:D242"/>
    <mergeCell ref="F242:I242"/>
    <mergeCell ref="B243:D243"/>
    <mergeCell ref="F243:I243"/>
    <mergeCell ref="C245:D245"/>
    <mergeCell ref="F245:H245"/>
    <mergeCell ref="B246:D246"/>
    <mergeCell ref="F246:I246"/>
    <mergeCell ref="B247:D247"/>
    <mergeCell ref="F247:I247"/>
    <mergeCell ref="B248:D248"/>
    <mergeCell ref="F248:I248"/>
    <mergeCell ref="C250:D250"/>
    <mergeCell ref="F250:H250"/>
    <mergeCell ref="B251:D251"/>
    <mergeCell ref="F251:I251"/>
    <mergeCell ref="B230:D230"/>
    <mergeCell ref="F230:I230"/>
    <mergeCell ref="B231:D231"/>
    <mergeCell ref="F231:I231"/>
    <mergeCell ref="C233:D233"/>
    <mergeCell ref="F233:H233"/>
    <mergeCell ref="B234:D234"/>
    <mergeCell ref="F234:I234"/>
    <mergeCell ref="B235:D235"/>
    <mergeCell ref="F235:I235"/>
    <mergeCell ref="B236:D236"/>
    <mergeCell ref="F236:I236"/>
    <mergeCell ref="B237:D237"/>
    <mergeCell ref="F237:I237"/>
    <mergeCell ref="C239:D239"/>
    <mergeCell ref="F239:H239"/>
    <mergeCell ref="B240:D240"/>
    <mergeCell ref="F240:I240"/>
    <mergeCell ref="B218:D218"/>
    <mergeCell ref="F218:I218"/>
    <mergeCell ref="B219:D219"/>
    <mergeCell ref="F219:I219"/>
    <mergeCell ref="C221:D221"/>
    <mergeCell ref="F221:H221"/>
    <mergeCell ref="B222:D222"/>
    <mergeCell ref="F222:I222"/>
    <mergeCell ref="B223:D223"/>
    <mergeCell ref="F223:I223"/>
    <mergeCell ref="C225:D225"/>
    <mergeCell ref="F225:H225"/>
    <mergeCell ref="B226:D226"/>
    <mergeCell ref="F226:I226"/>
    <mergeCell ref="B227:D227"/>
    <mergeCell ref="F227:I227"/>
    <mergeCell ref="C229:D229"/>
    <mergeCell ref="F229:H229"/>
    <mergeCell ref="B206:D206"/>
    <mergeCell ref="F206:I206"/>
    <mergeCell ref="C208:D208"/>
    <mergeCell ref="F208:H208"/>
    <mergeCell ref="B209:D209"/>
    <mergeCell ref="F209:I209"/>
    <mergeCell ref="B210:D210"/>
    <mergeCell ref="F210:I210"/>
    <mergeCell ref="B211:D211"/>
    <mergeCell ref="F211:I211"/>
    <mergeCell ref="B212:D212"/>
    <mergeCell ref="F212:I212"/>
    <mergeCell ref="C214:D214"/>
    <mergeCell ref="F214:H214"/>
    <mergeCell ref="B215:D215"/>
    <mergeCell ref="F215:I215"/>
    <mergeCell ref="C217:D217"/>
    <mergeCell ref="F217:H217"/>
    <mergeCell ref="C196:D196"/>
    <mergeCell ref="F196:H196"/>
    <mergeCell ref="B197:D197"/>
    <mergeCell ref="F197:I197"/>
    <mergeCell ref="B198:D198"/>
    <mergeCell ref="F198:I198"/>
    <mergeCell ref="B199:D199"/>
    <mergeCell ref="F199:I199"/>
    <mergeCell ref="B200:D200"/>
    <mergeCell ref="F200:I200"/>
    <mergeCell ref="C202:D202"/>
    <mergeCell ref="F202:H202"/>
    <mergeCell ref="B203:D203"/>
    <mergeCell ref="F203:I203"/>
    <mergeCell ref="B204:D204"/>
    <mergeCell ref="F204:I204"/>
    <mergeCell ref="B205:D205"/>
    <mergeCell ref="F205:I205"/>
    <mergeCell ref="B181:D181"/>
    <mergeCell ref="F181:I181"/>
    <mergeCell ref="C183:D183"/>
    <mergeCell ref="F183:H183"/>
    <mergeCell ref="B184:D184"/>
    <mergeCell ref="F184:I184"/>
    <mergeCell ref="B185:D185"/>
    <mergeCell ref="F185:I185"/>
    <mergeCell ref="C187:D187"/>
    <mergeCell ref="F187:H187"/>
    <mergeCell ref="B188:D188"/>
    <mergeCell ref="F188:I188"/>
    <mergeCell ref="B189:D189"/>
    <mergeCell ref="F189:I189"/>
    <mergeCell ref="C191:D191"/>
    <mergeCell ref="F191:H191"/>
    <mergeCell ref="B192:D192"/>
    <mergeCell ref="F192:I192"/>
    <mergeCell ref="B169:D169"/>
    <mergeCell ref="F169:I169"/>
    <mergeCell ref="C171:D171"/>
    <mergeCell ref="F171:H171"/>
    <mergeCell ref="B172:D172"/>
    <mergeCell ref="F172:I172"/>
    <mergeCell ref="B173:D173"/>
    <mergeCell ref="F173:I173"/>
    <mergeCell ref="C175:D175"/>
    <mergeCell ref="F175:H175"/>
    <mergeCell ref="B176:D176"/>
    <mergeCell ref="F176:I176"/>
    <mergeCell ref="B177:D177"/>
    <mergeCell ref="F177:I177"/>
    <mergeCell ref="C179:D179"/>
    <mergeCell ref="F179:H179"/>
    <mergeCell ref="B180:D180"/>
    <mergeCell ref="F180:I180"/>
    <mergeCell ref="B155:D155"/>
    <mergeCell ref="F155:I155"/>
    <mergeCell ref="C157:D157"/>
    <mergeCell ref="F157:H157"/>
    <mergeCell ref="B158:D158"/>
    <mergeCell ref="F158:I158"/>
    <mergeCell ref="C161:D161"/>
    <mergeCell ref="F161:H161"/>
    <mergeCell ref="B162:D162"/>
    <mergeCell ref="F162:I162"/>
    <mergeCell ref="C164:D164"/>
    <mergeCell ref="F164:H164"/>
    <mergeCell ref="B165:D165"/>
    <mergeCell ref="F165:I165"/>
    <mergeCell ref="C167:D167"/>
    <mergeCell ref="F167:H167"/>
    <mergeCell ref="B168:D168"/>
    <mergeCell ref="F168:I168"/>
    <mergeCell ref="B143:D143"/>
    <mergeCell ref="F143:I143"/>
    <mergeCell ref="B144:D144"/>
    <mergeCell ref="F144:I144"/>
    <mergeCell ref="C146:D146"/>
    <mergeCell ref="F146:H146"/>
    <mergeCell ref="B147:D147"/>
    <mergeCell ref="F147:I147"/>
    <mergeCell ref="C149:D149"/>
    <mergeCell ref="F149:H149"/>
    <mergeCell ref="B150:D150"/>
    <mergeCell ref="F150:I150"/>
    <mergeCell ref="B151:D151"/>
    <mergeCell ref="F151:I151"/>
    <mergeCell ref="C153:D153"/>
    <mergeCell ref="F153:H153"/>
    <mergeCell ref="B154:D154"/>
    <mergeCell ref="F154:I154"/>
    <mergeCell ref="B129:D129"/>
    <mergeCell ref="F129:I129"/>
    <mergeCell ref="B130:D130"/>
    <mergeCell ref="F130:I130"/>
    <mergeCell ref="C134:D134"/>
    <mergeCell ref="F134:H134"/>
    <mergeCell ref="B135:D135"/>
    <mergeCell ref="F135:I135"/>
    <mergeCell ref="B136:D136"/>
    <mergeCell ref="F136:I136"/>
    <mergeCell ref="C138:D138"/>
    <mergeCell ref="F138:H138"/>
    <mergeCell ref="B139:D139"/>
    <mergeCell ref="F139:I139"/>
    <mergeCell ref="B140:D140"/>
    <mergeCell ref="F140:I140"/>
    <mergeCell ref="C142:D142"/>
    <mergeCell ref="F142:H142"/>
    <mergeCell ref="B120:D120"/>
    <mergeCell ref="F120:I120"/>
    <mergeCell ref="B121:D121"/>
    <mergeCell ref="F121:I121"/>
    <mergeCell ref="B122:D122"/>
    <mergeCell ref="F122:I122"/>
    <mergeCell ref="B123:D123"/>
    <mergeCell ref="F123:I123"/>
    <mergeCell ref="B124:D124"/>
    <mergeCell ref="F124:I124"/>
    <mergeCell ref="B125:D125"/>
    <mergeCell ref="F125:I125"/>
    <mergeCell ref="B126:D126"/>
    <mergeCell ref="F126:I126"/>
    <mergeCell ref="B127:D127"/>
    <mergeCell ref="F127:I127"/>
    <mergeCell ref="B128:D128"/>
    <mergeCell ref="F128:I128"/>
    <mergeCell ref="B110:D110"/>
    <mergeCell ref="F110:I110"/>
    <mergeCell ref="B111:D111"/>
    <mergeCell ref="F111:I111"/>
    <mergeCell ref="B112:D112"/>
    <mergeCell ref="F112:I112"/>
    <mergeCell ref="B113:D113"/>
    <mergeCell ref="F113:I113"/>
    <mergeCell ref="B114:D114"/>
    <mergeCell ref="F114:I114"/>
    <mergeCell ref="B115:D115"/>
    <mergeCell ref="F115:I115"/>
    <mergeCell ref="B116:D116"/>
    <mergeCell ref="F116:I116"/>
    <mergeCell ref="C118:D118"/>
    <mergeCell ref="F118:H118"/>
    <mergeCell ref="B119:D119"/>
    <mergeCell ref="F119:I119"/>
    <mergeCell ref="B97:D97"/>
    <mergeCell ref="F97:I97"/>
    <mergeCell ref="C99:D99"/>
    <mergeCell ref="F99:H99"/>
    <mergeCell ref="B100:D100"/>
    <mergeCell ref="F100:I100"/>
    <mergeCell ref="C102:D102"/>
    <mergeCell ref="F102:H102"/>
    <mergeCell ref="B103:D103"/>
    <mergeCell ref="F103:I103"/>
    <mergeCell ref="C105:D105"/>
    <mergeCell ref="F105:H105"/>
    <mergeCell ref="B106:D106"/>
    <mergeCell ref="F106:I106"/>
    <mergeCell ref="C108:D108"/>
    <mergeCell ref="F108:H108"/>
    <mergeCell ref="B109:D109"/>
    <mergeCell ref="F109:I109"/>
    <mergeCell ref="B82:D82"/>
    <mergeCell ref="F82:I82"/>
    <mergeCell ref="B83:D83"/>
    <mergeCell ref="F83:I83"/>
    <mergeCell ref="C85:D85"/>
    <mergeCell ref="F85:H85"/>
    <mergeCell ref="B86:D86"/>
    <mergeCell ref="F86:I86"/>
    <mergeCell ref="C88:D88"/>
    <mergeCell ref="F88:H88"/>
    <mergeCell ref="B89:D89"/>
    <mergeCell ref="F89:I89"/>
    <mergeCell ref="C91:D91"/>
    <mergeCell ref="F91:H91"/>
    <mergeCell ref="B92:D92"/>
    <mergeCell ref="F92:I92"/>
    <mergeCell ref="C96:D96"/>
    <mergeCell ref="F96:H96"/>
    <mergeCell ref="B68:D68"/>
    <mergeCell ref="F68:I68"/>
    <mergeCell ref="B69:D69"/>
    <mergeCell ref="F69:I69"/>
    <mergeCell ref="C71:D71"/>
    <mergeCell ref="F71:H71"/>
    <mergeCell ref="B72:D72"/>
    <mergeCell ref="F72:I72"/>
    <mergeCell ref="C74:D74"/>
    <mergeCell ref="F74:H74"/>
    <mergeCell ref="B75:D75"/>
    <mergeCell ref="F75:I75"/>
    <mergeCell ref="C77:D77"/>
    <mergeCell ref="F77:H77"/>
    <mergeCell ref="B78:D78"/>
    <mergeCell ref="F78:I78"/>
    <mergeCell ref="C81:D81"/>
    <mergeCell ref="F81:H81"/>
    <mergeCell ref="C56:D56"/>
    <mergeCell ref="F56:H56"/>
    <mergeCell ref="B57:D57"/>
    <mergeCell ref="F57:I57"/>
    <mergeCell ref="C59:D59"/>
    <mergeCell ref="F59:H59"/>
    <mergeCell ref="B60:D60"/>
    <mergeCell ref="F60:I60"/>
    <mergeCell ref="B61:D61"/>
    <mergeCell ref="F61:I61"/>
    <mergeCell ref="C63:D63"/>
    <mergeCell ref="F63:H63"/>
    <mergeCell ref="B64:D64"/>
    <mergeCell ref="F64:I64"/>
    <mergeCell ref="B65:D65"/>
    <mergeCell ref="F65:I65"/>
    <mergeCell ref="C67:D67"/>
    <mergeCell ref="F67:H67"/>
    <mergeCell ref="B42:D42"/>
    <mergeCell ref="F42:I42"/>
    <mergeCell ref="C44:D44"/>
    <mergeCell ref="F44:H44"/>
    <mergeCell ref="B45:D45"/>
    <mergeCell ref="F45:I45"/>
    <mergeCell ref="C47:D47"/>
    <mergeCell ref="F47:H47"/>
    <mergeCell ref="B48:D48"/>
    <mergeCell ref="F48:I48"/>
    <mergeCell ref="C50:D50"/>
    <mergeCell ref="F50:H50"/>
    <mergeCell ref="B51:D51"/>
    <mergeCell ref="F51:I51"/>
    <mergeCell ref="C53:D53"/>
    <mergeCell ref="F53:H53"/>
    <mergeCell ref="B54:D54"/>
    <mergeCell ref="F54:I54"/>
    <mergeCell ref="B1:K1"/>
    <mergeCell ref="C3:E3"/>
    <mergeCell ref="C5:E6"/>
    <mergeCell ref="C11:D11"/>
    <mergeCell ref="F11:H11"/>
    <mergeCell ref="B12:D12"/>
    <mergeCell ref="F12:I12"/>
    <mergeCell ref="C29:D29"/>
    <mergeCell ref="F29:H29"/>
    <mergeCell ref="B30:D30"/>
    <mergeCell ref="F30:I30"/>
    <mergeCell ref="C34:D34"/>
    <mergeCell ref="F34:H34"/>
    <mergeCell ref="B35:D35"/>
    <mergeCell ref="F35:I35"/>
    <mergeCell ref="C37:D37"/>
    <mergeCell ref="F37:H37"/>
    <mergeCell ref="B1213:D1213"/>
    <mergeCell ref="F1213:I1213"/>
    <mergeCell ref="C1209:D1209"/>
    <mergeCell ref="F1209:H1209"/>
    <mergeCell ref="B1210:D1210"/>
    <mergeCell ref="F1210:I1210"/>
    <mergeCell ref="F14:H14"/>
    <mergeCell ref="B15:D15"/>
    <mergeCell ref="F15:I15"/>
    <mergeCell ref="C17:D17"/>
    <mergeCell ref="F17:H17"/>
    <mergeCell ref="B18:D18"/>
    <mergeCell ref="F18:I18"/>
    <mergeCell ref="C14:D14"/>
    <mergeCell ref="C20:D20"/>
    <mergeCell ref="F20:H20"/>
    <mergeCell ref="B21:D21"/>
    <mergeCell ref="F21:I21"/>
    <mergeCell ref="C23:D23"/>
    <mergeCell ref="F23:H23"/>
    <mergeCell ref="B24:D24"/>
    <mergeCell ref="F24:I24"/>
    <mergeCell ref="C26:D26"/>
    <mergeCell ref="F26:H26"/>
    <mergeCell ref="B27:D27"/>
    <mergeCell ref="F27:I27"/>
    <mergeCell ref="B38:D38"/>
    <mergeCell ref="F38:I38"/>
    <mergeCell ref="C40:D40"/>
    <mergeCell ref="F40:H40"/>
    <mergeCell ref="B41:D41"/>
    <mergeCell ref="F41:I41"/>
    <mergeCell ref="B1240:D1240"/>
    <mergeCell ref="F1240:I1240"/>
    <mergeCell ref="C1236:D1236"/>
    <mergeCell ref="F1236:H1236"/>
    <mergeCell ref="B1237:D1237"/>
    <mergeCell ref="F1237:I1237"/>
    <mergeCell ref="B1231:D1231"/>
    <mergeCell ref="F1231:I1231"/>
    <mergeCell ref="C1227:D1227"/>
    <mergeCell ref="F1227:H1227"/>
    <mergeCell ref="B1228:D1228"/>
    <mergeCell ref="F1228:I1228"/>
    <mergeCell ref="B1222:D1222"/>
    <mergeCell ref="F1222:I1222"/>
    <mergeCell ref="C1218:D1218"/>
    <mergeCell ref="F1218:H1218"/>
    <mergeCell ref="B1219:D1219"/>
    <mergeCell ref="F1219:I1219"/>
    <mergeCell ref="B1267:D1267"/>
    <mergeCell ref="F1267:I1267"/>
    <mergeCell ref="C1263:D1263"/>
    <mergeCell ref="F1263:H1263"/>
    <mergeCell ref="B1264:D1264"/>
    <mergeCell ref="F1264:I1264"/>
    <mergeCell ref="B1258:D1258"/>
    <mergeCell ref="F1258:I1258"/>
    <mergeCell ref="C1254:D1254"/>
    <mergeCell ref="F1254:H1254"/>
    <mergeCell ref="B1255:D1255"/>
    <mergeCell ref="F1255:I1255"/>
    <mergeCell ref="B1249:D1249"/>
    <mergeCell ref="F1249:I1249"/>
    <mergeCell ref="C1245:D1245"/>
    <mergeCell ref="F1245:H1245"/>
    <mergeCell ref="B1246:D1246"/>
    <mergeCell ref="F1246:I1246"/>
    <mergeCell ref="B1294:D1294"/>
    <mergeCell ref="F1294:I1294"/>
    <mergeCell ref="C1290:D1290"/>
    <mergeCell ref="F1290:H1290"/>
    <mergeCell ref="B1291:D1291"/>
    <mergeCell ref="F1291:I1291"/>
    <mergeCell ref="B1285:D1285"/>
    <mergeCell ref="F1285:I1285"/>
    <mergeCell ref="C1281:D1281"/>
    <mergeCell ref="F1281:H1281"/>
    <mergeCell ref="B1282:D1282"/>
    <mergeCell ref="F1282:I1282"/>
    <mergeCell ref="B1276:D1276"/>
    <mergeCell ref="F1276:I1276"/>
    <mergeCell ref="C1272:D1272"/>
    <mergeCell ref="F1272:H1272"/>
    <mergeCell ref="B1273:D1273"/>
    <mergeCell ref="F1273:I1273"/>
    <mergeCell ref="B1321:D1321"/>
    <mergeCell ref="F1321:I1321"/>
    <mergeCell ref="C1317:D1317"/>
    <mergeCell ref="F1317:H1317"/>
    <mergeCell ref="B1318:D1318"/>
    <mergeCell ref="F1318:I1318"/>
    <mergeCell ref="B1312:D1312"/>
    <mergeCell ref="F1312:I1312"/>
    <mergeCell ref="C1308:D1308"/>
    <mergeCell ref="F1308:H1308"/>
    <mergeCell ref="B1309:D1309"/>
    <mergeCell ref="F1309:I1309"/>
    <mergeCell ref="B1303:D1303"/>
    <mergeCell ref="F1303:I1303"/>
    <mergeCell ref="C1299:D1299"/>
    <mergeCell ref="F1299:H1299"/>
    <mergeCell ref="B1300:D1300"/>
    <mergeCell ref="F1300:I1300"/>
    <mergeCell ref="B1476:D1476"/>
    <mergeCell ref="F1476:I1476"/>
    <mergeCell ref="C1472:D1472"/>
    <mergeCell ref="F1472:H1472"/>
    <mergeCell ref="B1473:D1473"/>
    <mergeCell ref="F1473:I1473"/>
    <mergeCell ref="C1463:D1463"/>
    <mergeCell ref="F1463:H1463"/>
    <mergeCell ref="B1464:D1464"/>
    <mergeCell ref="F1464:I1464"/>
    <mergeCell ref="C1454:D1454"/>
    <mergeCell ref="F1454:H1454"/>
    <mergeCell ref="C1445:D1445"/>
    <mergeCell ref="F1445:H1445"/>
    <mergeCell ref="B1446:D1446"/>
    <mergeCell ref="F1446:I1446"/>
    <mergeCell ref="B1437:D1437"/>
    <mergeCell ref="F1437:I1437"/>
    <mergeCell ref="C1233:D1233"/>
    <mergeCell ref="F1233:H1233"/>
    <mergeCell ref="B1234:D1234"/>
    <mergeCell ref="F1234:I1234"/>
    <mergeCell ref="C1239:D1239"/>
    <mergeCell ref="F1239:H1239"/>
    <mergeCell ref="C1224:D1224"/>
    <mergeCell ref="F1224:H1224"/>
    <mergeCell ref="B1225:D1225"/>
    <mergeCell ref="F1225:I1225"/>
    <mergeCell ref="C1230:D1230"/>
    <mergeCell ref="F1230:H1230"/>
    <mergeCell ref="C1524:D1524"/>
    <mergeCell ref="F1524:H1524"/>
    <mergeCell ref="C1212:D1212"/>
    <mergeCell ref="F1212:H1212"/>
    <mergeCell ref="C1215:D1215"/>
    <mergeCell ref="F1215:H1215"/>
    <mergeCell ref="B1216:D1216"/>
    <mergeCell ref="F1216:I1216"/>
    <mergeCell ref="C1221:D1221"/>
    <mergeCell ref="F1221:H1221"/>
    <mergeCell ref="C1515:D1515"/>
    <mergeCell ref="F1515:H1515"/>
    <mergeCell ref="B1516:D1516"/>
    <mergeCell ref="F1516:I1516"/>
    <mergeCell ref="C1505:D1505"/>
    <mergeCell ref="F1505:H1505"/>
    <mergeCell ref="B1506:D1506"/>
    <mergeCell ref="F1506:I1506"/>
    <mergeCell ref="C1509:D1509"/>
    <mergeCell ref="F1509:H1509"/>
    <mergeCell ref="C1260:D1260"/>
    <mergeCell ref="F1260:H1260"/>
    <mergeCell ref="B1261:D1261"/>
    <mergeCell ref="F1261:I1261"/>
    <mergeCell ref="C1266:D1266"/>
    <mergeCell ref="F1266:H1266"/>
    <mergeCell ref="C1251:D1251"/>
    <mergeCell ref="F1251:H1251"/>
    <mergeCell ref="B1252:D1252"/>
    <mergeCell ref="F1252:I1252"/>
    <mergeCell ref="C1257:D1257"/>
    <mergeCell ref="F1257:H1257"/>
    <mergeCell ref="C1242:D1242"/>
    <mergeCell ref="F1242:H1242"/>
    <mergeCell ref="B1243:D1243"/>
    <mergeCell ref="F1243:I1243"/>
    <mergeCell ref="C1248:D1248"/>
    <mergeCell ref="F1248:H1248"/>
    <mergeCell ref="C1287:D1287"/>
    <mergeCell ref="F1287:H1287"/>
    <mergeCell ref="B1288:D1288"/>
    <mergeCell ref="F1288:I1288"/>
    <mergeCell ref="C1293:D1293"/>
    <mergeCell ref="F1293:H1293"/>
    <mergeCell ref="C1278:D1278"/>
    <mergeCell ref="F1278:H1278"/>
    <mergeCell ref="B1279:D1279"/>
    <mergeCell ref="F1279:I1279"/>
    <mergeCell ref="C1284:D1284"/>
    <mergeCell ref="F1284:H1284"/>
    <mergeCell ref="C1269:D1269"/>
    <mergeCell ref="F1269:H1269"/>
    <mergeCell ref="B1270:D1270"/>
    <mergeCell ref="F1270:I1270"/>
    <mergeCell ref="C1275:D1275"/>
    <mergeCell ref="F1275:H1275"/>
    <mergeCell ref="C1314:D1314"/>
    <mergeCell ref="F1314:H1314"/>
    <mergeCell ref="B1315:D1315"/>
    <mergeCell ref="F1315:I1315"/>
    <mergeCell ref="C1320:D1320"/>
    <mergeCell ref="F1320:H1320"/>
    <mergeCell ref="C1305:D1305"/>
    <mergeCell ref="F1305:H1305"/>
    <mergeCell ref="B1306:D1306"/>
    <mergeCell ref="F1306:I1306"/>
    <mergeCell ref="C1311:D1311"/>
    <mergeCell ref="F1311:H1311"/>
    <mergeCell ref="C1296:D1296"/>
    <mergeCell ref="F1296:H1296"/>
    <mergeCell ref="B1297:D1297"/>
    <mergeCell ref="F1297:I1297"/>
    <mergeCell ref="C1302:D1302"/>
    <mergeCell ref="F1302:H1302"/>
    <mergeCell ref="B1336:D1336"/>
    <mergeCell ref="F1336:I1336"/>
    <mergeCell ref="C1338:D1338"/>
    <mergeCell ref="F1338:H1338"/>
    <mergeCell ref="B1339:D1339"/>
    <mergeCell ref="F1339:I1339"/>
    <mergeCell ref="C1332:D1332"/>
    <mergeCell ref="F1332:H1332"/>
    <mergeCell ref="B1333:D1333"/>
    <mergeCell ref="F1333:I1333"/>
    <mergeCell ref="C1335:D1335"/>
    <mergeCell ref="F1335:H1335"/>
    <mergeCell ref="C1323:D1323"/>
    <mergeCell ref="F1323:H1323"/>
    <mergeCell ref="B1324:D1324"/>
    <mergeCell ref="F1324:I1324"/>
    <mergeCell ref="C1329:D1329"/>
    <mergeCell ref="F1329:H1329"/>
    <mergeCell ref="B1330:D1330"/>
    <mergeCell ref="F1330:I1330"/>
    <mergeCell ref="C1326:D1326"/>
    <mergeCell ref="F1326:H1326"/>
    <mergeCell ref="B1327:D1327"/>
    <mergeCell ref="F1327:I1327"/>
    <mergeCell ref="C1354:D1354"/>
    <mergeCell ref="F1354:H1354"/>
    <mergeCell ref="B1355:D1355"/>
    <mergeCell ref="F1355:I1355"/>
    <mergeCell ref="C1360:D1360"/>
    <mergeCell ref="F1360:H1360"/>
    <mergeCell ref="B1346:D1346"/>
    <mergeCell ref="F1346:I1346"/>
    <mergeCell ref="C1351:D1351"/>
    <mergeCell ref="F1351:H1351"/>
    <mergeCell ref="B1352:D1352"/>
    <mergeCell ref="F1352:I1352"/>
    <mergeCell ref="C1342:D1342"/>
    <mergeCell ref="F1342:H1342"/>
    <mergeCell ref="B1343:D1343"/>
    <mergeCell ref="F1343:I1343"/>
    <mergeCell ref="C1345:D1345"/>
    <mergeCell ref="F1345:H1345"/>
    <mergeCell ref="C1357:D1357"/>
    <mergeCell ref="F1357:H1357"/>
    <mergeCell ref="B1358:D1358"/>
    <mergeCell ref="F1358:I1358"/>
    <mergeCell ref="C1348:D1348"/>
    <mergeCell ref="F1348:H1348"/>
    <mergeCell ref="B1349:D1349"/>
    <mergeCell ref="F1349:I1349"/>
    <mergeCell ref="B1370:D1370"/>
    <mergeCell ref="F1370:I1370"/>
    <mergeCell ref="C1376:D1376"/>
    <mergeCell ref="F1376:H1376"/>
    <mergeCell ref="B1377:D1377"/>
    <mergeCell ref="F1377:I1377"/>
    <mergeCell ref="C1366:D1366"/>
    <mergeCell ref="F1366:H1366"/>
    <mergeCell ref="B1367:D1367"/>
    <mergeCell ref="F1367:I1367"/>
    <mergeCell ref="C1369:D1369"/>
    <mergeCell ref="F1369:H1369"/>
    <mergeCell ref="B1361:D1361"/>
    <mergeCell ref="F1361:I1361"/>
    <mergeCell ref="C1363:D1363"/>
    <mergeCell ref="F1363:H1363"/>
    <mergeCell ref="B1364:D1364"/>
    <mergeCell ref="F1364:I1364"/>
    <mergeCell ref="C1372:D1372"/>
    <mergeCell ref="F1372:H1372"/>
    <mergeCell ref="B1373:D1373"/>
    <mergeCell ref="F1373:I1373"/>
    <mergeCell ref="C1394:D1394"/>
    <mergeCell ref="F1394:H1394"/>
    <mergeCell ref="B1395:D1395"/>
    <mergeCell ref="F1395:I1395"/>
    <mergeCell ref="C1400:D1400"/>
    <mergeCell ref="F1400:H1400"/>
    <mergeCell ref="C1388:D1388"/>
    <mergeCell ref="F1388:H1388"/>
    <mergeCell ref="C1391:D1391"/>
    <mergeCell ref="F1391:H1391"/>
    <mergeCell ref="B1392:D1392"/>
    <mergeCell ref="F1392:I1392"/>
    <mergeCell ref="C1379:D1379"/>
    <mergeCell ref="F1379:H1379"/>
    <mergeCell ref="C1382:D1382"/>
    <mergeCell ref="F1382:H1382"/>
    <mergeCell ref="B1383:D1383"/>
    <mergeCell ref="F1383:I1383"/>
    <mergeCell ref="C1397:D1397"/>
    <mergeCell ref="F1397:H1397"/>
    <mergeCell ref="B1398:D1398"/>
    <mergeCell ref="F1398:I1398"/>
    <mergeCell ref="B1389:D1389"/>
    <mergeCell ref="F1389:I1389"/>
    <mergeCell ref="C1385:D1385"/>
    <mergeCell ref="F1385:H1385"/>
    <mergeCell ref="B1386:D1386"/>
    <mergeCell ref="F1386:I1386"/>
    <mergeCell ref="B1380:D1380"/>
    <mergeCell ref="F1380:I1380"/>
    <mergeCell ref="B1413:D1413"/>
    <mergeCell ref="F1413:I1413"/>
    <mergeCell ref="C1418:D1418"/>
    <mergeCell ref="F1418:H1418"/>
    <mergeCell ref="B1419:D1419"/>
    <mergeCell ref="F1419:I1419"/>
    <mergeCell ref="C1409:D1409"/>
    <mergeCell ref="F1409:H1409"/>
    <mergeCell ref="B1410:D1410"/>
    <mergeCell ref="F1410:I1410"/>
    <mergeCell ref="C1412:D1412"/>
    <mergeCell ref="F1412:H1412"/>
    <mergeCell ref="B1401:D1401"/>
    <mergeCell ref="F1401:I1401"/>
    <mergeCell ref="C1403:D1403"/>
    <mergeCell ref="F1403:H1403"/>
    <mergeCell ref="B1404:D1404"/>
    <mergeCell ref="F1404:I1404"/>
    <mergeCell ref="C1415:D1415"/>
    <mergeCell ref="F1415:H1415"/>
    <mergeCell ref="B1416:D1416"/>
    <mergeCell ref="F1416:I1416"/>
    <mergeCell ref="C1406:D1406"/>
    <mergeCell ref="F1406:H1406"/>
    <mergeCell ref="B1407:D1407"/>
    <mergeCell ref="F1407:I1407"/>
    <mergeCell ref="C1430:D1430"/>
    <mergeCell ref="F1430:H1430"/>
    <mergeCell ref="B1431:D1431"/>
    <mergeCell ref="F1431:I1431"/>
    <mergeCell ref="C1436:D1436"/>
    <mergeCell ref="F1436:H1436"/>
    <mergeCell ref="B1425:D1425"/>
    <mergeCell ref="F1425:I1425"/>
    <mergeCell ref="C1427:D1427"/>
    <mergeCell ref="F1427:H1427"/>
    <mergeCell ref="B1428:D1428"/>
    <mergeCell ref="F1428:I1428"/>
    <mergeCell ref="C1421:D1421"/>
    <mergeCell ref="F1421:H1421"/>
    <mergeCell ref="B1422:D1422"/>
    <mergeCell ref="F1422:I1422"/>
    <mergeCell ref="C1424:D1424"/>
    <mergeCell ref="F1424:H1424"/>
    <mergeCell ref="C1433:D1433"/>
    <mergeCell ref="F1433:H1433"/>
    <mergeCell ref="B1434:D1434"/>
    <mergeCell ref="F1434:I1434"/>
    <mergeCell ref="C1451:D1451"/>
    <mergeCell ref="F1451:H1451"/>
    <mergeCell ref="B1452:D1452"/>
    <mergeCell ref="F1452:I1452"/>
    <mergeCell ref="B1455:D1455"/>
    <mergeCell ref="F1455:I1455"/>
    <mergeCell ref="B1443:D1443"/>
    <mergeCell ref="F1443:I1443"/>
    <mergeCell ref="C1448:D1448"/>
    <mergeCell ref="F1448:H1448"/>
    <mergeCell ref="B1449:D1449"/>
    <mergeCell ref="F1449:I1449"/>
    <mergeCell ref="C1439:D1439"/>
    <mergeCell ref="F1439:H1439"/>
    <mergeCell ref="B1440:D1440"/>
    <mergeCell ref="F1440:I1440"/>
    <mergeCell ref="C1442:D1442"/>
    <mergeCell ref="F1442:H1442"/>
    <mergeCell ref="C1469:D1469"/>
    <mergeCell ref="F1469:H1469"/>
    <mergeCell ref="B1470:D1470"/>
    <mergeCell ref="F1470:I1470"/>
    <mergeCell ref="C1475:D1475"/>
    <mergeCell ref="F1475:H1475"/>
    <mergeCell ref="B1461:D1461"/>
    <mergeCell ref="F1461:I1461"/>
    <mergeCell ref="C1466:D1466"/>
    <mergeCell ref="F1466:H1466"/>
    <mergeCell ref="B1467:D1467"/>
    <mergeCell ref="F1467:I1467"/>
    <mergeCell ref="C1457:D1457"/>
    <mergeCell ref="F1457:H1457"/>
    <mergeCell ref="B1458:D1458"/>
    <mergeCell ref="F1458:I1458"/>
    <mergeCell ref="C1460:D1460"/>
    <mergeCell ref="F1460:H1460"/>
    <mergeCell ref="C1490:D1490"/>
    <mergeCell ref="F1490:H1490"/>
    <mergeCell ref="B1491:D1491"/>
    <mergeCell ref="F1491:I1491"/>
    <mergeCell ref="C1493:D1493"/>
    <mergeCell ref="F1493:H1493"/>
    <mergeCell ref="B1482:D1482"/>
    <mergeCell ref="F1482:I1482"/>
    <mergeCell ref="C1487:D1487"/>
    <mergeCell ref="F1487:H1487"/>
    <mergeCell ref="B1488:D1488"/>
    <mergeCell ref="F1488:I1488"/>
    <mergeCell ref="C1478:D1478"/>
    <mergeCell ref="F1478:H1478"/>
    <mergeCell ref="B1479:D1479"/>
    <mergeCell ref="F1479:I1479"/>
    <mergeCell ref="C1481:D1481"/>
    <mergeCell ref="F1481:H1481"/>
    <mergeCell ref="C1484:D1484"/>
    <mergeCell ref="F1484:H1484"/>
    <mergeCell ref="B1485:D1485"/>
    <mergeCell ref="F1485:I1485"/>
    <mergeCell ref="B1503:D1503"/>
    <mergeCell ref="F1503:I1503"/>
    <mergeCell ref="C1512:D1512"/>
    <mergeCell ref="F1512:H1512"/>
    <mergeCell ref="B1513:D1513"/>
    <mergeCell ref="F1513:I1513"/>
    <mergeCell ref="C1499:D1499"/>
    <mergeCell ref="F1499:H1499"/>
    <mergeCell ref="B1500:D1500"/>
    <mergeCell ref="F1500:I1500"/>
    <mergeCell ref="C1502:D1502"/>
    <mergeCell ref="F1502:H1502"/>
    <mergeCell ref="B1494:D1494"/>
    <mergeCell ref="F1494:I1494"/>
    <mergeCell ref="C1496:D1496"/>
    <mergeCell ref="F1496:H1496"/>
    <mergeCell ref="B1497:D1497"/>
    <mergeCell ref="F1497:I1497"/>
    <mergeCell ref="B1528:D1528"/>
    <mergeCell ref="F1528:I1528"/>
    <mergeCell ref="C1530:D1530"/>
    <mergeCell ref="F1530:H1530"/>
    <mergeCell ref="B1531:D1531"/>
    <mergeCell ref="F1531:I1531"/>
    <mergeCell ref="B1522:D1522"/>
    <mergeCell ref="F1522:I1522"/>
    <mergeCell ref="B1525:D1525"/>
    <mergeCell ref="F1525:I1525"/>
    <mergeCell ref="C1527:D1527"/>
    <mergeCell ref="F1527:H1527"/>
    <mergeCell ref="C1518:D1518"/>
    <mergeCell ref="F1518:H1518"/>
    <mergeCell ref="B1519:D1519"/>
    <mergeCell ref="F1519:I1519"/>
    <mergeCell ref="C1521:D1521"/>
    <mergeCell ref="F1521:H1521"/>
    <mergeCell ref="C1542:D1542"/>
    <mergeCell ref="F1542:H1542"/>
    <mergeCell ref="B1543:D1543"/>
    <mergeCell ref="F1543:I1543"/>
    <mergeCell ref="C1545:D1545"/>
    <mergeCell ref="F1545:H1545"/>
    <mergeCell ref="B1537:D1537"/>
    <mergeCell ref="F1537:I1537"/>
    <mergeCell ref="C1539:D1539"/>
    <mergeCell ref="F1539:H1539"/>
    <mergeCell ref="B1540:D1540"/>
    <mergeCell ref="F1540:I1540"/>
    <mergeCell ref="C1533:D1533"/>
    <mergeCell ref="F1533:H1533"/>
    <mergeCell ref="B1534:D1534"/>
    <mergeCell ref="F1534:I1534"/>
    <mergeCell ref="C1536:D1536"/>
    <mergeCell ref="F1536:H1536"/>
    <mergeCell ref="C1560:D1560"/>
    <mergeCell ref="F1560:H1560"/>
    <mergeCell ref="B1561:D1561"/>
    <mergeCell ref="F1561:I1561"/>
    <mergeCell ref="B1555:D1555"/>
    <mergeCell ref="F1555:I1555"/>
    <mergeCell ref="C1557:D1557"/>
    <mergeCell ref="F1557:H1557"/>
    <mergeCell ref="B1558:D1558"/>
    <mergeCell ref="F1558:I1558"/>
    <mergeCell ref="C1551:D1551"/>
    <mergeCell ref="F1551:H1551"/>
    <mergeCell ref="B1552:D1552"/>
    <mergeCell ref="F1552:I1552"/>
    <mergeCell ref="C1554:D1554"/>
    <mergeCell ref="F1554:H1554"/>
    <mergeCell ref="B1546:D1546"/>
    <mergeCell ref="F1546:I1546"/>
    <mergeCell ref="C1548:D1548"/>
    <mergeCell ref="F1548:H1548"/>
    <mergeCell ref="B1549:D1549"/>
    <mergeCell ref="F1549:I1549"/>
  </mergeCells>
  <printOptions horizontalCentered="1"/>
  <pageMargins left="0.23622047244094491" right="0.23622047244094491" top="0.74803149606299213" bottom="0.74803149606299213" header="0.31496062992125984" footer="0.31496062992125984"/>
  <pageSetup paperSize="9" scale="70" fitToHeight="0" orientation="landscape" horizontalDpi="1200" verticalDpi="1200" r:id="rId1"/>
  <headerFooter>
    <oddHeader>&amp;L&amp;G</oddHeader>
    <oddFooter>&amp;L&amp;"Arial Narrow,Normal"&amp;10&amp;A
&amp;F&amp;R&amp;"Arial Narrow,Normal"&amp;10Página &amp;P de &amp;N</oddFooter>
  </headerFooter>
  <rowBreaks count="1" manualBreakCount="1">
    <brk id="2139" max="11" man="1"/>
  </rowBreaks>
  <drawing r:id="rId2"/>
  <legacyDrawingHF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58258A-4F23-4097-BC62-CDD63438E56E}">
  <dimension ref="A1:S6993"/>
  <sheetViews>
    <sheetView showGridLines="0" showZeros="0" view="pageBreakPreview" zoomScale="85" zoomScaleNormal="100" zoomScaleSheetLayoutView="85" workbookViewId="0">
      <selection activeCell="E15" sqref="E15"/>
    </sheetView>
  </sheetViews>
  <sheetFormatPr defaultColWidth="9.140625" defaultRowHeight="12.75" x14ac:dyDescent="0.25"/>
  <cols>
    <col min="1" max="1" width="1.7109375" style="25" customWidth="1"/>
    <col min="2" max="2" width="8.140625" style="160" customWidth="1"/>
    <col min="3" max="3" width="9.28515625" style="160" customWidth="1"/>
    <col min="4" max="4" width="12.5703125" style="160" customWidth="1"/>
    <col min="5" max="5" width="68.5703125" style="160" bestFit="1" customWidth="1"/>
    <col min="6" max="6" width="11.42578125" style="43" bestFit="1" customWidth="1"/>
    <col min="7" max="7" width="9.42578125" style="43" bestFit="1" customWidth="1"/>
    <col min="8" max="9" width="15.140625" style="168" bestFit="1" customWidth="1"/>
    <col min="10" max="10" width="14.42578125" style="168" bestFit="1" customWidth="1"/>
    <col min="11" max="11" width="18.42578125" style="25" customWidth="1"/>
    <col min="12" max="12" width="15.140625" style="44" bestFit="1" customWidth="1"/>
    <col min="13" max="13" width="1.7109375" style="25" customWidth="1"/>
    <col min="14" max="14" width="12" style="25" bestFit="1" customWidth="1"/>
    <col min="15" max="15" width="14.7109375" style="25" customWidth="1"/>
    <col min="16" max="16384" width="9.140625" style="25"/>
  </cols>
  <sheetData>
    <row r="1" spans="2:15" s="102" customFormat="1" ht="16.5" x14ac:dyDescent="0.25">
      <c r="B1" s="489" t="s">
        <v>3170</v>
      </c>
      <c r="C1" s="489"/>
      <c r="D1" s="489"/>
      <c r="E1" s="489"/>
      <c r="F1" s="489"/>
      <c r="G1" s="489"/>
      <c r="H1" s="489"/>
      <c r="I1" s="489"/>
      <c r="J1" s="489"/>
      <c r="K1" s="489"/>
      <c r="L1" s="489"/>
      <c r="M1" s="49"/>
    </row>
    <row r="2" spans="2:15" s="102" customFormat="1" ht="16.5" x14ac:dyDescent="0.25">
      <c r="B2" s="317"/>
      <c r="C2" s="161"/>
      <c r="D2" s="161"/>
      <c r="E2" s="161"/>
      <c r="F2" s="31"/>
      <c r="G2" s="31"/>
      <c r="H2" s="163"/>
      <c r="I2" s="163"/>
      <c r="J2" s="163"/>
      <c r="K2" s="49"/>
      <c r="L2" s="318"/>
      <c r="M2" s="49"/>
    </row>
    <row r="3" spans="2:15" s="103" customFormat="1" ht="16.5" x14ac:dyDescent="0.25">
      <c r="B3" s="319" t="s">
        <v>16</v>
      </c>
      <c r="C3" s="540" t="str">
        <f>'DADOS DA OBRA'!B13</f>
        <v>CONSTRUÇÃO NOVA FÁBRICA SEAPA (AGROINDÚSTRIA DE POLPA DE FRUTAS)</v>
      </c>
      <c r="D3" s="540"/>
      <c r="E3" s="540"/>
      <c r="F3" s="320"/>
      <c r="G3" s="320"/>
      <c r="H3" s="321" t="s">
        <v>37</v>
      </c>
      <c r="I3" s="322" t="str">
        <f>'DADOS DA OBRA'!N22</f>
        <v>13/06/2025</v>
      </c>
      <c r="J3" s="323"/>
      <c r="K3" s="324" t="s">
        <v>88</v>
      </c>
      <c r="L3" s="325">
        <f>'DADOS DA OBRA'!J22</f>
        <v>1.1737000000000002</v>
      </c>
      <c r="M3" s="106"/>
    </row>
    <row r="4" spans="2:15" s="103" customFormat="1" ht="16.5" x14ac:dyDescent="0.25">
      <c r="B4" s="319" t="s">
        <v>18</v>
      </c>
      <c r="C4" s="326" t="str">
        <f>'DADOS DA OBRA'!B16</f>
        <v xml:space="preserve"> RUA 22 , LT.01 - A, QUADRA 01-A</v>
      </c>
      <c r="D4" s="319"/>
      <c r="E4" s="319"/>
      <c r="F4" s="320"/>
      <c r="G4" s="320"/>
      <c r="H4" s="321" t="s">
        <v>17</v>
      </c>
      <c r="I4" s="323" t="str">
        <f>'DADOS DA OBRA'!N25</f>
        <v>00</v>
      </c>
      <c r="J4" s="323"/>
      <c r="K4" s="324" t="s">
        <v>89</v>
      </c>
      <c r="L4" s="325">
        <f>'DADOS DA OBRA'!J25</f>
        <v>0.74190000000000011</v>
      </c>
    </row>
    <row r="5" spans="2:15" s="103" customFormat="1" ht="16.5" x14ac:dyDescent="0.25">
      <c r="B5" s="319"/>
      <c r="C5" s="327"/>
      <c r="D5" s="327"/>
      <c r="E5" s="327"/>
      <c r="F5" s="320"/>
      <c r="G5" s="320"/>
      <c r="H5" s="321" t="s">
        <v>172</v>
      </c>
      <c r="I5" s="328" t="str">
        <f>'DADOS DA OBRA'!B25</f>
        <v>06 MESES</v>
      </c>
      <c r="J5" s="328"/>
      <c r="K5" s="324" t="s">
        <v>90</v>
      </c>
      <c r="L5" s="325">
        <f>'DADOS DA OBRA'!F22</f>
        <v>0.22320000000000001</v>
      </c>
    </row>
    <row r="6" spans="2:15" s="103" customFormat="1" ht="16.5" x14ac:dyDescent="0.25">
      <c r="B6" s="329"/>
      <c r="C6" s="327"/>
      <c r="D6" s="327"/>
      <c r="E6" s="327"/>
      <c r="F6" s="320"/>
      <c r="G6" s="320"/>
      <c r="H6" s="330"/>
      <c r="I6" s="330"/>
      <c r="J6" s="330"/>
      <c r="K6" s="324" t="s">
        <v>92</v>
      </c>
      <c r="L6" s="325">
        <f>'DADOS DA OBRA'!F25</f>
        <v>0.182</v>
      </c>
    </row>
    <row r="7" spans="2:15" s="103" customFormat="1" x14ac:dyDescent="0.25">
      <c r="B7" s="244" t="s">
        <v>103</v>
      </c>
      <c r="C7" s="244"/>
      <c r="D7" s="244"/>
      <c r="E7" s="244" t="s">
        <v>203</v>
      </c>
      <c r="F7" s="244"/>
      <c r="G7" s="536"/>
      <c r="H7" s="537"/>
      <c r="I7" s="244"/>
      <c r="J7" s="245"/>
      <c r="K7" s="244"/>
      <c r="L7" s="246">
        <v>323792.87</v>
      </c>
    </row>
    <row r="8" spans="2:15" s="110" customFormat="1" ht="15" x14ac:dyDescent="0.25">
      <c r="B8" s="247" t="s">
        <v>222</v>
      </c>
      <c r="C8" s="248" t="s">
        <v>24</v>
      </c>
      <c r="D8" s="247" t="s">
        <v>50</v>
      </c>
      <c r="E8" s="247" t="s">
        <v>45</v>
      </c>
      <c r="F8" s="530" t="s">
        <v>2152</v>
      </c>
      <c r="G8" s="531"/>
      <c r="H8" s="249" t="s">
        <v>39</v>
      </c>
      <c r="I8" s="248" t="s">
        <v>41</v>
      </c>
      <c r="J8" s="248" t="s">
        <v>2271</v>
      </c>
      <c r="K8" s="248" t="s">
        <v>82</v>
      </c>
      <c r="L8" s="248" t="s">
        <v>40</v>
      </c>
      <c r="M8" s="112"/>
    </row>
    <row r="9" spans="2:15" ht="25.5" x14ac:dyDescent="0.25">
      <c r="B9" s="250" t="s">
        <v>2272</v>
      </c>
      <c r="C9" s="251" t="s">
        <v>242</v>
      </c>
      <c r="D9" s="250" t="s">
        <v>229</v>
      </c>
      <c r="E9" s="250" t="s">
        <v>230</v>
      </c>
      <c r="F9" s="532">
        <v>2501</v>
      </c>
      <c r="G9" s="533"/>
      <c r="H9" s="252" t="s">
        <v>231</v>
      </c>
      <c r="I9" s="253">
        <v>1</v>
      </c>
      <c r="J9" s="254"/>
      <c r="K9" s="254">
        <v>102.16</v>
      </c>
      <c r="L9" s="254">
        <v>102.16</v>
      </c>
    </row>
    <row r="10" spans="2:15" ht="25.5" x14ac:dyDescent="0.25">
      <c r="B10" s="255" t="s">
        <v>2273</v>
      </c>
      <c r="C10" s="256" t="s">
        <v>2186</v>
      </c>
      <c r="D10" s="255" t="s">
        <v>229</v>
      </c>
      <c r="E10" s="255" t="s">
        <v>2187</v>
      </c>
      <c r="F10" s="534" t="s">
        <v>2162</v>
      </c>
      <c r="G10" s="535"/>
      <c r="H10" s="257" t="s">
        <v>2175</v>
      </c>
      <c r="I10" s="258">
        <v>1</v>
      </c>
      <c r="J10" s="258">
        <v>0</v>
      </c>
      <c r="K10" s="259">
        <v>102.16</v>
      </c>
      <c r="L10" s="259">
        <v>102.16</v>
      </c>
    </row>
    <row r="11" spans="2:15" ht="25.5" x14ac:dyDescent="0.25">
      <c r="B11" s="260"/>
      <c r="C11" s="260"/>
      <c r="D11" s="260"/>
      <c r="E11" s="260"/>
      <c r="F11" s="260"/>
      <c r="G11" s="260" t="s">
        <v>2274</v>
      </c>
      <c r="H11" s="261">
        <v>65.5</v>
      </c>
      <c r="I11" s="260" t="s">
        <v>2275</v>
      </c>
      <c r="J11" s="261">
        <v>36.659999999999997</v>
      </c>
      <c r="K11" s="260" t="s">
        <v>2276</v>
      </c>
      <c r="L11" s="261">
        <v>102.16</v>
      </c>
      <c r="N11" s="234"/>
      <c r="O11" s="234"/>
    </row>
    <row r="12" spans="2:15" ht="25.5" x14ac:dyDescent="0.25">
      <c r="B12" s="260"/>
      <c r="C12" s="260"/>
      <c r="D12" s="260"/>
      <c r="E12" s="260"/>
      <c r="F12" s="260"/>
      <c r="G12" s="260" t="s">
        <v>2277</v>
      </c>
      <c r="H12" s="261">
        <v>0</v>
      </c>
      <c r="I12" s="260"/>
      <c r="J12" s="260" t="s">
        <v>2278</v>
      </c>
      <c r="K12" s="260"/>
      <c r="L12" s="261">
        <v>102.16</v>
      </c>
      <c r="N12" s="235"/>
    </row>
    <row r="13" spans="2:15" ht="13.5" thickBot="1" x14ac:dyDescent="0.3">
      <c r="B13" s="222"/>
      <c r="C13" s="222"/>
      <c r="D13" s="222"/>
      <c r="E13" s="222"/>
      <c r="F13" s="222"/>
      <c r="G13" s="222"/>
      <c r="H13" s="222"/>
      <c r="I13" s="222" t="s">
        <v>2279</v>
      </c>
      <c r="J13" s="262" t="s">
        <v>3171</v>
      </c>
      <c r="K13" s="222" t="s">
        <v>2280</v>
      </c>
      <c r="L13" s="263">
        <v>100116.8</v>
      </c>
      <c r="N13" s="235"/>
    </row>
    <row r="14" spans="2:15" ht="13.5" thickTop="1" x14ac:dyDescent="0.25">
      <c r="B14" s="264"/>
      <c r="C14" s="264"/>
      <c r="D14" s="264"/>
      <c r="E14" s="264"/>
      <c r="F14" s="264"/>
      <c r="G14" s="264"/>
      <c r="H14" s="264"/>
      <c r="I14" s="264"/>
      <c r="J14" s="264"/>
      <c r="K14" s="264"/>
      <c r="L14" s="264"/>
      <c r="N14" s="235"/>
    </row>
    <row r="15" spans="2:15" ht="15" x14ac:dyDescent="0.25">
      <c r="B15" s="247" t="s">
        <v>223</v>
      </c>
      <c r="C15" s="248" t="s">
        <v>24</v>
      </c>
      <c r="D15" s="247" t="s">
        <v>50</v>
      </c>
      <c r="E15" s="247" t="s">
        <v>45</v>
      </c>
      <c r="F15" s="530" t="s">
        <v>2152</v>
      </c>
      <c r="G15" s="531"/>
      <c r="H15" s="249" t="s">
        <v>39</v>
      </c>
      <c r="I15" s="248" t="s">
        <v>41</v>
      </c>
      <c r="J15" s="248" t="s">
        <v>2271</v>
      </c>
      <c r="K15" s="248" t="s">
        <v>82</v>
      </c>
      <c r="L15" s="248" t="s">
        <v>40</v>
      </c>
      <c r="N15" s="235"/>
    </row>
    <row r="16" spans="2:15" ht="25.5" x14ac:dyDescent="0.25">
      <c r="B16" s="250" t="s">
        <v>2272</v>
      </c>
      <c r="C16" s="251" t="s">
        <v>243</v>
      </c>
      <c r="D16" s="250" t="s">
        <v>229</v>
      </c>
      <c r="E16" s="250" t="s">
        <v>232</v>
      </c>
      <c r="F16" s="532">
        <v>2501</v>
      </c>
      <c r="G16" s="533"/>
      <c r="H16" s="252" t="s">
        <v>231</v>
      </c>
      <c r="I16" s="253">
        <v>1</v>
      </c>
      <c r="J16" s="254"/>
      <c r="K16" s="254">
        <v>51.73</v>
      </c>
      <c r="L16" s="254">
        <v>51.73</v>
      </c>
      <c r="N16" s="235"/>
    </row>
    <row r="17" spans="2:14" ht="25.5" x14ac:dyDescent="0.25">
      <c r="B17" s="255" t="s">
        <v>2273</v>
      </c>
      <c r="C17" s="256" t="s">
        <v>2178</v>
      </c>
      <c r="D17" s="255" t="s">
        <v>229</v>
      </c>
      <c r="E17" s="255" t="s">
        <v>2179</v>
      </c>
      <c r="F17" s="534" t="s">
        <v>2162</v>
      </c>
      <c r="G17" s="535"/>
      <c r="H17" s="257" t="s">
        <v>2175</v>
      </c>
      <c r="I17" s="258">
        <v>1</v>
      </c>
      <c r="J17" s="258">
        <v>0</v>
      </c>
      <c r="K17" s="259">
        <v>51.73</v>
      </c>
      <c r="L17" s="259">
        <v>51.73</v>
      </c>
      <c r="N17" s="235"/>
    </row>
    <row r="18" spans="2:14" ht="25.5" x14ac:dyDescent="0.25">
      <c r="B18" s="260"/>
      <c r="C18" s="260"/>
      <c r="D18" s="260"/>
      <c r="E18" s="260"/>
      <c r="F18" s="260"/>
      <c r="G18" s="260" t="s">
        <v>2274</v>
      </c>
      <c r="H18" s="261">
        <v>33.17</v>
      </c>
      <c r="I18" s="260" t="s">
        <v>2275</v>
      </c>
      <c r="J18" s="261">
        <v>18.559999999999999</v>
      </c>
      <c r="K18" s="260" t="s">
        <v>2276</v>
      </c>
      <c r="L18" s="261">
        <v>51.73</v>
      </c>
      <c r="N18" s="235"/>
    </row>
    <row r="19" spans="2:14" ht="25.5" x14ac:dyDescent="0.25">
      <c r="B19" s="260"/>
      <c r="C19" s="260"/>
      <c r="D19" s="260"/>
      <c r="E19" s="260"/>
      <c r="F19" s="260"/>
      <c r="G19" s="260" t="s">
        <v>2277</v>
      </c>
      <c r="H19" s="261">
        <v>0</v>
      </c>
      <c r="I19" s="260"/>
      <c r="J19" s="260" t="s">
        <v>2278</v>
      </c>
      <c r="K19" s="260"/>
      <c r="L19" s="261">
        <v>51.73</v>
      </c>
      <c r="N19" s="235"/>
    </row>
    <row r="20" spans="2:14" ht="13.5" thickBot="1" x14ac:dyDescent="0.3">
      <c r="B20" s="222"/>
      <c r="C20" s="222"/>
      <c r="D20" s="222"/>
      <c r="E20" s="222"/>
      <c r="F20" s="222"/>
      <c r="G20" s="222"/>
      <c r="H20" s="222"/>
      <c r="I20" s="222" t="s">
        <v>2279</v>
      </c>
      <c r="J20" s="262" t="s">
        <v>4220</v>
      </c>
      <c r="K20" s="222" t="s">
        <v>2280</v>
      </c>
      <c r="L20" s="263">
        <v>68283.600000000006</v>
      </c>
      <c r="N20" s="235"/>
    </row>
    <row r="21" spans="2:14" ht="13.5" thickTop="1" x14ac:dyDescent="0.25">
      <c r="B21" s="264"/>
      <c r="C21" s="264"/>
      <c r="D21" s="264"/>
      <c r="E21" s="264"/>
      <c r="F21" s="264"/>
      <c r="G21" s="264"/>
      <c r="H21" s="264"/>
      <c r="I21" s="264"/>
      <c r="J21" s="264"/>
      <c r="K21" s="264"/>
      <c r="L21" s="264"/>
      <c r="N21" s="235"/>
    </row>
    <row r="22" spans="2:14" ht="15" x14ac:dyDescent="0.25">
      <c r="B22" s="247" t="s">
        <v>224</v>
      </c>
      <c r="C22" s="248" t="s">
        <v>24</v>
      </c>
      <c r="D22" s="247" t="s">
        <v>50</v>
      </c>
      <c r="E22" s="247" t="s">
        <v>45</v>
      </c>
      <c r="F22" s="530" t="s">
        <v>2152</v>
      </c>
      <c r="G22" s="531"/>
      <c r="H22" s="249" t="s">
        <v>39</v>
      </c>
      <c r="I22" s="248" t="s">
        <v>41</v>
      </c>
      <c r="J22" s="248" t="s">
        <v>2271</v>
      </c>
      <c r="K22" s="248" t="s">
        <v>82</v>
      </c>
      <c r="L22" s="248" t="s">
        <v>40</v>
      </c>
      <c r="N22" s="235"/>
    </row>
    <row r="23" spans="2:14" ht="25.5" x14ac:dyDescent="0.25">
      <c r="B23" s="250" t="s">
        <v>2272</v>
      </c>
      <c r="C23" s="251" t="s">
        <v>244</v>
      </c>
      <c r="D23" s="250" t="s">
        <v>229</v>
      </c>
      <c r="E23" s="250" t="s">
        <v>233</v>
      </c>
      <c r="F23" s="532">
        <v>2501</v>
      </c>
      <c r="G23" s="533"/>
      <c r="H23" s="252" t="s">
        <v>234</v>
      </c>
      <c r="I23" s="253">
        <v>1</v>
      </c>
      <c r="J23" s="254"/>
      <c r="K23" s="254">
        <v>24.38</v>
      </c>
      <c r="L23" s="254">
        <v>24.38</v>
      </c>
      <c r="N23" s="235"/>
    </row>
    <row r="24" spans="2:14" ht="25.5" x14ac:dyDescent="0.25">
      <c r="B24" s="255" t="s">
        <v>2273</v>
      </c>
      <c r="C24" s="256" t="s">
        <v>2188</v>
      </c>
      <c r="D24" s="255" t="s">
        <v>229</v>
      </c>
      <c r="E24" s="255" t="s">
        <v>2189</v>
      </c>
      <c r="F24" s="534" t="s">
        <v>2162</v>
      </c>
      <c r="G24" s="535"/>
      <c r="H24" s="257" t="s">
        <v>2175</v>
      </c>
      <c r="I24" s="258">
        <v>1</v>
      </c>
      <c r="J24" s="258">
        <v>0</v>
      </c>
      <c r="K24" s="259">
        <v>24.38</v>
      </c>
      <c r="L24" s="259">
        <v>24.38</v>
      </c>
      <c r="N24" s="235"/>
    </row>
    <row r="25" spans="2:14" ht="25.5" x14ac:dyDescent="0.25">
      <c r="B25" s="260"/>
      <c r="C25" s="260"/>
      <c r="D25" s="260"/>
      <c r="E25" s="260"/>
      <c r="F25" s="260"/>
      <c r="G25" s="260" t="s">
        <v>2274</v>
      </c>
      <c r="H25" s="261">
        <v>15.63</v>
      </c>
      <c r="I25" s="260" t="s">
        <v>2275</v>
      </c>
      <c r="J25" s="261">
        <v>8.75</v>
      </c>
      <c r="K25" s="260" t="s">
        <v>2276</v>
      </c>
      <c r="L25" s="261">
        <v>24.38</v>
      </c>
      <c r="N25" s="235"/>
    </row>
    <row r="26" spans="2:14" ht="25.5" x14ac:dyDescent="0.25">
      <c r="B26" s="260"/>
      <c r="C26" s="260"/>
      <c r="D26" s="260"/>
      <c r="E26" s="260"/>
      <c r="F26" s="260"/>
      <c r="G26" s="260" t="s">
        <v>2277</v>
      </c>
      <c r="H26" s="261">
        <v>0</v>
      </c>
      <c r="I26" s="260"/>
      <c r="J26" s="260" t="s">
        <v>2278</v>
      </c>
      <c r="K26" s="260"/>
      <c r="L26" s="261">
        <v>24.38</v>
      </c>
      <c r="N26" s="235"/>
    </row>
    <row r="27" spans="2:14" ht="13.5" thickBot="1" x14ac:dyDescent="0.3">
      <c r="B27" s="222"/>
      <c r="C27" s="222"/>
      <c r="D27" s="222"/>
      <c r="E27" s="222"/>
      <c r="F27" s="222"/>
      <c r="G27" s="222"/>
      <c r="H27" s="222"/>
      <c r="I27" s="222" t="s">
        <v>2279</v>
      </c>
      <c r="J27" s="262" t="s">
        <v>4220</v>
      </c>
      <c r="K27" s="222" t="s">
        <v>2280</v>
      </c>
      <c r="L27" s="263">
        <v>32181.599999999999</v>
      </c>
      <c r="N27" s="235"/>
    </row>
    <row r="28" spans="2:14" ht="13.5" thickTop="1" x14ac:dyDescent="0.25">
      <c r="B28" s="264"/>
      <c r="C28" s="264"/>
      <c r="D28" s="264"/>
      <c r="E28" s="264"/>
      <c r="F28" s="264"/>
      <c r="G28" s="264"/>
      <c r="H28" s="264"/>
      <c r="I28" s="264"/>
      <c r="J28" s="264"/>
      <c r="K28" s="264"/>
      <c r="L28" s="264"/>
      <c r="N28" s="235"/>
    </row>
    <row r="29" spans="2:14" ht="15" x14ac:dyDescent="0.25">
      <c r="B29" s="247" t="s">
        <v>225</v>
      </c>
      <c r="C29" s="248" t="s">
        <v>24</v>
      </c>
      <c r="D29" s="247" t="s">
        <v>50</v>
      </c>
      <c r="E29" s="247" t="s">
        <v>45</v>
      </c>
      <c r="F29" s="530" t="s">
        <v>2152</v>
      </c>
      <c r="G29" s="531"/>
      <c r="H29" s="249" t="s">
        <v>39</v>
      </c>
      <c r="I29" s="248" t="s">
        <v>41</v>
      </c>
      <c r="J29" s="248" t="s">
        <v>2271</v>
      </c>
      <c r="K29" s="248" t="s">
        <v>82</v>
      </c>
      <c r="L29" s="248" t="s">
        <v>40</v>
      </c>
      <c r="N29" s="235"/>
    </row>
    <row r="30" spans="2:14" ht="25.5" x14ac:dyDescent="0.25">
      <c r="B30" s="250" t="s">
        <v>2272</v>
      </c>
      <c r="C30" s="251" t="s">
        <v>245</v>
      </c>
      <c r="D30" s="250" t="s">
        <v>229</v>
      </c>
      <c r="E30" s="250" t="s">
        <v>235</v>
      </c>
      <c r="F30" s="532">
        <v>2715</v>
      </c>
      <c r="G30" s="533"/>
      <c r="H30" s="252" t="s">
        <v>236</v>
      </c>
      <c r="I30" s="253">
        <v>1</v>
      </c>
      <c r="J30" s="254"/>
      <c r="K30" s="254">
        <v>3.38</v>
      </c>
      <c r="L30" s="254">
        <v>3.38</v>
      </c>
      <c r="N30" s="195"/>
    </row>
    <row r="31" spans="2:14" ht="25.5" x14ac:dyDescent="0.25">
      <c r="B31" s="255" t="s">
        <v>2273</v>
      </c>
      <c r="C31" s="256" t="s">
        <v>2624</v>
      </c>
      <c r="D31" s="255" t="s">
        <v>229</v>
      </c>
      <c r="E31" s="255" t="s">
        <v>2625</v>
      </c>
      <c r="F31" s="534" t="s">
        <v>2283</v>
      </c>
      <c r="G31" s="535"/>
      <c r="H31" s="257" t="s">
        <v>268</v>
      </c>
      <c r="I31" s="258">
        <v>1</v>
      </c>
      <c r="J31" s="258">
        <v>0</v>
      </c>
      <c r="K31" s="259">
        <v>3.38</v>
      </c>
      <c r="L31" s="259">
        <v>3.38</v>
      </c>
      <c r="N31" s="235"/>
    </row>
    <row r="32" spans="2:14" ht="25.5" x14ac:dyDescent="0.25">
      <c r="B32" s="260"/>
      <c r="C32" s="260"/>
      <c r="D32" s="260"/>
      <c r="E32" s="260"/>
      <c r="F32" s="260"/>
      <c r="G32" s="260" t="s">
        <v>2274</v>
      </c>
      <c r="H32" s="261">
        <v>0</v>
      </c>
      <c r="I32" s="260" t="s">
        <v>2275</v>
      </c>
      <c r="J32" s="261">
        <v>0</v>
      </c>
      <c r="K32" s="260" t="s">
        <v>2276</v>
      </c>
      <c r="L32" s="261">
        <v>0</v>
      </c>
      <c r="N32" s="235"/>
    </row>
    <row r="33" spans="2:14" ht="25.5" x14ac:dyDescent="0.25">
      <c r="B33" s="260"/>
      <c r="C33" s="260"/>
      <c r="D33" s="260"/>
      <c r="E33" s="260"/>
      <c r="F33" s="260"/>
      <c r="G33" s="260" t="s">
        <v>2277</v>
      </c>
      <c r="H33" s="261">
        <v>0</v>
      </c>
      <c r="I33" s="260"/>
      <c r="J33" s="260" t="s">
        <v>2278</v>
      </c>
      <c r="K33" s="260"/>
      <c r="L33" s="261">
        <v>3.38</v>
      </c>
      <c r="N33" s="235"/>
    </row>
    <row r="34" spans="2:14" ht="13.5" thickBot="1" x14ac:dyDescent="0.3">
      <c r="B34" s="222"/>
      <c r="C34" s="222"/>
      <c r="D34" s="222"/>
      <c r="E34" s="222"/>
      <c r="F34" s="222"/>
      <c r="G34" s="222"/>
      <c r="H34" s="222"/>
      <c r="I34" s="222" t="s">
        <v>2279</v>
      </c>
      <c r="J34" s="262" t="s">
        <v>4221</v>
      </c>
      <c r="K34" s="222" t="s">
        <v>2280</v>
      </c>
      <c r="L34" s="263">
        <v>11113.44</v>
      </c>
      <c r="N34" s="235"/>
    </row>
    <row r="35" spans="2:14" ht="13.5" thickTop="1" x14ac:dyDescent="0.25">
      <c r="B35" s="264"/>
      <c r="C35" s="264"/>
      <c r="D35" s="264"/>
      <c r="E35" s="264"/>
      <c r="F35" s="264"/>
      <c r="G35" s="264"/>
      <c r="H35" s="264"/>
      <c r="I35" s="264"/>
      <c r="J35" s="264"/>
      <c r="K35" s="264"/>
      <c r="L35" s="264"/>
    </row>
    <row r="36" spans="2:14" ht="15" x14ac:dyDescent="0.25">
      <c r="B36" s="247" t="s">
        <v>226</v>
      </c>
      <c r="C36" s="248" t="s">
        <v>24</v>
      </c>
      <c r="D36" s="247" t="s">
        <v>50</v>
      </c>
      <c r="E36" s="247" t="s">
        <v>45</v>
      </c>
      <c r="F36" s="520" t="s">
        <v>2152</v>
      </c>
      <c r="G36" s="520"/>
      <c r="H36" s="249" t="s">
        <v>39</v>
      </c>
      <c r="I36" s="248" t="s">
        <v>41</v>
      </c>
      <c r="J36" s="248" t="s">
        <v>2271</v>
      </c>
      <c r="K36" s="248" t="s">
        <v>82</v>
      </c>
      <c r="L36" s="248" t="s">
        <v>40</v>
      </c>
    </row>
    <row r="37" spans="2:14" ht="25.5" x14ac:dyDescent="0.25">
      <c r="B37" s="250" t="s">
        <v>2272</v>
      </c>
      <c r="C37" s="251" t="s">
        <v>246</v>
      </c>
      <c r="D37" s="250" t="s">
        <v>229</v>
      </c>
      <c r="E37" s="250" t="s">
        <v>237</v>
      </c>
      <c r="F37" s="521">
        <v>2715</v>
      </c>
      <c r="G37" s="521"/>
      <c r="H37" s="252" t="s">
        <v>236</v>
      </c>
      <c r="I37" s="253">
        <v>1</v>
      </c>
      <c r="J37" s="254"/>
      <c r="K37" s="254">
        <v>22.5</v>
      </c>
      <c r="L37" s="254">
        <v>22.5</v>
      </c>
    </row>
    <row r="38" spans="2:14" ht="25.5" x14ac:dyDescent="0.25">
      <c r="B38" s="255" t="s">
        <v>2273</v>
      </c>
      <c r="C38" s="256" t="s">
        <v>2622</v>
      </c>
      <c r="D38" s="255" t="s">
        <v>229</v>
      </c>
      <c r="E38" s="255" t="s">
        <v>2623</v>
      </c>
      <c r="F38" s="518" t="s">
        <v>2283</v>
      </c>
      <c r="G38" s="518"/>
      <c r="H38" s="257" t="s">
        <v>268</v>
      </c>
      <c r="I38" s="258">
        <v>1</v>
      </c>
      <c r="J38" s="258">
        <v>0</v>
      </c>
      <c r="K38" s="259">
        <v>22.5</v>
      </c>
      <c r="L38" s="259">
        <v>22.5</v>
      </c>
    </row>
    <row r="39" spans="2:14" ht="25.5" x14ac:dyDescent="0.25">
      <c r="B39" s="260"/>
      <c r="C39" s="260"/>
      <c r="D39" s="260"/>
      <c r="E39" s="260"/>
      <c r="F39" s="260"/>
      <c r="G39" s="260" t="s">
        <v>2274</v>
      </c>
      <c r="H39" s="261">
        <v>0</v>
      </c>
      <c r="I39" s="260" t="s">
        <v>2275</v>
      </c>
      <c r="J39" s="261">
        <v>0</v>
      </c>
      <c r="K39" s="260" t="s">
        <v>2276</v>
      </c>
      <c r="L39" s="261">
        <v>0</v>
      </c>
    </row>
    <row r="40" spans="2:14" ht="25.5" x14ac:dyDescent="0.25">
      <c r="B40" s="260"/>
      <c r="C40" s="260"/>
      <c r="D40" s="260"/>
      <c r="E40" s="260"/>
      <c r="F40" s="260"/>
      <c r="G40" s="260" t="s">
        <v>2277</v>
      </c>
      <c r="H40" s="261">
        <v>0</v>
      </c>
      <c r="I40" s="519"/>
      <c r="J40" s="519" t="s">
        <v>2278</v>
      </c>
      <c r="K40" s="260"/>
      <c r="L40" s="261">
        <v>22.5</v>
      </c>
    </row>
    <row r="41" spans="2:14" ht="13.5" thickBot="1" x14ac:dyDescent="0.3">
      <c r="B41" s="222"/>
      <c r="C41" s="222"/>
      <c r="D41" s="222"/>
      <c r="E41" s="222"/>
      <c r="F41" s="222"/>
      <c r="G41" s="222"/>
      <c r="H41" s="222"/>
      <c r="I41" s="222" t="s">
        <v>2279</v>
      </c>
      <c r="J41" s="262" t="s">
        <v>4899</v>
      </c>
      <c r="K41" s="222" t="s">
        <v>2280</v>
      </c>
      <c r="L41" s="263">
        <v>73687.5</v>
      </c>
    </row>
    <row r="42" spans="2:14" ht="13.5" thickTop="1" x14ac:dyDescent="0.25">
      <c r="B42" s="264"/>
      <c r="C42" s="264"/>
      <c r="D42" s="264"/>
      <c r="E42" s="264"/>
      <c r="F42" s="264"/>
      <c r="G42" s="264"/>
      <c r="H42" s="264"/>
      <c r="I42" s="264"/>
      <c r="J42" s="264"/>
      <c r="K42" s="264"/>
      <c r="L42" s="264"/>
    </row>
    <row r="43" spans="2:14" ht="15" x14ac:dyDescent="0.25">
      <c r="B43" s="247" t="s">
        <v>227</v>
      </c>
      <c r="C43" s="248" t="s">
        <v>24</v>
      </c>
      <c r="D43" s="247" t="s">
        <v>50</v>
      </c>
      <c r="E43" s="247" t="s">
        <v>45</v>
      </c>
      <c r="F43" s="520" t="s">
        <v>2152</v>
      </c>
      <c r="G43" s="520"/>
      <c r="H43" s="249" t="s">
        <v>39</v>
      </c>
      <c r="I43" s="248" t="s">
        <v>41</v>
      </c>
      <c r="J43" s="248" t="s">
        <v>2271</v>
      </c>
      <c r="K43" s="248" t="s">
        <v>82</v>
      </c>
      <c r="L43" s="248" t="s">
        <v>40</v>
      </c>
    </row>
    <row r="44" spans="2:14" ht="25.5" x14ac:dyDescent="0.25">
      <c r="B44" s="250" t="s">
        <v>2272</v>
      </c>
      <c r="C44" s="251" t="s">
        <v>247</v>
      </c>
      <c r="D44" s="250" t="s">
        <v>229</v>
      </c>
      <c r="E44" s="250" t="s">
        <v>239</v>
      </c>
      <c r="F44" s="521">
        <v>216</v>
      </c>
      <c r="G44" s="521"/>
      <c r="H44" s="252" t="s">
        <v>240</v>
      </c>
      <c r="I44" s="253">
        <v>1</v>
      </c>
      <c r="J44" s="254"/>
      <c r="K44" s="254">
        <v>48.22</v>
      </c>
      <c r="L44" s="254">
        <v>48.22</v>
      </c>
    </row>
    <row r="45" spans="2:14" ht="25.5" x14ac:dyDescent="0.25">
      <c r="B45" s="255" t="s">
        <v>2273</v>
      </c>
      <c r="C45" s="256" t="s">
        <v>2626</v>
      </c>
      <c r="D45" s="255" t="s">
        <v>229</v>
      </c>
      <c r="E45" s="255" t="s">
        <v>2627</v>
      </c>
      <c r="F45" s="518" t="s">
        <v>2283</v>
      </c>
      <c r="G45" s="518"/>
      <c r="H45" s="257" t="s">
        <v>240</v>
      </c>
      <c r="I45" s="258">
        <v>1</v>
      </c>
      <c r="J45" s="258">
        <v>0</v>
      </c>
      <c r="K45" s="259">
        <v>48.22</v>
      </c>
      <c r="L45" s="259">
        <v>48.22</v>
      </c>
    </row>
    <row r="46" spans="2:14" ht="25.5" x14ac:dyDescent="0.25">
      <c r="B46" s="260"/>
      <c r="C46" s="260"/>
      <c r="D46" s="260"/>
      <c r="E46" s="260"/>
      <c r="F46" s="260"/>
      <c r="G46" s="260" t="s">
        <v>2274</v>
      </c>
      <c r="H46" s="261">
        <v>0</v>
      </c>
      <c r="I46" s="260" t="s">
        <v>2275</v>
      </c>
      <c r="J46" s="261">
        <v>0</v>
      </c>
      <c r="K46" s="260" t="s">
        <v>2276</v>
      </c>
      <c r="L46" s="261">
        <v>0</v>
      </c>
    </row>
    <row r="47" spans="2:14" ht="25.5" x14ac:dyDescent="0.25">
      <c r="B47" s="260"/>
      <c r="C47" s="260"/>
      <c r="D47" s="260"/>
      <c r="E47" s="260"/>
      <c r="F47" s="260"/>
      <c r="G47" s="260" t="s">
        <v>2277</v>
      </c>
      <c r="H47" s="261">
        <v>0</v>
      </c>
      <c r="I47" s="519"/>
      <c r="J47" s="519" t="s">
        <v>2278</v>
      </c>
      <c r="K47" s="260"/>
      <c r="L47" s="261">
        <v>48.22</v>
      </c>
    </row>
    <row r="48" spans="2:14" ht="13.5" thickBot="1" x14ac:dyDescent="0.3">
      <c r="B48" s="222"/>
      <c r="C48" s="222"/>
      <c r="D48" s="222"/>
      <c r="E48" s="222"/>
      <c r="F48" s="222"/>
      <c r="G48" s="222"/>
      <c r="H48" s="222"/>
      <c r="I48" s="222" t="s">
        <v>2279</v>
      </c>
      <c r="J48" s="262" t="s">
        <v>2058</v>
      </c>
      <c r="K48" s="222" t="s">
        <v>2280</v>
      </c>
      <c r="L48" s="263">
        <v>33339.79</v>
      </c>
    </row>
    <row r="49" spans="2:12" ht="13.5" thickTop="1" x14ac:dyDescent="0.25">
      <c r="B49" s="264"/>
      <c r="C49" s="264"/>
      <c r="D49" s="264"/>
      <c r="E49" s="264"/>
      <c r="F49" s="264"/>
      <c r="G49" s="264"/>
      <c r="H49" s="264"/>
      <c r="I49" s="264"/>
      <c r="J49" s="264"/>
      <c r="K49" s="264"/>
      <c r="L49" s="264"/>
    </row>
    <row r="50" spans="2:12" ht="15" x14ac:dyDescent="0.25">
      <c r="B50" s="247" t="s">
        <v>228</v>
      </c>
      <c r="C50" s="248" t="s">
        <v>24</v>
      </c>
      <c r="D50" s="247" t="s">
        <v>50</v>
      </c>
      <c r="E50" s="247" t="s">
        <v>45</v>
      </c>
      <c r="F50" s="530" t="s">
        <v>2152</v>
      </c>
      <c r="G50" s="531"/>
      <c r="H50" s="249" t="s">
        <v>39</v>
      </c>
      <c r="I50" s="248" t="s">
        <v>41</v>
      </c>
      <c r="J50" s="248" t="s">
        <v>2271</v>
      </c>
      <c r="K50" s="248" t="s">
        <v>82</v>
      </c>
      <c r="L50" s="248" t="s">
        <v>40</v>
      </c>
    </row>
    <row r="51" spans="2:12" ht="25.5" x14ac:dyDescent="0.25">
      <c r="B51" s="250" t="s">
        <v>2272</v>
      </c>
      <c r="C51" s="251" t="s">
        <v>248</v>
      </c>
      <c r="D51" s="250" t="s">
        <v>229</v>
      </c>
      <c r="E51" s="250" t="s">
        <v>241</v>
      </c>
      <c r="F51" s="532">
        <v>202</v>
      </c>
      <c r="G51" s="533"/>
      <c r="H51" s="252" t="s">
        <v>240</v>
      </c>
      <c r="I51" s="253">
        <v>1</v>
      </c>
      <c r="J51" s="254"/>
      <c r="K51" s="254">
        <v>6.91</v>
      </c>
      <c r="L51" s="254">
        <v>6.91</v>
      </c>
    </row>
    <row r="52" spans="2:12" ht="25.5" x14ac:dyDescent="0.25">
      <c r="B52" s="255" t="s">
        <v>2273</v>
      </c>
      <c r="C52" s="256" t="s">
        <v>2628</v>
      </c>
      <c r="D52" s="255" t="s">
        <v>229</v>
      </c>
      <c r="E52" s="255" t="s">
        <v>2629</v>
      </c>
      <c r="F52" s="534" t="s">
        <v>2283</v>
      </c>
      <c r="G52" s="535"/>
      <c r="H52" s="257" t="s">
        <v>240</v>
      </c>
      <c r="I52" s="258">
        <v>1</v>
      </c>
      <c r="J52" s="258">
        <v>0</v>
      </c>
      <c r="K52" s="259">
        <v>6.91</v>
      </c>
      <c r="L52" s="259">
        <v>6.91</v>
      </c>
    </row>
    <row r="53" spans="2:12" ht="25.5" x14ac:dyDescent="0.25">
      <c r="B53" s="260"/>
      <c r="C53" s="260"/>
      <c r="D53" s="260"/>
      <c r="E53" s="260"/>
      <c r="F53" s="260"/>
      <c r="G53" s="260" t="s">
        <v>2274</v>
      </c>
      <c r="H53" s="261">
        <v>0</v>
      </c>
      <c r="I53" s="260" t="s">
        <v>2275</v>
      </c>
      <c r="J53" s="261">
        <v>0</v>
      </c>
      <c r="K53" s="260" t="s">
        <v>2276</v>
      </c>
      <c r="L53" s="261">
        <v>0</v>
      </c>
    </row>
    <row r="54" spans="2:12" ht="25.5" x14ac:dyDescent="0.25">
      <c r="B54" s="260"/>
      <c r="C54" s="260"/>
      <c r="D54" s="260"/>
      <c r="E54" s="260"/>
      <c r="F54" s="260"/>
      <c r="G54" s="260" t="s">
        <v>2277</v>
      </c>
      <c r="H54" s="261">
        <v>0</v>
      </c>
      <c r="I54" s="260"/>
      <c r="J54" s="260" t="s">
        <v>2278</v>
      </c>
      <c r="K54" s="260"/>
      <c r="L54" s="261">
        <v>6.91</v>
      </c>
    </row>
    <row r="55" spans="2:12" ht="13.5" thickBot="1" x14ac:dyDescent="0.3">
      <c r="B55" s="222"/>
      <c r="C55" s="222"/>
      <c r="D55" s="222"/>
      <c r="E55" s="222"/>
      <c r="F55" s="222"/>
      <c r="G55" s="222"/>
      <c r="H55" s="222"/>
      <c r="I55" s="222" t="s">
        <v>2279</v>
      </c>
      <c r="J55" s="262" t="s">
        <v>2058</v>
      </c>
      <c r="K55" s="222" t="s">
        <v>2280</v>
      </c>
      <c r="L55" s="263">
        <v>4777.6400000000003</v>
      </c>
    </row>
    <row r="56" spans="2:12" ht="13.5" thickTop="1" x14ac:dyDescent="0.25">
      <c r="B56" s="264"/>
      <c r="C56" s="264"/>
      <c r="D56" s="264"/>
      <c r="E56" s="264"/>
      <c r="F56" s="264"/>
      <c r="G56" s="264"/>
      <c r="H56" s="264"/>
      <c r="I56" s="264"/>
      <c r="J56" s="264"/>
      <c r="K56" s="264"/>
      <c r="L56" s="264"/>
    </row>
    <row r="57" spans="2:12" x14ac:dyDescent="0.25">
      <c r="B57" s="244" t="s">
        <v>104</v>
      </c>
      <c r="C57" s="244"/>
      <c r="D57" s="244"/>
      <c r="E57" s="244" t="s">
        <v>204</v>
      </c>
      <c r="F57" s="244"/>
      <c r="G57" s="536"/>
      <c r="H57" s="537"/>
      <c r="I57" s="244"/>
      <c r="J57" s="245"/>
      <c r="K57" s="244"/>
      <c r="L57" s="246">
        <v>159698.93</v>
      </c>
    </row>
    <row r="58" spans="2:12" ht="25.5" x14ac:dyDescent="0.25">
      <c r="B58" s="244" t="s">
        <v>262</v>
      </c>
      <c r="C58" s="244"/>
      <c r="D58" s="244"/>
      <c r="E58" s="244" t="s">
        <v>263</v>
      </c>
      <c r="F58" s="244"/>
      <c r="G58" s="536"/>
      <c r="H58" s="537"/>
      <c r="I58" s="244"/>
      <c r="J58" s="245"/>
      <c r="K58" s="244"/>
      <c r="L58" s="246">
        <v>140375.87</v>
      </c>
    </row>
    <row r="59" spans="2:12" ht="15" x14ac:dyDescent="0.25">
      <c r="B59" s="247" t="s">
        <v>249</v>
      </c>
      <c r="C59" s="248" t="s">
        <v>24</v>
      </c>
      <c r="D59" s="247" t="s">
        <v>50</v>
      </c>
      <c r="E59" s="247" t="s">
        <v>45</v>
      </c>
      <c r="F59" s="530" t="s">
        <v>2152</v>
      </c>
      <c r="G59" s="531"/>
      <c r="H59" s="249" t="s">
        <v>39</v>
      </c>
      <c r="I59" s="248" t="s">
        <v>41</v>
      </c>
      <c r="J59" s="248" t="s">
        <v>2271</v>
      </c>
      <c r="K59" s="248" t="s">
        <v>82</v>
      </c>
      <c r="L59" s="248" t="s">
        <v>40</v>
      </c>
    </row>
    <row r="60" spans="2:12" ht="63.75" x14ac:dyDescent="0.25">
      <c r="B60" s="250" t="s">
        <v>2272</v>
      </c>
      <c r="C60" s="251" t="s">
        <v>264</v>
      </c>
      <c r="D60" s="250" t="s">
        <v>229</v>
      </c>
      <c r="E60" s="250" t="s">
        <v>265</v>
      </c>
      <c r="F60" s="532">
        <v>202</v>
      </c>
      <c r="G60" s="533"/>
      <c r="H60" s="252" t="s">
        <v>240</v>
      </c>
      <c r="I60" s="253">
        <v>1</v>
      </c>
      <c r="J60" s="254"/>
      <c r="K60" s="254">
        <v>303.95</v>
      </c>
      <c r="L60" s="254">
        <v>303.95</v>
      </c>
    </row>
    <row r="61" spans="2:12" ht="25.5" x14ac:dyDescent="0.25">
      <c r="B61" s="255" t="s">
        <v>2273</v>
      </c>
      <c r="C61" s="256" t="s">
        <v>2500</v>
      </c>
      <c r="D61" s="255" t="s">
        <v>229</v>
      </c>
      <c r="E61" s="255" t="s">
        <v>2501</v>
      </c>
      <c r="F61" s="534" t="s">
        <v>2283</v>
      </c>
      <c r="G61" s="535"/>
      <c r="H61" s="257" t="s">
        <v>268</v>
      </c>
      <c r="I61" s="258">
        <v>1.8E-3</v>
      </c>
      <c r="J61" s="258">
        <v>0</v>
      </c>
      <c r="K61" s="259">
        <v>149.28</v>
      </c>
      <c r="L61" s="259">
        <v>0.27</v>
      </c>
    </row>
    <row r="62" spans="2:12" ht="25.5" x14ac:dyDescent="0.25">
      <c r="B62" s="255" t="s">
        <v>2273</v>
      </c>
      <c r="C62" s="256" t="s">
        <v>2379</v>
      </c>
      <c r="D62" s="255" t="s">
        <v>229</v>
      </c>
      <c r="E62" s="255" t="s">
        <v>755</v>
      </c>
      <c r="F62" s="534" t="s">
        <v>2283</v>
      </c>
      <c r="G62" s="535"/>
      <c r="H62" s="257" t="s">
        <v>268</v>
      </c>
      <c r="I62" s="258">
        <v>2.4199999999999999E-2</v>
      </c>
      <c r="J62" s="258">
        <v>0</v>
      </c>
      <c r="K62" s="259">
        <v>1.6</v>
      </c>
      <c r="L62" s="259">
        <v>0.04</v>
      </c>
    </row>
    <row r="63" spans="2:12" ht="25.5" x14ac:dyDescent="0.25">
      <c r="B63" s="255" t="s">
        <v>2273</v>
      </c>
      <c r="C63" s="256" t="s">
        <v>2171</v>
      </c>
      <c r="D63" s="255" t="s">
        <v>229</v>
      </c>
      <c r="E63" s="255" t="s">
        <v>2172</v>
      </c>
      <c r="F63" s="534" t="s">
        <v>2162</v>
      </c>
      <c r="G63" s="535"/>
      <c r="H63" s="257" t="s">
        <v>231</v>
      </c>
      <c r="I63" s="258">
        <v>0.56389999999999996</v>
      </c>
      <c r="J63" s="258">
        <v>0</v>
      </c>
      <c r="K63" s="259">
        <v>23.41</v>
      </c>
      <c r="L63" s="259">
        <v>13.2</v>
      </c>
    </row>
    <row r="64" spans="2:12" ht="25.5" x14ac:dyDescent="0.25">
      <c r="B64" s="255" t="s">
        <v>2273</v>
      </c>
      <c r="C64" s="256" t="s">
        <v>2427</v>
      </c>
      <c r="D64" s="255" t="s">
        <v>229</v>
      </c>
      <c r="E64" s="255" t="s">
        <v>2428</v>
      </c>
      <c r="F64" s="534" t="s">
        <v>2283</v>
      </c>
      <c r="G64" s="535"/>
      <c r="H64" s="257" t="s">
        <v>268</v>
      </c>
      <c r="I64" s="258">
        <v>3.8E-3</v>
      </c>
      <c r="J64" s="258">
        <v>0</v>
      </c>
      <c r="K64" s="259">
        <v>32.96</v>
      </c>
      <c r="L64" s="259">
        <v>0.13</v>
      </c>
    </row>
    <row r="65" spans="2:12" ht="25.5" x14ac:dyDescent="0.25">
      <c r="B65" s="255" t="s">
        <v>2273</v>
      </c>
      <c r="C65" s="256" t="s">
        <v>2498</v>
      </c>
      <c r="D65" s="255" t="s">
        <v>229</v>
      </c>
      <c r="E65" s="255" t="s">
        <v>2499</v>
      </c>
      <c r="F65" s="534" t="s">
        <v>2283</v>
      </c>
      <c r="G65" s="535"/>
      <c r="H65" s="257" t="s">
        <v>2378</v>
      </c>
      <c r="I65" s="258">
        <v>8.3199999999999996E-2</v>
      </c>
      <c r="J65" s="258">
        <v>0</v>
      </c>
      <c r="K65" s="259">
        <v>32.56</v>
      </c>
      <c r="L65" s="259">
        <v>2.71</v>
      </c>
    </row>
    <row r="66" spans="2:12" ht="25.5" x14ac:dyDescent="0.25">
      <c r="B66" s="255" t="s">
        <v>2273</v>
      </c>
      <c r="C66" s="256" t="s">
        <v>2399</v>
      </c>
      <c r="D66" s="255" t="s">
        <v>229</v>
      </c>
      <c r="E66" s="255" t="s">
        <v>2400</v>
      </c>
      <c r="F66" s="534" t="s">
        <v>2283</v>
      </c>
      <c r="G66" s="535"/>
      <c r="H66" s="257" t="s">
        <v>268</v>
      </c>
      <c r="I66" s="258">
        <v>3.7000000000000002E-3</v>
      </c>
      <c r="J66" s="258">
        <v>0</v>
      </c>
      <c r="K66" s="259">
        <v>65.3</v>
      </c>
      <c r="L66" s="259">
        <v>0.24</v>
      </c>
    </row>
    <row r="67" spans="2:12" ht="25.5" x14ac:dyDescent="0.25">
      <c r="B67" s="255" t="s">
        <v>2273</v>
      </c>
      <c r="C67" s="256" t="s">
        <v>2433</v>
      </c>
      <c r="D67" s="255" t="s">
        <v>229</v>
      </c>
      <c r="E67" s="255" t="s">
        <v>2434</v>
      </c>
      <c r="F67" s="534" t="s">
        <v>2283</v>
      </c>
      <c r="G67" s="535"/>
      <c r="H67" s="257" t="s">
        <v>268</v>
      </c>
      <c r="I67" s="258">
        <v>1.35E-2</v>
      </c>
      <c r="J67" s="258">
        <v>0</v>
      </c>
      <c r="K67" s="259">
        <v>27.15</v>
      </c>
      <c r="L67" s="259">
        <v>0.37</v>
      </c>
    </row>
    <row r="68" spans="2:12" ht="25.5" x14ac:dyDescent="0.25">
      <c r="B68" s="255" t="s">
        <v>2273</v>
      </c>
      <c r="C68" s="256" t="s">
        <v>2393</v>
      </c>
      <c r="D68" s="255" t="s">
        <v>229</v>
      </c>
      <c r="E68" s="255" t="s">
        <v>2394</v>
      </c>
      <c r="F68" s="534" t="s">
        <v>2283</v>
      </c>
      <c r="G68" s="535"/>
      <c r="H68" s="257" t="s">
        <v>268</v>
      </c>
      <c r="I68" s="258">
        <v>1.9199999999999998E-2</v>
      </c>
      <c r="J68" s="258">
        <v>0</v>
      </c>
      <c r="K68" s="259">
        <v>19.03</v>
      </c>
      <c r="L68" s="259">
        <v>0.37</v>
      </c>
    </row>
    <row r="69" spans="2:12" ht="25.5" x14ac:dyDescent="0.25">
      <c r="B69" s="255" t="s">
        <v>2273</v>
      </c>
      <c r="C69" s="256" t="s">
        <v>2287</v>
      </c>
      <c r="D69" s="255" t="s">
        <v>229</v>
      </c>
      <c r="E69" s="255" t="s">
        <v>752</v>
      </c>
      <c r="F69" s="534" t="s">
        <v>2283</v>
      </c>
      <c r="G69" s="535"/>
      <c r="H69" s="257" t="s">
        <v>292</v>
      </c>
      <c r="I69" s="258">
        <v>0.1328</v>
      </c>
      <c r="J69" s="258">
        <v>0</v>
      </c>
      <c r="K69" s="259">
        <v>3.95</v>
      </c>
      <c r="L69" s="259">
        <v>0.52</v>
      </c>
    </row>
    <row r="70" spans="2:12" ht="25.5" x14ac:dyDescent="0.25">
      <c r="B70" s="255" t="s">
        <v>2273</v>
      </c>
      <c r="C70" s="256" t="s">
        <v>2362</v>
      </c>
      <c r="D70" s="255" t="s">
        <v>229</v>
      </c>
      <c r="E70" s="255" t="s">
        <v>2363</v>
      </c>
      <c r="F70" s="534" t="s">
        <v>2283</v>
      </c>
      <c r="G70" s="535"/>
      <c r="H70" s="257" t="s">
        <v>268</v>
      </c>
      <c r="I70" s="258">
        <v>2E-3</v>
      </c>
      <c r="J70" s="258">
        <v>0</v>
      </c>
      <c r="K70" s="259">
        <v>218.55</v>
      </c>
      <c r="L70" s="259">
        <v>0.44</v>
      </c>
    </row>
    <row r="71" spans="2:12" ht="25.5" x14ac:dyDescent="0.25">
      <c r="B71" s="255" t="s">
        <v>2273</v>
      </c>
      <c r="C71" s="256" t="s">
        <v>2368</v>
      </c>
      <c r="D71" s="255" t="s">
        <v>229</v>
      </c>
      <c r="E71" s="255" t="s">
        <v>2369</v>
      </c>
      <c r="F71" s="534" t="s">
        <v>2283</v>
      </c>
      <c r="G71" s="535"/>
      <c r="H71" s="257" t="s">
        <v>268</v>
      </c>
      <c r="I71" s="258">
        <v>3.8E-3</v>
      </c>
      <c r="J71" s="258">
        <v>0</v>
      </c>
      <c r="K71" s="259">
        <v>9.02</v>
      </c>
      <c r="L71" s="259">
        <v>0.03</v>
      </c>
    </row>
    <row r="72" spans="2:12" ht="25.5" x14ac:dyDescent="0.25">
      <c r="B72" s="255" t="s">
        <v>2273</v>
      </c>
      <c r="C72" s="256" t="s">
        <v>2313</v>
      </c>
      <c r="D72" s="255" t="s">
        <v>229</v>
      </c>
      <c r="E72" s="255" t="s">
        <v>2314</v>
      </c>
      <c r="F72" s="534" t="s">
        <v>2283</v>
      </c>
      <c r="G72" s="535"/>
      <c r="H72" s="257" t="s">
        <v>268</v>
      </c>
      <c r="I72" s="258">
        <v>1.8E-3</v>
      </c>
      <c r="J72" s="258">
        <v>0</v>
      </c>
      <c r="K72" s="259">
        <v>63.99</v>
      </c>
      <c r="L72" s="259">
        <v>0.12</v>
      </c>
    </row>
    <row r="73" spans="2:12" ht="25.5" x14ac:dyDescent="0.25">
      <c r="B73" s="255" t="s">
        <v>2273</v>
      </c>
      <c r="C73" s="256" t="s">
        <v>2431</v>
      </c>
      <c r="D73" s="255" t="s">
        <v>229</v>
      </c>
      <c r="E73" s="255" t="s">
        <v>2432</v>
      </c>
      <c r="F73" s="534" t="s">
        <v>2283</v>
      </c>
      <c r="G73" s="535"/>
      <c r="H73" s="257" t="s">
        <v>2378</v>
      </c>
      <c r="I73" s="258">
        <v>5.4300000000000001E-2</v>
      </c>
      <c r="J73" s="258">
        <v>0</v>
      </c>
      <c r="K73" s="259">
        <v>20.66</v>
      </c>
      <c r="L73" s="259">
        <v>1.1200000000000001</v>
      </c>
    </row>
    <row r="74" spans="2:12" ht="25.5" x14ac:dyDescent="0.25">
      <c r="B74" s="255" t="s">
        <v>2273</v>
      </c>
      <c r="C74" s="256" t="s">
        <v>2489</v>
      </c>
      <c r="D74" s="255" t="s">
        <v>229</v>
      </c>
      <c r="E74" s="255" t="s">
        <v>2490</v>
      </c>
      <c r="F74" s="534" t="s">
        <v>2283</v>
      </c>
      <c r="G74" s="535"/>
      <c r="H74" s="257" t="s">
        <v>360</v>
      </c>
      <c r="I74" s="258">
        <v>9.7999999999999997E-3</v>
      </c>
      <c r="J74" s="258">
        <v>0</v>
      </c>
      <c r="K74" s="259">
        <v>25.46</v>
      </c>
      <c r="L74" s="259">
        <v>0.25</v>
      </c>
    </row>
    <row r="75" spans="2:12" ht="25.5" x14ac:dyDescent="0.25">
      <c r="B75" s="255" t="s">
        <v>2273</v>
      </c>
      <c r="C75" s="256" t="s">
        <v>2397</v>
      </c>
      <c r="D75" s="255" t="s">
        <v>229</v>
      </c>
      <c r="E75" s="255" t="s">
        <v>2398</v>
      </c>
      <c r="F75" s="534" t="s">
        <v>2283</v>
      </c>
      <c r="G75" s="535"/>
      <c r="H75" s="257" t="s">
        <v>268</v>
      </c>
      <c r="I75" s="258">
        <v>3.8E-3</v>
      </c>
      <c r="J75" s="258">
        <v>0</v>
      </c>
      <c r="K75" s="259">
        <v>5.9</v>
      </c>
      <c r="L75" s="259">
        <v>0.02</v>
      </c>
    </row>
    <row r="76" spans="2:12" ht="25.5" x14ac:dyDescent="0.25">
      <c r="B76" s="255" t="s">
        <v>2273</v>
      </c>
      <c r="C76" s="256" t="s">
        <v>2480</v>
      </c>
      <c r="D76" s="255" t="s">
        <v>229</v>
      </c>
      <c r="E76" s="255" t="s">
        <v>2481</v>
      </c>
      <c r="F76" s="534" t="s">
        <v>2283</v>
      </c>
      <c r="G76" s="535"/>
      <c r="H76" s="257" t="s">
        <v>292</v>
      </c>
      <c r="I76" s="258">
        <v>1.1014999999999999</v>
      </c>
      <c r="J76" s="258">
        <v>0</v>
      </c>
      <c r="K76" s="259">
        <v>3.95</v>
      </c>
      <c r="L76" s="259">
        <v>4.3499999999999996</v>
      </c>
    </row>
    <row r="77" spans="2:12" ht="25.5" x14ac:dyDescent="0.25">
      <c r="B77" s="255" t="s">
        <v>2273</v>
      </c>
      <c r="C77" s="256" t="s">
        <v>2305</v>
      </c>
      <c r="D77" s="255" t="s">
        <v>229</v>
      </c>
      <c r="E77" s="255" t="s">
        <v>551</v>
      </c>
      <c r="F77" s="534" t="s">
        <v>2283</v>
      </c>
      <c r="G77" s="535"/>
      <c r="H77" s="257" t="s">
        <v>292</v>
      </c>
      <c r="I77" s="258">
        <v>7.0400000000000004E-2</v>
      </c>
      <c r="J77" s="258">
        <v>0</v>
      </c>
      <c r="K77" s="259">
        <v>10.61</v>
      </c>
      <c r="L77" s="259">
        <v>0.75</v>
      </c>
    </row>
    <row r="78" spans="2:12" ht="25.5" x14ac:dyDescent="0.25">
      <c r="B78" s="255" t="s">
        <v>2273</v>
      </c>
      <c r="C78" s="256" t="s">
        <v>2336</v>
      </c>
      <c r="D78" s="255" t="s">
        <v>229</v>
      </c>
      <c r="E78" s="255" t="s">
        <v>2337</v>
      </c>
      <c r="F78" s="534" t="s">
        <v>2283</v>
      </c>
      <c r="G78" s="535"/>
      <c r="H78" s="257" t="s">
        <v>268</v>
      </c>
      <c r="I78" s="258">
        <v>4.53E-2</v>
      </c>
      <c r="J78" s="258">
        <v>0</v>
      </c>
      <c r="K78" s="259">
        <v>4.5</v>
      </c>
      <c r="L78" s="259">
        <v>0.2</v>
      </c>
    </row>
    <row r="79" spans="2:12" ht="25.5" x14ac:dyDescent="0.25">
      <c r="B79" s="255" t="s">
        <v>2273</v>
      </c>
      <c r="C79" s="256" t="s">
        <v>2311</v>
      </c>
      <c r="D79" s="255" t="s">
        <v>229</v>
      </c>
      <c r="E79" s="255" t="s">
        <v>2312</v>
      </c>
      <c r="F79" s="534" t="s">
        <v>2283</v>
      </c>
      <c r="G79" s="535"/>
      <c r="H79" s="257" t="s">
        <v>268</v>
      </c>
      <c r="I79" s="258">
        <v>0.21809999999999999</v>
      </c>
      <c r="J79" s="258">
        <v>0</v>
      </c>
      <c r="K79" s="259">
        <v>1.81</v>
      </c>
      <c r="L79" s="259">
        <v>0.39</v>
      </c>
    </row>
    <row r="80" spans="2:12" ht="25.5" x14ac:dyDescent="0.25">
      <c r="B80" s="255" t="s">
        <v>2273</v>
      </c>
      <c r="C80" s="256" t="s">
        <v>2357</v>
      </c>
      <c r="D80" s="255" t="s">
        <v>229</v>
      </c>
      <c r="E80" s="255" t="s">
        <v>2358</v>
      </c>
      <c r="F80" s="534" t="s">
        <v>2283</v>
      </c>
      <c r="G80" s="535"/>
      <c r="H80" s="257" t="s">
        <v>268</v>
      </c>
      <c r="I80" s="258">
        <v>3.6316000000000002</v>
      </c>
      <c r="J80" s="258">
        <v>0</v>
      </c>
      <c r="K80" s="259">
        <v>0.37</v>
      </c>
      <c r="L80" s="259">
        <v>1.34</v>
      </c>
    </row>
    <row r="81" spans="2:12" ht="25.5" x14ac:dyDescent="0.25">
      <c r="B81" s="255" t="s">
        <v>2273</v>
      </c>
      <c r="C81" s="256" t="s">
        <v>2308</v>
      </c>
      <c r="D81" s="255" t="s">
        <v>229</v>
      </c>
      <c r="E81" s="255" t="s">
        <v>2309</v>
      </c>
      <c r="F81" s="534" t="s">
        <v>2283</v>
      </c>
      <c r="G81" s="535"/>
      <c r="H81" s="257" t="s">
        <v>268</v>
      </c>
      <c r="I81" s="258">
        <v>5.5899999999999998E-2</v>
      </c>
      <c r="J81" s="258">
        <v>0</v>
      </c>
      <c r="K81" s="259">
        <v>3.75</v>
      </c>
      <c r="L81" s="259">
        <v>0.21</v>
      </c>
    </row>
    <row r="82" spans="2:12" ht="25.5" x14ac:dyDescent="0.25">
      <c r="B82" s="255" t="s">
        <v>2273</v>
      </c>
      <c r="C82" s="256" t="s">
        <v>2294</v>
      </c>
      <c r="D82" s="255" t="s">
        <v>229</v>
      </c>
      <c r="E82" s="255" t="s">
        <v>2295</v>
      </c>
      <c r="F82" s="534" t="s">
        <v>2283</v>
      </c>
      <c r="G82" s="535"/>
      <c r="H82" s="257" t="s">
        <v>240</v>
      </c>
      <c r="I82" s="258">
        <v>1.3208</v>
      </c>
      <c r="J82" s="258">
        <v>0</v>
      </c>
      <c r="K82" s="259">
        <v>21.99</v>
      </c>
      <c r="L82" s="259">
        <v>29.04</v>
      </c>
    </row>
    <row r="83" spans="2:12" ht="25.5" x14ac:dyDescent="0.25">
      <c r="B83" s="255" t="s">
        <v>2273</v>
      </c>
      <c r="C83" s="256" t="s">
        <v>2351</v>
      </c>
      <c r="D83" s="255" t="s">
        <v>229</v>
      </c>
      <c r="E83" s="255" t="s">
        <v>2352</v>
      </c>
      <c r="F83" s="534" t="s">
        <v>2283</v>
      </c>
      <c r="G83" s="535"/>
      <c r="H83" s="257" t="s">
        <v>292</v>
      </c>
      <c r="I83" s="258">
        <v>2.2090999999999998</v>
      </c>
      <c r="J83" s="258">
        <v>0</v>
      </c>
      <c r="K83" s="259">
        <v>8.36</v>
      </c>
      <c r="L83" s="259">
        <v>18.47</v>
      </c>
    </row>
    <row r="84" spans="2:12" ht="25.5" x14ac:dyDescent="0.25">
      <c r="B84" s="255" t="s">
        <v>2273</v>
      </c>
      <c r="C84" s="256" t="s">
        <v>2169</v>
      </c>
      <c r="D84" s="255" t="s">
        <v>229</v>
      </c>
      <c r="E84" s="255" t="s">
        <v>2170</v>
      </c>
      <c r="F84" s="534" t="s">
        <v>2162</v>
      </c>
      <c r="G84" s="535"/>
      <c r="H84" s="257" t="s">
        <v>231</v>
      </c>
      <c r="I84" s="258">
        <v>0.77839999999999998</v>
      </c>
      <c r="J84" s="258">
        <v>0</v>
      </c>
      <c r="K84" s="259">
        <v>23.41</v>
      </c>
      <c r="L84" s="259">
        <v>18.22</v>
      </c>
    </row>
    <row r="85" spans="2:12" ht="25.5" x14ac:dyDescent="0.25">
      <c r="B85" s="255" t="s">
        <v>2273</v>
      </c>
      <c r="C85" s="256" t="s">
        <v>2416</v>
      </c>
      <c r="D85" s="255" t="s">
        <v>229</v>
      </c>
      <c r="E85" s="255" t="s">
        <v>746</v>
      </c>
      <c r="F85" s="534" t="s">
        <v>2283</v>
      </c>
      <c r="G85" s="535"/>
      <c r="H85" s="257" t="s">
        <v>268</v>
      </c>
      <c r="I85" s="258">
        <v>0.11269999999999999</v>
      </c>
      <c r="J85" s="258">
        <v>0</v>
      </c>
      <c r="K85" s="259">
        <v>0.99</v>
      </c>
      <c r="L85" s="259">
        <v>0.11</v>
      </c>
    </row>
    <row r="86" spans="2:12" ht="25.5" x14ac:dyDescent="0.25">
      <c r="B86" s="255" t="s">
        <v>2273</v>
      </c>
      <c r="C86" s="256" t="s">
        <v>2184</v>
      </c>
      <c r="D86" s="255" t="s">
        <v>229</v>
      </c>
      <c r="E86" s="255" t="s">
        <v>2185</v>
      </c>
      <c r="F86" s="534" t="s">
        <v>2162</v>
      </c>
      <c r="G86" s="535"/>
      <c r="H86" s="257" t="s">
        <v>231</v>
      </c>
      <c r="I86" s="258">
        <v>0.16969999999999999</v>
      </c>
      <c r="J86" s="258">
        <v>0</v>
      </c>
      <c r="K86" s="259">
        <v>23.41</v>
      </c>
      <c r="L86" s="259">
        <v>3.97</v>
      </c>
    </row>
    <row r="87" spans="2:12" ht="25.5" x14ac:dyDescent="0.25">
      <c r="B87" s="255" t="s">
        <v>2273</v>
      </c>
      <c r="C87" s="256" t="s">
        <v>2475</v>
      </c>
      <c r="D87" s="255" t="s">
        <v>229</v>
      </c>
      <c r="E87" s="255" t="s">
        <v>2476</v>
      </c>
      <c r="F87" s="534" t="s">
        <v>2283</v>
      </c>
      <c r="G87" s="535"/>
      <c r="H87" s="257" t="s">
        <v>268</v>
      </c>
      <c r="I87" s="258">
        <v>1E-3</v>
      </c>
      <c r="J87" s="258">
        <v>0</v>
      </c>
      <c r="K87" s="259">
        <v>8.8699999999999992</v>
      </c>
      <c r="L87" s="259">
        <v>0.01</v>
      </c>
    </row>
    <row r="88" spans="2:12" ht="25.5" x14ac:dyDescent="0.25">
      <c r="B88" s="255" t="s">
        <v>2273</v>
      </c>
      <c r="C88" s="256" t="s">
        <v>2439</v>
      </c>
      <c r="D88" s="255" t="s">
        <v>229</v>
      </c>
      <c r="E88" s="255" t="s">
        <v>2440</v>
      </c>
      <c r="F88" s="534" t="s">
        <v>2283</v>
      </c>
      <c r="G88" s="535"/>
      <c r="H88" s="257" t="s">
        <v>360</v>
      </c>
      <c r="I88" s="258">
        <v>5.1999999999999998E-3</v>
      </c>
      <c r="J88" s="258">
        <v>0</v>
      </c>
      <c r="K88" s="259">
        <v>20.86</v>
      </c>
      <c r="L88" s="259">
        <v>0.11</v>
      </c>
    </row>
    <row r="89" spans="2:12" ht="25.5" x14ac:dyDescent="0.25">
      <c r="B89" s="255" t="s">
        <v>2273</v>
      </c>
      <c r="C89" s="256" t="s">
        <v>2477</v>
      </c>
      <c r="D89" s="255" t="s">
        <v>229</v>
      </c>
      <c r="E89" s="255" t="s">
        <v>557</v>
      </c>
      <c r="F89" s="534" t="s">
        <v>2283</v>
      </c>
      <c r="G89" s="535"/>
      <c r="H89" s="257" t="s">
        <v>292</v>
      </c>
      <c r="I89" s="258">
        <v>5.0299999999999997E-2</v>
      </c>
      <c r="J89" s="258">
        <v>0</v>
      </c>
      <c r="K89" s="259">
        <v>6.89</v>
      </c>
      <c r="L89" s="259">
        <v>0.35</v>
      </c>
    </row>
    <row r="90" spans="2:12" ht="25.5" x14ac:dyDescent="0.25">
      <c r="B90" s="255" t="s">
        <v>2273</v>
      </c>
      <c r="C90" s="256" t="s">
        <v>2192</v>
      </c>
      <c r="D90" s="255" t="s">
        <v>229</v>
      </c>
      <c r="E90" s="255" t="s">
        <v>2193</v>
      </c>
      <c r="F90" s="534" t="s">
        <v>2162</v>
      </c>
      <c r="G90" s="535"/>
      <c r="H90" s="257" t="s">
        <v>231</v>
      </c>
      <c r="I90" s="258">
        <v>1.6000000000000001E-3</v>
      </c>
      <c r="J90" s="258">
        <v>0</v>
      </c>
      <c r="K90" s="259">
        <v>23.41</v>
      </c>
      <c r="L90" s="259">
        <v>0.04</v>
      </c>
    </row>
    <row r="91" spans="2:12" ht="25.5" x14ac:dyDescent="0.25">
      <c r="B91" s="255" t="s">
        <v>2273</v>
      </c>
      <c r="C91" s="256" t="s">
        <v>2469</v>
      </c>
      <c r="D91" s="255" t="s">
        <v>229</v>
      </c>
      <c r="E91" s="255" t="s">
        <v>2470</v>
      </c>
      <c r="F91" s="534" t="s">
        <v>2283</v>
      </c>
      <c r="G91" s="535"/>
      <c r="H91" s="257" t="s">
        <v>292</v>
      </c>
      <c r="I91" s="258">
        <v>0.31159999999999999</v>
      </c>
      <c r="J91" s="258">
        <v>0</v>
      </c>
      <c r="K91" s="259">
        <v>4.0599999999999996</v>
      </c>
      <c r="L91" s="259">
        <v>1.27</v>
      </c>
    </row>
    <row r="92" spans="2:12" ht="25.5" x14ac:dyDescent="0.25">
      <c r="B92" s="255" t="s">
        <v>2273</v>
      </c>
      <c r="C92" s="256" t="s">
        <v>2502</v>
      </c>
      <c r="D92" s="255" t="s">
        <v>229</v>
      </c>
      <c r="E92" s="255" t="s">
        <v>2503</v>
      </c>
      <c r="F92" s="534" t="s">
        <v>2283</v>
      </c>
      <c r="G92" s="535"/>
      <c r="H92" s="257" t="s">
        <v>268</v>
      </c>
      <c r="I92" s="258">
        <v>8.5000000000000006E-3</v>
      </c>
      <c r="J92" s="258">
        <v>0</v>
      </c>
      <c r="K92" s="259">
        <v>76.81</v>
      </c>
      <c r="L92" s="259">
        <v>0.65</v>
      </c>
    </row>
    <row r="93" spans="2:12" ht="25.5" x14ac:dyDescent="0.25">
      <c r="B93" s="255" t="s">
        <v>2273</v>
      </c>
      <c r="C93" s="256" t="s">
        <v>2355</v>
      </c>
      <c r="D93" s="255" t="s">
        <v>229</v>
      </c>
      <c r="E93" s="255" t="s">
        <v>2356</v>
      </c>
      <c r="F93" s="534" t="s">
        <v>2283</v>
      </c>
      <c r="G93" s="535"/>
      <c r="H93" s="257" t="s">
        <v>234</v>
      </c>
      <c r="I93" s="258">
        <v>3.8999999999999998E-3</v>
      </c>
      <c r="J93" s="258">
        <v>0</v>
      </c>
      <c r="K93" s="259">
        <v>7.52</v>
      </c>
      <c r="L93" s="259">
        <v>0.03</v>
      </c>
    </row>
    <row r="94" spans="2:12" ht="25.5" x14ac:dyDescent="0.25">
      <c r="B94" s="255" t="s">
        <v>2273</v>
      </c>
      <c r="C94" s="256" t="s">
        <v>2306</v>
      </c>
      <c r="D94" s="255" t="s">
        <v>229</v>
      </c>
      <c r="E94" s="255" t="s">
        <v>2307</v>
      </c>
      <c r="F94" s="534" t="s">
        <v>2283</v>
      </c>
      <c r="G94" s="535"/>
      <c r="H94" s="257" t="s">
        <v>360</v>
      </c>
      <c r="I94" s="258">
        <v>0.1026</v>
      </c>
      <c r="J94" s="258">
        <v>0</v>
      </c>
      <c r="K94" s="259">
        <v>21.88</v>
      </c>
      <c r="L94" s="259">
        <v>2.2400000000000002</v>
      </c>
    </row>
    <row r="95" spans="2:12" ht="25.5" x14ac:dyDescent="0.25">
      <c r="B95" s="255" t="s">
        <v>2273</v>
      </c>
      <c r="C95" s="256" t="s">
        <v>2372</v>
      </c>
      <c r="D95" s="255" t="s">
        <v>229</v>
      </c>
      <c r="E95" s="255" t="s">
        <v>2373</v>
      </c>
      <c r="F95" s="534" t="s">
        <v>2283</v>
      </c>
      <c r="G95" s="535"/>
      <c r="H95" s="257" t="s">
        <v>268</v>
      </c>
      <c r="I95" s="258">
        <v>1.1000000000000001E-3</v>
      </c>
      <c r="J95" s="258">
        <v>0</v>
      </c>
      <c r="K95" s="259">
        <v>40.36</v>
      </c>
      <c r="L95" s="259">
        <v>0.04</v>
      </c>
    </row>
    <row r="96" spans="2:12" ht="25.5" x14ac:dyDescent="0.25">
      <c r="B96" s="255" t="s">
        <v>2273</v>
      </c>
      <c r="C96" s="256" t="s">
        <v>2437</v>
      </c>
      <c r="D96" s="255" t="s">
        <v>229</v>
      </c>
      <c r="E96" s="255" t="s">
        <v>2438</v>
      </c>
      <c r="F96" s="534" t="s">
        <v>2283</v>
      </c>
      <c r="G96" s="535"/>
      <c r="H96" s="257" t="s">
        <v>268</v>
      </c>
      <c r="I96" s="258">
        <v>9.4000000000000004E-3</v>
      </c>
      <c r="J96" s="258">
        <v>0</v>
      </c>
      <c r="K96" s="259">
        <v>33.950000000000003</v>
      </c>
      <c r="L96" s="259">
        <v>0.32</v>
      </c>
    </row>
    <row r="97" spans="2:12" ht="25.5" x14ac:dyDescent="0.25">
      <c r="B97" s="255" t="s">
        <v>2273</v>
      </c>
      <c r="C97" s="256" t="s">
        <v>2491</v>
      </c>
      <c r="D97" s="255" t="s">
        <v>229</v>
      </c>
      <c r="E97" s="255" t="s">
        <v>2492</v>
      </c>
      <c r="F97" s="534" t="s">
        <v>2283</v>
      </c>
      <c r="G97" s="535"/>
      <c r="H97" s="257" t="s">
        <v>292</v>
      </c>
      <c r="I97" s="258">
        <v>1.1514</v>
      </c>
      <c r="J97" s="258">
        <v>0</v>
      </c>
      <c r="K97" s="259">
        <v>12.78</v>
      </c>
      <c r="L97" s="259">
        <v>14.71</v>
      </c>
    </row>
    <row r="98" spans="2:12" ht="25.5" x14ac:dyDescent="0.25">
      <c r="B98" s="255" t="s">
        <v>2273</v>
      </c>
      <c r="C98" s="256" t="s">
        <v>2414</v>
      </c>
      <c r="D98" s="255" t="s">
        <v>229</v>
      </c>
      <c r="E98" s="255" t="s">
        <v>2415</v>
      </c>
      <c r="F98" s="534" t="s">
        <v>2283</v>
      </c>
      <c r="G98" s="535"/>
      <c r="H98" s="257" t="s">
        <v>292</v>
      </c>
      <c r="I98" s="258">
        <v>0.57479999999999998</v>
      </c>
      <c r="J98" s="258">
        <v>0</v>
      </c>
      <c r="K98" s="259">
        <v>2.12</v>
      </c>
      <c r="L98" s="259">
        <v>1.22</v>
      </c>
    </row>
    <row r="99" spans="2:12" ht="25.5" x14ac:dyDescent="0.25">
      <c r="B99" s="255" t="s">
        <v>2273</v>
      </c>
      <c r="C99" s="256" t="s">
        <v>2290</v>
      </c>
      <c r="D99" s="255" t="s">
        <v>229</v>
      </c>
      <c r="E99" s="255" t="s">
        <v>2291</v>
      </c>
      <c r="F99" s="534" t="s">
        <v>2283</v>
      </c>
      <c r="G99" s="535"/>
      <c r="H99" s="257" t="s">
        <v>268</v>
      </c>
      <c r="I99" s="258">
        <v>3.04E-2</v>
      </c>
      <c r="J99" s="258">
        <v>0</v>
      </c>
      <c r="K99" s="259">
        <v>8.1300000000000008</v>
      </c>
      <c r="L99" s="259">
        <v>0.25</v>
      </c>
    </row>
    <row r="100" spans="2:12" ht="25.5" x14ac:dyDescent="0.25">
      <c r="B100" s="255" t="s">
        <v>2273</v>
      </c>
      <c r="C100" s="256" t="s">
        <v>2473</v>
      </c>
      <c r="D100" s="255" t="s">
        <v>229</v>
      </c>
      <c r="E100" s="255" t="s">
        <v>2474</v>
      </c>
      <c r="F100" s="534" t="s">
        <v>2283</v>
      </c>
      <c r="G100" s="535"/>
      <c r="H100" s="257" t="s">
        <v>292</v>
      </c>
      <c r="I100" s="258">
        <v>0.47210000000000002</v>
      </c>
      <c r="J100" s="258">
        <v>0</v>
      </c>
      <c r="K100" s="259">
        <v>15.59</v>
      </c>
      <c r="L100" s="259">
        <v>7.36</v>
      </c>
    </row>
    <row r="101" spans="2:12" ht="25.5" x14ac:dyDescent="0.25">
      <c r="B101" s="255" t="s">
        <v>2273</v>
      </c>
      <c r="C101" s="256" t="s">
        <v>2376</v>
      </c>
      <c r="D101" s="255" t="s">
        <v>229</v>
      </c>
      <c r="E101" s="255" t="s">
        <v>2377</v>
      </c>
      <c r="F101" s="534" t="s">
        <v>2283</v>
      </c>
      <c r="G101" s="535"/>
      <c r="H101" s="257" t="s">
        <v>2378</v>
      </c>
      <c r="I101" s="258">
        <v>0.26519999999999999</v>
      </c>
      <c r="J101" s="258">
        <v>0</v>
      </c>
      <c r="K101" s="259">
        <v>12.43</v>
      </c>
      <c r="L101" s="259">
        <v>3.3</v>
      </c>
    </row>
    <row r="102" spans="2:12" ht="25.5" x14ac:dyDescent="0.25">
      <c r="B102" s="255" t="s">
        <v>2273</v>
      </c>
      <c r="C102" s="256" t="s">
        <v>2419</v>
      </c>
      <c r="D102" s="255" t="s">
        <v>229</v>
      </c>
      <c r="E102" s="255" t="s">
        <v>2420</v>
      </c>
      <c r="F102" s="534" t="s">
        <v>2283</v>
      </c>
      <c r="G102" s="535"/>
      <c r="H102" s="257" t="s">
        <v>268</v>
      </c>
      <c r="I102" s="258">
        <v>3.7000000000000002E-3</v>
      </c>
      <c r="J102" s="258">
        <v>0</v>
      </c>
      <c r="K102" s="259">
        <v>403.23</v>
      </c>
      <c r="L102" s="259">
        <v>1.49</v>
      </c>
    </row>
    <row r="103" spans="2:12" ht="25.5" x14ac:dyDescent="0.25">
      <c r="B103" s="255" t="s">
        <v>2273</v>
      </c>
      <c r="C103" s="256" t="s">
        <v>2417</v>
      </c>
      <c r="D103" s="255" t="s">
        <v>229</v>
      </c>
      <c r="E103" s="255" t="s">
        <v>2418</v>
      </c>
      <c r="F103" s="534" t="s">
        <v>2283</v>
      </c>
      <c r="G103" s="535"/>
      <c r="H103" s="257" t="s">
        <v>268</v>
      </c>
      <c r="I103" s="258">
        <v>9.4000000000000004E-3</v>
      </c>
      <c r="J103" s="258">
        <v>0</v>
      </c>
      <c r="K103" s="259">
        <v>39.99</v>
      </c>
      <c r="L103" s="259">
        <v>0.38</v>
      </c>
    </row>
    <row r="104" spans="2:12" ht="25.5" x14ac:dyDescent="0.25">
      <c r="B104" s="255" t="s">
        <v>2273</v>
      </c>
      <c r="C104" s="256" t="s">
        <v>2301</v>
      </c>
      <c r="D104" s="255" t="s">
        <v>229</v>
      </c>
      <c r="E104" s="255" t="s">
        <v>2302</v>
      </c>
      <c r="F104" s="534" t="s">
        <v>2283</v>
      </c>
      <c r="G104" s="535"/>
      <c r="H104" s="257" t="s">
        <v>292</v>
      </c>
      <c r="I104" s="258">
        <v>4.87E-2</v>
      </c>
      <c r="J104" s="258">
        <v>0</v>
      </c>
      <c r="K104" s="259">
        <v>6.63</v>
      </c>
      <c r="L104" s="259">
        <v>0.32</v>
      </c>
    </row>
    <row r="105" spans="2:12" ht="25.5" x14ac:dyDescent="0.25">
      <c r="B105" s="255" t="s">
        <v>2273</v>
      </c>
      <c r="C105" s="256" t="s">
        <v>2165</v>
      </c>
      <c r="D105" s="255" t="s">
        <v>229</v>
      </c>
      <c r="E105" s="255" t="s">
        <v>2166</v>
      </c>
      <c r="F105" s="534" t="s">
        <v>2162</v>
      </c>
      <c r="G105" s="535"/>
      <c r="H105" s="257" t="s">
        <v>231</v>
      </c>
      <c r="I105" s="258">
        <v>7.6799999999999993E-2</v>
      </c>
      <c r="J105" s="258">
        <v>0</v>
      </c>
      <c r="K105" s="259">
        <v>23.41</v>
      </c>
      <c r="L105" s="259">
        <v>1.8</v>
      </c>
    </row>
    <row r="106" spans="2:12" ht="25.5" x14ac:dyDescent="0.25">
      <c r="B106" s="255" t="s">
        <v>2273</v>
      </c>
      <c r="C106" s="256" t="s">
        <v>2285</v>
      </c>
      <c r="D106" s="255" t="s">
        <v>229</v>
      </c>
      <c r="E106" s="255" t="s">
        <v>2286</v>
      </c>
      <c r="F106" s="534" t="s">
        <v>2283</v>
      </c>
      <c r="G106" s="535"/>
      <c r="H106" s="257" t="s">
        <v>268</v>
      </c>
      <c r="I106" s="258">
        <v>1.1299999999999999E-2</v>
      </c>
      <c r="J106" s="258">
        <v>0</v>
      </c>
      <c r="K106" s="259">
        <v>206.5</v>
      </c>
      <c r="L106" s="259">
        <v>2.33</v>
      </c>
    </row>
    <row r="107" spans="2:12" ht="25.5" x14ac:dyDescent="0.25">
      <c r="B107" s="255" t="s">
        <v>2273</v>
      </c>
      <c r="C107" s="256" t="s">
        <v>2455</v>
      </c>
      <c r="D107" s="255" t="s">
        <v>229</v>
      </c>
      <c r="E107" s="255" t="s">
        <v>2456</v>
      </c>
      <c r="F107" s="534" t="s">
        <v>2283</v>
      </c>
      <c r="G107" s="535"/>
      <c r="H107" s="257" t="s">
        <v>268</v>
      </c>
      <c r="I107" s="258">
        <v>3.3E-3</v>
      </c>
      <c r="J107" s="258">
        <v>0</v>
      </c>
      <c r="K107" s="259">
        <v>355</v>
      </c>
      <c r="L107" s="259">
        <v>1.17</v>
      </c>
    </row>
    <row r="108" spans="2:12" ht="25.5" x14ac:dyDescent="0.25">
      <c r="B108" s="255" t="s">
        <v>2273</v>
      </c>
      <c r="C108" s="256" t="s">
        <v>2344</v>
      </c>
      <c r="D108" s="255" t="s">
        <v>229</v>
      </c>
      <c r="E108" s="255" t="s">
        <v>491</v>
      </c>
      <c r="F108" s="534" t="s">
        <v>2283</v>
      </c>
      <c r="G108" s="535"/>
      <c r="H108" s="257" t="s">
        <v>268</v>
      </c>
      <c r="I108" s="258">
        <v>3.8E-3</v>
      </c>
      <c r="J108" s="258">
        <v>0</v>
      </c>
      <c r="K108" s="259">
        <v>8.1300000000000008</v>
      </c>
      <c r="L108" s="259">
        <v>0.03</v>
      </c>
    </row>
    <row r="109" spans="2:12" ht="25.5" x14ac:dyDescent="0.25">
      <c r="B109" s="255" t="s">
        <v>2273</v>
      </c>
      <c r="C109" s="256" t="s">
        <v>2321</v>
      </c>
      <c r="D109" s="255" t="s">
        <v>229</v>
      </c>
      <c r="E109" s="255" t="s">
        <v>2322</v>
      </c>
      <c r="F109" s="534" t="s">
        <v>2283</v>
      </c>
      <c r="G109" s="535"/>
      <c r="H109" s="257" t="s">
        <v>268</v>
      </c>
      <c r="I109" s="258">
        <v>6.0000000000000001E-3</v>
      </c>
      <c r="J109" s="258">
        <v>0</v>
      </c>
      <c r="K109" s="259">
        <v>2</v>
      </c>
      <c r="L109" s="259">
        <v>0.01</v>
      </c>
    </row>
    <row r="110" spans="2:12" ht="25.5" x14ac:dyDescent="0.25">
      <c r="B110" s="255" t="s">
        <v>2273</v>
      </c>
      <c r="C110" s="256" t="s">
        <v>2449</v>
      </c>
      <c r="D110" s="255" t="s">
        <v>229</v>
      </c>
      <c r="E110" s="255" t="s">
        <v>2450</v>
      </c>
      <c r="F110" s="534" t="s">
        <v>2283</v>
      </c>
      <c r="G110" s="535"/>
      <c r="H110" s="257" t="s">
        <v>2378</v>
      </c>
      <c r="I110" s="258">
        <v>8.9999999999999998E-4</v>
      </c>
      <c r="J110" s="258">
        <v>0</v>
      </c>
      <c r="K110" s="259">
        <v>103.27</v>
      </c>
      <c r="L110" s="259">
        <v>0.09</v>
      </c>
    </row>
    <row r="111" spans="2:12" ht="25.5" x14ac:dyDescent="0.25">
      <c r="B111" s="255" t="s">
        <v>2273</v>
      </c>
      <c r="C111" s="256" t="s">
        <v>2292</v>
      </c>
      <c r="D111" s="255" t="s">
        <v>229</v>
      </c>
      <c r="E111" s="255" t="s">
        <v>2293</v>
      </c>
      <c r="F111" s="534" t="s">
        <v>2283</v>
      </c>
      <c r="G111" s="535"/>
      <c r="H111" s="257" t="s">
        <v>284</v>
      </c>
      <c r="I111" s="258">
        <v>4.1000000000000003E-3</v>
      </c>
      <c r="J111" s="258">
        <v>0</v>
      </c>
      <c r="K111" s="259">
        <v>3647.05</v>
      </c>
      <c r="L111" s="259">
        <v>14.95</v>
      </c>
    </row>
    <row r="112" spans="2:12" ht="25.5" x14ac:dyDescent="0.25">
      <c r="B112" s="255" t="s">
        <v>2273</v>
      </c>
      <c r="C112" s="256" t="s">
        <v>2323</v>
      </c>
      <c r="D112" s="255" t="s">
        <v>229</v>
      </c>
      <c r="E112" s="255" t="s">
        <v>2324</v>
      </c>
      <c r="F112" s="534" t="s">
        <v>2283</v>
      </c>
      <c r="G112" s="535"/>
      <c r="H112" s="257" t="s">
        <v>240</v>
      </c>
      <c r="I112" s="258">
        <v>9.1999999999999998E-3</v>
      </c>
      <c r="J112" s="258">
        <v>0</v>
      </c>
      <c r="K112" s="259">
        <v>66.38</v>
      </c>
      <c r="L112" s="259">
        <v>0.61</v>
      </c>
    </row>
    <row r="113" spans="2:12" ht="25.5" x14ac:dyDescent="0.25">
      <c r="B113" s="255" t="s">
        <v>2273</v>
      </c>
      <c r="C113" s="256" t="s">
        <v>2345</v>
      </c>
      <c r="D113" s="255" t="s">
        <v>229</v>
      </c>
      <c r="E113" s="255" t="s">
        <v>2346</v>
      </c>
      <c r="F113" s="534" t="s">
        <v>2283</v>
      </c>
      <c r="G113" s="535"/>
      <c r="H113" s="257" t="s">
        <v>268</v>
      </c>
      <c r="I113" s="258">
        <v>6.0000000000000001E-3</v>
      </c>
      <c r="J113" s="258">
        <v>0</v>
      </c>
      <c r="K113" s="259">
        <v>15.6</v>
      </c>
      <c r="L113" s="259">
        <v>0.09</v>
      </c>
    </row>
    <row r="114" spans="2:12" ht="25.5" x14ac:dyDescent="0.25">
      <c r="B114" s="255" t="s">
        <v>2273</v>
      </c>
      <c r="C114" s="256" t="s">
        <v>2303</v>
      </c>
      <c r="D114" s="255" t="s">
        <v>229</v>
      </c>
      <c r="E114" s="255" t="s">
        <v>2304</v>
      </c>
      <c r="F114" s="534" t="s">
        <v>2283</v>
      </c>
      <c r="G114" s="535"/>
      <c r="H114" s="257" t="s">
        <v>268</v>
      </c>
      <c r="I114" s="258">
        <v>1E-3</v>
      </c>
      <c r="J114" s="258">
        <v>0</v>
      </c>
      <c r="K114" s="259">
        <v>21.74</v>
      </c>
      <c r="L114" s="259">
        <v>0.02</v>
      </c>
    </row>
    <row r="115" spans="2:12" ht="25.5" x14ac:dyDescent="0.25">
      <c r="B115" s="255" t="s">
        <v>2273</v>
      </c>
      <c r="C115" s="256" t="s">
        <v>2461</v>
      </c>
      <c r="D115" s="255" t="s">
        <v>229</v>
      </c>
      <c r="E115" s="255" t="s">
        <v>2462</v>
      </c>
      <c r="F115" s="534" t="s">
        <v>2283</v>
      </c>
      <c r="G115" s="535"/>
      <c r="H115" s="257" t="s">
        <v>268</v>
      </c>
      <c r="I115" s="258">
        <v>1.1000000000000001E-3</v>
      </c>
      <c r="J115" s="258">
        <v>0</v>
      </c>
      <c r="K115" s="259">
        <v>1200</v>
      </c>
      <c r="L115" s="259">
        <v>1.32</v>
      </c>
    </row>
    <row r="116" spans="2:12" ht="25.5" x14ac:dyDescent="0.25">
      <c r="B116" s="255" t="s">
        <v>2273</v>
      </c>
      <c r="C116" s="256" t="s">
        <v>2338</v>
      </c>
      <c r="D116" s="255" t="s">
        <v>229</v>
      </c>
      <c r="E116" s="255" t="s">
        <v>2339</v>
      </c>
      <c r="F116" s="534" t="s">
        <v>2283</v>
      </c>
      <c r="G116" s="535"/>
      <c r="H116" s="257" t="s">
        <v>284</v>
      </c>
      <c r="I116" s="258">
        <v>1.5299999999999999E-2</v>
      </c>
      <c r="J116" s="258">
        <v>0</v>
      </c>
      <c r="K116" s="259">
        <v>157.65</v>
      </c>
      <c r="L116" s="259">
        <v>2.41</v>
      </c>
    </row>
    <row r="117" spans="2:12" ht="25.5" x14ac:dyDescent="0.25">
      <c r="B117" s="255" t="s">
        <v>2273</v>
      </c>
      <c r="C117" s="256" t="s">
        <v>2349</v>
      </c>
      <c r="D117" s="255" t="s">
        <v>229</v>
      </c>
      <c r="E117" s="255" t="s">
        <v>2350</v>
      </c>
      <c r="F117" s="534" t="s">
        <v>2283</v>
      </c>
      <c r="G117" s="535"/>
      <c r="H117" s="257" t="s">
        <v>268</v>
      </c>
      <c r="I117" s="258">
        <v>3.8E-3</v>
      </c>
      <c r="J117" s="258">
        <v>0</v>
      </c>
      <c r="K117" s="259">
        <v>3.44</v>
      </c>
      <c r="L117" s="259">
        <v>0.01</v>
      </c>
    </row>
    <row r="118" spans="2:12" ht="25.5" x14ac:dyDescent="0.25">
      <c r="B118" s="255" t="s">
        <v>2273</v>
      </c>
      <c r="C118" s="256" t="s">
        <v>2297</v>
      </c>
      <c r="D118" s="255" t="s">
        <v>229</v>
      </c>
      <c r="E118" s="255" t="s">
        <v>2298</v>
      </c>
      <c r="F118" s="534" t="s">
        <v>2283</v>
      </c>
      <c r="G118" s="535"/>
      <c r="H118" s="257" t="s">
        <v>284</v>
      </c>
      <c r="I118" s="258">
        <v>2.29E-2</v>
      </c>
      <c r="J118" s="258">
        <v>0</v>
      </c>
      <c r="K118" s="259">
        <v>151.24</v>
      </c>
      <c r="L118" s="259">
        <v>3.46</v>
      </c>
    </row>
    <row r="119" spans="2:12" ht="25.5" x14ac:dyDescent="0.25">
      <c r="B119" s="255" t="s">
        <v>2273</v>
      </c>
      <c r="C119" s="256" t="s">
        <v>2331</v>
      </c>
      <c r="D119" s="255" t="s">
        <v>229</v>
      </c>
      <c r="E119" s="255" t="s">
        <v>2332</v>
      </c>
      <c r="F119" s="534" t="s">
        <v>2283</v>
      </c>
      <c r="G119" s="535"/>
      <c r="H119" s="257" t="s">
        <v>268</v>
      </c>
      <c r="I119" s="258">
        <v>7.6E-3</v>
      </c>
      <c r="J119" s="258">
        <v>0</v>
      </c>
      <c r="K119" s="259">
        <v>66.48</v>
      </c>
      <c r="L119" s="259">
        <v>0.51</v>
      </c>
    </row>
    <row r="120" spans="2:12" ht="25.5" x14ac:dyDescent="0.25">
      <c r="B120" s="255" t="s">
        <v>2273</v>
      </c>
      <c r="C120" s="256" t="s">
        <v>2315</v>
      </c>
      <c r="D120" s="255" t="s">
        <v>229</v>
      </c>
      <c r="E120" s="255" t="s">
        <v>2316</v>
      </c>
      <c r="F120" s="534" t="s">
        <v>2283</v>
      </c>
      <c r="G120" s="535"/>
      <c r="H120" s="257" t="s">
        <v>268</v>
      </c>
      <c r="I120" s="258">
        <v>1.8E-3</v>
      </c>
      <c r="J120" s="258">
        <v>0</v>
      </c>
      <c r="K120" s="259">
        <v>212.49</v>
      </c>
      <c r="L120" s="259">
        <v>0.38</v>
      </c>
    </row>
    <row r="121" spans="2:12" ht="38.25" x14ac:dyDescent="0.25">
      <c r="B121" s="255" t="s">
        <v>2273</v>
      </c>
      <c r="C121" s="256" t="s">
        <v>2329</v>
      </c>
      <c r="D121" s="255" t="s">
        <v>229</v>
      </c>
      <c r="E121" s="255" t="s">
        <v>2330</v>
      </c>
      <c r="F121" s="534" t="s">
        <v>2283</v>
      </c>
      <c r="G121" s="535"/>
      <c r="H121" s="257" t="s">
        <v>268</v>
      </c>
      <c r="I121" s="258">
        <v>4.0000000000000001E-3</v>
      </c>
      <c r="J121" s="258">
        <v>0</v>
      </c>
      <c r="K121" s="259">
        <v>2.75</v>
      </c>
      <c r="L121" s="259">
        <v>0.01</v>
      </c>
    </row>
    <row r="122" spans="2:12" ht="25.5" x14ac:dyDescent="0.25">
      <c r="B122" s="255" t="s">
        <v>2273</v>
      </c>
      <c r="C122" s="256" t="s">
        <v>2445</v>
      </c>
      <c r="D122" s="255" t="s">
        <v>229</v>
      </c>
      <c r="E122" s="255" t="s">
        <v>2446</v>
      </c>
      <c r="F122" s="534" t="s">
        <v>2283</v>
      </c>
      <c r="G122" s="535"/>
      <c r="H122" s="257" t="s">
        <v>360</v>
      </c>
      <c r="I122" s="258">
        <v>15.326000000000001</v>
      </c>
      <c r="J122" s="258">
        <v>0</v>
      </c>
      <c r="K122" s="259">
        <v>0.64</v>
      </c>
      <c r="L122" s="259">
        <v>9.81</v>
      </c>
    </row>
    <row r="123" spans="2:12" ht="25.5" x14ac:dyDescent="0.25">
      <c r="B123" s="255" t="s">
        <v>2273</v>
      </c>
      <c r="C123" s="256" t="s">
        <v>2497</v>
      </c>
      <c r="D123" s="255" t="s">
        <v>229</v>
      </c>
      <c r="E123" s="255" t="s">
        <v>1173</v>
      </c>
      <c r="F123" s="534" t="s">
        <v>2283</v>
      </c>
      <c r="G123" s="535"/>
      <c r="H123" s="257" t="s">
        <v>268</v>
      </c>
      <c r="I123" s="258">
        <v>1.8100000000000002E-2</v>
      </c>
      <c r="J123" s="258">
        <v>0</v>
      </c>
      <c r="K123" s="259">
        <v>11.54</v>
      </c>
      <c r="L123" s="259">
        <v>0.21</v>
      </c>
    </row>
    <row r="124" spans="2:12" ht="25.5" x14ac:dyDescent="0.25">
      <c r="B124" s="255" t="s">
        <v>2273</v>
      </c>
      <c r="C124" s="256" t="s">
        <v>2441</v>
      </c>
      <c r="D124" s="255" t="s">
        <v>229</v>
      </c>
      <c r="E124" s="255" t="s">
        <v>2442</v>
      </c>
      <c r="F124" s="534" t="s">
        <v>2283</v>
      </c>
      <c r="G124" s="535"/>
      <c r="H124" s="257" t="s">
        <v>268</v>
      </c>
      <c r="I124" s="258">
        <v>1.8E-3</v>
      </c>
      <c r="J124" s="258">
        <v>0</v>
      </c>
      <c r="K124" s="259">
        <v>58.16</v>
      </c>
      <c r="L124" s="259">
        <v>0.1</v>
      </c>
    </row>
    <row r="125" spans="2:12" ht="25.5" x14ac:dyDescent="0.25">
      <c r="B125" s="255" t="s">
        <v>2273</v>
      </c>
      <c r="C125" s="256" t="s">
        <v>2486</v>
      </c>
      <c r="D125" s="255" t="s">
        <v>229</v>
      </c>
      <c r="E125" s="255" t="s">
        <v>3172</v>
      </c>
      <c r="F125" s="534" t="s">
        <v>2283</v>
      </c>
      <c r="G125" s="535"/>
      <c r="H125" s="257" t="s">
        <v>268</v>
      </c>
      <c r="I125" s="258">
        <v>0.26040000000000002</v>
      </c>
      <c r="J125" s="258">
        <v>0</v>
      </c>
      <c r="K125" s="259">
        <v>1.0900000000000001</v>
      </c>
      <c r="L125" s="259">
        <v>0.28000000000000003</v>
      </c>
    </row>
    <row r="126" spans="2:12" ht="25.5" x14ac:dyDescent="0.25">
      <c r="B126" s="255" t="s">
        <v>2273</v>
      </c>
      <c r="C126" s="256" t="s">
        <v>2412</v>
      </c>
      <c r="D126" s="255" t="s">
        <v>229</v>
      </c>
      <c r="E126" s="255" t="s">
        <v>2413</v>
      </c>
      <c r="F126" s="534" t="s">
        <v>2283</v>
      </c>
      <c r="G126" s="535"/>
      <c r="H126" s="257" t="s">
        <v>284</v>
      </c>
      <c r="I126" s="258">
        <v>3.8399999999999997E-2</v>
      </c>
      <c r="J126" s="258">
        <v>0</v>
      </c>
      <c r="K126" s="259">
        <v>157.54</v>
      </c>
      <c r="L126" s="259">
        <v>6.05</v>
      </c>
    </row>
    <row r="127" spans="2:12" ht="25.5" x14ac:dyDescent="0.25">
      <c r="B127" s="255" t="s">
        <v>2273</v>
      </c>
      <c r="C127" s="256" t="s">
        <v>2463</v>
      </c>
      <c r="D127" s="255" t="s">
        <v>229</v>
      </c>
      <c r="E127" s="255" t="s">
        <v>2464</v>
      </c>
      <c r="F127" s="534" t="s">
        <v>2283</v>
      </c>
      <c r="G127" s="535"/>
      <c r="H127" s="257" t="s">
        <v>2378</v>
      </c>
      <c r="I127" s="258">
        <v>9.7600000000000006E-2</v>
      </c>
      <c r="J127" s="258">
        <v>0</v>
      </c>
      <c r="K127" s="259">
        <v>13.04</v>
      </c>
      <c r="L127" s="259">
        <v>1.27</v>
      </c>
    </row>
    <row r="128" spans="2:12" ht="25.5" x14ac:dyDescent="0.25">
      <c r="B128" s="255" t="s">
        <v>2273</v>
      </c>
      <c r="C128" s="256" t="s">
        <v>2467</v>
      </c>
      <c r="D128" s="255" t="s">
        <v>229</v>
      </c>
      <c r="E128" s="255" t="s">
        <v>2468</v>
      </c>
      <c r="F128" s="534" t="s">
        <v>2283</v>
      </c>
      <c r="G128" s="535"/>
      <c r="H128" s="257" t="s">
        <v>268</v>
      </c>
      <c r="I128" s="258">
        <v>5.0299999999999997E-2</v>
      </c>
      <c r="J128" s="258">
        <v>0</v>
      </c>
      <c r="K128" s="259">
        <v>9.17</v>
      </c>
      <c r="L128" s="259">
        <v>0.46</v>
      </c>
    </row>
    <row r="129" spans="2:12" ht="25.5" x14ac:dyDescent="0.25">
      <c r="B129" s="255" t="s">
        <v>2273</v>
      </c>
      <c r="C129" s="256" t="s">
        <v>2299</v>
      </c>
      <c r="D129" s="255" t="s">
        <v>229</v>
      </c>
      <c r="E129" s="255" t="s">
        <v>2300</v>
      </c>
      <c r="F129" s="534" t="s">
        <v>2283</v>
      </c>
      <c r="G129" s="535"/>
      <c r="H129" s="257" t="s">
        <v>268</v>
      </c>
      <c r="I129" s="258">
        <v>1.5299999999999999E-2</v>
      </c>
      <c r="J129" s="258">
        <v>0</v>
      </c>
      <c r="K129" s="259">
        <v>2.96</v>
      </c>
      <c r="L129" s="259">
        <v>0.05</v>
      </c>
    </row>
    <row r="130" spans="2:12" ht="25.5" x14ac:dyDescent="0.25">
      <c r="B130" s="255" t="s">
        <v>2273</v>
      </c>
      <c r="C130" s="256" t="s">
        <v>2364</v>
      </c>
      <c r="D130" s="255" t="s">
        <v>229</v>
      </c>
      <c r="E130" s="255" t="s">
        <v>2365</v>
      </c>
      <c r="F130" s="534" t="s">
        <v>2283</v>
      </c>
      <c r="G130" s="535"/>
      <c r="H130" s="257" t="s">
        <v>268</v>
      </c>
      <c r="I130" s="258">
        <v>3.3999999999999998E-3</v>
      </c>
      <c r="J130" s="258">
        <v>0</v>
      </c>
      <c r="K130" s="259">
        <v>40.6</v>
      </c>
      <c r="L130" s="259">
        <v>0.14000000000000001</v>
      </c>
    </row>
    <row r="131" spans="2:12" ht="25.5" x14ac:dyDescent="0.25">
      <c r="B131" s="255" t="s">
        <v>2273</v>
      </c>
      <c r="C131" s="256" t="s">
        <v>2384</v>
      </c>
      <c r="D131" s="255" t="s">
        <v>229</v>
      </c>
      <c r="E131" s="255" t="s">
        <v>2385</v>
      </c>
      <c r="F131" s="534" t="s">
        <v>2283</v>
      </c>
      <c r="G131" s="535"/>
      <c r="H131" s="257" t="s">
        <v>268</v>
      </c>
      <c r="I131" s="258">
        <v>1.95E-2</v>
      </c>
      <c r="J131" s="258">
        <v>0</v>
      </c>
      <c r="K131" s="259">
        <v>34.83</v>
      </c>
      <c r="L131" s="259">
        <v>0.68</v>
      </c>
    </row>
    <row r="132" spans="2:12" ht="25.5" x14ac:dyDescent="0.25">
      <c r="B132" s="255" t="s">
        <v>2273</v>
      </c>
      <c r="C132" s="256" t="s">
        <v>2167</v>
      </c>
      <c r="D132" s="255" t="s">
        <v>229</v>
      </c>
      <c r="E132" s="255" t="s">
        <v>2168</v>
      </c>
      <c r="F132" s="534" t="s">
        <v>2162</v>
      </c>
      <c r="G132" s="535"/>
      <c r="H132" s="257" t="s">
        <v>231</v>
      </c>
      <c r="I132" s="258">
        <v>0.2863</v>
      </c>
      <c r="J132" s="258">
        <v>0</v>
      </c>
      <c r="K132" s="259">
        <v>23.41</v>
      </c>
      <c r="L132" s="259">
        <v>6.7</v>
      </c>
    </row>
    <row r="133" spans="2:12" ht="25.5" x14ac:dyDescent="0.25">
      <c r="B133" s="255" t="s">
        <v>2273</v>
      </c>
      <c r="C133" s="256" t="s">
        <v>2410</v>
      </c>
      <c r="D133" s="255" t="s">
        <v>229</v>
      </c>
      <c r="E133" s="255" t="s">
        <v>2411</v>
      </c>
      <c r="F133" s="534" t="s">
        <v>2283</v>
      </c>
      <c r="G133" s="535"/>
      <c r="H133" s="257" t="s">
        <v>268</v>
      </c>
      <c r="I133" s="258">
        <v>5.0000000000000001E-4</v>
      </c>
      <c r="J133" s="258">
        <v>0</v>
      </c>
      <c r="K133" s="259">
        <v>1447.85</v>
      </c>
      <c r="L133" s="259">
        <v>0.72</v>
      </c>
    </row>
    <row r="134" spans="2:12" ht="25.5" x14ac:dyDescent="0.25">
      <c r="B134" s="255" t="s">
        <v>2273</v>
      </c>
      <c r="C134" s="256" t="s">
        <v>2327</v>
      </c>
      <c r="D134" s="255" t="s">
        <v>229</v>
      </c>
      <c r="E134" s="255" t="s">
        <v>2328</v>
      </c>
      <c r="F134" s="534" t="s">
        <v>2283</v>
      </c>
      <c r="G134" s="535"/>
      <c r="H134" s="257" t="s">
        <v>268</v>
      </c>
      <c r="I134" s="258">
        <v>7.0199999999999999E-2</v>
      </c>
      <c r="J134" s="258">
        <v>0</v>
      </c>
      <c r="K134" s="259">
        <v>2.86</v>
      </c>
      <c r="L134" s="259">
        <v>0.2</v>
      </c>
    </row>
    <row r="135" spans="2:12" ht="25.5" x14ac:dyDescent="0.25">
      <c r="B135" s="255" t="s">
        <v>2273</v>
      </c>
      <c r="C135" s="256" t="s">
        <v>2391</v>
      </c>
      <c r="D135" s="255" t="s">
        <v>229</v>
      </c>
      <c r="E135" s="255" t="s">
        <v>2392</v>
      </c>
      <c r="F135" s="534" t="s">
        <v>2283</v>
      </c>
      <c r="G135" s="535"/>
      <c r="H135" s="257" t="s">
        <v>268</v>
      </c>
      <c r="I135" s="258">
        <v>9.4000000000000004E-3</v>
      </c>
      <c r="J135" s="258">
        <v>0</v>
      </c>
      <c r="K135" s="259">
        <v>28.66</v>
      </c>
      <c r="L135" s="259">
        <v>0.27</v>
      </c>
    </row>
    <row r="136" spans="2:12" ht="25.5" x14ac:dyDescent="0.25">
      <c r="B136" s="255" t="s">
        <v>2273</v>
      </c>
      <c r="C136" s="256" t="s">
        <v>2284</v>
      </c>
      <c r="D136" s="255" t="s">
        <v>229</v>
      </c>
      <c r="E136" s="255" t="s">
        <v>572</v>
      </c>
      <c r="F136" s="534" t="s">
        <v>2283</v>
      </c>
      <c r="G136" s="535"/>
      <c r="H136" s="257" t="s">
        <v>268</v>
      </c>
      <c r="I136" s="258">
        <v>9.4000000000000004E-3</v>
      </c>
      <c r="J136" s="258">
        <v>0</v>
      </c>
      <c r="K136" s="259">
        <v>12.06</v>
      </c>
      <c r="L136" s="259">
        <v>0.11</v>
      </c>
    </row>
    <row r="137" spans="2:12" ht="25.5" x14ac:dyDescent="0.25">
      <c r="B137" s="255" t="s">
        <v>2273</v>
      </c>
      <c r="C137" s="256" t="s">
        <v>2478</v>
      </c>
      <c r="D137" s="255" t="s">
        <v>229</v>
      </c>
      <c r="E137" s="255" t="s">
        <v>2479</v>
      </c>
      <c r="F137" s="534" t="s">
        <v>2283</v>
      </c>
      <c r="G137" s="535"/>
      <c r="H137" s="257" t="s">
        <v>268</v>
      </c>
      <c r="I137" s="258">
        <v>3.32E-2</v>
      </c>
      <c r="J137" s="258">
        <v>0</v>
      </c>
      <c r="K137" s="259">
        <v>4.8</v>
      </c>
      <c r="L137" s="259">
        <v>0.16</v>
      </c>
    </row>
    <row r="138" spans="2:12" ht="25.5" x14ac:dyDescent="0.25">
      <c r="B138" s="255" t="s">
        <v>2273</v>
      </c>
      <c r="C138" s="256" t="s">
        <v>2325</v>
      </c>
      <c r="D138" s="255" t="s">
        <v>229</v>
      </c>
      <c r="E138" s="255" t="s">
        <v>2326</v>
      </c>
      <c r="F138" s="534" t="s">
        <v>2283</v>
      </c>
      <c r="G138" s="535"/>
      <c r="H138" s="257" t="s">
        <v>360</v>
      </c>
      <c r="I138" s="258">
        <v>2.5999999999999999E-3</v>
      </c>
      <c r="J138" s="258">
        <v>0</v>
      </c>
      <c r="K138" s="259">
        <v>8.84</v>
      </c>
      <c r="L138" s="259">
        <v>0.02</v>
      </c>
    </row>
    <row r="139" spans="2:12" ht="25.5" x14ac:dyDescent="0.25">
      <c r="B139" s="255" t="s">
        <v>2273</v>
      </c>
      <c r="C139" s="256" t="s">
        <v>2487</v>
      </c>
      <c r="D139" s="255" t="s">
        <v>229</v>
      </c>
      <c r="E139" s="255" t="s">
        <v>2488</v>
      </c>
      <c r="F139" s="534" t="s">
        <v>2283</v>
      </c>
      <c r="G139" s="535"/>
      <c r="H139" s="257" t="s">
        <v>2378</v>
      </c>
      <c r="I139" s="258">
        <v>2.8400000000000002E-2</v>
      </c>
      <c r="J139" s="258">
        <v>0</v>
      </c>
      <c r="K139" s="259">
        <v>5.64</v>
      </c>
      <c r="L139" s="259">
        <v>0.16</v>
      </c>
    </row>
    <row r="140" spans="2:12" ht="25.5" x14ac:dyDescent="0.25">
      <c r="B140" s="255" t="s">
        <v>2273</v>
      </c>
      <c r="C140" s="256" t="s">
        <v>2482</v>
      </c>
      <c r="D140" s="255" t="s">
        <v>229</v>
      </c>
      <c r="E140" s="255" t="s">
        <v>2483</v>
      </c>
      <c r="F140" s="534" t="s">
        <v>2283</v>
      </c>
      <c r="G140" s="535"/>
      <c r="H140" s="257" t="s">
        <v>268</v>
      </c>
      <c r="I140" s="258">
        <v>9.4000000000000004E-3</v>
      </c>
      <c r="J140" s="258">
        <v>0</v>
      </c>
      <c r="K140" s="259">
        <v>13.71</v>
      </c>
      <c r="L140" s="259">
        <v>0.13</v>
      </c>
    </row>
    <row r="141" spans="2:12" ht="25.5" x14ac:dyDescent="0.25">
      <c r="B141" s="255" t="s">
        <v>2273</v>
      </c>
      <c r="C141" s="256" t="s">
        <v>2407</v>
      </c>
      <c r="D141" s="255" t="s">
        <v>229</v>
      </c>
      <c r="E141" s="255" t="s">
        <v>2408</v>
      </c>
      <c r="F141" s="534" t="s">
        <v>2283</v>
      </c>
      <c r="G141" s="535"/>
      <c r="H141" s="257" t="s">
        <v>268</v>
      </c>
      <c r="I141" s="258">
        <v>3.0300000000000001E-2</v>
      </c>
      <c r="J141" s="258">
        <v>0</v>
      </c>
      <c r="K141" s="259">
        <v>1.1499999999999999</v>
      </c>
      <c r="L141" s="259">
        <v>0.03</v>
      </c>
    </row>
    <row r="142" spans="2:12" ht="25.5" x14ac:dyDescent="0.25">
      <c r="B142" s="255" t="s">
        <v>2273</v>
      </c>
      <c r="C142" s="256" t="s">
        <v>2403</v>
      </c>
      <c r="D142" s="255" t="s">
        <v>229</v>
      </c>
      <c r="E142" s="255" t="s">
        <v>2404</v>
      </c>
      <c r="F142" s="534" t="s">
        <v>2283</v>
      </c>
      <c r="G142" s="535"/>
      <c r="H142" s="257" t="s">
        <v>268</v>
      </c>
      <c r="I142" s="258">
        <v>2.01E-2</v>
      </c>
      <c r="J142" s="258">
        <v>0</v>
      </c>
      <c r="K142" s="259">
        <v>11.24</v>
      </c>
      <c r="L142" s="259">
        <v>0.23</v>
      </c>
    </row>
    <row r="143" spans="2:12" ht="25.5" x14ac:dyDescent="0.25">
      <c r="B143" s="255" t="s">
        <v>2273</v>
      </c>
      <c r="C143" s="256" t="s">
        <v>2401</v>
      </c>
      <c r="D143" s="255" t="s">
        <v>229</v>
      </c>
      <c r="E143" s="255" t="s">
        <v>2402</v>
      </c>
      <c r="F143" s="534" t="s">
        <v>2283</v>
      </c>
      <c r="G143" s="535"/>
      <c r="H143" s="257" t="s">
        <v>268</v>
      </c>
      <c r="I143" s="258">
        <v>6.0400000000000002E-2</v>
      </c>
      <c r="J143" s="258">
        <v>0</v>
      </c>
      <c r="K143" s="259">
        <v>0.19</v>
      </c>
      <c r="L143" s="259">
        <v>0.01</v>
      </c>
    </row>
    <row r="144" spans="2:12" ht="25.5" x14ac:dyDescent="0.25">
      <c r="B144" s="255" t="s">
        <v>2273</v>
      </c>
      <c r="C144" s="256" t="s">
        <v>2409</v>
      </c>
      <c r="D144" s="255" t="s">
        <v>229</v>
      </c>
      <c r="E144" s="255" t="s">
        <v>560</v>
      </c>
      <c r="F144" s="534" t="s">
        <v>2283</v>
      </c>
      <c r="G144" s="535"/>
      <c r="H144" s="257" t="s">
        <v>292</v>
      </c>
      <c r="I144" s="258">
        <v>4.0300000000000002E-2</v>
      </c>
      <c r="J144" s="258">
        <v>0</v>
      </c>
      <c r="K144" s="259">
        <v>16.28</v>
      </c>
      <c r="L144" s="259">
        <v>0.66</v>
      </c>
    </row>
    <row r="145" spans="2:12" ht="25.5" x14ac:dyDescent="0.25">
      <c r="B145" s="255" t="s">
        <v>2273</v>
      </c>
      <c r="C145" s="256" t="s">
        <v>2347</v>
      </c>
      <c r="D145" s="255" t="s">
        <v>229</v>
      </c>
      <c r="E145" s="255" t="s">
        <v>2348</v>
      </c>
      <c r="F145" s="534" t="s">
        <v>2283</v>
      </c>
      <c r="G145" s="535"/>
      <c r="H145" s="257" t="s">
        <v>268</v>
      </c>
      <c r="I145" s="258">
        <v>4.0000000000000002E-4</v>
      </c>
      <c r="J145" s="258">
        <v>0</v>
      </c>
      <c r="K145" s="259">
        <v>1061.83</v>
      </c>
      <c r="L145" s="259">
        <v>0.42</v>
      </c>
    </row>
    <row r="146" spans="2:12" ht="25.5" x14ac:dyDescent="0.25">
      <c r="B146" s="255" t="s">
        <v>2273</v>
      </c>
      <c r="C146" s="256" t="s">
        <v>2425</v>
      </c>
      <c r="D146" s="255" t="s">
        <v>229</v>
      </c>
      <c r="E146" s="255" t="s">
        <v>2426</v>
      </c>
      <c r="F146" s="534" t="s">
        <v>2283</v>
      </c>
      <c r="G146" s="535"/>
      <c r="H146" s="257" t="s">
        <v>268</v>
      </c>
      <c r="I146" s="258">
        <v>1.95E-2</v>
      </c>
      <c r="J146" s="258">
        <v>0</v>
      </c>
      <c r="K146" s="259">
        <v>28.1</v>
      </c>
      <c r="L146" s="259">
        <v>0.55000000000000004</v>
      </c>
    </row>
    <row r="147" spans="2:12" ht="25.5" x14ac:dyDescent="0.25">
      <c r="B147" s="255" t="s">
        <v>2273</v>
      </c>
      <c r="C147" s="256" t="s">
        <v>2386</v>
      </c>
      <c r="D147" s="255" t="s">
        <v>229</v>
      </c>
      <c r="E147" s="255" t="s">
        <v>2387</v>
      </c>
      <c r="F147" s="534" t="s">
        <v>2283</v>
      </c>
      <c r="G147" s="535"/>
      <c r="H147" s="257" t="s">
        <v>994</v>
      </c>
      <c r="I147" s="258">
        <v>3.8E-3</v>
      </c>
      <c r="J147" s="258">
        <v>0</v>
      </c>
      <c r="K147" s="259">
        <v>11.16</v>
      </c>
      <c r="L147" s="259">
        <v>0.04</v>
      </c>
    </row>
    <row r="148" spans="2:12" ht="25.5" x14ac:dyDescent="0.25">
      <c r="B148" s="255" t="s">
        <v>2273</v>
      </c>
      <c r="C148" s="256" t="s">
        <v>2471</v>
      </c>
      <c r="D148" s="255" t="s">
        <v>229</v>
      </c>
      <c r="E148" s="255" t="s">
        <v>2472</v>
      </c>
      <c r="F148" s="534" t="s">
        <v>2283</v>
      </c>
      <c r="G148" s="535"/>
      <c r="H148" s="257" t="s">
        <v>292</v>
      </c>
      <c r="I148" s="258">
        <v>2.0739000000000001</v>
      </c>
      <c r="J148" s="258">
        <v>0</v>
      </c>
      <c r="K148" s="259">
        <v>7.37</v>
      </c>
      <c r="L148" s="259">
        <v>15.28</v>
      </c>
    </row>
    <row r="149" spans="2:12" ht="25.5" x14ac:dyDescent="0.25">
      <c r="B149" s="255" t="s">
        <v>2273</v>
      </c>
      <c r="C149" s="256" t="s">
        <v>2288</v>
      </c>
      <c r="D149" s="255" t="s">
        <v>229</v>
      </c>
      <c r="E149" s="255" t="s">
        <v>2289</v>
      </c>
      <c r="F149" s="534" t="s">
        <v>2283</v>
      </c>
      <c r="G149" s="535"/>
      <c r="H149" s="257" t="s">
        <v>268</v>
      </c>
      <c r="I149" s="258">
        <v>6.0000000000000001E-3</v>
      </c>
      <c r="J149" s="258">
        <v>0</v>
      </c>
      <c r="K149" s="259">
        <v>49.8</v>
      </c>
      <c r="L149" s="259">
        <v>0.3</v>
      </c>
    </row>
    <row r="150" spans="2:12" ht="25.5" x14ac:dyDescent="0.25">
      <c r="B150" s="255" t="s">
        <v>2273</v>
      </c>
      <c r="C150" s="256" t="s">
        <v>2459</v>
      </c>
      <c r="D150" s="255" t="s">
        <v>229</v>
      </c>
      <c r="E150" s="255" t="s">
        <v>2460</v>
      </c>
      <c r="F150" s="534" t="s">
        <v>2283</v>
      </c>
      <c r="G150" s="535"/>
      <c r="H150" s="257" t="s">
        <v>268</v>
      </c>
      <c r="I150" s="258">
        <v>4.7999999999999996E-3</v>
      </c>
      <c r="J150" s="258">
        <v>0</v>
      </c>
      <c r="K150" s="259">
        <v>268.42</v>
      </c>
      <c r="L150" s="259">
        <v>1.29</v>
      </c>
    </row>
    <row r="151" spans="2:12" ht="25.5" x14ac:dyDescent="0.25">
      <c r="B151" s="255" t="s">
        <v>2273</v>
      </c>
      <c r="C151" s="256" t="s">
        <v>2199</v>
      </c>
      <c r="D151" s="255" t="s">
        <v>229</v>
      </c>
      <c r="E151" s="255" t="s">
        <v>2200</v>
      </c>
      <c r="F151" s="534" t="s">
        <v>2162</v>
      </c>
      <c r="G151" s="535"/>
      <c r="H151" s="257" t="s">
        <v>231</v>
      </c>
      <c r="I151" s="258">
        <v>2.0000000000000001E-4</v>
      </c>
      <c r="J151" s="258">
        <v>0</v>
      </c>
      <c r="K151" s="259">
        <v>21.65</v>
      </c>
      <c r="L151" s="259">
        <v>0</v>
      </c>
    </row>
    <row r="152" spans="2:12" ht="25.5" x14ac:dyDescent="0.25">
      <c r="B152" s="255" t="s">
        <v>2273</v>
      </c>
      <c r="C152" s="256" t="s">
        <v>2366</v>
      </c>
      <c r="D152" s="255" t="s">
        <v>229</v>
      </c>
      <c r="E152" s="255" t="s">
        <v>2367</v>
      </c>
      <c r="F152" s="534" t="s">
        <v>2283</v>
      </c>
      <c r="G152" s="535"/>
      <c r="H152" s="257" t="s">
        <v>268</v>
      </c>
      <c r="I152" s="258">
        <v>3.6999999999999998E-2</v>
      </c>
      <c r="J152" s="258">
        <v>0</v>
      </c>
      <c r="K152" s="259">
        <v>12.35</v>
      </c>
      <c r="L152" s="259">
        <v>0.46</v>
      </c>
    </row>
    <row r="153" spans="2:12" ht="25.5" x14ac:dyDescent="0.25">
      <c r="B153" s="255" t="s">
        <v>2273</v>
      </c>
      <c r="C153" s="256" t="s">
        <v>2176</v>
      </c>
      <c r="D153" s="255" t="s">
        <v>229</v>
      </c>
      <c r="E153" s="255" t="s">
        <v>2177</v>
      </c>
      <c r="F153" s="534" t="s">
        <v>2162</v>
      </c>
      <c r="G153" s="535"/>
      <c r="H153" s="257" t="s">
        <v>231</v>
      </c>
      <c r="I153" s="258">
        <v>8.8200000000000001E-2</v>
      </c>
      <c r="J153" s="258">
        <v>0</v>
      </c>
      <c r="K153" s="259">
        <v>23.41</v>
      </c>
      <c r="L153" s="259">
        <v>2.06</v>
      </c>
    </row>
    <row r="154" spans="2:12" ht="25.5" x14ac:dyDescent="0.25">
      <c r="B154" s="255" t="s">
        <v>2273</v>
      </c>
      <c r="C154" s="256" t="s">
        <v>2342</v>
      </c>
      <c r="D154" s="255" t="s">
        <v>229</v>
      </c>
      <c r="E154" s="255" t="s">
        <v>2343</v>
      </c>
      <c r="F154" s="534" t="s">
        <v>2283</v>
      </c>
      <c r="G154" s="535"/>
      <c r="H154" s="257" t="s">
        <v>268</v>
      </c>
      <c r="I154" s="258">
        <v>8.0999999999999996E-3</v>
      </c>
      <c r="J154" s="258">
        <v>0</v>
      </c>
      <c r="K154" s="259">
        <v>11.91</v>
      </c>
      <c r="L154" s="259">
        <v>0.1</v>
      </c>
    </row>
    <row r="155" spans="2:12" ht="25.5" x14ac:dyDescent="0.25">
      <c r="B155" s="255" t="s">
        <v>2273</v>
      </c>
      <c r="C155" s="256" t="s">
        <v>2319</v>
      </c>
      <c r="D155" s="255" t="s">
        <v>229</v>
      </c>
      <c r="E155" s="255" t="s">
        <v>2320</v>
      </c>
      <c r="F155" s="534" t="s">
        <v>2283</v>
      </c>
      <c r="G155" s="535"/>
      <c r="H155" s="257" t="s">
        <v>268</v>
      </c>
      <c r="I155" s="258">
        <v>1.21E-2</v>
      </c>
      <c r="J155" s="258">
        <v>0</v>
      </c>
      <c r="K155" s="259">
        <v>2.58</v>
      </c>
      <c r="L155" s="259">
        <v>0.03</v>
      </c>
    </row>
    <row r="156" spans="2:12" ht="25.5" x14ac:dyDescent="0.25">
      <c r="B156" s="255" t="s">
        <v>2273</v>
      </c>
      <c r="C156" s="256" t="s">
        <v>2388</v>
      </c>
      <c r="D156" s="255" t="s">
        <v>229</v>
      </c>
      <c r="E156" s="255" t="s">
        <v>2389</v>
      </c>
      <c r="F156" s="534" t="s">
        <v>2283</v>
      </c>
      <c r="G156" s="535"/>
      <c r="H156" s="257" t="s">
        <v>2390</v>
      </c>
      <c r="I156" s="258">
        <v>0.27500000000000002</v>
      </c>
      <c r="J156" s="258">
        <v>0</v>
      </c>
      <c r="K156" s="259">
        <v>17.12</v>
      </c>
      <c r="L156" s="259">
        <v>4.71</v>
      </c>
    </row>
    <row r="157" spans="2:12" ht="25.5" x14ac:dyDescent="0.25">
      <c r="B157" s="255" t="s">
        <v>2273</v>
      </c>
      <c r="C157" s="256" t="s">
        <v>2380</v>
      </c>
      <c r="D157" s="255" t="s">
        <v>229</v>
      </c>
      <c r="E157" s="255" t="s">
        <v>2381</v>
      </c>
      <c r="F157" s="534" t="s">
        <v>2283</v>
      </c>
      <c r="G157" s="535"/>
      <c r="H157" s="257" t="s">
        <v>268</v>
      </c>
      <c r="I157" s="258">
        <v>1.8E-3</v>
      </c>
      <c r="J157" s="258">
        <v>0</v>
      </c>
      <c r="K157" s="259">
        <v>47.97</v>
      </c>
      <c r="L157" s="259">
        <v>0.09</v>
      </c>
    </row>
    <row r="158" spans="2:12" ht="25.5" x14ac:dyDescent="0.25">
      <c r="B158" s="255" t="s">
        <v>2273</v>
      </c>
      <c r="C158" s="256" t="s">
        <v>2447</v>
      </c>
      <c r="D158" s="255" t="s">
        <v>229</v>
      </c>
      <c r="E158" s="255" t="s">
        <v>2448</v>
      </c>
      <c r="F158" s="534" t="s">
        <v>2283</v>
      </c>
      <c r="G158" s="535"/>
      <c r="H158" s="257" t="s">
        <v>268</v>
      </c>
      <c r="I158" s="258">
        <v>8.5000000000000006E-3</v>
      </c>
      <c r="J158" s="258">
        <v>0</v>
      </c>
      <c r="K158" s="259">
        <v>159.9</v>
      </c>
      <c r="L158" s="259">
        <v>1.36</v>
      </c>
    </row>
    <row r="159" spans="2:12" ht="25.5" x14ac:dyDescent="0.25">
      <c r="B159" s="255" t="s">
        <v>2273</v>
      </c>
      <c r="C159" s="256" t="s">
        <v>2359</v>
      </c>
      <c r="D159" s="255" t="s">
        <v>229</v>
      </c>
      <c r="E159" s="255" t="s">
        <v>2360</v>
      </c>
      <c r="F159" s="534" t="s">
        <v>2283</v>
      </c>
      <c r="G159" s="535"/>
      <c r="H159" s="257" t="s">
        <v>2361</v>
      </c>
      <c r="I159" s="258">
        <v>7.7700000000000005E-2</v>
      </c>
      <c r="J159" s="258">
        <v>0</v>
      </c>
      <c r="K159" s="259">
        <v>12.99</v>
      </c>
      <c r="L159" s="259">
        <v>1.01</v>
      </c>
    </row>
    <row r="160" spans="2:12" ht="25.5" x14ac:dyDescent="0.25">
      <c r="B160" s="255" t="s">
        <v>2273</v>
      </c>
      <c r="C160" s="256" t="s">
        <v>2451</v>
      </c>
      <c r="D160" s="255" t="s">
        <v>229</v>
      </c>
      <c r="E160" s="255" t="s">
        <v>2452</v>
      </c>
      <c r="F160" s="534" t="s">
        <v>2283</v>
      </c>
      <c r="G160" s="535"/>
      <c r="H160" s="257" t="s">
        <v>268</v>
      </c>
      <c r="I160" s="258">
        <v>3.0099999999999998E-2</v>
      </c>
      <c r="J160" s="258">
        <v>0</v>
      </c>
      <c r="K160" s="259">
        <v>2.2000000000000002</v>
      </c>
      <c r="L160" s="259">
        <v>7.0000000000000007E-2</v>
      </c>
    </row>
    <row r="161" spans="2:12" ht="25.5" x14ac:dyDescent="0.25">
      <c r="B161" s="255" t="s">
        <v>2273</v>
      </c>
      <c r="C161" s="256" t="s">
        <v>2334</v>
      </c>
      <c r="D161" s="255" t="s">
        <v>229</v>
      </c>
      <c r="E161" s="255" t="s">
        <v>2335</v>
      </c>
      <c r="F161" s="534" t="s">
        <v>2283</v>
      </c>
      <c r="G161" s="535"/>
      <c r="H161" s="257" t="s">
        <v>268</v>
      </c>
      <c r="I161" s="258">
        <v>2.01E-2</v>
      </c>
      <c r="J161" s="258">
        <v>0</v>
      </c>
      <c r="K161" s="259">
        <v>35.93</v>
      </c>
      <c r="L161" s="259">
        <v>0.72</v>
      </c>
    </row>
    <row r="162" spans="2:12" ht="25.5" x14ac:dyDescent="0.25">
      <c r="B162" s="255" t="s">
        <v>2273</v>
      </c>
      <c r="C162" s="256" t="s">
        <v>2160</v>
      </c>
      <c r="D162" s="255" t="s">
        <v>229</v>
      </c>
      <c r="E162" s="255" t="s">
        <v>2161</v>
      </c>
      <c r="F162" s="534" t="s">
        <v>2162</v>
      </c>
      <c r="G162" s="535"/>
      <c r="H162" s="257" t="s">
        <v>231</v>
      </c>
      <c r="I162" s="258">
        <v>0.1114</v>
      </c>
      <c r="J162" s="258">
        <v>0</v>
      </c>
      <c r="K162" s="259">
        <v>15.3</v>
      </c>
      <c r="L162" s="259">
        <v>1.7</v>
      </c>
    </row>
    <row r="163" spans="2:12" ht="25.5" x14ac:dyDescent="0.25">
      <c r="B163" s="255" t="s">
        <v>2273</v>
      </c>
      <c r="C163" s="256" t="s">
        <v>2382</v>
      </c>
      <c r="D163" s="255" t="s">
        <v>229</v>
      </c>
      <c r="E163" s="255" t="s">
        <v>2383</v>
      </c>
      <c r="F163" s="534" t="s">
        <v>2283</v>
      </c>
      <c r="G163" s="535"/>
      <c r="H163" s="257" t="s">
        <v>360</v>
      </c>
      <c r="I163" s="258">
        <v>5.1999999999999998E-3</v>
      </c>
      <c r="J163" s="258">
        <v>0</v>
      </c>
      <c r="K163" s="259">
        <v>17.3</v>
      </c>
      <c r="L163" s="259">
        <v>0.09</v>
      </c>
    </row>
    <row r="164" spans="2:12" ht="25.5" x14ac:dyDescent="0.25">
      <c r="B164" s="255" t="s">
        <v>2273</v>
      </c>
      <c r="C164" s="256" t="s">
        <v>2317</v>
      </c>
      <c r="D164" s="255" t="s">
        <v>229</v>
      </c>
      <c r="E164" s="255" t="s">
        <v>2318</v>
      </c>
      <c r="F164" s="534" t="s">
        <v>2283</v>
      </c>
      <c r="G164" s="535"/>
      <c r="H164" s="257" t="s">
        <v>360</v>
      </c>
      <c r="I164" s="258">
        <v>9.4600000000000004E-2</v>
      </c>
      <c r="J164" s="258">
        <v>0</v>
      </c>
      <c r="K164" s="259">
        <v>12.81</v>
      </c>
      <c r="L164" s="259">
        <v>1.21</v>
      </c>
    </row>
    <row r="165" spans="2:12" ht="25.5" x14ac:dyDescent="0.25">
      <c r="B165" s="255" t="s">
        <v>2273</v>
      </c>
      <c r="C165" s="256" t="s">
        <v>2333</v>
      </c>
      <c r="D165" s="255" t="s">
        <v>229</v>
      </c>
      <c r="E165" s="255" t="s">
        <v>712</v>
      </c>
      <c r="F165" s="534" t="s">
        <v>2283</v>
      </c>
      <c r="G165" s="535"/>
      <c r="H165" s="257" t="s">
        <v>292</v>
      </c>
      <c r="I165" s="258">
        <v>3.0099999999999998E-2</v>
      </c>
      <c r="J165" s="258">
        <v>0</v>
      </c>
      <c r="K165" s="259">
        <v>8.2899999999999991</v>
      </c>
      <c r="L165" s="259">
        <v>0.25</v>
      </c>
    </row>
    <row r="166" spans="2:12" ht="25.5" x14ac:dyDescent="0.25">
      <c r="B166" s="255" t="s">
        <v>2273</v>
      </c>
      <c r="C166" s="256" t="s">
        <v>2395</v>
      </c>
      <c r="D166" s="255" t="s">
        <v>229</v>
      </c>
      <c r="E166" s="255" t="s">
        <v>2396</v>
      </c>
      <c r="F166" s="534" t="s">
        <v>2283</v>
      </c>
      <c r="G166" s="535"/>
      <c r="H166" s="257" t="s">
        <v>240</v>
      </c>
      <c r="I166" s="258">
        <v>1.1788000000000001</v>
      </c>
      <c r="J166" s="258">
        <v>0</v>
      </c>
      <c r="K166" s="259">
        <v>29.1</v>
      </c>
      <c r="L166" s="259">
        <v>34.299999999999997</v>
      </c>
    </row>
    <row r="167" spans="2:12" ht="25.5" x14ac:dyDescent="0.25">
      <c r="B167" s="255" t="s">
        <v>2273</v>
      </c>
      <c r="C167" s="256" t="s">
        <v>2374</v>
      </c>
      <c r="D167" s="255" t="s">
        <v>229</v>
      </c>
      <c r="E167" s="255" t="s">
        <v>2375</v>
      </c>
      <c r="F167" s="534" t="s">
        <v>2283</v>
      </c>
      <c r="G167" s="535"/>
      <c r="H167" s="257" t="s">
        <v>360</v>
      </c>
      <c r="I167" s="258">
        <v>5.9200000000000003E-2</v>
      </c>
      <c r="J167" s="258">
        <v>0</v>
      </c>
      <c r="K167" s="259">
        <v>19.510000000000002</v>
      </c>
      <c r="L167" s="259">
        <v>1.1499999999999999</v>
      </c>
    </row>
    <row r="168" spans="2:12" ht="25.5" x14ac:dyDescent="0.25">
      <c r="B168" s="255" t="s">
        <v>2273</v>
      </c>
      <c r="C168" s="256" t="s">
        <v>2370</v>
      </c>
      <c r="D168" s="255" t="s">
        <v>229</v>
      </c>
      <c r="E168" s="255" t="s">
        <v>2371</v>
      </c>
      <c r="F168" s="534" t="s">
        <v>2283</v>
      </c>
      <c r="G168" s="535"/>
      <c r="H168" s="257" t="s">
        <v>268</v>
      </c>
      <c r="I168" s="258">
        <v>1.8E-3</v>
      </c>
      <c r="J168" s="258">
        <v>0</v>
      </c>
      <c r="K168" s="259">
        <v>16.53</v>
      </c>
      <c r="L168" s="259">
        <v>0.03</v>
      </c>
    </row>
    <row r="169" spans="2:12" ht="25.5" x14ac:dyDescent="0.25">
      <c r="B169" s="255" t="s">
        <v>2273</v>
      </c>
      <c r="C169" s="256" t="s">
        <v>2495</v>
      </c>
      <c r="D169" s="255" t="s">
        <v>229</v>
      </c>
      <c r="E169" s="255" t="s">
        <v>2496</v>
      </c>
      <c r="F169" s="534" t="s">
        <v>2283</v>
      </c>
      <c r="G169" s="535"/>
      <c r="H169" s="257" t="s">
        <v>292</v>
      </c>
      <c r="I169" s="258">
        <v>1.121</v>
      </c>
      <c r="J169" s="258">
        <v>0</v>
      </c>
      <c r="K169" s="259">
        <v>2.59</v>
      </c>
      <c r="L169" s="259">
        <v>2.9</v>
      </c>
    </row>
    <row r="170" spans="2:12" ht="25.5" x14ac:dyDescent="0.25">
      <c r="B170" s="255" t="s">
        <v>2273</v>
      </c>
      <c r="C170" s="256" t="s">
        <v>2484</v>
      </c>
      <c r="D170" s="255" t="s">
        <v>229</v>
      </c>
      <c r="E170" s="255" t="s">
        <v>2485</v>
      </c>
      <c r="F170" s="534" t="s">
        <v>2283</v>
      </c>
      <c r="G170" s="535"/>
      <c r="H170" s="257" t="s">
        <v>268</v>
      </c>
      <c r="I170" s="258">
        <v>1.21E-2</v>
      </c>
      <c r="J170" s="258">
        <v>0</v>
      </c>
      <c r="K170" s="259">
        <v>2.2799999999999998</v>
      </c>
      <c r="L170" s="259">
        <v>0.03</v>
      </c>
    </row>
    <row r="171" spans="2:12" ht="25.5" x14ac:dyDescent="0.25">
      <c r="B171" s="255" t="s">
        <v>2273</v>
      </c>
      <c r="C171" s="256" t="s">
        <v>2340</v>
      </c>
      <c r="D171" s="255" t="s">
        <v>229</v>
      </c>
      <c r="E171" s="255" t="s">
        <v>2341</v>
      </c>
      <c r="F171" s="534" t="s">
        <v>2283</v>
      </c>
      <c r="G171" s="535"/>
      <c r="H171" s="257" t="s">
        <v>268</v>
      </c>
      <c r="I171" s="258">
        <v>4.0000000000000002E-4</v>
      </c>
      <c r="J171" s="258">
        <v>0</v>
      </c>
      <c r="K171" s="259">
        <v>1190</v>
      </c>
      <c r="L171" s="259">
        <v>0.48</v>
      </c>
    </row>
    <row r="172" spans="2:12" ht="25.5" x14ac:dyDescent="0.25">
      <c r="B172" s="255" t="s">
        <v>2273</v>
      </c>
      <c r="C172" s="256" t="s">
        <v>2435</v>
      </c>
      <c r="D172" s="255" t="s">
        <v>229</v>
      </c>
      <c r="E172" s="255" t="s">
        <v>2436</v>
      </c>
      <c r="F172" s="534" t="s">
        <v>2283</v>
      </c>
      <c r="G172" s="535"/>
      <c r="H172" s="257" t="s">
        <v>360</v>
      </c>
      <c r="I172" s="258">
        <v>0.27760000000000001</v>
      </c>
      <c r="J172" s="258">
        <v>0</v>
      </c>
      <c r="K172" s="259">
        <v>5.77</v>
      </c>
      <c r="L172" s="259">
        <v>1.6</v>
      </c>
    </row>
    <row r="173" spans="2:12" ht="25.5" x14ac:dyDescent="0.25">
      <c r="B173" s="255" t="s">
        <v>2273</v>
      </c>
      <c r="C173" s="256" t="s">
        <v>2457</v>
      </c>
      <c r="D173" s="255" t="s">
        <v>229</v>
      </c>
      <c r="E173" s="255" t="s">
        <v>2458</v>
      </c>
      <c r="F173" s="534" t="s">
        <v>2283</v>
      </c>
      <c r="G173" s="535"/>
      <c r="H173" s="257" t="s">
        <v>268</v>
      </c>
      <c r="I173" s="258">
        <v>7.6E-3</v>
      </c>
      <c r="J173" s="258">
        <v>0</v>
      </c>
      <c r="K173" s="259">
        <v>31.92</v>
      </c>
      <c r="L173" s="259">
        <v>0.24</v>
      </c>
    </row>
    <row r="174" spans="2:12" ht="25.5" x14ac:dyDescent="0.25">
      <c r="B174" s="255" t="s">
        <v>2273</v>
      </c>
      <c r="C174" s="256" t="s">
        <v>2443</v>
      </c>
      <c r="D174" s="255" t="s">
        <v>229</v>
      </c>
      <c r="E174" s="255" t="s">
        <v>2444</v>
      </c>
      <c r="F174" s="534" t="s">
        <v>2283</v>
      </c>
      <c r="G174" s="535"/>
      <c r="H174" s="257" t="s">
        <v>268</v>
      </c>
      <c r="I174" s="258">
        <v>4.0000000000000002E-4</v>
      </c>
      <c r="J174" s="258">
        <v>0</v>
      </c>
      <c r="K174" s="259">
        <v>2714.01</v>
      </c>
      <c r="L174" s="259">
        <v>1.0900000000000001</v>
      </c>
    </row>
    <row r="175" spans="2:12" ht="25.5" x14ac:dyDescent="0.25">
      <c r="B175" s="255" t="s">
        <v>2273</v>
      </c>
      <c r="C175" s="256" t="s">
        <v>2493</v>
      </c>
      <c r="D175" s="255" t="s">
        <v>229</v>
      </c>
      <c r="E175" s="255" t="s">
        <v>2494</v>
      </c>
      <c r="F175" s="534" t="s">
        <v>2283</v>
      </c>
      <c r="G175" s="535"/>
      <c r="H175" s="257" t="s">
        <v>268</v>
      </c>
      <c r="I175" s="258">
        <v>1.8100000000000002E-2</v>
      </c>
      <c r="J175" s="258">
        <v>0</v>
      </c>
      <c r="K175" s="259">
        <v>18.14</v>
      </c>
      <c r="L175" s="259">
        <v>0.33</v>
      </c>
    </row>
    <row r="176" spans="2:12" ht="25.5" x14ac:dyDescent="0.25">
      <c r="B176" s="255" t="s">
        <v>2273</v>
      </c>
      <c r="C176" s="256" t="s">
        <v>2353</v>
      </c>
      <c r="D176" s="255" t="s">
        <v>229</v>
      </c>
      <c r="E176" s="255" t="s">
        <v>2354</v>
      </c>
      <c r="F176" s="534" t="s">
        <v>2283</v>
      </c>
      <c r="G176" s="535"/>
      <c r="H176" s="257" t="s">
        <v>268</v>
      </c>
      <c r="I176" s="258">
        <v>1.8E-3</v>
      </c>
      <c r="J176" s="258">
        <v>0</v>
      </c>
      <c r="K176" s="259">
        <v>51.1</v>
      </c>
      <c r="L176" s="259">
        <v>0.09</v>
      </c>
    </row>
    <row r="177" spans="2:12" ht="25.5" x14ac:dyDescent="0.25">
      <c r="B177" s="255" t="s">
        <v>2273</v>
      </c>
      <c r="C177" s="256" t="s">
        <v>2296</v>
      </c>
      <c r="D177" s="255" t="s">
        <v>229</v>
      </c>
      <c r="E177" s="255" t="s">
        <v>1366</v>
      </c>
      <c r="F177" s="534" t="s">
        <v>2283</v>
      </c>
      <c r="G177" s="535"/>
      <c r="H177" s="257" t="s">
        <v>268</v>
      </c>
      <c r="I177" s="258">
        <v>0.16350000000000001</v>
      </c>
      <c r="J177" s="258">
        <v>0</v>
      </c>
      <c r="K177" s="259">
        <v>3.77</v>
      </c>
      <c r="L177" s="259">
        <v>0.62</v>
      </c>
    </row>
    <row r="178" spans="2:12" ht="25.5" x14ac:dyDescent="0.25">
      <c r="B178" s="255" t="s">
        <v>2273</v>
      </c>
      <c r="C178" s="256" t="s">
        <v>2423</v>
      </c>
      <c r="D178" s="255" t="s">
        <v>229</v>
      </c>
      <c r="E178" s="255" t="s">
        <v>2424</v>
      </c>
      <c r="F178" s="534" t="s">
        <v>2283</v>
      </c>
      <c r="G178" s="535"/>
      <c r="H178" s="257" t="s">
        <v>240</v>
      </c>
      <c r="I178" s="258">
        <v>7.6700000000000004E-2</v>
      </c>
      <c r="J178" s="258">
        <v>0</v>
      </c>
      <c r="K178" s="259">
        <v>48.72</v>
      </c>
      <c r="L178" s="259">
        <v>3.74</v>
      </c>
    </row>
    <row r="179" spans="2:12" ht="25.5" x14ac:dyDescent="0.25">
      <c r="B179" s="255" t="s">
        <v>2273</v>
      </c>
      <c r="C179" s="256" t="s">
        <v>2465</v>
      </c>
      <c r="D179" s="255" t="s">
        <v>229</v>
      </c>
      <c r="E179" s="255" t="s">
        <v>2466</v>
      </c>
      <c r="F179" s="534" t="s">
        <v>2283</v>
      </c>
      <c r="G179" s="535"/>
      <c r="H179" s="257" t="s">
        <v>360</v>
      </c>
      <c r="I179" s="258">
        <v>5.7099999999999998E-2</v>
      </c>
      <c r="J179" s="258">
        <v>0</v>
      </c>
      <c r="K179" s="259">
        <v>29.9</v>
      </c>
      <c r="L179" s="259">
        <v>1.71</v>
      </c>
    </row>
    <row r="180" spans="2:12" ht="25.5" x14ac:dyDescent="0.25">
      <c r="B180" s="255" t="s">
        <v>2273</v>
      </c>
      <c r="C180" s="256" t="s">
        <v>2405</v>
      </c>
      <c r="D180" s="255" t="s">
        <v>229</v>
      </c>
      <c r="E180" s="255" t="s">
        <v>2406</v>
      </c>
      <c r="F180" s="534" t="s">
        <v>2283</v>
      </c>
      <c r="G180" s="535"/>
      <c r="H180" s="257" t="s">
        <v>2390</v>
      </c>
      <c r="I180" s="258">
        <v>0.97709999999999997</v>
      </c>
      <c r="J180" s="258">
        <v>0</v>
      </c>
      <c r="K180" s="259">
        <v>8.5</v>
      </c>
      <c r="L180" s="259">
        <v>8.31</v>
      </c>
    </row>
    <row r="181" spans="2:12" ht="25.5" x14ac:dyDescent="0.25">
      <c r="B181" s="255" t="s">
        <v>2273</v>
      </c>
      <c r="C181" s="256" t="s">
        <v>2194</v>
      </c>
      <c r="D181" s="255" t="s">
        <v>229</v>
      </c>
      <c r="E181" s="255" t="s">
        <v>2195</v>
      </c>
      <c r="F181" s="534" t="s">
        <v>2162</v>
      </c>
      <c r="G181" s="535"/>
      <c r="H181" s="257" t="s">
        <v>231</v>
      </c>
      <c r="I181" s="258">
        <v>3.2300000000000002E-2</v>
      </c>
      <c r="J181" s="258">
        <v>0</v>
      </c>
      <c r="K181" s="259">
        <v>18.36</v>
      </c>
      <c r="L181" s="259">
        <v>0.59</v>
      </c>
    </row>
    <row r="182" spans="2:12" ht="25.5" x14ac:dyDescent="0.25">
      <c r="B182" s="255" t="s">
        <v>2273</v>
      </c>
      <c r="C182" s="256" t="s">
        <v>2453</v>
      </c>
      <c r="D182" s="255" t="s">
        <v>229</v>
      </c>
      <c r="E182" s="255" t="s">
        <v>2454</v>
      </c>
      <c r="F182" s="534" t="s">
        <v>2283</v>
      </c>
      <c r="G182" s="535"/>
      <c r="H182" s="257" t="s">
        <v>268</v>
      </c>
      <c r="I182" s="258">
        <v>1.5100000000000001E-2</v>
      </c>
      <c r="J182" s="258">
        <v>0</v>
      </c>
      <c r="K182" s="259">
        <v>66.150000000000006</v>
      </c>
      <c r="L182" s="259">
        <v>1</v>
      </c>
    </row>
    <row r="183" spans="2:12" ht="25.5" x14ac:dyDescent="0.25">
      <c r="B183" s="255" t="s">
        <v>2273</v>
      </c>
      <c r="C183" s="256" t="s">
        <v>2310</v>
      </c>
      <c r="D183" s="255" t="s">
        <v>229</v>
      </c>
      <c r="E183" s="255" t="s">
        <v>3173</v>
      </c>
      <c r="F183" s="534" t="s">
        <v>2283</v>
      </c>
      <c r="G183" s="535"/>
      <c r="H183" s="257" t="s">
        <v>268</v>
      </c>
      <c r="I183" s="258">
        <v>1.8E-3</v>
      </c>
      <c r="J183" s="258">
        <v>0</v>
      </c>
      <c r="K183" s="259">
        <v>103.26</v>
      </c>
      <c r="L183" s="259">
        <v>0.19</v>
      </c>
    </row>
    <row r="184" spans="2:12" ht="25.5" x14ac:dyDescent="0.25">
      <c r="B184" s="255" t="s">
        <v>2273</v>
      </c>
      <c r="C184" s="256" t="s">
        <v>2163</v>
      </c>
      <c r="D184" s="255" t="s">
        <v>229</v>
      </c>
      <c r="E184" s="255" t="s">
        <v>2164</v>
      </c>
      <c r="F184" s="534" t="s">
        <v>2162</v>
      </c>
      <c r="G184" s="535"/>
      <c r="H184" s="257" t="s">
        <v>231</v>
      </c>
      <c r="I184" s="258">
        <v>1.3633</v>
      </c>
      <c r="J184" s="258">
        <v>0</v>
      </c>
      <c r="K184" s="259">
        <v>16.78</v>
      </c>
      <c r="L184" s="259">
        <v>22.88</v>
      </c>
    </row>
    <row r="185" spans="2:12" ht="25.5" x14ac:dyDescent="0.25">
      <c r="B185" s="255" t="s">
        <v>2273</v>
      </c>
      <c r="C185" s="256" t="s">
        <v>2421</v>
      </c>
      <c r="D185" s="255" t="s">
        <v>229</v>
      </c>
      <c r="E185" s="255" t="s">
        <v>2422</v>
      </c>
      <c r="F185" s="534" t="s">
        <v>2283</v>
      </c>
      <c r="G185" s="535"/>
      <c r="H185" s="257" t="s">
        <v>268</v>
      </c>
      <c r="I185" s="258">
        <v>3.0300000000000001E-2</v>
      </c>
      <c r="J185" s="258">
        <v>0</v>
      </c>
      <c r="K185" s="259">
        <v>17.91</v>
      </c>
      <c r="L185" s="259">
        <v>0.54</v>
      </c>
    </row>
    <row r="186" spans="2:12" ht="25.5" x14ac:dyDescent="0.25">
      <c r="B186" s="255" t="s">
        <v>2273</v>
      </c>
      <c r="C186" s="256" t="s">
        <v>2429</v>
      </c>
      <c r="D186" s="255" t="s">
        <v>229</v>
      </c>
      <c r="E186" s="255" t="s">
        <v>2430</v>
      </c>
      <c r="F186" s="534" t="s">
        <v>2283</v>
      </c>
      <c r="G186" s="535"/>
      <c r="H186" s="257" t="s">
        <v>268</v>
      </c>
      <c r="I186" s="258">
        <v>13.948700000000001</v>
      </c>
      <c r="J186" s="258">
        <v>0</v>
      </c>
      <c r="K186" s="259">
        <v>0.17</v>
      </c>
      <c r="L186" s="259">
        <v>2.37</v>
      </c>
    </row>
    <row r="187" spans="2:12" ht="25.5" x14ac:dyDescent="0.25">
      <c r="B187" s="260"/>
      <c r="C187" s="260"/>
      <c r="D187" s="260"/>
      <c r="E187" s="260"/>
      <c r="F187" s="260"/>
      <c r="G187" s="260" t="s">
        <v>2274</v>
      </c>
      <c r="H187" s="261">
        <v>36.53</v>
      </c>
      <c r="I187" s="260" t="s">
        <v>2275</v>
      </c>
      <c r="J187" s="261">
        <v>34.6</v>
      </c>
      <c r="K187" s="260" t="s">
        <v>2276</v>
      </c>
      <c r="L187" s="261">
        <v>71.13</v>
      </c>
    </row>
    <row r="188" spans="2:12" ht="25.5" x14ac:dyDescent="0.25">
      <c r="B188" s="260"/>
      <c r="C188" s="260"/>
      <c r="D188" s="260"/>
      <c r="E188" s="260"/>
      <c r="F188" s="260"/>
      <c r="G188" s="260" t="s">
        <v>2277</v>
      </c>
      <c r="H188" s="261">
        <v>0</v>
      </c>
      <c r="I188" s="260"/>
      <c r="J188" s="260" t="s">
        <v>2278</v>
      </c>
      <c r="K188" s="260"/>
      <c r="L188" s="261">
        <v>303.95</v>
      </c>
    </row>
    <row r="189" spans="2:12" ht="13.5" thickBot="1" x14ac:dyDescent="0.3">
      <c r="B189" s="222"/>
      <c r="C189" s="222"/>
      <c r="D189" s="222"/>
      <c r="E189" s="222"/>
      <c r="F189" s="222"/>
      <c r="G189" s="222"/>
      <c r="H189" s="222"/>
      <c r="I189" s="222" t="s">
        <v>2279</v>
      </c>
      <c r="J189" s="262" t="s">
        <v>3174</v>
      </c>
      <c r="K189" s="222" t="s">
        <v>2280</v>
      </c>
      <c r="L189" s="263">
        <v>13130.64</v>
      </c>
    </row>
    <row r="190" spans="2:12" ht="13.5" thickTop="1" x14ac:dyDescent="0.25">
      <c r="B190" s="264"/>
      <c r="C190" s="264"/>
      <c r="D190" s="264"/>
      <c r="E190" s="264"/>
      <c r="F190" s="264"/>
      <c r="G190" s="264"/>
      <c r="H190" s="264"/>
      <c r="I190" s="264"/>
      <c r="J190" s="264"/>
      <c r="K190" s="264"/>
      <c r="L190" s="264"/>
    </row>
    <row r="191" spans="2:12" ht="15" x14ac:dyDescent="0.25">
      <c r="B191" s="247" t="s">
        <v>250</v>
      </c>
      <c r="C191" s="248" t="s">
        <v>24</v>
      </c>
      <c r="D191" s="247" t="s">
        <v>50</v>
      </c>
      <c r="E191" s="247" t="s">
        <v>45</v>
      </c>
      <c r="F191" s="530" t="s">
        <v>2152</v>
      </c>
      <c r="G191" s="531"/>
      <c r="H191" s="249" t="s">
        <v>39</v>
      </c>
      <c r="I191" s="248" t="s">
        <v>41</v>
      </c>
      <c r="J191" s="248" t="s">
        <v>2271</v>
      </c>
      <c r="K191" s="248" t="s">
        <v>82</v>
      </c>
      <c r="L191" s="248" t="s">
        <v>40</v>
      </c>
    </row>
    <row r="192" spans="2:12" ht="25.5" x14ac:dyDescent="0.25">
      <c r="B192" s="250" t="s">
        <v>2272</v>
      </c>
      <c r="C192" s="251" t="s">
        <v>266</v>
      </c>
      <c r="D192" s="250" t="s">
        <v>229</v>
      </c>
      <c r="E192" s="250" t="s">
        <v>267</v>
      </c>
      <c r="F192" s="532">
        <v>2</v>
      </c>
      <c r="G192" s="533"/>
      <c r="H192" s="252" t="s">
        <v>268</v>
      </c>
      <c r="I192" s="253">
        <v>1</v>
      </c>
      <c r="J192" s="254"/>
      <c r="K192" s="254">
        <v>3675.93</v>
      </c>
      <c r="L192" s="254">
        <v>3675.93</v>
      </c>
    </row>
    <row r="193" spans="2:12" ht="25.5" x14ac:dyDescent="0.25">
      <c r="B193" s="255" t="s">
        <v>2273</v>
      </c>
      <c r="C193" s="256" t="s">
        <v>2169</v>
      </c>
      <c r="D193" s="255" t="s">
        <v>229</v>
      </c>
      <c r="E193" s="255" t="s">
        <v>2170</v>
      </c>
      <c r="F193" s="534" t="s">
        <v>2162</v>
      </c>
      <c r="G193" s="535"/>
      <c r="H193" s="257" t="s">
        <v>231</v>
      </c>
      <c r="I193" s="258">
        <v>14.958399999999999</v>
      </c>
      <c r="J193" s="258">
        <v>0</v>
      </c>
      <c r="K193" s="259">
        <v>23.41</v>
      </c>
      <c r="L193" s="259">
        <v>350.18</v>
      </c>
    </row>
    <row r="194" spans="2:12" ht="25.5" x14ac:dyDescent="0.25">
      <c r="B194" s="255" t="s">
        <v>2273</v>
      </c>
      <c r="C194" s="256" t="s">
        <v>2504</v>
      </c>
      <c r="D194" s="255" t="s">
        <v>229</v>
      </c>
      <c r="E194" s="255" t="s">
        <v>2505</v>
      </c>
      <c r="F194" s="534" t="s">
        <v>2283</v>
      </c>
      <c r="G194" s="535"/>
      <c r="H194" s="257" t="s">
        <v>268</v>
      </c>
      <c r="I194" s="258">
        <v>1.2251000000000001</v>
      </c>
      <c r="J194" s="258">
        <v>0</v>
      </c>
      <c r="K194" s="259">
        <v>1.1200000000000001</v>
      </c>
      <c r="L194" s="259">
        <v>1.37</v>
      </c>
    </row>
    <row r="195" spans="2:12" ht="25.5" x14ac:dyDescent="0.25">
      <c r="B195" s="255" t="s">
        <v>2273</v>
      </c>
      <c r="C195" s="256" t="s">
        <v>2495</v>
      </c>
      <c r="D195" s="255" t="s">
        <v>229</v>
      </c>
      <c r="E195" s="255" t="s">
        <v>2496</v>
      </c>
      <c r="F195" s="534" t="s">
        <v>2283</v>
      </c>
      <c r="G195" s="535"/>
      <c r="H195" s="257" t="s">
        <v>292</v>
      </c>
      <c r="I195" s="258">
        <v>16.63</v>
      </c>
      <c r="J195" s="258">
        <v>0</v>
      </c>
      <c r="K195" s="259">
        <v>2.59</v>
      </c>
      <c r="L195" s="259">
        <v>43.07</v>
      </c>
    </row>
    <row r="196" spans="2:12" ht="25.5" x14ac:dyDescent="0.25">
      <c r="B196" s="255" t="s">
        <v>2273</v>
      </c>
      <c r="C196" s="256" t="s">
        <v>2374</v>
      </c>
      <c r="D196" s="255" t="s">
        <v>229</v>
      </c>
      <c r="E196" s="255" t="s">
        <v>2375</v>
      </c>
      <c r="F196" s="534" t="s">
        <v>2283</v>
      </c>
      <c r="G196" s="535"/>
      <c r="H196" s="257" t="s">
        <v>360</v>
      </c>
      <c r="I196" s="258">
        <v>0.69110000000000005</v>
      </c>
      <c r="J196" s="258">
        <v>0</v>
      </c>
      <c r="K196" s="259">
        <v>19.510000000000002</v>
      </c>
      <c r="L196" s="259">
        <v>13.48</v>
      </c>
    </row>
    <row r="197" spans="2:12" ht="25.5" x14ac:dyDescent="0.25">
      <c r="B197" s="255" t="s">
        <v>2273</v>
      </c>
      <c r="C197" s="256" t="s">
        <v>2294</v>
      </c>
      <c r="D197" s="255" t="s">
        <v>229</v>
      </c>
      <c r="E197" s="255" t="s">
        <v>2295</v>
      </c>
      <c r="F197" s="534" t="s">
        <v>2283</v>
      </c>
      <c r="G197" s="535"/>
      <c r="H197" s="257" t="s">
        <v>240</v>
      </c>
      <c r="I197" s="258">
        <v>13.176</v>
      </c>
      <c r="J197" s="258">
        <v>0</v>
      </c>
      <c r="K197" s="259">
        <v>21.99</v>
      </c>
      <c r="L197" s="259">
        <v>289.74</v>
      </c>
    </row>
    <row r="198" spans="2:12" ht="25.5" x14ac:dyDescent="0.25">
      <c r="B198" s="255" t="s">
        <v>2273</v>
      </c>
      <c r="C198" s="256" t="s">
        <v>2439</v>
      </c>
      <c r="D198" s="255" t="s">
        <v>229</v>
      </c>
      <c r="E198" s="255" t="s">
        <v>2440</v>
      </c>
      <c r="F198" s="534" t="s">
        <v>2283</v>
      </c>
      <c r="G198" s="535"/>
      <c r="H198" s="257" t="s">
        <v>360</v>
      </c>
      <c r="I198" s="258">
        <v>0.65969999999999995</v>
      </c>
      <c r="J198" s="258">
        <v>0</v>
      </c>
      <c r="K198" s="259">
        <v>20.86</v>
      </c>
      <c r="L198" s="259">
        <v>13.76</v>
      </c>
    </row>
    <row r="199" spans="2:12" ht="25.5" x14ac:dyDescent="0.25">
      <c r="B199" s="255" t="s">
        <v>2273</v>
      </c>
      <c r="C199" s="256" t="s">
        <v>3175</v>
      </c>
      <c r="D199" s="255" t="s">
        <v>229</v>
      </c>
      <c r="E199" s="255" t="s">
        <v>3176</v>
      </c>
      <c r="F199" s="534" t="s">
        <v>2283</v>
      </c>
      <c r="G199" s="535"/>
      <c r="H199" s="257" t="s">
        <v>292</v>
      </c>
      <c r="I199" s="258">
        <v>0.2</v>
      </c>
      <c r="J199" s="258">
        <v>0</v>
      </c>
      <c r="K199" s="259">
        <v>14.81</v>
      </c>
      <c r="L199" s="259">
        <v>2.96</v>
      </c>
    </row>
    <row r="200" spans="2:12" ht="25.5" x14ac:dyDescent="0.25">
      <c r="B200" s="255" t="s">
        <v>2273</v>
      </c>
      <c r="C200" s="256" t="s">
        <v>2489</v>
      </c>
      <c r="D200" s="255" t="s">
        <v>229</v>
      </c>
      <c r="E200" s="255" t="s">
        <v>2490</v>
      </c>
      <c r="F200" s="534" t="s">
        <v>2283</v>
      </c>
      <c r="G200" s="535"/>
      <c r="H200" s="257" t="s">
        <v>360</v>
      </c>
      <c r="I200" s="258">
        <v>0.33040000000000003</v>
      </c>
      <c r="J200" s="258">
        <v>0</v>
      </c>
      <c r="K200" s="259">
        <v>25.46</v>
      </c>
      <c r="L200" s="259">
        <v>8.41</v>
      </c>
    </row>
    <row r="201" spans="2:12" ht="25.5" x14ac:dyDescent="0.25">
      <c r="B201" s="255" t="s">
        <v>2273</v>
      </c>
      <c r="C201" s="256" t="s">
        <v>2480</v>
      </c>
      <c r="D201" s="255" t="s">
        <v>229</v>
      </c>
      <c r="E201" s="255" t="s">
        <v>2481</v>
      </c>
      <c r="F201" s="534" t="s">
        <v>2283</v>
      </c>
      <c r="G201" s="535"/>
      <c r="H201" s="257" t="s">
        <v>292</v>
      </c>
      <c r="I201" s="258">
        <v>21.114000000000001</v>
      </c>
      <c r="J201" s="258">
        <v>0</v>
      </c>
      <c r="K201" s="259">
        <v>3.95</v>
      </c>
      <c r="L201" s="259">
        <v>83.4</v>
      </c>
    </row>
    <row r="202" spans="2:12" ht="25.5" x14ac:dyDescent="0.25">
      <c r="B202" s="255" t="s">
        <v>2273</v>
      </c>
      <c r="C202" s="256" t="s">
        <v>2433</v>
      </c>
      <c r="D202" s="255" t="s">
        <v>229</v>
      </c>
      <c r="E202" s="255" t="s">
        <v>2434</v>
      </c>
      <c r="F202" s="534" t="s">
        <v>2283</v>
      </c>
      <c r="G202" s="535"/>
      <c r="H202" s="257" t="s">
        <v>268</v>
      </c>
      <c r="I202" s="258">
        <v>0.5</v>
      </c>
      <c r="J202" s="258">
        <v>0</v>
      </c>
      <c r="K202" s="259">
        <v>27.15</v>
      </c>
      <c r="L202" s="259">
        <v>13.58</v>
      </c>
    </row>
    <row r="203" spans="2:12" ht="25.5" x14ac:dyDescent="0.25">
      <c r="B203" s="255" t="s">
        <v>2273</v>
      </c>
      <c r="C203" s="256" t="s">
        <v>2327</v>
      </c>
      <c r="D203" s="255" t="s">
        <v>229</v>
      </c>
      <c r="E203" s="255" t="s">
        <v>2328</v>
      </c>
      <c r="F203" s="534" t="s">
        <v>2283</v>
      </c>
      <c r="G203" s="535"/>
      <c r="H203" s="257" t="s">
        <v>268</v>
      </c>
      <c r="I203" s="258">
        <v>0.5</v>
      </c>
      <c r="J203" s="258">
        <v>0</v>
      </c>
      <c r="K203" s="259">
        <v>2.86</v>
      </c>
      <c r="L203" s="259">
        <v>1.43</v>
      </c>
    </row>
    <row r="204" spans="2:12" ht="25.5" x14ac:dyDescent="0.25">
      <c r="B204" s="255" t="s">
        <v>2273</v>
      </c>
      <c r="C204" s="256" t="s">
        <v>2301</v>
      </c>
      <c r="D204" s="255" t="s">
        <v>229</v>
      </c>
      <c r="E204" s="255" t="s">
        <v>2302</v>
      </c>
      <c r="F204" s="534" t="s">
        <v>2283</v>
      </c>
      <c r="G204" s="535"/>
      <c r="H204" s="257" t="s">
        <v>292</v>
      </c>
      <c r="I204" s="258">
        <v>6.2880000000000003</v>
      </c>
      <c r="J204" s="258">
        <v>0</v>
      </c>
      <c r="K204" s="259">
        <v>6.63</v>
      </c>
      <c r="L204" s="259">
        <v>41.69</v>
      </c>
    </row>
    <row r="205" spans="2:12" ht="25.5" x14ac:dyDescent="0.25">
      <c r="B205" s="255" t="s">
        <v>2273</v>
      </c>
      <c r="C205" s="256" t="s">
        <v>2486</v>
      </c>
      <c r="D205" s="255" t="s">
        <v>229</v>
      </c>
      <c r="E205" s="255" t="s">
        <v>3172</v>
      </c>
      <c r="F205" s="534" t="s">
        <v>2283</v>
      </c>
      <c r="G205" s="535"/>
      <c r="H205" s="257" t="s">
        <v>268</v>
      </c>
      <c r="I205" s="258">
        <v>5</v>
      </c>
      <c r="J205" s="258">
        <v>0</v>
      </c>
      <c r="K205" s="259">
        <v>1.0900000000000001</v>
      </c>
      <c r="L205" s="259">
        <v>5.45</v>
      </c>
    </row>
    <row r="206" spans="2:12" ht="25.5" x14ac:dyDescent="0.25">
      <c r="B206" s="255" t="s">
        <v>2273</v>
      </c>
      <c r="C206" s="256" t="s">
        <v>2414</v>
      </c>
      <c r="D206" s="255" t="s">
        <v>229</v>
      </c>
      <c r="E206" s="255" t="s">
        <v>2415</v>
      </c>
      <c r="F206" s="534" t="s">
        <v>2283</v>
      </c>
      <c r="G206" s="535"/>
      <c r="H206" s="257" t="s">
        <v>292</v>
      </c>
      <c r="I206" s="258">
        <v>2.79</v>
      </c>
      <c r="J206" s="258">
        <v>0</v>
      </c>
      <c r="K206" s="259">
        <v>2.12</v>
      </c>
      <c r="L206" s="259">
        <v>5.91</v>
      </c>
    </row>
    <row r="207" spans="2:12" ht="25.5" x14ac:dyDescent="0.25">
      <c r="B207" s="255" t="s">
        <v>2273</v>
      </c>
      <c r="C207" s="256" t="s">
        <v>2171</v>
      </c>
      <c r="D207" s="255" t="s">
        <v>229</v>
      </c>
      <c r="E207" s="255" t="s">
        <v>2172</v>
      </c>
      <c r="F207" s="534" t="s">
        <v>2162</v>
      </c>
      <c r="G207" s="535"/>
      <c r="H207" s="257" t="s">
        <v>231</v>
      </c>
      <c r="I207" s="258">
        <v>6</v>
      </c>
      <c r="J207" s="258">
        <v>0</v>
      </c>
      <c r="K207" s="259">
        <v>23.41</v>
      </c>
      <c r="L207" s="259">
        <v>140.46</v>
      </c>
    </row>
    <row r="208" spans="2:12" ht="25.5" x14ac:dyDescent="0.25">
      <c r="B208" s="255" t="s">
        <v>2273</v>
      </c>
      <c r="C208" s="256" t="s">
        <v>2393</v>
      </c>
      <c r="D208" s="255" t="s">
        <v>229</v>
      </c>
      <c r="E208" s="255" t="s">
        <v>2394</v>
      </c>
      <c r="F208" s="534" t="s">
        <v>2283</v>
      </c>
      <c r="G208" s="535"/>
      <c r="H208" s="257" t="s">
        <v>268</v>
      </c>
      <c r="I208" s="258">
        <v>1</v>
      </c>
      <c r="J208" s="258">
        <v>0</v>
      </c>
      <c r="K208" s="259">
        <v>19.03</v>
      </c>
      <c r="L208" s="259">
        <v>19.03</v>
      </c>
    </row>
    <row r="209" spans="2:12" ht="25.5" x14ac:dyDescent="0.25">
      <c r="B209" s="255" t="s">
        <v>2273</v>
      </c>
      <c r="C209" s="256" t="s">
        <v>2478</v>
      </c>
      <c r="D209" s="255" t="s">
        <v>229</v>
      </c>
      <c r="E209" s="255" t="s">
        <v>2479</v>
      </c>
      <c r="F209" s="534" t="s">
        <v>2283</v>
      </c>
      <c r="G209" s="535"/>
      <c r="H209" s="257" t="s">
        <v>268</v>
      </c>
      <c r="I209" s="258">
        <v>0.5</v>
      </c>
      <c r="J209" s="258">
        <v>0</v>
      </c>
      <c r="K209" s="259">
        <v>4.8</v>
      </c>
      <c r="L209" s="259">
        <v>2.4</v>
      </c>
    </row>
    <row r="210" spans="2:12" ht="25.5" x14ac:dyDescent="0.25">
      <c r="B210" s="255" t="s">
        <v>2273</v>
      </c>
      <c r="C210" s="256" t="s">
        <v>2299</v>
      </c>
      <c r="D210" s="255" t="s">
        <v>229</v>
      </c>
      <c r="E210" s="255" t="s">
        <v>2300</v>
      </c>
      <c r="F210" s="534" t="s">
        <v>2283</v>
      </c>
      <c r="G210" s="535"/>
      <c r="H210" s="257" t="s">
        <v>268</v>
      </c>
      <c r="I210" s="258">
        <v>0.5</v>
      </c>
      <c r="J210" s="258">
        <v>0</v>
      </c>
      <c r="K210" s="259">
        <v>2.96</v>
      </c>
      <c r="L210" s="259">
        <v>1.48</v>
      </c>
    </row>
    <row r="211" spans="2:12" ht="25.5" x14ac:dyDescent="0.25">
      <c r="B211" s="255" t="s">
        <v>2273</v>
      </c>
      <c r="C211" s="256" t="s">
        <v>2176</v>
      </c>
      <c r="D211" s="255" t="s">
        <v>229</v>
      </c>
      <c r="E211" s="255" t="s">
        <v>2177</v>
      </c>
      <c r="F211" s="534" t="s">
        <v>2162</v>
      </c>
      <c r="G211" s="535"/>
      <c r="H211" s="257" t="s">
        <v>231</v>
      </c>
      <c r="I211" s="258">
        <v>2</v>
      </c>
      <c r="J211" s="258">
        <v>0</v>
      </c>
      <c r="K211" s="259">
        <v>23.41</v>
      </c>
      <c r="L211" s="259">
        <v>46.82</v>
      </c>
    </row>
    <row r="212" spans="2:12" ht="25.5" x14ac:dyDescent="0.25">
      <c r="B212" s="255" t="s">
        <v>2273</v>
      </c>
      <c r="C212" s="256" t="s">
        <v>2163</v>
      </c>
      <c r="D212" s="255" t="s">
        <v>229</v>
      </c>
      <c r="E212" s="255" t="s">
        <v>2164</v>
      </c>
      <c r="F212" s="534" t="s">
        <v>2162</v>
      </c>
      <c r="G212" s="535"/>
      <c r="H212" s="257" t="s">
        <v>231</v>
      </c>
      <c r="I212" s="258">
        <v>14.958399999999999</v>
      </c>
      <c r="J212" s="258">
        <v>0</v>
      </c>
      <c r="K212" s="259">
        <v>16.78</v>
      </c>
      <c r="L212" s="259">
        <v>251</v>
      </c>
    </row>
    <row r="213" spans="2:12" ht="25.5" x14ac:dyDescent="0.25">
      <c r="B213" s="255" t="s">
        <v>2273</v>
      </c>
      <c r="C213" s="256" t="s">
        <v>2465</v>
      </c>
      <c r="D213" s="255" t="s">
        <v>229</v>
      </c>
      <c r="E213" s="255" t="s">
        <v>2466</v>
      </c>
      <c r="F213" s="534" t="s">
        <v>2283</v>
      </c>
      <c r="G213" s="535"/>
      <c r="H213" s="257" t="s">
        <v>360</v>
      </c>
      <c r="I213" s="258">
        <v>0.4</v>
      </c>
      <c r="J213" s="258">
        <v>0</v>
      </c>
      <c r="K213" s="259">
        <v>29.9</v>
      </c>
      <c r="L213" s="259">
        <v>11.96</v>
      </c>
    </row>
    <row r="214" spans="2:12" ht="25.5" x14ac:dyDescent="0.25">
      <c r="B214" s="255" t="s">
        <v>2273</v>
      </c>
      <c r="C214" s="256" t="s">
        <v>2351</v>
      </c>
      <c r="D214" s="255" t="s">
        <v>229</v>
      </c>
      <c r="E214" s="255" t="s">
        <v>2352</v>
      </c>
      <c r="F214" s="534" t="s">
        <v>2283</v>
      </c>
      <c r="G214" s="535"/>
      <c r="H214" s="257" t="s">
        <v>292</v>
      </c>
      <c r="I214" s="258">
        <v>35.238</v>
      </c>
      <c r="J214" s="258">
        <v>0</v>
      </c>
      <c r="K214" s="259">
        <v>8.36</v>
      </c>
      <c r="L214" s="259">
        <v>294.58999999999997</v>
      </c>
    </row>
    <row r="215" spans="2:12" ht="25.5" x14ac:dyDescent="0.25">
      <c r="B215" s="255" t="s">
        <v>2273</v>
      </c>
      <c r="C215" s="256" t="s">
        <v>2165</v>
      </c>
      <c r="D215" s="255" t="s">
        <v>229</v>
      </c>
      <c r="E215" s="255" t="s">
        <v>2166</v>
      </c>
      <c r="F215" s="534" t="s">
        <v>2162</v>
      </c>
      <c r="G215" s="535"/>
      <c r="H215" s="257" t="s">
        <v>231</v>
      </c>
      <c r="I215" s="258">
        <v>2.0145</v>
      </c>
      <c r="J215" s="258">
        <v>0</v>
      </c>
      <c r="K215" s="259">
        <v>23.41</v>
      </c>
      <c r="L215" s="259">
        <v>47.16</v>
      </c>
    </row>
    <row r="216" spans="2:12" ht="25.5" x14ac:dyDescent="0.25">
      <c r="B216" s="255" t="s">
        <v>2273</v>
      </c>
      <c r="C216" s="256" t="s">
        <v>2160</v>
      </c>
      <c r="D216" s="255" t="s">
        <v>229</v>
      </c>
      <c r="E216" s="255" t="s">
        <v>2161</v>
      </c>
      <c r="F216" s="534" t="s">
        <v>2162</v>
      </c>
      <c r="G216" s="535"/>
      <c r="H216" s="257" t="s">
        <v>231</v>
      </c>
      <c r="I216" s="258">
        <v>28.970400000000001</v>
      </c>
      <c r="J216" s="258">
        <v>0</v>
      </c>
      <c r="K216" s="259">
        <v>15.3</v>
      </c>
      <c r="L216" s="259">
        <v>443.25</v>
      </c>
    </row>
    <row r="217" spans="2:12" ht="25.5" x14ac:dyDescent="0.25">
      <c r="B217" s="255" t="s">
        <v>2273</v>
      </c>
      <c r="C217" s="256" t="s">
        <v>2445</v>
      </c>
      <c r="D217" s="255" t="s">
        <v>229</v>
      </c>
      <c r="E217" s="255" t="s">
        <v>2446</v>
      </c>
      <c r="F217" s="534" t="s">
        <v>2283</v>
      </c>
      <c r="G217" s="535"/>
      <c r="H217" s="257" t="s">
        <v>360</v>
      </c>
      <c r="I217" s="258">
        <v>220.7063</v>
      </c>
      <c r="J217" s="258">
        <v>0</v>
      </c>
      <c r="K217" s="259">
        <v>0.64</v>
      </c>
      <c r="L217" s="259">
        <v>141.25</v>
      </c>
    </row>
    <row r="218" spans="2:12" ht="25.5" x14ac:dyDescent="0.25">
      <c r="B218" s="255" t="s">
        <v>2273</v>
      </c>
      <c r="C218" s="256" t="s">
        <v>2306</v>
      </c>
      <c r="D218" s="255" t="s">
        <v>229</v>
      </c>
      <c r="E218" s="255" t="s">
        <v>2307</v>
      </c>
      <c r="F218" s="534" t="s">
        <v>2283</v>
      </c>
      <c r="G218" s="535"/>
      <c r="H218" s="257" t="s">
        <v>360</v>
      </c>
      <c r="I218" s="258">
        <v>0.1646</v>
      </c>
      <c r="J218" s="258">
        <v>0</v>
      </c>
      <c r="K218" s="259">
        <v>21.88</v>
      </c>
      <c r="L218" s="259">
        <v>3.6</v>
      </c>
    </row>
    <row r="219" spans="2:12" ht="25.5" x14ac:dyDescent="0.25">
      <c r="B219" s="255" t="s">
        <v>2273</v>
      </c>
      <c r="C219" s="256" t="s">
        <v>2376</v>
      </c>
      <c r="D219" s="255" t="s">
        <v>229</v>
      </c>
      <c r="E219" s="255" t="s">
        <v>2377</v>
      </c>
      <c r="F219" s="534" t="s">
        <v>2283</v>
      </c>
      <c r="G219" s="535"/>
      <c r="H219" s="257" t="s">
        <v>2378</v>
      </c>
      <c r="I219" s="258">
        <v>3.9203999999999999</v>
      </c>
      <c r="J219" s="258">
        <v>0</v>
      </c>
      <c r="K219" s="259">
        <v>12.43</v>
      </c>
      <c r="L219" s="259">
        <v>48.73</v>
      </c>
    </row>
    <row r="220" spans="2:12" ht="25.5" x14ac:dyDescent="0.25">
      <c r="B220" s="255" t="s">
        <v>2273</v>
      </c>
      <c r="C220" s="256" t="s">
        <v>2296</v>
      </c>
      <c r="D220" s="255" t="s">
        <v>229</v>
      </c>
      <c r="E220" s="255" t="s">
        <v>1366</v>
      </c>
      <c r="F220" s="534" t="s">
        <v>2283</v>
      </c>
      <c r="G220" s="535"/>
      <c r="H220" s="257" t="s">
        <v>268</v>
      </c>
      <c r="I220" s="258">
        <v>2</v>
      </c>
      <c r="J220" s="258">
        <v>0</v>
      </c>
      <c r="K220" s="259">
        <v>3.77</v>
      </c>
      <c r="L220" s="259">
        <v>7.54</v>
      </c>
    </row>
    <row r="221" spans="2:12" ht="25.5" x14ac:dyDescent="0.25">
      <c r="B221" s="255" t="s">
        <v>2273</v>
      </c>
      <c r="C221" s="256" t="s">
        <v>2338</v>
      </c>
      <c r="D221" s="255" t="s">
        <v>229</v>
      </c>
      <c r="E221" s="255" t="s">
        <v>2339</v>
      </c>
      <c r="F221" s="534" t="s">
        <v>2283</v>
      </c>
      <c r="G221" s="535"/>
      <c r="H221" s="257" t="s">
        <v>284</v>
      </c>
      <c r="I221" s="258">
        <v>0.43980000000000002</v>
      </c>
      <c r="J221" s="258">
        <v>0</v>
      </c>
      <c r="K221" s="259">
        <v>157.65</v>
      </c>
      <c r="L221" s="259">
        <v>69.33</v>
      </c>
    </row>
    <row r="222" spans="2:12" ht="25.5" x14ac:dyDescent="0.25">
      <c r="B222" s="255" t="s">
        <v>2273</v>
      </c>
      <c r="C222" s="256" t="s">
        <v>3177</v>
      </c>
      <c r="D222" s="255" t="s">
        <v>229</v>
      </c>
      <c r="E222" s="255" t="s">
        <v>3178</v>
      </c>
      <c r="F222" s="534" t="s">
        <v>2283</v>
      </c>
      <c r="G222" s="535"/>
      <c r="H222" s="257" t="s">
        <v>268</v>
      </c>
      <c r="I222" s="258">
        <v>2</v>
      </c>
      <c r="J222" s="258">
        <v>0</v>
      </c>
      <c r="K222" s="259">
        <v>0.55000000000000004</v>
      </c>
      <c r="L222" s="259">
        <v>1.1000000000000001</v>
      </c>
    </row>
    <row r="223" spans="2:12" ht="25.5" x14ac:dyDescent="0.25">
      <c r="B223" s="255" t="s">
        <v>2273</v>
      </c>
      <c r="C223" s="256" t="s">
        <v>3099</v>
      </c>
      <c r="D223" s="255" t="s">
        <v>229</v>
      </c>
      <c r="E223" s="255" t="s">
        <v>3100</v>
      </c>
      <c r="F223" s="534" t="s">
        <v>2283</v>
      </c>
      <c r="G223" s="535"/>
      <c r="H223" s="257" t="s">
        <v>268</v>
      </c>
      <c r="I223" s="258">
        <v>0.66669999999999996</v>
      </c>
      <c r="J223" s="258">
        <v>0</v>
      </c>
      <c r="K223" s="259">
        <v>12.5</v>
      </c>
      <c r="L223" s="259">
        <v>8.33</v>
      </c>
    </row>
    <row r="224" spans="2:12" ht="25.5" x14ac:dyDescent="0.25">
      <c r="B224" s="255" t="s">
        <v>2273</v>
      </c>
      <c r="C224" s="256" t="s">
        <v>2682</v>
      </c>
      <c r="D224" s="255" t="s">
        <v>229</v>
      </c>
      <c r="E224" s="255" t="s">
        <v>2683</v>
      </c>
      <c r="F224" s="534" t="s">
        <v>2283</v>
      </c>
      <c r="G224" s="535"/>
      <c r="H224" s="257" t="s">
        <v>240</v>
      </c>
      <c r="I224" s="258">
        <v>2.2383000000000002</v>
      </c>
      <c r="J224" s="258">
        <v>0</v>
      </c>
      <c r="K224" s="259">
        <v>34.51</v>
      </c>
      <c r="L224" s="259">
        <v>77.239999999999995</v>
      </c>
    </row>
    <row r="225" spans="2:12" ht="25.5" x14ac:dyDescent="0.25">
      <c r="B225" s="255" t="s">
        <v>2273</v>
      </c>
      <c r="C225" s="256" t="s">
        <v>2491</v>
      </c>
      <c r="D225" s="255" t="s">
        <v>229</v>
      </c>
      <c r="E225" s="255" t="s">
        <v>2492</v>
      </c>
      <c r="F225" s="534" t="s">
        <v>2283</v>
      </c>
      <c r="G225" s="535"/>
      <c r="H225" s="257" t="s">
        <v>292</v>
      </c>
      <c r="I225" s="258">
        <v>28.441800000000001</v>
      </c>
      <c r="J225" s="258">
        <v>0</v>
      </c>
      <c r="K225" s="259">
        <v>12.78</v>
      </c>
      <c r="L225" s="259">
        <v>363.49</v>
      </c>
    </row>
    <row r="226" spans="2:12" ht="25.5" x14ac:dyDescent="0.25">
      <c r="B226" s="255" t="s">
        <v>2273</v>
      </c>
      <c r="C226" s="256" t="s">
        <v>2357</v>
      </c>
      <c r="D226" s="255" t="s">
        <v>229</v>
      </c>
      <c r="E226" s="255" t="s">
        <v>2358</v>
      </c>
      <c r="F226" s="534" t="s">
        <v>2283</v>
      </c>
      <c r="G226" s="535"/>
      <c r="H226" s="257" t="s">
        <v>268</v>
      </c>
      <c r="I226" s="258">
        <v>31.8</v>
      </c>
      <c r="J226" s="258">
        <v>0</v>
      </c>
      <c r="K226" s="259">
        <v>0.37</v>
      </c>
      <c r="L226" s="259">
        <v>11.77</v>
      </c>
    </row>
    <row r="227" spans="2:12" ht="25.5" x14ac:dyDescent="0.25">
      <c r="B227" s="255" t="s">
        <v>2273</v>
      </c>
      <c r="C227" s="256" t="s">
        <v>2530</v>
      </c>
      <c r="D227" s="255" t="s">
        <v>229</v>
      </c>
      <c r="E227" s="255" t="s">
        <v>2531</v>
      </c>
      <c r="F227" s="534" t="s">
        <v>2283</v>
      </c>
      <c r="G227" s="535"/>
      <c r="H227" s="257" t="s">
        <v>284</v>
      </c>
      <c r="I227" s="258">
        <v>0.4022</v>
      </c>
      <c r="J227" s="258">
        <v>0</v>
      </c>
      <c r="K227" s="259">
        <v>180.8</v>
      </c>
      <c r="L227" s="259">
        <v>72.72</v>
      </c>
    </row>
    <row r="228" spans="2:12" ht="25.5" x14ac:dyDescent="0.25">
      <c r="B228" s="255" t="s">
        <v>2273</v>
      </c>
      <c r="C228" s="256" t="s">
        <v>2395</v>
      </c>
      <c r="D228" s="255" t="s">
        <v>229</v>
      </c>
      <c r="E228" s="255" t="s">
        <v>2396</v>
      </c>
      <c r="F228" s="534" t="s">
        <v>2283</v>
      </c>
      <c r="G228" s="535"/>
      <c r="H228" s="257" t="s">
        <v>240</v>
      </c>
      <c r="I228" s="258">
        <v>23.957999999999998</v>
      </c>
      <c r="J228" s="258">
        <v>0</v>
      </c>
      <c r="K228" s="259">
        <v>29.1</v>
      </c>
      <c r="L228" s="259">
        <v>697.18</v>
      </c>
    </row>
    <row r="229" spans="2:12" ht="25.5" x14ac:dyDescent="0.25">
      <c r="B229" s="255" t="s">
        <v>2273</v>
      </c>
      <c r="C229" s="256" t="s">
        <v>2194</v>
      </c>
      <c r="D229" s="255" t="s">
        <v>229</v>
      </c>
      <c r="E229" s="255" t="s">
        <v>2195</v>
      </c>
      <c r="F229" s="534" t="s">
        <v>2162</v>
      </c>
      <c r="G229" s="535"/>
      <c r="H229" s="257" t="s">
        <v>231</v>
      </c>
      <c r="I229" s="258">
        <v>1.7781</v>
      </c>
      <c r="J229" s="258">
        <v>0</v>
      </c>
      <c r="K229" s="259">
        <v>18.36</v>
      </c>
      <c r="L229" s="259">
        <v>32.65</v>
      </c>
    </row>
    <row r="230" spans="2:12" ht="25.5" x14ac:dyDescent="0.25">
      <c r="B230" s="255" t="s">
        <v>2273</v>
      </c>
      <c r="C230" s="256" t="s">
        <v>2942</v>
      </c>
      <c r="D230" s="255" t="s">
        <v>229</v>
      </c>
      <c r="E230" s="255" t="s">
        <v>2943</v>
      </c>
      <c r="F230" s="534" t="s">
        <v>2283</v>
      </c>
      <c r="G230" s="535"/>
      <c r="H230" s="257" t="s">
        <v>268</v>
      </c>
      <c r="I230" s="258">
        <v>0.33329999999999999</v>
      </c>
      <c r="J230" s="258">
        <v>0</v>
      </c>
      <c r="K230" s="259">
        <v>25.6</v>
      </c>
      <c r="L230" s="259">
        <v>8.5299999999999994</v>
      </c>
    </row>
    <row r="231" spans="2:12" ht="25.5" x14ac:dyDescent="0.25">
      <c r="B231" s="260"/>
      <c r="C231" s="260"/>
      <c r="D231" s="260"/>
      <c r="E231" s="260"/>
      <c r="F231" s="260"/>
      <c r="G231" s="260" t="s">
        <v>2274</v>
      </c>
      <c r="H231" s="261">
        <v>673.56</v>
      </c>
      <c r="I231" s="260" t="s">
        <v>2275</v>
      </c>
      <c r="J231" s="261">
        <v>637.91999999999996</v>
      </c>
      <c r="K231" s="260" t="s">
        <v>2276</v>
      </c>
      <c r="L231" s="261">
        <v>1311.48</v>
      </c>
    </row>
    <row r="232" spans="2:12" ht="25.5" x14ac:dyDescent="0.25">
      <c r="B232" s="260"/>
      <c r="C232" s="260"/>
      <c r="D232" s="260"/>
      <c r="E232" s="260"/>
      <c r="F232" s="260"/>
      <c r="G232" s="260" t="s">
        <v>2277</v>
      </c>
      <c r="H232" s="261">
        <v>0</v>
      </c>
      <c r="I232" s="260"/>
      <c r="J232" s="260" t="s">
        <v>2278</v>
      </c>
      <c r="K232" s="260"/>
      <c r="L232" s="261">
        <v>3675.93</v>
      </c>
    </row>
    <row r="233" spans="2:12" ht="13.5" thickBot="1" x14ac:dyDescent="0.3">
      <c r="B233" s="222"/>
      <c r="C233" s="222"/>
      <c r="D233" s="222"/>
      <c r="E233" s="222"/>
      <c r="F233" s="222"/>
      <c r="G233" s="222"/>
      <c r="H233" s="222"/>
      <c r="I233" s="222" t="s">
        <v>2279</v>
      </c>
      <c r="J233" s="262" t="s">
        <v>2553</v>
      </c>
      <c r="K233" s="222" t="s">
        <v>2280</v>
      </c>
      <c r="L233" s="263">
        <v>3675.93</v>
      </c>
    </row>
    <row r="234" spans="2:12" ht="13.5" thickTop="1" x14ac:dyDescent="0.25">
      <c r="B234" s="264"/>
      <c r="C234" s="264"/>
      <c r="D234" s="264"/>
      <c r="E234" s="264"/>
      <c r="F234" s="264"/>
      <c r="G234" s="264"/>
      <c r="H234" s="264"/>
      <c r="I234" s="264"/>
      <c r="J234" s="264"/>
      <c r="K234" s="264"/>
      <c r="L234" s="264"/>
    </row>
    <row r="235" spans="2:12" ht="15" x14ac:dyDescent="0.25">
      <c r="B235" s="247" t="s">
        <v>251</v>
      </c>
      <c r="C235" s="248" t="s">
        <v>24</v>
      </c>
      <c r="D235" s="247" t="s">
        <v>50</v>
      </c>
      <c r="E235" s="247" t="s">
        <v>45</v>
      </c>
      <c r="F235" s="530" t="s">
        <v>2152</v>
      </c>
      <c r="G235" s="531"/>
      <c r="H235" s="249" t="s">
        <v>39</v>
      </c>
      <c r="I235" s="248" t="s">
        <v>41</v>
      </c>
      <c r="J235" s="248" t="s">
        <v>2271</v>
      </c>
      <c r="K235" s="248" t="s">
        <v>82</v>
      </c>
      <c r="L235" s="248" t="s">
        <v>40</v>
      </c>
    </row>
    <row r="236" spans="2:12" ht="25.5" x14ac:dyDescent="0.25">
      <c r="B236" s="250" t="s">
        <v>2272</v>
      </c>
      <c r="C236" s="251" t="s">
        <v>269</v>
      </c>
      <c r="D236" s="250" t="s">
        <v>229</v>
      </c>
      <c r="E236" s="250" t="s">
        <v>270</v>
      </c>
      <c r="F236" s="532">
        <v>206</v>
      </c>
      <c r="G236" s="533"/>
      <c r="H236" s="252" t="s">
        <v>240</v>
      </c>
      <c r="I236" s="253">
        <v>1</v>
      </c>
      <c r="J236" s="254"/>
      <c r="K236" s="254">
        <v>75.97</v>
      </c>
      <c r="L236" s="254">
        <v>75.97</v>
      </c>
    </row>
    <row r="237" spans="2:12" ht="25.5" x14ac:dyDescent="0.25">
      <c r="B237" s="255" t="s">
        <v>2273</v>
      </c>
      <c r="C237" s="256" t="s">
        <v>3179</v>
      </c>
      <c r="D237" s="255" t="s">
        <v>229</v>
      </c>
      <c r="E237" s="255" t="s">
        <v>3180</v>
      </c>
      <c r="F237" s="534" t="s">
        <v>2283</v>
      </c>
      <c r="G237" s="535"/>
      <c r="H237" s="257" t="s">
        <v>268</v>
      </c>
      <c r="I237" s="258">
        <v>2.86E-2</v>
      </c>
      <c r="J237" s="258">
        <v>0</v>
      </c>
      <c r="K237" s="259">
        <v>23.99</v>
      </c>
      <c r="L237" s="259">
        <v>0.69</v>
      </c>
    </row>
    <row r="238" spans="2:12" ht="25.5" x14ac:dyDescent="0.25">
      <c r="B238" s="255" t="s">
        <v>2273</v>
      </c>
      <c r="C238" s="256" t="s">
        <v>2351</v>
      </c>
      <c r="D238" s="255" t="s">
        <v>229</v>
      </c>
      <c r="E238" s="255" t="s">
        <v>2352</v>
      </c>
      <c r="F238" s="534" t="s">
        <v>2283</v>
      </c>
      <c r="G238" s="535"/>
      <c r="H238" s="257" t="s">
        <v>292</v>
      </c>
      <c r="I238" s="258">
        <v>1.466</v>
      </c>
      <c r="J238" s="258">
        <v>0</v>
      </c>
      <c r="K238" s="259">
        <v>8.36</v>
      </c>
      <c r="L238" s="259">
        <v>12.26</v>
      </c>
    </row>
    <row r="239" spans="2:12" ht="25.5" x14ac:dyDescent="0.25">
      <c r="B239" s="255" t="s">
        <v>2273</v>
      </c>
      <c r="C239" s="256" t="s">
        <v>2301</v>
      </c>
      <c r="D239" s="255" t="s">
        <v>229</v>
      </c>
      <c r="E239" s="255" t="s">
        <v>2302</v>
      </c>
      <c r="F239" s="534" t="s">
        <v>2283</v>
      </c>
      <c r="G239" s="535"/>
      <c r="H239" s="257" t="s">
        <v>292</v>
      </c>
      <c r="I239" s="258">
        <v>0.21410000000000001</v>
      </c>
      <c r="J239" s="258">
        <v>0</v>
      </c>
      <c r="K239" s="259">
        <v>6.63</v>
      </c>
      <c r="L239" s="259">
        <v>1.42</v>
      </c>
    </row>
    <row r="240" spans="2:12" ht="25.5" x14ac:dyDescent="0.25">
      <c r="B240" s="255" t="s">
        <v>2273</v>
      </c>
      <c r="C240" s="256" t="s">
        <v>2412</v>
      </c>
      <c r="D240" s="255" t="s">
        <v>229</v>
      </c>
      <c r="E240" s="255" t="s">
        <v>2413</v>
      </c>
      <c r="F240" s="534" t="s">
        <v>2283</v>
      </c>
      <c r="G240" s="535"/>
      <c r="H240" s="257" t="s">
        <v>284</v>
      </c>
      <c r="I240" s="258">
        <v>4.0000000000000002E-4</v>
      </c>
      <c r="J240" s="258">
        <v>0</v>
      </c>
      <c r="K240" s="259">
        <v>157.54</v>
      </c>
      <c r="L240" s="259">
        <v>0.06</v>
      </c>
    </row>
    <row r="241" spans="1:12" ht="25.5" x14ac:dyDescent="0.25">
      <c r="B241" s="255" t="s">
        <v>2273</v>
      </c>
      <c r="C241" s="256" t="s">
        <v>2451</v>
      </c>
      <c r="D241" s="255" t="s">
        <v>229</v>
      </c>
      <c r="E241" s="255" t="s">
        <v>2452</v>
      </c>
      <c r="F241" s="534" t="s">
        <v>2283</v>
      </c>
      <c r="G241" s="535"/>
      <c r="H241" s="257" t="s">
        <v>268</v>
      </c>
      <c r="I241" s="258">
        <v>0.17130000000000001</v>
      </c>
      <c r="J241" s="258">
        <v>0</v>
      </c>
      <c r="K241" s="259">
        <v>2.2000000000000002</v>
      </c>
      <c r="L241" s="259">
        <v>0.38</v>
      </c>
    </row>
    <row r="242" spans="1:12" ht="25.5" x14ac:dyDescent="0.25">
      <c r="B242" s="255" t="s">
        <v>2273</v>
      </c>
      <c r="C242" s="256" t="s">
        <v>3181</v>
      </c>
      <c r="D242" s="255" t="s">
        <v>229</v>
      </c>
      <c r="E242" s="255" t="s">
        <v>3182</v>
      </c>
      <c r="F242" s="534" t="s">
        <v>2283</v>
      </c>
      <c r="G242" s="535"/>
      <c r="H242" s="257" t="s">
        <v>292</v>
      </c>
      <c r="I242" s="258">
        <v>4.6100000000000002E-2</v>
      </c>
      <c r="J242" s="258">
        <v>0</v>
      </c>
      <c r="K242" s="259">
        <v>33.33</v>
      </c>
      <c r="L242" s="259">
        <v>1.54</v>
      </c>
    </row>
    <row r="243" spans="1:12" ht="25.5" x14ac:dyDescent="0.25">
      <c r="A243" s="242"/>
      <c r="B243" s="255" t="s">
        <v>2273</v>
      </c>
      <c r="C243" s="256" t="s">
        <v>2169</v>
      </c>
      <c r="D243" s="255" t="s">
        <v>229</v>
      </c>
      <c r="E243" s="255" t="s">
        <v>2170</v>
      </c>
      <c r="F243" s="534" t="s">
        <v>2162</v>
      </c>
      <c r="G243" s="535"/>
      <c r="H243" s="257" t="s">
        <v>231</v>
      </c>
      <c r="I243" s="258">
        <v>0.495</v>
      </c>
      <c r="J243" s="258">
        <v>0</v>
      </c>
      <c r="K243" s="259">
        <v>23.41</v>
      </c>
      <c r="L243" s="259">
        <v>11.59</v>
      </c>
    </row>
    <row r="244" spans="1:12" ht="25.5" x14ac:dyDescent="0.25">
      <c r="A244" s="242"/>
      <c r="B244" s="255" t="s">
        <v>2273</v>
      </c>
      <c r="C244" s="256" t="s">
        <v>3175</v>
      </c>
      <c r="D244" s="255" t="s">
        <v>229</v>
      </c>
      <c r="E244" s="255" t="s">
        <v>3176</v>
      </c>
      <c r="F244" s="534" t="s">
        <v>2283</v>
      </c>
      <c r="G244" s="535"/>
      <c r="H244" s="257" t="s">
        <v>292</v>
      </c>
      <c r="I244" s="258">
        <v>8.5000000000000006E-3</v>
      </c>
      <c r="J244" s="258">
        <v>0</v>
      </c>
      <c r="K244" s="259">
        <v>14.81</v>
      </c>
      <c r="L244" s="259">
        <v>0.13</v>
      </c>
    </row>
    <row r="245" spans="1:12" ht="25.5" x14ac:dyDescent="0.25">
      <c r="A245" s="242"/>
      <c r="B245" s="255" t="s">
        <v>2273</v>
      </c>
      <c r="C245" s="256" t="s">
        <v>2338</v>
      </c>
      <c r="D245" s="255" t="s">
        <v>229</v>
      </c>
      <c r="E245" s="255" t="s">
        <v>2339</v>
      </c>
      <c r="F245" s="534" t="s">
        <v>2283</v>
      </c>
      <c r="G245" s="535"/>
      <c r="H245" s="257" t="s">
        <v>284</v>
      </c>
      <c r="I245" s="258">
        <v>6.9999999999999999E-4</v>
      </c>
      <c r="J245" s="258">
        <v>0</v>
      </c>
      <c r="K245" s="259">
        <v>157.65</v>
      </c>
      <c r="L245" s="259">
        <v>0.11</v>
      </c>
    </row>
    <row r="246" spans="1:12" ht="25.5" x14ac:dyDescent="0.25">
      <c r="A246" s="242"/>
      <c r="B246" s="255" t="s">
        <v>2273</v>
      </c>
      <c r="C246" s="256" t="s">
        <v>2160</v>
      </c>
      <c r="D246" s="255" t="s">
        <v>229</v>
      </c>
      <c r="E246" s="255" t="s">
        <v>2161</v>
      </c>
      <c r="F246" s="534" t="s">
        <v>2162</v>
      </c>
      <c r="G246" s="535"/>
      <c r="H246" s="257" t="s">
        <v>231</v>
      </c>
      <c r="I246" s="258">
        <v>0.48549999999999999</v>
      </c>
      <c r="J246" s="258">
        <v>0</v>
      </c>
      <c r="K246" s="259">
        <v>15.3</v>
      </c>
      <c r="L246" s="259">
        <v>7.43</v>
      </c>
    </row>
    <row r="247" spans="1:12" ht="25.5" x14ac:dyDescent="0.25">
      <c r="B247" s="255" t="s">
        <v>2273</v>
      </c>
      <c r="C247" s="256" t="s">
        <v>2480</v>
      </c>
      <c r="D247" s="255" t="s">
        <v>229</v>
      </c>
      <c r="E247" s="255" t="s">
        <v>2481</v>
      </c>
      <c r="F247" s="534" t="s">
        <v>2283</v>
      </c>
      <c r="G247" s="535"/>
      <c r="H247" s="257" t="s">
        <v>292</v>
      </c>
      <c r="I247" s="258">
        <v>1.0597000000000001</v>
      </c>
      <c r="J247" s="258">
        <v>0</v>
      </c>
      <c r="K247" s="259">
        <v>3.95</v>
      </c>
      <c r="L247" s="259">
        <v>4.1900000000000004</v>
      </c>
    </row>
    <row r="248" spans="1:12" ht="25.5" x14ac:dyDescent="0.25">
      <c r="B248" s="255" t="s">
        <v>2273</v>
      </c>
      <c r="C248" s="256" t="s">
        <v>2491</v>
      </c>
      <c r="D248" s="255" t="s">
        <v>229</v>
      </c>
      <c r="E248" s="255" t="s">
        <v>2492</v>
      </c>
      <c r="F248" s="534" t="s">
        <v>2283</v>
      </c>
      <c r="G248" s="535"/>
      <c r="H248" s="257" t="s">
        <v>292</v>
      </c>
      <c r="I248" s="258">
        <v>0.65969999999999995</v>
      </c>
      <c r="J248" s="258">
        <v>0</v>
      </c>
      <c r="K248" s="259">
        <v>12.78</v>
      </c>
      <c r="L248" s="259">
        <v>8.43</v>
      </c>
    </row>
    <row r="249" spans="1:12" ht="25.5" x14ac:dyDescent="0.25">
      <c r="B249" s="255" t="s">
        <v>2273</v>
      </c>
      <c r="C249" s="256" t="s">
        <v>2306</v>
      </c>
      <c r="D249" s="255" t="s">
        <v>229</v>
      </c>
      <c r="E249" s="255" t="s">
        <v>2307</v>
      </c>
      <c r="F249" s="534" t="s">
        <v>2283</v>
      </c>
      <c r="G249" s="535"/>
      <c r="H249" s="257" t="s">
        <v>360</v>
      </c>
      <c r="I249" s="258">
        <v>1.7399999999999999E-2</v>
      </c>
      <c r="J249" s="258">
        <v>0</v>
      </c>
      <c r="K249" s="259">
        <v>21.88</v>
      </c>
      <c r="L249" s="259">
        <v>0.38</v>
      </c>
    </row>
    <row r="250" spans="1:12" ht="25.5" x14ac:dyDescent="0.25">
      <c r="B250" s="255" t="s">
        <v>2273</v>
      </c>
      <c r="C250" s="256" t="s">
        <v>3183</v>
      </c>
      <c r="D250" s="255" t="s">
        <v>229</v>
      </c>
      <c r="E250" s="255" t="s">
        <v>3184</v>
      </c>
      <c r="F250" s="534" t="s">
        <v>2283</v>
      </c>
      <c r="G250" s="535"/>
      <c r="H250" s="257" t="s">
        <v>240</v>
      </c>
      <c r="I250" s="258">
        <v>1</v>
      </c>
      <c r="J250" s="258">
        <v>0</v>
      </c>
      <c r="K250" s="259">
        <v>26.65</v>
      </c>
      <c r="L250" s="259">
        <v>26.65</v>
      </c>
    </row>
    <row r="251" spans="1:12" ht="25.5" x14ac:dyDescent="0.25">
      <c r="B251" s="255" t="s">
        <v>2273</v>
      </c>
      <c r="C251" s="256" t="s">
        <v>2942</v>
      </c>
      <c r="D251" s="255" t="s">
        <v>229</v>
      </c>
      <c r="E251" s="255" t="s">
        <v>2943</v>
      </c>
      <c r="F251" s="534" t="s">
        <v>2283</v>
      </c>
      <c r="G251" s="535"/>
      <c r="H251" s="257" t="s">
        <v>268</v>
      </c>
      <c r="I251" s="258">
        <v>9.4999999999999998E-3</v>
      </c>
      <c r="J251" s="258">
        <v>0</v>
      </c>
      <c r="K251" s="259">
        <v>25.6</v>
      </c>
      <c r="L251" s="259">
        <v>0.24</v>
      </c>
    </row>
    <row r="252" spans="1:12" ht="25.5" x14ac:dyDescent="0.25">
      <c r="B252" s="255" t="s">
        <v>2273</v>
      </c>
      <c r="C252" s="256" t="s">
        <v>3185</v>
      </c>
      <c r="D252" s="255" t="s">
        <v>229</v>
      </c>
      <c r="E252" s="255" t="s">
        <v>3186</v>
      </c>
      <c r="F252" s="534" t="s">
        <v>2283</v>
      </c>
      <c r="G252" s="535"/>
      <c r="H252" s="257" t="s">
        <v>268</v>
      </c>
      <c r="I252" s="258">
        <v>0.17130000000000001</v>
      </c>
      <c r="J252" s="258">
        <v>0</v>
      </c>
      <c r="K252" s="259">
        <v>0.25</v>
      </c>
      <c r="L252" s="259">
        <v>0.04</v>
      </c>
    </row>
    <row r="253" spans="1:12" ht="25.5" x14ac:dyDescent="0.25">
      <c r="B253" s="255" t="s">
        <v>2273</v>
      </c>
      <c r="C253" s="256" t="s">
        <v>2401</v>
      </c>
      <c r="D253" s="255" t="s">
        <v>229</v>
      </c>
      <c r="E253" s="255" t="s">
        <v>2402</v>
      </c>
      <c r="F253" s="534" t="s">
        <v>2283</v>
      </c>
      <c r="G253" s="535"/>
      <c r="H253" s="257" t="s">
        <v>268</v>
      </c>
      <c r="I253" s="258">
        <v>0.17130000000000001</v>
      </c>
      <c r="J253" s="258">
        <v>0</v>
      </c>
      <c r="K253" s="259">
        <v>0.19</v>
      </c>
      <c r="L253" s="259">
        <v>0.03</v>
      </c>
    </row>
    <row r="254" spans="1:12" ht="25.5" x14ac:dyDescent="0.25">
      <c r="B254" s="255" t="s">
        <v>2273</v>
      </c>
      <c r="C254" s="256" t="s">
        <v>2445</v>
      </c>
      <c r="D254" s="255" t="s">
        <v>229</v>
      </c>
      <c r="E254" s="255" t="s">
        <v>2446</v>
      </c>
      <c r="F254" s="534" t="s">
        <v>2283</v>
      </c>
      <c r="G254" s="535"/>
      <c r="H254" s="257" t="s">
        <v>360</v>
      </c>
      <c r="I254" s="258">
        <v>0.1196</v>
      </c>
      <c r="J254" s="258">
        <v>0</v>
      </c>
      <c r="K254" s="259">
        <v>0.64</v>
      </c>
      <c r="L254" s="259">
        <v>0.08</v>
      </c>
    </row>
    <row r="255" spans="1:12" ht="25.5" x14ac:dyDescent="0.25">
      <c r="B255" s="255" t="s">
        <v>2273</v>
      </c>
      <c r="C255" s="256" t="s">
        <v>2374</v>
      </c>
      <c r="D255" s="255" t="s">
        <v>229</v>
      </c>
      <c r="E255" s="255" t="s">
        <v>2375</v>
      </c>
      <c r="F255" s="534" t="s">
        <v>2283</v>
      </c>
      <c r="G255" s="535"/>
      <c r="H255" s="257" t="s">
        <v>360</v>
      </c>
      <c r="I255" s="258">
        <v>2.18E-2</v>
      </c>
      <c r="J255" s="258">
        <v>0</v>
      </c>
      <c r="K255" s="259">
        <v>19.510000000000002</v>
      </c>
      <c r="L255" s="259">
        <v>0.43</v>
      </c>
    </row>
    <row r="256" spans="1:12" ht="25.5" x14ac:dyDescent="0.25">
      <c r="B256" s="260"/>
      <c r="C256" s="260"/>
      <c r="D256" s="260"/>
      <c r="E256" s="260"/>
      <c r="F256" s="260"/>
      <c r="G256" s="260" t="s">
        <v>2274</v>
      </c>
      <c r="H256" s="261">
        <v>9.76</v>
      </c>
      <c r="I256" s="260" t="s">
        <v>2275</v>
      </c>
      <c r="J256" s="261">
        <v>9.24</v>
      </c>
      <c r="K256" s="260" t="s">
        <v>2276</v>
      </c>
      <c r="L256" s="261">
        <v>19</v>
      </c>
    </row>
    <row r="257" spans="2:12" ht="25.5" x14ac:dyDescent="0.25">
      <c r="B257" s="260"/>
      <c r="C257" s="260"/>
      <c r="D257" s="260"/>
      <c r="E257" s="260"/>
      <c r="F257" s="260"/>
      <c r="G257" s="260" t="s">
        <v>2277</v>
      </c>
      <c r="H257" s="261">
        <v>0</v>
      </c>
      <c r="I257" s="260"/>
      <c r="J257" s="260" t="s">
        <v>2278</v>
      </c>
      <c r="K257" s="260"/>
      <c r="L257" s="261">
        <v>75.97</v>
      </c>
    </row>
    <row r="258" spans="2:12" ht="13.5" thickBot="1" x14ac:dyDescent="0.3">
      <c r="B258" s="222"/>
      <c r="C258" s="222"/>
      <c r="D258" s="222"/>
      <c r="E258" s="222"/>
      <c r="F258" s="222"/>
      <c r="G258" s="222"/>
      <c r="H258" s="222"/>
      <c r="I258" s="222" t="s">
        <v>2279</v>
      </c>
      <c r="J258" s="262" t="s">
        <v>2061</v>
      </c>
      <c r="K258" s="222" t="s">
        <v>2280</v>
      </c>
      <c r="L258" s="263">
        <v>26480.86</v>
      </c>
    </row>
    <row r="259" spans="2:12" ht="13.5" thickTop="1" x14ac:dyDescent="0.25">
      <c r="B259" s="264"/>
      <c r="C259" s="264"/>
      <c r="D259" s="264"/>
      <c r="E259" s="264"/>
      <c r="F259" s="264"/>
      <c r="G259" s="264"/>
      <c r="H259" s="264"/>
      <c r="I259" s="264"/>
      <c r="J259" s="264"/>
      <c r="K259" s="264"/>
      <c r="L259" s="264"/>
    </row>
    <row r="260" spans="2:12" ht="15" x14ac:dyDescent="0.25">
      <c r="B260" s="247" t="s">
        <v>252</v>
      </c>
      <c r="C260" s="248" t="s">
        <v>24</v>
      </c>
      <c r="D260" s="247" t="s">
        <v>50</v>
      </c>
      <c r="E260" s="247" t="s">
        <v>45</v>
      </c>
      <c r="F260" s="530" t="s">
        <v>2152</v>
      </c>
      <c r="G260" s="531"/>
      <c r="H260" s="249" t="s">
        <v>39</v>
      </c>
      <c r="I260" s="248" t="s">
        <v>41</v>
      </c>
      <c r="J260" s="248" t="s">
        <v>2271</v>
      </c>
      <c r="K260" s="248" t="s">
        <v>82</v>
      </c>
      <c r="L260" s="248" t="s">
        <v>40</v>
      </c>
    </row>
    <row r="261" spans="2:12" ht="38.25" x14ac:dyDescent="0.25">
      <c r="B261" s="250" t="s">
        <v>2272</v>
      </c>
      <c r="C261" s="251" t="s">
        <v>271</v>
      </c>
      <c r="D261" s="250" t="s">
        <v>229</v>
      </c>
      <c r="E261" s="250" t="s">
        <v>272</v>
      </c>
      <c r="F261" s="532">
        <v>213</v>
      </c>
      <c r="G261" s="533"/>
      <c r="H261" s="252" t="s">
        <v>240</v>
      </c>
      <c r="I261" s="253">
        <v>1</v>
      </c>
      <c r="J261" s="254"/>
      <c r="K261" s="254">
        <v>372.37</v>
      </c>
      <c r="L261" s="254">
        <v>372.37</v>
      </c>
    </row>
    <row r="262" spans="2:12" ht="25.5" x14ac:dyDescent="0.25">
      <c r="B262" s="255" t="s">
        <v>2273</v>
      </c>
      <c r="C262" s="256" t="s">
        <v>2599</v>
      </c>
      <c r="D262" s="255" t="s">
        <v>229</v>
      </c>
      <c r="E262" s="255" t="s">
        <v>2600</v>
      </c>
      <c r="F262" s="534" t="s">
        <v>2283</v>
      </c>
      <c r="G262" s="535"/>
      <c r="H262" s="257" t="s">
        <v>292</v>
      </c>
      <c r="I262" s="258">
        <v>2.4022000000000001</v>
      </c>
      <c r="J262" s="258">
        <v>0</v>
      </c>
      <c r="K262" s="259">
        <v>27.52</v>
      </c>
      <c r="L262" s="259">
        <v>66.11</v>
      </c>
    </row>
    <row r="263" spans="2:12" ht="25.5" x14ac:dyDescent="0.25">
      <c r="B263" s="255" t="s">
        <v>2273</v>
      </c>
      <c r="C263" s="256" t="s">
        <v>2618</v>
      </c>
      <c r="D263" s="255" t="s">
        <v>229</v>
      </c>
      <c r="E263" s="255" t="s">
        <v>2619</v>
      </c>
      <c r="F263" s="534" t="s">
        <v>2283</v>
      </c>
      <c r="G263" s="535"/>
      <c r="H263" s="257" t="s">
        <v>360</v>
      </c>
      <c r="I263" s="258">
        <v>5.1400000000000001E-2</v>
      </c>
      <c r="J263" s="258">
        <v>0</v>
      </c>
      <c r="K263" s="259">
        <v>20.63</v>
      </c>
      <c r="L263" s="259">
        <v>1.06</v>
      </c>
    </row>
    <row r="264" spans="2:12" ht="25.5" x14ac:dyDescent="0.25">
      <c r="B264" s="255" t="s">
        <v>2273</v>
      </c>
      <c r="C264" s="256" t="s">
        <v>2163</v>
      </c>
      <c r="D264" s="255" t="s">
        <v>229</v>
      </c>
      <c r="E264" s="255" t="s">
        <v>2164</v>
      </c>
      <c r="F264" s="534" t="s">
        <v>2162</v>
      </c>
      <c r="G264" s="535"/>
      <c r="H264" s="257" t="s">
        <v>231</v>
      </c>
      <c r="I264" s="258">
        <v>0.16919999999999999</v>
      </c>
      <c r="J264" s="258">
        <v>0</v>
      </c>
      <c r="K264" s="259">
        <v>16.78</v>
      </c>
      <c r="L264" s="259">
        <v>2.84</v>
      </c>
    </row>
    <row r="265" spans="2:12" ht="25.5" x14ac:dyDescent="0.25">
      <c r="B265" s="255" t="s">
        <v>2273</v>
      </c>
      <c r="C265" s="256" t="s">
        <v>2451</v>
      </c>
      <c r="D265" s="255" t="s">
        <v>229</v>
      </c>
      <c r="E265" s="255" t="s">
        <v>2452</v>
      </c>
      <c r="F265" s="534" t="s">
        <v>2283</v>
      </c>
      <c r="G265" s="535"/>
      <c r="H265" s="257" t="s">
        <v>268</v>
      </c>
      <c r="I265" s="258">
        <v>1.1852</v>
      </c>
      <c r="J265" s="258">
        <v>0</v>
      </c>
      <c r="K265" s="259">
        <v>2.2000000000000002</v>
      </c>
      <c r="L265" s="259">
        <v>2.61</v>
      </c>
    </row>
    <row r="266" spans="2:12" ht="25.5" x14ac:dyDescent="0.25">
      <c r="B266" s="255" t="s">
        <v>2273</v>
      </c>
      <c r="C266" s="256" t="s">
        <v>2616</v>
      </c>
      <c r="D266" s="255" t="s">
        <v>229</v>
      </c>
      <c r="E266" s="255" t="s">
        <v>2617</v>
      </c>
      <c r="F266" s="534" t="s">
        <v>2283</v>
      </c>
      <c r="G266" s="535"/>
      <c r="H266" s="257" t="s">
        <v>268</v>
      </c>
      <c r="I266" s="258">
        <v>1.3332999999999999</v>
      </c>
      <c r="J266" s="258">
        <v>0</v>
      </c>
      <c r="K266" s="259">
        <v>2.4300000000000002</v>
      </c>
      <c r="L266" s="259">
        <v>3.24</v>
      </c>
    </row>
    <row r="267" spans="2:12" ht="25.5" x14ac:dyDescent="0.25">
      <c r="B267" s="255" t="s">
        <v>2273</v>
      </c>
      <c r="C267" s="256" t="s">
        <v>2301</v>
      </c>
      <c r="D267" s="255" t="s">
        <v>229</v>
      </c>
      <c r="E267" s="255" t="s">
        <v>2302</v>
      </c>
      <c r="F267" s="534" t="s">
        <v>2283</v>
      </c>
      <c r="G267" s="535"/>
      <c r="H267" s="257" t="s">
        <v>292</v>
      </c>
      <c r="I267" s="258">
        <v>1.2613000000000001</v>
      </c>
      <c r="J267" s="258">
        <v>0</v>
      </c>
      <c r="K267" s="259">
        <v>6.63</v>
      </c>
      <c r="L267" s="259">
        <v>8.36</v>
      </c>
    </row>
    <row r="268" spans="2:12" ht="25.5" x14ac:dyDescent="0.25">
      <c r="B268" s="255" t="s">
        <v>2273</v>
      </c>
      <c r="C268" s="256" t="s">
        <v>2445</v>
      </c>
      <c r="D268" s="255" t="s">
        <v>229</v>
      </c>
      <c r="E268" s="255" t="s">
        <v>2446</v>
      </c>
      <c r="F268" s="534" t="s">
        <v>2283</v>
      </c>
      <c r="G268" s="535"/>
      <c r="H268" s="257" t="s">
        <v>360</v>
      </c>
      <c r="I268" s="258">
        <v>2.6608000000000001</v>
      </c>
      <c r="J268" s="258">
        <v>0</v>
      </c>
      <c r="K268" s="259">
        <v>0.64</v>
      </c>
      <c r="L268" s="259">
        <v>1.7</v>
      </c>
    </row>
    <row r="269" spans="2:12" ht="25.5" x14ac:dyDescent="0.25">
      <c r="B269" s="255" t="s">
        <v>2273</v>
      </c>
      <c r="C269" s="256" t="s">
        <v>2489</v>
      </c>
      <c r="D269" s="255" t="s">
        <v>229</v>
      </c>
      <c r="E269" s="255" t="s">
        <v>2490</v>
      </c>
      <c r="F269" s="534" t="s">
        <v>2283</v>
      </c>
      <c r="G269" s="535"/>
      <c r="H269" s="257" t="s">
        <v>360</v>
      </c>
      <c r="I269" s="258">
        <v>1.15E-2</v>
      </c>
      <c r="J269" s="258">
        <v>0</v>
      </c>
      <c r="K269" s="259">
        <v>25.46</v>
      </c>
      <c r="L269" s="259">
        <v>0.28999999999999998</v>
      </c>
    </row>
    <row r="270" spans="2:12" ht="25.5" x14ac:dyDescent="0.25">
      <c r="B270" s="255" t="s">
        <v>2273</v>
      </c>
      <c r="C270" s="256" t="s">
        <v>2614</v>
      </c>
      <c r="D270" s="255" t="s">
        <v>229</v>
      </c>
      <c r="E270" s="255" t="s">
        <v>2615</v>
      </c>
      <c r="F270" s="534" t="s">
        <v>2283</v>
      </c>
      <c r="G270" s="535"/>
      <c r="H270" s="257" t="s">
        <v>240</v>
      </c>
      <c r="I270" s="258">
        <v>1</v>
      </c>
      <c r="J270" s="258">
        <v>0</v>
      </c>
      <c r="K270" s="259">
        <v>285.63</v>
      </c>
      <c r="L270" s="259">
        <v>285.63</v>
      </c>
    </row>
    <row r="271" spans="2:12" ht="25.5" x14ac:dyDescent="0.25">
      <c r="B271" s="255" t="s">
        <v>2273</v>
      </c>
      <c r="C271" s="256" t="s">
        <v>2169</v>
      </c>
      <c r="D271" s="255" t="s">
        <v>229</v>
      </c>
      <c r="E271" s="255" t="s">
        <v>2170</v>
      </c>
      <c r="F271" s="534" t="s">
        <v>2162</v>
      </c>
      <c r="G271" s="535"/>
      <c r="H271" s="257" t="s">
        <v>231</v>
      </c>
      <c r="I271" s="258">
        <v>2.47E-2</v>
      </c>
      <c r="J271" s="258">
        <v>0</v>
      </c>
      <c r="K271" s="259">
        <v>23.41</v>
      </c>
      <c r="L271" s="259">
        <v>0.57999999999999996</v>
      </c>
    </row>
    <row r="272" spans="2:12" ht="25.5" x14ac:dyDescent="0.25">
      <c r="B272" s="260"/>
      <c r="C272" s="260"/>
      <c r="D272" s="260"/>
      <c r="E272" s="260"/>
      <c r="F272" s="260"/>
      <c r="G272" s="260" t="s">
        <v>2274</v>
      </c>
      <c r="H272" s="261">
        <v>1.75</v>
      </c>
      <c r="I272" s="260" t="s">
        <v>2275</v>
      </c>
      <c r="J272" s="261">
        <v>1.65</v>
      </c>
      <c r="K272" s="260" t="s">
        <v>2276</v>
      </c>
      <c r="L272" s="261">
        <v>3.4</v>
      </c>
    </row>
    <row r="273" spans="2:12" ht="25.5" x14ac:dyDescent="0.25">
      <c r="B273" s="260"/>
      <c r="C273" s="260"/>
      <c r="D273" s="260"/>
      <c r="E273" s="260"/>
      <c r="F273" s="260"/>
      <c r="G273" s="260" t="s">
        <v>2277</v>
      </c>
      <c r="H273" s="261">
        <v>0</v>
      </c>
      <c r="I273" s="260"/>
      <c r="J273" s="260" t="s">
        <v>2278</v>
      </c>
      <c r="K273" s="260"/>
      <c r="L273" s="261">
        <v>372.37</v>
      </c>
    </row>
    <row r="274" spans="2:12" ht="13.5" thickBot="1" x14ac:dyDescent="0.3">
      <c r="B274" s="222"/>
      <c r="C274" s="222"/>
      <c r="D274" s="222"/>
      <c r="E274" s="222"/>
      <c r="F274" s="222"/>
      <c r="G274" s="222"/>
      <c r="H274" s="222"/>
      <c r="I274" s="222" t="s">
        <v>2279</v>
      </c>
      <c r="J274" s="262" t="s">
        <v>2139</v>
      </c>
      <c r="K274" s="222" t="s">
        <v>2280</v>
      </c>
      <c r="L274" s="263">
        <v>2792.78</v>
      </c>
    </row>
    <row r="275" spans="2:12" ht="13.5" thickTop="1" x14ac:dyDescent="0.25">
      <c r="B275" s="264"/>
      <c r="C275" s="264"/>
      <c r="D275" s="264"/>
      <c r="E275" s="264"/>
      <c r="F275" s="264"/>
      <c r="G275" s="264"/>
      <c r="H275" s="264"/>
      <c r="I275" s="264"/>
      <c r="J275" s="264"/>
      <c r="K275" s="264"/>
      <c r="L275" s="264"/>
    </row>
    <row r="276" spans="2:12" ht="15" x14ac:dyDescent="0.25">
      <c r="B276" s="247" t="s">
        <v>253</v>
      </c>
      <c r="C276" s="248" t="s">
        <v>24</v>
      </c>
      <c r="D276" s="247" t="s">
        <v>50</v>
      </c>
      <c r="E276" s="247" t="s">
        <v>45</v>
      </c>
      <c r="F276" s="530" t="s">
        <v>2152</v>
      </c>
      <c r="G276" s="531"/>
      <c r="H276" s="249" t="s">
        <v>39</v>
      </c>
      <c r="I276" s="248" t="s">
        <v>41</v>
      </c>
      <c r="J276" s="248" t="s">
        <v>2271</v>
      </c>
      <c r="K276" s="248" t="s">
        <v>82</v>
      </c>
      <c r="L276" s="248" t="s">
        <v>40</v>
      </c>
    </row>
    <row r="277" spans="2:12" ht="38.25" x14ac:dyDescent="0.25">
      <c r="B277" s="250" t="s">
        <v>2272</v>
      </c>
      <c r="C277" s="251" t="s">
        <v>273</v>
      </c>
      <c r="D277" s="250" t="s">
        <v>229</v>
      </c>
      <c r="E277" s="250" t="s">
        <v>274</v>
      </c>
      <c r="F277" s="532">
        <v>207</v>
      </c>
      <c r="G277" s="533"/>
      <c r="H277" s="252" t="s">
        <v>240</v>
      </c>
      <c r="I277" s="253">
        <v>1</v>
      </c>
      <c r="J277" s="254"/>
      <c r="K277" s="254">
        <v>5.28</v>
      </c>
      <c r="L277" s="254">
        <v>5.28</v>
      </c>
    </row>
    <row r="278" spans="2:12" ht="25.5" x14ac:dyDescent="0.25">
      <c r="B278" s="255" t="s">
        <v>2273</v>
      </c>
      <c r="C278" s="256" t="s">
        <v>2376</v>
      </c>
      <c r="D278" s="255" t="s">
        <v>229</v>
      </c>
      <c r="E278" s="255" t="s">
        <v>2377</v>
      </c>
      <c r="F278" s="534" t="s">
        <v>2283</v>
      </c>
      <c r="G278" s="535"/>
      <c r="H278" s="257" t="s">
        <v>2378</v>
      </c>
      <c r="I278" s="258">
        <v>5.1999999999999998E-3</v>
      </c>
      <c r="J278" s="258">
        <v>0</v>
      </c>
      <c r="K278" s="259">
        <v>12.43</v>
      </c>
      <c r="L278" s="259">
        <v>0.06</v>
      </c>
    </row>
    <row r="279" spans="2:12" ht="25.5" x14ac:dyDescent="0.25">
      <c r="B279" s="255" t="s">
        <v>2273</v>
      </c>
      <c r="C279" s="256" t="s">
        <v>2439</v>
      </c>
      <c r="D279" s="255" t="s">
        <v>229</v>
      </c>
      <c r="E279" s="255" t="s">
        <v>2440</v>
      </c>
      <c r="F279" s="534" t="s">
        <v>2283</v>
      </c>
      <c r="G279" s="535"/>
      <c r="H279" s="257" t="s">
        <v>360</v>
      </c>
      <c r="I279" s="258">
        <v>5.7999999999999996E-3</v>
      </c>
      <c r="J279" s="258">
        <v>0</v>
      </c>
      <c r="K279" s="259">
        <v>20.86</v>
      </c>
      <c r="L279" s="259">
        <v>0.12</v>
      </c>
    </row>
    <row r="280" spans="2:12" ht="25.5" x14ac:dyDescent="0.25">
      <c r="B280" s="255" t="s">
        <v>2273</v>
      </c>
      <c r="C280" s="256" t="s">
        <v>2536</v>
      </c>
      <c r="D280" s="255" t="s">
        <v>229</v>
      </c>
      <c r="E280" s="255" t="s">
        <v>2537</v>
      </c>
      <c r="F280" s="534" t="s">
        <v>2283</v>
      </c>
      <c r="G280" s="535"/>
      <c r="H280" s="257" t="s">
        <v>360</v>
      </c>
      <c r="I280" s="258">
        <v>2.3999999999999998E-3</v>
      </c>
      <c r="J280" s="258">
        <v>0</v>
      </c>
      <c r="K280" s="259">
        <v>14.5</v>
      </c>
      <c r="L280" s="259">
        <v>0.03</v>
      </c>
    </row>
    <row r="281" spans="2:12" ht="25.5" x14ac:dyDescent="0.25">
      <c r="B281" s="255" t="s">
        <v>2273</v>
      </c>
      <c r="C281" s="256" t="s">
        <v>2351</v>
      </c>
      <c r="D281" s="255" t="s">
        <v>229</v>
      </c>
      <c r="E281" s="255" t="s">
        <v>2352</v>
      </c>
      <c r="F281" s="534" t="s">
        <v>2283</v>
      </c>
      <c r="G281" s="535"/>
      <c r="H281" s="257" t="s">
        <v>292</v>
      </c>
      <c r="I281" s="258">
        <v>0.21160000000000001</v>
      </c>
      <c r="J281" s="258">
        <v>0</v>
      </c>
      <c r="K281" s="259">
        <v>8.36</v>
      </c>
      <c r="L281" s="259">
        <v>1.77</v>
      </c>
    </row>
    <row r="282" spans="2:12" ht="25.5" x14ac:dyDescent="0.25">
      <c r="B282" s="255" t="s">
        <v>2273</v>
      </c>
      <c r="C282" s="256" t="s">
        <v>2167</v>
      </c>
      <c r="D282" s="255" t="s">
        <v>229</v>
      </c>
      <c r="E282" s="255" t="s">
        <v>2168</v>
      </c>
      <c r="F282" s="534" t="s">
        <v>2162</v>
      </c>
      <c r="G282" s="535"/>
      <c r="H282" s="257" t="s">
        <v>231</v>
      </c>
      <c r="I282" s="258">
        <v>3.73E-2</v>
      </c>
      <c r="J282" s="258">
        <v>0</v>
      </c>
      <c r="K282" s="259">
        <v>23.41</v>
      </c>
      <c r="L282" s="259">
        <v>0.87</v>
      </c>
    </row>
    <row r="283" spans="2:12" ht="25.5" x14ac:dyDescent="0.25">
      <c r="B283" s="255" t="s">
        <v>2273</v>
      </c>
      <c r="C283" s="256" t="s">
        <v>2471</v>
      </c>
      <c r="D283" s="255" t="s">
        <v>229</v>
      </c>
      <c r="E283" s="255" t="s">
        <v>2472</v>
      </c>
      <c r="F283" s="534" t="s">
        <v>2283</v>
      </c>
      <c r="G283" s="535"/>
      <c r="H283" s="257" t="s">
        <v>292</v>
      </c>
      <c r="I283" s="258">
        <v>0.21160000000000001</v>
      </c>
      <c r="J283" s="258">
        <v>0</v>
      </c>
      <c r="K283" s="259">
        <v>7.37</v>
      </c>
      <c r="L283" s="259">
        <v>1.56</v>
      </c>
    </row>
    <row r="284" spans="2:12" ht="25.5" x14ac:dyDescent="0.25">
      <c r="B284" s="255" t="s">
        <v>2273</v>
      </c>
      <c r="C284" s="256" t="s">
        <v>2160</v>
      </c>
      <c r="D284" s="255" t="s">
        <v>229</v>
      </c>
      <c r="E284" s="255" t="s">
        <v>2161</v>
      </c>
      <c r="F284" s="534" t="s">
        <v>2162</v>
      </c>
      <c r="G284" s="535"/>
      <c r="H284" s="257" t="s">
        <v>231</v>
      </c>
      <c r="I284" s="258">
        <v>5.8299999999999998E-2</v>
      </c>
      <c r="J284" s="258">
        <v>0</v>
      </c>
      <c r="K284" s="259">
        <v>15.3</v>
      </c>
      <c r="L284" s="259">
        <v>0.89</v>
      </c>
    </row>
    <row r="285" spans="2:12" ht="25.5" x14ac:dyDescent="0.25">
      <c r="B285" s="260"/>
      <c r="C285" s="260"/>
      <c r="D285" s="260"/>
      <c r="E285" s="260"/>
      <c r="F285" s="260"/>
      <c r="G285" s="260" t="s">
        <v>2274</v>
      </c>
      <c r="H285" s="261">
        <v>0.9</v>
      </c>
      <c r="I285" s="260" t="s">
        <v>2275</v>
      </c>
      <c r="J285" s="261">
        <v>0.86</v>
      </c>
      <c r="K285" s="260" t="s">
        <v>2276</v>
      </c>
      <c r="L285" s="261">
        <v>1.76</v>
      </c>
    </row>
    <row r="286" spans="2:12" ht="25.5" x14ac:dyDescent="0.25">
      <c r="B286" s="260"/>
      <c r="C286" s="260"/>
      <c r="D286" s="260"/>
      <c r="E286" s="260"/>
      <c r="F286" s="260"/>
      <c r="G286" s="260" t="s">
        <v>2277</v>
      </c>
      <c r="H286" s="261">
        <v>0</v>
      </c>
      <c r="I286" s="260"/>
      <c r="J286" s="260" t="s">
        <v>2278</v>
      </c>
      <c r="K286" s="260"/>
      <c r="L286" s="261">
        <v>5.28</v>
      </c>
    </row>
    <row r="287" spans="2:12" ht="13.5" thickBot="1" x14ac:dyDescent="0.3">
      <c r="B287" s="222"/>
      <c r="C287" s="222"/>
      <c r="D287" s="222"/>
      <c r="E287" s="222"/>
      <c r="F287" s="222"/>
      <c r="G287" s="222"/>
      <c r="H287" s="222"/>
      <c r="I287" s="222" t="s">
        <v>2279</v>
      </c>
      <c r="J287" s="262" t="s">
        <v>2058</v>
      </c>
      <c r="K287" s="222" t="s">
        <v>2280</v>
      </c>
      <c r="L287" s="263">
        <v>3650.64</v>
      </c>
    </row>
    <row r="288" spans="2:12" ht="13.5" thickTop="1" x14ac:dyDescent="0.25">
      <c r="B288" s="264"/>
      <c r="C288" s="264"/>
      <c r="D288" s="264"/>
      <c r="E288" s="264"/>
      <c r="F288" s="264"/>
      <c r="G288" s="264"/>
      <c r="H288" s="264"/>
      <c r="I288" s="264"/>
      <c r="J288" s="264"/>
      <c r="K288" s="264"/>
      <c r="L288" s="264"/>
    </row>
    <row r="289" spans="2:19" ht="15" x14ac:dyDescent="0.25">
      <c r="B289" s="247" t="s">
        <v>254</v>
      </c>
      <c r="C289" s="248" t="s">
        <v>24</v>
      </c>
      <c r="D289" s="247" t="s">
        <v>50</v>
      </c>
      <c r="E289" s="247" t="s">
        <v>45</v>
      </c>
      <c r="F289" s="530" t="s">
        <v>2152</v>
      </c>
      <c r="G289" s="531"/>
      <c r="H289" s="249" t="s">
        <v>39</v>
      </c>
      <c r="I289" s="248" t="s">
        <v>41</v>
      </c>
      <c r="J289" s="248" t="s">
        <v>2271</v>
      </c>
      <c r="K289" s="248" t="s">
        <v>82</v>
      </c>
      <c r="L289" s="248" t="s">
        <v>40</v>
      </c>
    </row>
    <row r="290" spans="2:19" ht="25.5" x14ac:dyDescent="0.25">
      <c r="B290" s="250" t="s">
        <v>2272</v>
      </c>
      <c r="C290" s="251" t="s">
        <v>275</v>
      </c>
      <c r="D290" s="250" t="s">
        <v>229</v>
      </c>
      <c r="E290" s="250" t="s">
        <v>276</v>
      </c>
      <c r="F290" s="532">
        <v>201</v>
      </c>
      <c r="G290" s="533"/>
      <c r="H290" s="252" t="s">
        <v>240</v>
      </c>
      <c r="I290" s="253">
        <v>1</v>
      </c>
      <c r="J290" s="254"/>
      <c r="K290" s="254">
        <v>0.25</v>
      </c>
      <c r="L290" s="254">
        <v>0.25</v>
      </c>
    </row>
    <row r="291" spans="2:19" ht="25.5" x14ac:dyDescent="0.25">
      <c r="B291" s="255" t="s">
        <v>2273</v>
      </c>
      <c r="C291" s="256" t="s">
        <v>2281</v>
      </c>
      <c r="D291" s="255" t="s">
        <v>229</v>
      </c>
      <c r="E291" s="255" t="s">
        <v>2282</v>
      </c>
      <c r="F291" s="534" t="s">
        <v>2283</v>
      </c>
      <c r="G291" s="535"/>
      <c r="H291" s="257" t="s">
        <v>240</v>
      </c>
      <c r="I291" s="258">
        <v>1</v>
      </c>
      <c r="J291" s="258">
        <v>0</v>
      </c>
      <c r="K291" s="259">
        <v>0.25</v>
      </c>
      <c r="L291" s="259">
        <v>0.25</v>
      </c>
    </row>
    <row r="292" spans="2:19" ht="25.5" x14ac:dyDescent="0.25">
      <c r="B292" s="260"/>
      <c r="C292" s="260"/>
      <c r="D292" s="260"/>
      <c r="E292" s="260"/>
      <c r="F292" s="260"/>
      <c r="G292" s="260" t="s">
        <v>2274</v>
      </c>
      <c r="H292" s="261">
        <v>0</v>
      </c>
      <c r="I292" s="260" t="s">
        <v>2275</v>
      </c>
      <c r="J292" s="261">
        <v>0</v>
      </c>
      <c r="K292" s="260" t="s">
        <v>2276</v>
      </c>
      <c r="L292" s="261">
        <v>0</v>
      </c>
    </row>
    <row r="293" spans="2:19" ht="25.5" x14ac:dyDescent="0.25">
      <c r="B293" s="260"/>
      <c r="C293" s="260"/>
      <c r="D293" s="260"/>
      <c r="E293" s="260"/>
      <c r="F293" s="260"/>
      <c r="G293" s="260" t="s">
        <v>2277</v>
      </c>
      <c r="H293" s="261">
        <v>0</v>
      </c>
      <c r="I293" s="260"/>
      <c r="J293" s="260" t="s">
        <v>2278</v>
      </c>
      <c r="K293" s="260"/>
      <c r="L293" s="261">
        <v>0.25</v>
      </c>
    </row>
    <row r="294" spans="2:19" ht="13.5" thickBot="1" x14ac:dyDescent="0.3">
      <c r="B294" s="222"/>
      <c r="C294" s="222"/>
      <c r="D294" s="222"/>
      <c r="E294" s="222"/>
      <c r="F294" s="222"/>
      <c r="G294" s="222"/>
      <c r="H294" s="222"/>
      <c r="I294" s="222" t="s">
        <v>2279</v>
      </c>
      <c r="J294" s="262" t="s">
        <v>2088</v>
      </c>
      <c r="K294" s="222" t="s">
        <v>2280</v>
      </c>
      <c r="L294" s="263">
        <v>386.57</v>
      </c>
    </row>
    <row r="295" spans="2:19" ht="13.5" thickTop="1" x14ac:dyDescent="0.25">
      <c r="B295" s="264"/>
      <c r="C295" s="264"/>
      <c r="D295" s="264"/>
      <c r="E295" s="264"/>
      <c r="F295" s="264"/>
      <c r="G295" s="264"/>
      <c r="H295" s="264"/>
      <c r="I295" s="264"/>
      <c r="J295" s="264"/>
      <c r="K295" s="264"/>
      <c r="L295" s="264"/>
    </row>
    <row r="296" spans="2:19" ht="15" x14ac:dyDescent="0.25">
      <c r="B296" s="247" t="s">
        <v>255</v>
      </c>
      <c r="C296" s="248" t="s">
        <v>24</v>
      </c>
      <c r="D296" s="247" t="s">
        <v>50</v>
      </c>
      <c r="E296" s="247" t="s">
        <v>45</v>
      </c>
      <c r="F296" s="530" t="s">
        <v>2152</v>
      </c>
      <c r="G296" s="531"/>
      <c r="H296" s="249" t="s">
        <v>39</v>
      </c>
      <c r="I296" s="248" t="s">
        <v>41</v>
      </c>
      <c r="J296" s="248" t="s">
        <v>2271</v>
      </c>
      <c r="K296" s="248" t="s">
        <v>82</v>
      </c>
      <c r="L296" s="248" t="s">
        <v>40</v>
      </c>
      <c r="M296" s="243"/>
      <c r="N296" s="236"/>
      <c r="O296" s="236"/>
      <c r="P296" s="236"/>
      <c r="Q296" s="198"/>
      <c r="R296" s="236"/>
    </row>
    <row r="297" spans="2:19" ht="25.5" x14ac:dyDescent="0.25">
      <c r="B297" s="250" t="s">
        <v>2272</v>
      </c>
      <c r="C297" s="251" t="s">
        <v>277</v>
      </c>
      <c r="D297" s="250" t="s">
        <v>229</v>
      </c>
      <c r="E297" s="250" t="s">
        <v>278</v>
      </c>
      <c r="F297" s="532">
        <v>204</v>
      </c>
      <c r="G297" s="533"/>
      <c r="H297" s="252" t="s">
        <v>279</v>
      </c>
      <c r="I297" s="253">
        <v>1</v>
      </c>
      <c r="J297" s="254"/>
      <c r="K297" s="254">
        <v>3482.69</v>
      </c>
      <c r="L297" s="254">
        <v>3482.69</v>
      </c>
      <c r="S297" s="236"/>
    </row>
    <row r="298" spans="2:19" ht="25.5" x14ac:dyDescent="0.25">
      <c r="B298" s="255" t="s">
        <v>2273</v>
      </c>
      <c r="C298" s="256" t="s">
        <v>2534</v>
      </c>
      <c r="D298" s="255" t="s">
        <v>229</v>
      </c>
      <c r="E298" s="255" t="s">
        <v>2535</v>
      </c>
      <c r="F298" s="534" t="s">
        <v>2283</v>
      </c>
      <c r="G298" s="535"/>
      <c r="H298" s="257" t="s">
        <v>268</v>
      </c>
      <c r="I298" s="258">
        <v>0.66669999999999996</v>
      </c>
      <c r="J298" s="258">
        <v>0</v>
      </c>
      <c r="K298" s="259">
        <v>68.86</v>
      </c>
      <c r="L298" s="259">
        <v>45.91</v>
      </c>
    </row>
    <row r="299" spans="2:19" ht="25.5" x14ac:dyDescent="0.25">
      <c r="B299" s="255" t="s">
        <v>2273</v>
      </c>
      <c r="C299" s="256" t="s">
        <v>2416</v>
      </c>
      <c r="D299" s="255" t="s">
        <v>229</v>
      </c>
      <c r="E299" s="255" t="s">
        <v>746</v>
      </c>
      <c r="F299" s="534" t="s">
        <v>2283</v>
      </c>
      <c r="G299" s="535"/>
      <c r="H299" s="257" t="s">
        <v>268</v>
      </c>
      <c r="I299" s="258">
        <v>0.66669999999999996</v>
      </c>
      <c r="J299" s="258">
        <v>0</v>
      </c>
      <c r="K299" s="259">
        <v>0.99</v>
      </c>
      <c r="L299" s="259">
        <v>0.66</v>
      </c>
    </row>
    <row r="300" spans="2:19" ht="25.5" x14ac:dyDescent="0.25">
      <c r="B300" s="255" t="s">
        <v>2273</v>
      </c>
      <c r="C300" s="256" t="s">
        <v>2473</v>
      </c>
      <c r="D300" s="255" t="s">
        <v>229</v>
      </c>
      <c r="E300" s="255" t="s">
        <v>2474</v>
      </c>
      <c r="F300" s="534" t="s">
        <v>2283</v>
      </c>
      <c r="G300" s="535"/>
      <c r="H300" s="257" t="s">
        <v>292</v>
      </c>
      <c r="I300" s="258">
        <v>4</v>
      </c>
      <c r="J300" s="258">
        <v>0</v>
      </c>
      <c r="K300" s="259">
        <v>15.59</v>
      </c>
      <c r="L300" s="259">
        <v>62.36</v>
      </c>
    </row>
    <row r="301" spans="2:19" ht="25.5" x14ac:dyDescent="0.25">
      <c r="B301" s="255" t="s">
        <v>2273</v>
      </c>
      <c r="C301" s="256" t="s">
        <v>2547</v>
      </c>
      <c r="D301" s="255" t="s">
        <v>229</v>
      </c>
      <c r="E301" s="255" t="s">
        <v>2548</v>
      </c>
      <c r="F301" s="534" t="s">
        <v>2283</v>
      </c>
      <c r="G301" s="535"/>
      <c r="H301" s="257" t="s">
        <v>360</v>
      </c>
      <c r="I301" s="258">
        <v>6.72</v>
      </c>
      <c r="J301" s="258">
        <v>0</v>
      </c>
      <c r="K301" s="259">
        <v>6.87</v>
      </c>
      <c r="L301" s="259">
        <v>46.17</v>
      </c>
    </row>
    <row r="302" spans="2:19" ht="25.5" x14ac:dyDescent="0.25">
      <c r="B302" s="255" t="s">
        <v>2273</v>
      </c>
      <c r="C302" s="256" t="s">
        <v>2165</v>
      </c>
      <c r="D302" s="255" t="s">
        <v>229</v>
      </c>
      <c r="E302" s="255" t="s">
        <v>2166</v>
      </c>
      <c r="F302" s="534" t="s">
        <v>2162</v>
      </c>
      <c r="G302" s="535"/>
      <c r="H302" s="257" t="s">
        <v>231</v>
      </c>
      <c r="I302" s="258">
        <v>12.007999999999999</v>
      </c>
      <c r="J302" s="258">
        <v>0</v>
      </c>
      <c r="K302" s="259">
        <v>23.41</v>
      </c>
      <c r="L302" s="259">
        <v>281.11</v>
      </c>
    </row>
    <row r="303" spans="2:19" ht="25.5" x14ac:dyDescent="0.25">
      <c r="B303" s="255" t="s">
        <v>2273</v>
      </c>
      <c r="C303" s="256" t="s">
        <v>2522</v>
      </c>
      <c r="D303" s="255" t="s">
        <v>229</v>
      </c>
      <c r="E303" s="255" t="s">
        <v>2523</v>
      </c>
      <c r="F303" s="534" t="s">
        <v>2283</v>
      </c>
      <c r="G303" s="535"/>
      <c r="H303" s="257" t="s">
        <v>360</v>
      </c>
      <c r="I303" s="258">
        <v>1.62</v>
      </c>
      <c r="J303" s="258">
        <v>0</v>
      </c>
      <c r="K303" s="259">
        <v>7.44</v>
      </c>
      <c r="L303" s="259">
        <v>12.05</v>
      </c>
    </row>
    <row r="304" spans="2:19" ht="25.5" x14ac:dyDescent="0.25">
      <c r="B304" s="255" t="s">
        <v>2273</v>
      </c>
      <c r="C304" s="256" t="s">
        <v>2508</v>
      </c>
      <c r="D304" s="255" t="s">
        <v>229</v>
      </c>
      <c r="E304" s="255" t="s">
        <v>2509</v>
      </c>
      <c r="F304" s="534" t="s">
        <v>2283</v>
      </c>
      <c r="G304" s="535"/>
      <c r="H304" s="257" t="s">
        <v>268</v>
      </c>
      <c r="I304" s="258">
        <v>0.33329999999999999</v>
      </c>
      <c r="J304" s="258">
        <v>0</v>
      </c>
      <c r="K304" s="259">
        <v>7.21</v>
      </c>
      <c r="L304" s="259">
        <v>2.4</v>
      </c>
    </row>
    <row r="305" spans="2:12" ht="25.5" x14ac:dyDescent="0.25">
      <c r="B305" s="255" t="s">
        <v>2273</v>
      </c>
      <c r="C305" s="256" t="s">
        <v>2484</v>
      </c>
      <c r="D305" s="255" t="s">
        <v>229</v>
      </c>
      <c r="E305" s="255" t="s">
        <v>2485</v>
      </c>
      <c r="F305" s="534" t="s">
        <v>2283</v>
      </c>
      <c r="G305" s="535"/>
      <c r="H305" s="257" t="s">
        <v>268</v>
      </c>
      <c r="I305" s="258">
        <v>0.66669999999999996</v>
      </c>
      <c r="J305" s="258">
        <v>0</v>
      </c>
      <c r="K305" s="259">
        <v>2.2799999999999998</v>
      </c>
      <c r="L305" s="259">
        <v>1.52</v>
      </c>
    </row>
    <row r="306" spans="2:12" ht="25.5" x14ac:dyDescent="0.25">
      <c r="B306" s="255" t="s">
        <v>2273</v>
      </c>
      <c r="C306" s="256" t="s">
        <v>2526</v>
      </c>
      <c r="D306" s="255" t="s">
        <v>229</v>
      </c>
      <c r="E306" s="255" t="s">
        <v>2527</v>
      </c>
      <c r="F306" s="534" t="s">
        <v>2283</v>
      </c>
      <c r="G306" s="535"/>
      <c r="H306" s="257" t="s">
        <v>268</v>
      </c>
      <c r="I306" s="258">
        <v>0.66669999999999996</v>
      </c>
      <c r="J306" s="258">
        <v>0</v>
      </c>
      <c r="K306" s="259">
        <v>6.98</v>
      </c>
      <c r="L306" s="259">
        <v>4.6500000000000004</v>
      </c>
    </row>
    <row r="307" spans="2:12" ht="25.5" x14ac:dyDescent="0.25">
      <c r="B307" s="255" t="s">
        <v>2273</v>
      </c>
      <c r="C307" s="256" t="s">
        <v>2171</v>
      </c>
      <c r="D307" s="255" t="s">
        <v>229</v>
      </c>
      <c r="E307" s="255" t="s">
        <v>2172</v>
      </c>
      <c r="F307" s="534" t="s">
        <v>2162</v>
      </c>
      <c r="G307" s="535"/>
      <c r="H307" s="257" t="s">
        <v>231</v>
      </c>
      <c r="I307" s="258">
        <v>0.7</v>
      </c>
      <c r="J307" s="258">
        <v>0</v>
      </c>
      <c r="K307" s="259">
        <v>23.41</v>
      </c>
      <c r="L307" s="259">
        <v>16.39</v>
      </c>
    </row>
    <row r="308" spans="2:12" ht="25.5" x14ac:dyDescent="0.25">
      <c r="B308" s="255" t="s">
        <v>2273</v>
      </c>
      <c r="C308" s="256" t="s">
        <v>2510</v>
      </c>
      <c r="D308" s="255" t="s">
        <v>229</v>
      </c>
      <c r="E308" s="255" t="s">
        <v>2511</v>
      </c>
      <c r="F308" s="534" t="s">
        <v>2283</v>
      </c>
      <c r="G308" s="535"/>
      <c r="H308" s="257" t="s">
        <v>360</v>
      </c>
      <c r="I308" s="258">
        <v>7.9000000000000001E-2</v>
      </c>
      <c r="J308" s="258">
        <v>0</v>
      </c>
      <c r="K308" s="259">
        <v>17.55</v>
      </c>
      <c r="L308" s="259">
        <v>1.39</v>
      </c>
    </row>
    <row r="309" spans="2:12" ht="25.5" x14ac:dyDescent="0.25">
      <c r="B309" s="255" t="s">
        <v>2273</v>
      </c>
      <c r="C309" s="256" t="s">
        <v>2445</v>
      </c>
      <c r="D309" s="255" t="s">
        <v>229</v>
      </c>
      <c r="E309" s="255" t="s">
        <v>2446</v>
      </c>
      <c r="F309" s="534" t="s">
        <v>2283</v>
      </c>
      <c r="G309" s="535"/>
      <c r="H309" s="257" t="s">
        <v>360</v>
      </c>
      <c r="I309" s="258">
        <v>98.847999999999999</v>
      </c>
      <c r="J309" s="258">
        <v>0</v>
      </c>
      <c r="K309" s="259">
        <v>0.64</v>
      </c>
      <c r="L309" s="259">
        <v>63.26</v>
      </c>
    </row>
    <row r="310" spans="2:12" ht="25.5" x14ac:dyDescent="0.25">
      <c r="B310" s="255" t="s">
        <v>2273</v>
      </c>
      <c r="C310" s="256" t="s">
        <v>2536</v>
      </c>
      <c r="D310" s="255" t="s">
        <v>229</v>
      </c>
      <c r="E310" s="255" t="s">
        <v>2537</v>
      </c>
      <c r="F310" s="534" t="s">
        <v>2283</v>
      </c>
      <c r="G310" s="535"/>
      <c r="H310" s="257" t="s">
        <v>360</v>
      </c>
      <c r="I310" s="258">
        <v>0.18</v>
      </c>
      <c r="J310" s="258">
        <v>0</v>
      </c>
      <c r="K310" s="259">
        <v>14.5</v>
      </c>
      <c r="L310" s="259">
        <v>2.61</v>
      </c>
    </row>
    <row r="311" spans="2:12" ht="25.5" x14ac:dyDescent="0.25">
      <c r="B311" s="255" t="s">
        <v>2273</v>
      </c>
      <c r="C311" s="256" t="s">
        <v>2532</v>
      </c>
      <c r="D311" s="255" t="s">
        <v>229</v>
      </c>
      <c r="E311" s="255" t="s">
        <v>2533</v>
      </c>
      <c r="F311" s="534" t="s">
        <v>2283</v>
      </c>
      <c r="G311" s="535"/>
      <c r="H311" s="257" t="s">
        <v>2378</v>
      </c>
      <c r="I311" s="258">
        <v>0.14000000000000001</v>
      </c>
      <c r="J311" s="258">
        <v>0</v>
      </c>
      <c r="K311" s="259">
        <v>9.32</v>
      </c>
      <c r="L311" s="259">
        <v>1.3</v>
      </c>
    </row>
    <row r="312" spans="2:12" ht="25.5" x14ac:dyDescent="0.25">
      <c r="B312" s="255" t="s">
        <v>2273</v>
      </c>
      <c r="C312" s="256" t="s">
        <v>2409</v>
      </c>
      <c r="D312" s="255" t="s">
        <v>229</v>
      </c>
      <c r="E312" s="255" t="s">
        <v>560</v>
      </c>
      <c r="F312" s="534" t="s">
        <v>2283</v>
      </c>
      <c r="G312" s="535"/>
      <c r="H312" s="257" t="s">
        <v>292</v>
      </c>
      <c r="I312" s="258">
        <v>12.12</v>
      </c>
      <c r="J312" s="258">
        <v>0</v>
      </c>
      <c r="K312" s="259">
        <v>16.28</v>
      </c>
      <c r="L312" s="259">
        <v>197.31</v>
      </c>
    </row>
    <row r="313" spans="2:12" ht="25.5" x14ac:dyDescent="0.25">
      <c r="B313" s="255" t="s">
        <v>2273</v>
      </c>
      <c r="C313" s="256" t="s">
        <v>2184</v>
      </c>
      <c r="D313" s="255" t="s">
        <v>229</v>
      </c>
      <c r="E313" s="255" t="s">
        <v>2185</v>
      </c>
      <c r="F313" s="534" t="s">
        <v>2162</v>
      </c>
      <c r="G313" s="535"/>
      <c r="H313" s="257" t="s">
        <v>231</v>
      </c>
      <c r="I313" s="258">
        <v>17.636600000000001</v>
      </c>
      <c r="J313" s="258">
        <v>0</v>
      </c>
      <c r="K313" s="259">
        <v>23.41</v>
      </c>
      <c r="L313" s="259">
        <v>412.87</v>
      </c>
    </row>
    <row r="314" spans="2:12" ht="25.5" x14ac:dyDescent="0.25">
      <c r="B314" s="255" t="s">
        <v>2273</v>
      </c>
      <c r="C314" s="256" t="s">
        <v>2439</v>
      </c>
      <c r="D314" s="255" t="s">
        <v>229</v>
      </c>
      <c r="E314" s="255" t="s">
        <v>2440</v>
      </c>
      <c r="F314" s="534" t="s">
        <v>2283</v>
      </c>
      <c r="G314" s="535"/>
      <c r="H314" s="257" t="s">
        <v>360</v>
      </c>
      <c r="I314" s="258">
        <v>0.2</v>
      </c>
      <c r="J314" s="258">
        <v>0</v>
      </c>
      <c r="K314" s="259">
        <v>20.86</v>
      </c>
      <c r="L314" s="259">
        <v>4.17</v>
      </c>
    </row>
    <row r="315" spans="2:12" ht="25.5" x14ac:dyDescent="0.25">
      <c r="B315" s="255" t="s">
        <v>2273</v>
      </c>
      <c r="C315" s="256" t="s">
        <v>2160</v>
      </c>
      <c r="D315" s="255" t="s">
        <v>229</v>
      </c>
      <c r="E315" s="255" t="s">
        <v>2161</v>
      </c>
      <c r="F315" s="534" t="s">
        <v>2162</v>
      </c>
      <c r="G315" s="535"/>
      <c r="H315" s="257" t="s">
        <v>231</v>
      </c>
      <c r="I315" s="258">
        <v>67.530600000000007</v>
      </c>
      <c r="J315" s="258">
        <v>0</v>
      </c>
      <c r="K315" s="259">
        <v>15.3</v>
      </c>
      <c r="L315" s="259">
        <v>1033.22</v>
      </c>
    </row>
    <row r="316" spans="2:12" ht="25.5" x14ac:dyDescent="0.25">
      <c r="B316" s="255" t="s">
        <v>2273</v>
      </c>
      <c r="C316" s="256" t="s">
        <v>2163</v>
      </c>
      <c r="D316" s="255" t="s">
        <v>229</v>
      </c>
      <c r="E316" s="255" t="s">
        <v>2164</v>
      </c>
      <c r="F316" s="534" t="s">
        <v>2162</v>
      </c>
      <c r="G316" s="535"/>
      <c r="H316" s="257" t="s">
        <v>231</v>
      </c>
      <c r="I316" s="258">
        <v>17.706600000000002</v>
      </c>
      <c r="J316" s="258">
        <v>0</v>
      </c>
      <c r="K316" s="259">
        <v>16.78</v>
      </c>
      <c r="L316" s="259">
        <v>297.12</v>
      </c>
    </row>
    <row r="317" spans="2:12" ht="25.5" x14ac:dyDescent="0.25">
      <c r="B317" s="255" t="s">
        <v>2273</v>
      </c>
      <c r="C317" s="256" t="s">
        <v>2514</v>
      </c>
      <c r="D317" s="255" t="s">
        <v>229</v>
      </c>
      <c r="E317" s="255" t="s">
        <v>2515</v>
      </c>
      <c r="F317" s="534" t="s">
        <v>2283</v>
      </c>
      <c r="G317" s="535"/>
      <c r="H317" s="257" t="s">
        <v>268</v>
      </c>
      <c r="I317" s="258">
        <v>18</v>
      </c>
      <c r="J317" s="258">
        <v>0</v>
      </c>
      <c r="K317" s="259">
        <v>2.72</v>
      </c>
      <c r="L317" s="259">
        <v>48.96</v>
      </c>
    </row>
    <row r="318" spans="2:12" ht="25.5" x14ac:dyDescent="0.25">
      <c r="B318" s="255" t="s">
        <v>2273</v>
      </c>
      <c r="C318" s="256" t="s">
        <v>2518</v>
      </c>
      <c r="D318" s="255" t="s">
        <v>229</v>
      </c>
      <c r="E318" s="255" t="s">
        <v>2519</v>
      </c>
      <c r="F318" s="534" t="s">
        <v>2283</v>
      </c>
      <c r="G318" s="535"/>
      <c r="H318" s="257" t="s">
        <v>268</v>
      </c>
      <c r="I318" s="258">
        <v>0.11</v>
      </c>
      <c r="J318" s="258">
        <v>0</v>
      </c>
      <c r="K318" s="259">
        <v>3.21</v>
      </c>
      <c r="L318" s="259">
        <v>0.35</v>
      </c>
    </row>
    <row r="319" spans="2:12" ht="38.25" x14ac:dyDescent="0.25">
      <c r="B319" s="255" t="s">
        <v>2273</v>
      </c>
      <c r="C319" s="256" t="s">
        <v>2329</v>
      </c>
      <c r="D319" s="255" t="s">
        <v>229</v>
      </c>
      <c r="E319" s="255" t="s">
        <v>2330</v>
      </c>
      <c r="F319" s="534" t="s">
        <v>2283</v>
      </c>
      <c r="G319" s="535"/>
      <c r="H319" s="257" t="s">
        <v>268</v>
      </c>
      <c r="I319" s="258">
        <v>3.2000000000000002E-3</v>
      </c>
      <c r="J319" s="258">
        <v>0</v>
      </c>
      <c r="K319" s="259">
        <v>2.75</v>
      </c>
      <c r="L319" s="259">
        <v>0.01</v>
      </c>
    </row>
    <row r="320" spans="2:12" ht="25.5" x14ac:dyDescent="0.25">
      <c r="B320" s="255" t="s">
        <v>2273</v>
      </c>
      <c r="C320" s="256" t="s">
        <v>2549</v>
      </c>
      <c r="D320" s="255" t="s">
        <v>229</v>
      </c>
      <c r="E320" s="255" t="s">
        <v>2550</v>
      </c>
      <c r="F320" s="534" t="s">
        <v>2283</v>
      </c>
      <c r="G320" s="535"/>
      <c r="H320" s="257" t="s">
        <v>284</v>
      </c>
      <c r="I320" s="258">
        <v>0.01</v>
      </c>
      <c r="J320" s="258">
        <v>0</v>
      </c>
      <c r="K320" s="259">
        <v>201.14</v>
      </c>
      <c r="L320" s="259">
        <v>2.0099999999999998</v>
      </c>
    </row>
    <row r="321" spans="2:12" ht="25.5" x14ac:dyDescent="0.25">
      <c r="B321" s="255" t="s">
        <v>2273</v>
      </c>
      <c r="C321" s="256" t="s">
        <v>2431</v>
      </c>
      <c r="D321" s="255" t="s">
        <v>229</v>
      </c>
      <c r="E321" s="255" t="s">
        <v>2432</v>
      </c>
      <c r="F321" s="534" t="s">
        <v>2283</v>
      </c>
      <c r="G321" s="535"/>
      <c r="H321" s="257" t="s">
        <v>2378</v>
      </c>
      <c r="I321" s="258">
        <v>0.02</v>
      </c>
      <c r="J321" s="258">
        <v>0</v>
      </c>
      <c r="K321" s="259">
        <v>20.66</v>
      </c>
      <c r="L321" s="259">
        <v>0.41</v>
      </c>
    </row>
    <row r="322" spans="2:12" ht="25.5" x14ac:dyDescent="0.25">
      <c r="B322" s="255" t="s">
        <v>2273</v>
      </c>
      <c r="C322" s="256" t="s">
        <v>2538</v>
      </c>
      <c r="D322" s="255" t="s">
        <v>229</v>
      </c>
      <c r="E322" s="255" t="s">
        <v>829</v>
      </c>
      <c r="F322" s="534" t="s">
        <v>2283</v>
      </c>
      <c r="G322" s="535"/>
      <c r="H322" s="257" t="s">
        <v>268</v>
      </c>
      <c r="I322" s="258">
        <v>0.33329999999999999</v>
      </c>
      <c r="J322" s="258">
        <v>0</v>
      </c>
      <c r="K322" s="259">
        <v>4.3099999999999996</v>
      </c>
      <c r="L322" s="259">
        <v>1.44</v>
      </c>
    </row>
    <row r="323" spans="2:12" ht="25.5" x14ac:dyDescent="0.25">
      <c r="B323" s="255" t="s">
        <v>2273</v>
      </c>
      <c r="C323" s="256" t="s">
        <v>2301</v>
      </c>
      <c r="D323" s="255" t="s">
        <v>229</v>
      </c>
      <c r="E323" s="255" t="s">
        <v>2302</v>
      </c>
      <c r="F323" s="534" t="s">
        <v>2283</v>
      </c>
      <c r="G323" s="535"/>
      <c r="H323" s="257" t="s">
        <v>292</v>
      </c>
      <c r="I323" s="258">
        <v>7.4</v>
      </c>
      <c r="J323" s="258">
        <v>0</v>
      </c>
      <c r="K323" s="259">
        <v>6.63</v>
      </c>
      <c r="L323" s="259">
        <v>49.06</v>
      </c>
    </row>
    <row r="324" spans="2:12" ht="25.5" x14ac:dyDescent="0.25">
      <c r="B324" s="255" t="s">
        <v>2273</v>
      </c>
      <c r="C324" s="256" t="s">
        <v>2545</v>
      </c>
      <c r="D324" s="255" t="s">
        <v>229</v>
      </c>
      <c r="E324" s="255" t="s">
        <v>2546</v>
      </c>
      <c r="F324" s="534" t="s">
        <v>2283</v>
      </c>
      <c r="G324" s="535"/>
      <c r="H324" s="257" t="s">
        <v>268</v>
      </c>
      <c r="I324" s="258">
        <v>10</v>
      </c>
      <c r="J324" s="258">
        <v>0</v>
      </c>
      <c r="K324" s="259">
        <v>1.08</v>
      </c>
      <c r="L324" s="259">
        <v>10.8</v>
      </c>
    </row>
    <row r="325" spans="2:12" ht="25.5" x14ac:dyDescent="0.25">
      <c r="B325" s="255" t="s">
        <v>2273</v>
      </c>
      <c r="C325" s="256" t="s">
        <v>2524</v>
      </c>
      <c r="D325" s="255" t="s">
        <v>229</v>
      </c>
      <c r="E325" s="255" t="s">
        <v>2525</v>
      </c>
      <c r="F325" s="534" t="s">
        <v>2283</v>
      </c>
      <c r="G325" s="535"/>
      <c r="H325" s="257" t="s">
        <v>268</v>
      </c>
      <c r="I325" s="258">
        <v>0.33329999999999999</v>
      </c>
      <c r="J325" s="258">
        <v>0</v>
      </c>
      <c r="K325" s="259">
        <v>71.5</v>
      </c>
      <c r="L325" s="259">
        <v>23.83</v>
      </c>
    </row>
    <row r="326" spans="2:12" ht="25.5" x14ac:dyDescent="0.25">
      <c r="B326" s="255" t="s">
        <v>2273</v>
      </c>
      <c r="C326" s="256" t="s">
        <v>2520</v>
      </c>
      <c r="D326" s="255" t="s">
        <v>229</v>
      </c>
      <c r="E326" s="255" t="s">
        <v>2521</v>
      </c>
      <c r="F326" s="534" t="s">
        <v>2283</v>
      </c>
      <c r="G326" s="535"/>
      <c r="H326" s="257" t="s">
        <v>292</v>
      </c>
      <c r="I326" s="258">
        <v>10.0411</v>
      </c>
      <c r="J326" s="258">
        <v>0</v>
      </c>
      <c r="K326" s="259">
        <v>0.35</v>
      </c>
      <c r="L326" s="259">
        <v>3.51</v>
      </c>
    </row>
    <row r="327" spans="2:12" ht="25.5" x14ac:dyDescent="0.25">
      <c r="B327" s="255" t="s">
        <v>2273</v>
      </c>
      <c r="C327" s="256" t="s">
        <v>2541</v>
      </c>
      <c r="D327" s="255" t="s">
        <v>229</v>
      </c>
      <c r="E327" s="255" t="s">
        <v>2542</v>
      </c>
      <c r="F327" s="534" t="s">
        <v>2283</v>
      </c>
      <c r="G327" s="535"/>
      <c r="H327" s="257" t="s">
        <v>2378</v>
      </c>
      <c r="I327" s="258">
        <v>0.06</v>
      </c>
      <c r="J327" s="258">
        <v>0</v>
      </c>
      <c r="K327" s="259">
        <v>52.64</v>
      </c>
      <c r="L327" s="259">
        <v>3.16</v>
      </c>
    </row>
    <row r="328" spans="2:12" ht="25.5" x14ac:dyDescent="0.25">
      <c r="B328" s="255" t="s">
        <v>2273</v>
      </c>
      <c r="C328" s="256" t="s">
        <v>2543</v>
      </c>
      <c r="D328" s="255" t="s">
        <v>229</v>
      </c>
      <c r="E328" s="255" t="s">
        <v>2544</v>
      </c>
      <c r="F328" s="534" t="s">
        <v>2283</v>
      </c>
      <c r="G328" s="535"/>
      <c r="H328" s="257" t="s">
        <v>2378</v>
      </c>
      <c r="I328" s="258">
        <v>0.26</v>
      </c>
      <c r="J328" s="258">
        <v>0</v>
      </c>
      <c r="K328" s="259">
        <v>24.44</v>
      </c>
      <c r="L328" s="259">
        <v>6.35</v>
      </c>
    </row>
    <row r="329" spans="2:12" ht="25.5" x14ac:dyDescent="0.25">
      <c r="B329" s="255" t="s">
        <v>2273</v>
      </c>
      <c r="C329" s="256" t="s">
        <v>2551</v>
      </c>
      <c r="D329" s="255" t="s">
        <v>229</v>
      </c>
      <c r="E329" s="255" t="s">
        <v>2552</v>
      </c>
      <c r="F329" s="534" t="s">
        <v>2283</v>
      </c>
      <c r="G329" s="535"/>
      <c r="H329" s="257" t="s">
        <v>268</v>
      </c>
      <c r="I329" s="258">
        <v>0.33329999999999999</v>
      </c>
      <c r="J329" s="258">
        <v>0</v>
      </c>
      <c r="K329" s="259">
        <v>58.94</v>
      </c>
      <c r="L329" s="259">
        <v>19.64</v>
      </c>
    </row>
    <row r="330" spans="2:12" ht="25.5" x14ac:dyDescent="0.25">
      <c r="B330" s="255" t="s">
        <v>2273</v>
      </c>
      <c r="C330" s="256" t="s">
        <v>2504</v>
      </c>
      <c r="D330" s="255" t="s">
        <v>229</v>
      </c>
      <c r="E330" s="255" t="s">
        <v>2505</v>
      </c>
      <c r="F330" s="534" t="s">
        <v>2283</v>
      </c>
      <c r="G330" s="535"/>
      <c r="H330" s="257" t="s">
        <v>268</v>
      </c>
      <c r="I330" s="258">
        <v>0.12</v>
      </c>
      <c r="J330" s="258">
        <v>0</v>
      </c>
      <c r="K330" s="259">
        <v>1.1200000000000001</v>
      </c>
      <c r="L330" s="259">
        <v>0.13</v>
      </c>
    </row>
    <row r="331" spans="2:12" ht="25.5" x14ac:dyDescent="0.25">
      <c r="B331" s="255" t="s">
        <v>2273</v>
      </c>
      <c r="C331" s="256" t="s">
        <v>2180</v>
      </c>
      <c r="D331" s="255" t="s">
        <v>229</v>
      </c>
      <c r="E331" s="255" t="s">
        <v>2181</v>
      </c>
      <c r="F331" s="534" t="s">
        <v>2162</v>
      </c>
      <c r="G331" s="535"/>
      <c r="H331" s="257" t="s">
        <v>231</v>
      </c>
      <c r="I331" s="258">
        <v>0.46</v>
      </c>
      <c r="J331" s="258">
        <v>0</v>
      </c>
      <c r="K331" s="259">
        <v>23.41</v>
      </c>
      <c r="L331" s="259">
        <v>10.77</v>
      </c>
    </row>
    <row r="332" spans="2:12" ht="25.5" x14ac:dyDescent="0.25">
      <c r="B332" s="255" t="s">
        <v>2273</v>
      </c>
      <c r="C332" s="256" t="s">
        <v>2506</v>
      </c>
      <c r="D332" s="255" t="s">
        <v>229</v>
      </c>
      <c r="E332" s="255" t="s">
        <v>2507</v>
      </c>
      <c r="F332" s="534" t="s">
        <v>2283</v>
      </c>
      <c r="G332" s="535"/>
      <c r="H332" s="257" t="s">
        <v>268</v>
      </c>
      <c r="I332" s="258">
        <v>282.24</v>
      </c>
      <c r="J332" s="258">
        <v>0</v>
      </c>
      <c r="K332" s="259">
        <v>0.49</v>
      </c>
      <c r="L332" s="259">
        <v>138.30000000000001</v>
      </c>
    </row>
    <row r="333" spans="2:12" ht="25.5" x14ac:dyDescent="0.25">
      <c r="B333" s="255" t="s">
        <v>2273</v>
      </c>
      <c r="C333" s="256" t="s">
        <v>2333</v>
      </c>
      <c r="D333" s="255" t="s">
        <v>229</v>
      </c>
      <c r="E333" s="255" t="s">
        <v>712</v>
      </c>
      <c r="F333" s="534" t="s">
        <v>2283</v>
      </c>
      <c r="G333" s="535"/>
      <c r="H333" s="257" t="s">
        <v>292</v>
      </c>
      <c r="I333" s="258">
        <v>31.1417</v>
      </c>
      <c r="J333" s="258">
        <v>0</v>
      </c>
      <c r="K333" s="259">
        <v>8.2899999999999991</v>
      </c>
      <c r="L333" s="259">
        <v>258.16000000000003</v>
      </c>
    </row>
    <row r="334" spans="2:12" ht="25.5" x14ac:dyDescent="0.25">
      <c r="B334" s="255" t="s">
        <v>2273</v>
      </c>
      <c r="C334" s="256" t="s">
        <v>2528</v>
      </c>
      <c r="D334" s="255" t="s">
        <v>229</v>
      </c>
      <c r="E334" s="255" t="s">
        <v>2529</v>
      </c>
      <c r="F334" s="534" t="s">
        <v>2283</v>
      </c>
      <c r="G334" s="535"/>
      <c r="H334" s="257" t="s">
        <v>268</v>
      </c>
      <c r="I334" s="258">
        <v>0.33329999999999999</v>
      </c>
      <c r="J334" s="258">
        <v>0</v>
      </c>
      <c r="K334" s="259">
        <v>48.93</v>
      </c>
      <c r="L334" s="259">
        <v>16.309999999999999</v>
      </c>
    </row>
    <row r="335" spans="2:12" ht="25.5" x14ac:dyDescent="0.25">
      <c r="B335" s="255" t="s">
        <v>2273</v>
      </c>
      <c r="C335" s="256" t="s">
        <v>2287</v>
      </c>
      <c r="D335" s="255" t="s">
        <v>229</v>
      </c>
      <c r="E335" s="255" t="s">
        <v>752</v>
      </c>
      <c r="F335" s="534" t="s">
        <v>2283</v>
      </c>
      <c r="G335" s="535"/>
      <c r="H335" s="257" t="s">
        <v>292</v>
      </c>
      <c r="I335" s="258">
        <v>21.21</v>
      </c>
      <c r="J335" s="258">
        <v>0</v>
      </c>
      <c r="K335" s="259">
        <v>3.95</v>
      </c>
      <c r="L335" s="259">
        <v>83.78</v>
      </c>
    </row>
    <row r="336" spans="2:12" ht="25.5" x14ac:dyDescent="0.25">
      <c r="B336" s="255" t="s">
        <v>2273</v>
      </c>
      <c r="C336" s="256" t="s">
        <v>2539</v>
      </c>
      <c r="D336" s="255" t="s">
        <v>229</v>
      </c>
      <c r="E336" s="255" t="s">
        <v>2540</v>
      </c>
      <c r="F336" s="534" t="s">
        <v>2283</v>
      </c>
      <c r="G336" s="535"/>
      <c r="H336" s="257" t="s">
        <v>268</v>
      </c>
      <c r="I336" s="258">
        <v>15.9</v>
      </c>
      <c r="J336" s="258">
        <v>0</v>
      </c>
      <c r="K336" s="259">
        <v>0.92</v>
      </c>
      <c r="L336" s="259">
        <v>14.63</v>
      </c>
    </row>
    <row r="337" spans="2:12" ht="25.5" x14ac:dyDescent="0.25">
      <c r="B337" s="255" t="s">
        <v>2273</v>
      </c>
      <c r="C337" s="256" t="s">
        <v>2516</v>
      </c>
      <c r="D337" s="255" t="s">
        <v>229</v>
      </c>
      <c r="E337" s="255" t="s">
        <v>2517</v>
      </c>
      <c r="F337" s="534" t="s">
        <v>2283</v>
      </c>
      <c r="G337" s="535"/>
      <c r="H337" s="257" t="s">
        <v>360</v>
      </c>
      <c r="I337" s="258">
        <v>18.777999999999999</v>
      </c>
      <c r="J337" s="258">
        <v>0</v>
      </c>
      <c r="K337" s="259">
        <v>0.94</v>
      </c>
      <c r="L337" s="259">
        <v>17.649999999999999</v>
      </c>
    </row>
    <row r="338" spans="2:12" ht="25.5" x14ac:dyDescent="0.25">
      <c r="B338" s="255" t="s">
        <v>2273</v>
      </c>
      <c r="C338" s="256" t="s">
        <v>2512</v>
      </c>
      <c r="D338" s="255" t="s">
        <v>229</v>
      </c>
      <c r="E338" s="255" t="s">
        <v>2513</v>
      </c>
      <c r="F338" s="534" t="s">
        <v>2283</v>
      </c>
      <c r="G338" s="535"/>
      <c r="H338" s="257" t="s">
        <v>268</v>
      </c>
      <c r="I338" s="258">
        <v>1</v>
      </c>
      <c r="J338" s="258">
        <v>0</v>
      </c>
      <c r="K338" s="259">
        <v>190.86</v>
      </c>
      <c r="L338" s="259">
        <v>190.86</v>
      </c>
    </row>
    <row r="339" spans="2:12" ht="25.5" x14ac:dyDescent="0.25">
      <c r="B339" s="255" t="s">
        <v>2273</v>
      </c>
      <c r="C339" s="256" t="s">
        <v>2530</v>
      </c>
      <c r="D339" s="255" t="s">
        <v>229</v>
      </c>
      <c r="E339" s="255" t="s">
        <v>2531</v>
      </c>
      <c r="F339" s="534" t="s">
        <v>2283</v>
      </c>
      <c r="G339" s="535"/>
      <c r="H339" s="257" t="s">
        <v>284</v>
      </c>
      <c r="I339" s="258">
        <v>0.372</v>
      </c>
      <c r="J339" s="258">
        <v>0</v>
      </c>
      <c r="K339" s="259">
        <v>180.8</v>
      </c>
      <c r="L339" s="259">
        <v>67.260000000000005</v>
      </c>
    </row>
    <row r="340" spans="2:12" ht="25.5" x14ac:dyDescent="0.25">
      <c r="B340" s="255" t="s">
        <v>2273</v>
      </c>
      <c r="C340" s="256" t="s">
        <v>2338</v>
      </c>
      <c r="D340" s="255" t="s">
        <v>229</v>
      </c>
      <c r="E340" s="255" t="s">
        <v>2339</v>
      </c>
      <c r="F340" s="534" t="s">
        <v>2283</v>
      </c>
      <c r="G340" s="535"/>
      <c r="H340" s="257" t="s">
        <v>284</v>
      </c>
      <c r="I340" s="258">
        <v>0.184</v>
      </c>
      <c r="J340" s="258">
        <v>0</v>
      </c>
      <c r="K340" s="259">
        <v>157.65</v>
      </c>
      <c r="L340" s="259">
        <v>29.01</v>
      </c>
    </row>
    <row r="341" spans="2:12" ht="25.5" x14ac:dyDescent="0.25">
      <c r="B341" s="260"/>
      <c r="C341" s="260"/>
      <c r="D341" s="260"/>
      <c r="E341" s="260"/>
      <c r="F341" s="260"/>
      <c r="G341" s="260" t="s">
        <v>2274</v>
      </c>
      <c r="H341" s="261">
        <v>1053.58</v>
      </c>
      <c r="I341" s="260" t="s">
        <v>2275</v>
      </c>
      <c r="J341" s="261">
        <v>997.85</v>
      </c>
      <c r="K341" s="260" t="s">
        <v>2276</v>
      </c>
      <c r="L341" s="261">
        <v>2051.4299999999998</v>
      </c>
    </row>
    <row r="342" spans="2:12" ht="25.5" x14ac:dyDescent="0.25">
      <c r="B342" s="260"/>
      <c r="C342" s="260"/>
      <c r="D342" s="260"/>
      <c r="E342" s="260"/>
      <c r="F342" s="260"/>
      <c r="G342" s="260" t="s">
        <v>2277</v>
      </c>
      <c r="H342" s="261">
        <v>0</v>
      </c>
      <c r="I342" s="260"/>
      <c r="J342" s="260" t="s">
        <v>2278</v>
      </c>
      <c r="K342" s="260"/>
      <c r="L342" s="261">
        <v>3482.69</v>
      </c>
    </row>
    <row r="343" spans="2:12" ht="13.5" thickBot="1" x14ac:dyDescent="0.3">
      <c r="B343" s="222"/>
      <c r="C343" s="222"/>
      <c r="D343" s="222"/>
      <c r="E343" s="222"/>
      <c r="F343" s="222"/>
      <c r="G343" s="222"/>
      <c r="H343" s="222"/>
      <c r="I343" s="222" t="s">
        <v>2279</v>
      </c>
      <c r="J343" s="262" t="s">
        <v>2553</v>
      </c>
      <c r="K343" s="222" t="s">
        <v>2280</v>
      </c>
      <c r="L343" s="263">
        <v>3482.69</v>
      </c>
    </row>
    <row r="344" spans="2:12" ht="13.5" thickTop="1" x14ac:dyDescent="0.25">
      <c r="B344" s="264"/>
      <c r="C344" s="264"/>
      <c r="D344" s="264"/>
      <c r="E344" s="264"/>
      <c r="F344" s="264"/>
      <c r="G344" s="264"/>
      <c r="H344" s="264"/>
      <c r="I344" s="264"/>
      <c r="J344" s="264"/>
      <c r="K344" s="264"/>
      <c r="L344" s="264"/>
    </row>
    <row r="345" spans="2:12" ht="15" x14ac:dyDescent="0.25">
      <c r="B345" s="247" t="s">
        <v>256</v>
      </c>
      <c r="C345" s="248" t="s">
        <v>24</v>
      </c>
      <c r="D345" s="247" t="s">
        <v>50</v>
      </c>
      <c r="E345" s="247" t="s">
        <v>45</v>
      </c>
      <c r="F345" s="530" t="s">
        <v>2152</v>
      </c>
      <c r="G345" s="531"/>
      <c r="H345" s="249" t="s">
        <v>39</v>
      </c>
      <c r="I345" s="248" t="s">
        <v>41</v>
      </c>
      <c r="J345" s="248" t="s">
        <v>2271</v>
      </c>
      <c r="K345" s="248" t="s">
        <v>82</v>
      </c>
      <c r="L345" s="248" t="s">
        <v>40</v>
      </c>
    </row>
    <row r="346" spans="2:12" ht="25.5" x14ac:dyDescent="0.25">
      <c r="B346" s="250" t="s">
        <v>2272</v>
      </c>
      <c r="C346" s="251" t="s">
        <v>280</v>
      </c>
      <c r="D346" s="250" t="s">
        <v>229</v>
      </c>
      <c r="E346" s="250" t="s">
        <v>281</v>
      </c>
      <c r="F346" s="532">
        <v>205</v>
      </c>
      <c r="G346" s="533"/>
      <c r="H346" s="252" t="s">
        <v>279</v>
      </c>
      <c r="I346" s="253">
        <v>1</v>
      </c>
      <c r="J346" s="254"/>
      <c r="K346" s="254">
        <v>4847.87</v>
      </c>
      <c r="L346" s="254">
        <v>4847.87</v>
      </c>
    </row>
    <row r="347" spans="2:12" ht="25.5" x14ac:dyDescent="0.25">
      <c r="B347" s="255" t="s">
        <v>2273</v>
      </c>
      <c r="C347" s="256" t="s">
        <v>2176</v>
      </c>
      <c r="D347" s="255" t="s">
        <v>229</v>
      </c>
      <c r="E347" s="255" t="s">
        <v>2177</v>
      </c>
      <c r="F347" s="534" t="s">
        <v>2162</v>
      </c>
      <c r="G347" s="535"/>
      <c r="H347" s="257" t="s">
        <v>231</v>
      </c>
      <c r="I347" s="258">
        <v>16.66</v>
      </c>
      <c r="J347" s="258">
        <v>0</v>
      </c>
      <c r="K347" s="259">
        <v>23.41</v>
      </c>
      <c r="L347" s="259">
        <v>390.01</v>
      </c>
    </row>
    <row r="348" spans="2:12" ht="25.5" x14ac:dyDescent="0.25">
      <c r="B348" s="255" t="s">
        <v>2273</v>
      </c>
      <c r="C348" s="256" t="s">
        <v>2562</v>
      </c>
      <c r="D348" s="255" t="s">
        <v>229</v>
      </c>
      <c r="E348" s="255" t="s">
        <v>2563</v>
      </c>
      <c r="F348" s="534" t="s">
        <v>2283</v>
      </c>
      <c r="G348" s="535"/>
      <c r="H348" s="257" t="s">
        <v>268</v>
      </c>
      <c r="I348" s="258">
        <v>1</v>
      </c>
      <c r="J348" s="258">
        <v>0</v>
      </c>
      <c r="K348" s="259">
        <v>39.18</v>
      </c>
      <c r="L348" s="259">
        <v>39.18</v>
      </c>
    </row>
    <row r="349" spans="2:12" ht="25.5" x14ac:dyDescent="0.25">
      <c r="B349" s="255" t="s">
        <v>2273</v>
      </c>
      <c r="C349" s="256" t="s">
        <v>2495</v>
      </c>
      <c r="D349" s="255" t="s">
        <v>229</v>
      </c>
      <c r="E349" s="255" t="s">
        <v>2496</v>
      </c>
      <c r="F349" s="534" t="s">
        <v>2283</v>
      </c>
      <c r="G349" s="535"/>
      <c r="H349" s="257" t="s">
        <v>292</v>
      </c>
      <c r="I349" s="258">
        <v>159.375</v>
      </c>
      <c r="J349" s="258">
        <v>0</v>
      </c>
      <c r="K349" s="259">
        <v>2.59</v>
      </c>
      <c r="L349" s="259">
        <v>412.78</v>
      </c>
    </row>
    <row r="350" spans="2:12" ht="25.5" x14ac:dyDescent="0.25">
      <c r="B350" s="255" t="s">
        <v>2273</v>
      </c>
      <c r="C350" s="256" t="s">
        <v>2593</v>
      </c>
      <c r="D350" s="255" t="s">
        <v>229</v>
      </c>
      <c r="E350" s="255" t="s">
        <v>2594</v>
      </c>
      <c r="F350" s="534" t="s">
        <v>2283</v>
      </c>
      <c r="G350" s="535"/>
      <c r="H350" s="257" t="s">
        <v>268</v>
      </c>
      <c r="I350" s="258">
        <v>6.25</v>
      </c>
      <c r="J350" s="258">
        <v>0</v>
      </c>
      <c r="K350" s="259">
        <v>13.37</v>
      </c>
      <c r="L350" s="259">
        <v>83.56</v>
      </c>
    </row>
    <row r="351" spans="2:12" ht="25.5" x14ac:dyDescent="0.25">
      <c r="B351" s="255" t="s">
        <v>2273</v>
      </c>
      <c r="C351" s="256" t="s">
        <v>2560</v>
      </c>
      <c r="D351" s="255" t="s">
        <v>229</v>
      </c>
      <c r="E351" s="255" t="s">
        <v>2561</v>
      </c>
      <c r="F351" s="534" t="s">
        <v>2283</v>
      </c>
      <c r="G351" s="535"/>
      <c r="H351" s="257" t="s">
        <v>268</v>
      </c>
      <c r="I351" s="258">
        <v>0.75</v>
      </c>
      <c r="J351" s="258">
        <v>0</v>
      </c>
      <c r="K351" s="259">
        <v>61.63</v>
      </c>
      <c r="L351" s="259">
        <v>46.22</v>
      </c>
    </row>
    <row r="352" spans="2:12" ht="25.5" x14ac:dyDescent="0.25">
      <c r="B352" s="255" t="s">
        <v>2273</v>
      </c>
      <c r="C352" s="256" t="s">
        <v>2599</v>
      </c>
      <c r="D352" s="255" t="s">
        <v>229</v>
      </c>
      <c r="E352" s="255" t="s">
        <v>2600</v>
      </c>
      <c r="F352" s="534" t="s">
        <v>2283</v>
      </c>
      <c r="G352" s="535"/>
      <c r="H352" s="257" t="s">
        <v>292</v>
      </c>
      <c r="I352" s="258">
        <v>26</v>
      </c>
      <c r="J352" s="258">
        <v>0</v>
      </c>
      <c r="K352" s="259">
        <v>27.52</v>
      </c>
      <c r="L352" s="259">
        <v>715.52</v>
      </c>
    </row>
    <row r="353" spans="2:12" ht="25.5" x14ac:dyDescent="0.25">
      <c r="B353" s="255" t="s">
        <v>2273</v>
      </c>
      <c r="C353" s="256" t="s">
        <v>2575</v>
      </c>
      <c r="D353" s="255" t="s">
        <v>229</v>
      </c>
      <c r="E353" s="255" t="s">
        <v>2576</v>
      </c>
      <c r="F353" s="534" t="s">
        <v>2283</v>
      </c>
      <c r="G353" s="535"/>
      <c r="H353" s="257" t="s">
        <v>268</v>
      </c>
      <c r="I353" s="258">
        <v>1</v>
      </c>
      <c r="J353" s="258">
        <v>0</v>
      </c>
      <c r="K353" s="259">
        <v>8.1</v>
      </c>
      <c r="L353" s="259">
        <v>8.1</v>
      </c>
    </row>
    <row r="354" spans="2:12" ht="25.5" x14ac:dyDescent="0.25">
      <c r="B354" s="255" t="s">
        <v>2273</v>
      </c>
      <c r="C354" s="256" t="s">
        <v>2290</v>
      </c>
      <c r="D354" s="255" t="s">
        <v>229</v>
      </c>
      <c r="E354" s="255" t="s">
        <v>2291</v>
      </c>
      <c r="F354" s="534" t="s">
        <v>2283</v>
      </c>
      <c r="G354" s="535"/>
      <c r="H354" s="257" t="s">
        <v>268</v>
      </c>
      <c r="I354" s="258">
        <v>1.5</v>
      </c>
      <c r="J354" s="258">
        <v>0</v>
      </c>
      <c r="K354" s="259">
        <v>8.1300000000000008</v>
      </c>
      <c r="L354" s="259">
        <v>12.2</v>
      </c>
    </row>
    <row r="355" spans="2:12" ht="25.5" x14ac:dyDescent="0.25">
      <c r="B355" s="255" t="s">
        <v>2273</v>
      </c>
      <c r="C355" s="256" t="s">
        <v>2557</v>
      </c>
      <c r="D355" s="255" t="s">
        <v>229</v>
      </c>
      <c r="E355" s="255" t="s">
        <v>2558</v>
      </c>
      <c r="F355" s="534" t="s">
        <v>2283</v>
      </c>
      <c r="G355" s="535"/>
      <c r="H355" s="257" t="s">
        <v>268</v>
      </c>
      <c r="I355" s="258">
        <v>6.25</v>
      </c>
      <c r="J355" s="258">
        <v>0</v>
      </c>
      <c r="K355" s="259">
        <v>9.8000000000000007</v>
      </c>
      <c r="L355" s="259">
        <v>61.25</v>
      </c>
    </row>
    <row r="356" spans="2:12" ht="25.5" x14ac:dyDescent="0.25">
      <c r="B356" s="255" t="s">
        <v>2273</v>
      </c>
      <c r="C356" s="256" t="s">
        <v>2571</v>
      </c>
      <c r="D356" s="255" t="s">
        <v>229</v>
      </c>
      <c r="E356" s="255" t="s">
        <v>2572</v>
      </c>
      <c r="F356" s="534" t="s">
        <v>2283</v>
      </c>
      <c r="G356" s="535"/>
      <c r="H356" s="257" t="s">
        <v>268</v>
      </c>
      <c r="I356" s="258">
        <v>1</v>
      </c>
      <c r="J356" s="258">
        <v>0</v>
      </c>
      <c r="K356" s="259">
        <v>14.91</v>
      </c>
      <c r="L356" s="259">
        <v>14.91</v>
      </c>
    </row>
    <row r="357" spans="2:12" ht="25.5" x14ac:dyDescent="0.25">
      <c r="B357" s="255" t="s">
        <v>2273</v>
      </c>
      <c r="C357" s="256" t="s">
        <v>2587</v>
      </c>
      <c r="D357" s="255" t="s">
        <v>229</v>
      </c>
      <c r="E357" s="255" t="s">
        <v>2588</v>
      </c>
      <c r="F357" s="534" t="s">
        <v>2283</v>
      </c>
      <c r="G357" s="535"/>
      <c r="H357" s="257" t="s">
        <v>268</v>
      </c>
      <c r="I357" s="258">
        <v>1.25</v>
      </c>
      <c r="J357" s="258">
        <v>0</v>
      </c>
      <c r="K357" s="259">
        <v>79.5</v>
      </c>
      <c r="L357" s="259">
        <v>99.38</v>
      </c>
    </row>
    <row r="358" spans="2:12" ht="25.5" x14ac:dyDescent="0.25">
      <c r="B358" s="255" t="s">
        <v>2273</v>
      </c>
      <c r="C358" s="256" t="s">
        <v>2163</v>
      </c>
      <c r="D358" s="255" t="s">
        <v>229</v>
      </c>
      <c r="E358" s="255" t="s">
        <v>2164</v>
      </c>
      <c r="F358" s="534" t="s">
        <v>2162</v>
      </c>
      <c r="G358" s="535"/>
      <c r="H358" s="257" t="s">
        <v>231</v>
      </c>
      <c r="I358" s="258">
        <v>16.66</v>
      </c>
      <c r="J358" s="258">
        <v>0</v>
      </c>
      <c r="K358" s="259">
        <v>16.78</v>
      </c>
      <c r="L358" s="259">
        <v>279.55</v>
      </c>
    </row>
    <row r="359" spans="2:12" ht="25.5" x14ac:dyDescent="0.25">
      <c r="B359" s="255" t="s">
        <v>2273</v>
      </c>
      <c r="C359" s="256" t="s">
        <v>2194</v>
      </c>
      <c r="D359" s="255" t="s">
        <v>229</v>
      </c>
      <c r="E359" s="255" t="s">
        <v>2195</v>
      </c>
      <c r="F359" s="534" t="s">
        <v>2162</v>
      </c>
      <c r="G359" s="535"/>
      <c r="H359" s="257" t="s">
        <v>231</v>
      </c>
      <c r="I359" s="258">
        <v>0.58720000000000006</v>
      </c>
      <c r="J359" s="258">
        <v>0</v>
      </c>
      <c r="K359" s="259">
        <v>18.36</v>
      </c>
      <c r="L359" s="259">
        <v>10.78</v>
      </c>
    </row>
    <row r="360" spans="2:12" ht="25.5" x14ac:dyDescent="0.25">
      <c r="B360" s="255" t="s">
        <v>2273</v>
      </c>
      <c r="C360" s="256" t="s">
        <v>2603</v>
      </c>
      <c r="D360" s="255" t="s">
        <v>229</v>
      </c>
      <c r="E360" s="255" t="s">
        <v>2604</v>
      </c>
      <c r="F360" s="534" t="s">
        <v>2283</v>
      </c>
      <c r="G360" s="535"/>
      <c r="H360" s="257" t="s">
        <v>268</v>
      </c>
      <c r="I360" s="258">
        <v>1</v>
      </c>
      <c r="J360" s="258">
        <v>0</v>
      </c>
      <c r="K360" s="259">
        <v>18.43</v>
      </c>
      <c r="L360" s="259">
        <v>18.43</v>
      </c>
    </row>
    <row r="361" spans="2:12" ht="25.5" x14ac:dyDescent="0.25">
      <c r="B361" s="255" t="s">
        <v>2273</v>
      </c>
      <c r="C361" s="256" t="s">
        <v>2160</v>
      </c>
      <c r="D361" s="255" t="s">
        <v>229</v>
      </c>
      <c r="E361" s="255" t="s">
        <v>2161</v>
      </c>
      <c r="F361" s="534" t="s">
        <v>2162</v>
      </c>
      <c r="G361" s="535"/>
      <c r="H361" s="257" t="s">
        <v>231</v>
      </c>
      <c r="I361" s="258">
        <v>5.5907</v>
      </c>
      <c r="J361" s="258">
        <v>0</v>
      </c>
      <c r="K361" s="259">
        <v>15.3</v>
      </c>
      <c r="L361" s="259">
        <v>85.54</v>
      </c>
    </row>
    <row r="362" spans="2:12" ht="25.5" x14ac:dyDescent="0.25">
      <c r="B362" s="255" t="s">
        <v>2273</v>
      </c>
      <c r="C362" s="256" t="s">
        <v>2581</v>
      </c>
      <c r="D362" s="255" t="s">
        <v>229</v>
      </c>
      <c r="E362" s="255" t="s">
        <v>2582</v>
      </c>
      <c r="F362" s="534" t="s">
        <v>2283</v>
      </c>
      <c r="G362" s="535"/>
      <c r="H362" s="257" t="s">
        <v>268</v>
      </c>
      <c r="I362" s="258">
        <v>1</v>
      </c>
      <c r="J362" s="258">
        <v>0</v>
      </c>
      <c r="K362" s="259">
        <v>38.53</v>
      </c>
      <c r="L362" s="259">
        <v>38.53</v>
      </c>
    </row>
    <row r="363" spans="2:12" ht="25.5" x14ac:dyDescent="0.25">
      <c r="B363" s="255" t="s">
        <v>2273</v>
      </c>
      <c r="C363" s="256" t="s">
        <v>2573</v>
      </c>
      <c r="D363" s="255" t="s">
        <v>229</v>
      </c>
      <c r="E363" s="255" t="s">
        <v>2574</v>
      </c>
      <c r="F363" s="534" t="s">
        <v>2283</v>
      </c>
      <c r="G363" s="535"/>
      <c r="H363" s="257" t="s">
        <v>268</v>
      </c>
      <c r="I363" s="258">
        <v>1</v>
      </c>
      <c r="J363" s="258">
        <v>0</v>
      </c>
      <c r="K363" s="259">
        <v>122.82</v>
      </c>
      <c r="L363" s="259">
        <v>122.82</v>
      </c>
    </row>
    <row r="364" spans="2:12" ht="25.5" x14ac:dyDescent="0.25">
      <c r="B364" s="255" t="s">
        <v>2273</v>
      </c>
      <c r="C364" s="256" t="s">
        <v>2589</v>
      </c>
      <c r="D364" s="255" t="s">
        <v>229</v>
      </c>
      <c r="E364" s="255" t="s">
        <v>2590</v>
      </c>
      <c r="F364" s="534" t="s">
        <v>2283</v>
      </c>
      <c r="G364" s="535"/>
      <c r="H364" s="257" t="s">
        <v>268</v>
      </c>
      <c r="I364" s="258">
        <v>21</v>
      </c>
      <c r="J364" s="258">
        <v>0</v>
      </c>
      <c r="K364" s="259">
        <v>0.69</v>
      </c>
      <c r="L364" s="259">
        <v>14.49</v>
      </c>
    </row>
    <row r="365" spans="2:12" ht="25.5" x14ac:dyDescent="0.25">
      <c r="B365" s="255" t="s">
        <v>2273</v>
      </c>
      <c r="C365" s="256" t="s">
        <v>2595</v>
      </c>
      <c r="D365" s="255" t="s">
        <v>229</v>
      </c>
      <c r="E365" s="255" t="s">
        <v>2596</v>
      </c>
      <c r="F365" s="534" t="s">
        <v>2283</v>
      </c>
      <c r="G365" s="535"/>
      <c r="H365" s="257" t="s">
        <v>268</v>
      </c>
      <c r="I365" s="258">
        <v>1</v>
      </c>
      <c r="J365" s="258">
        <v>0</v>
      </c>
      <c r="K365" s="259">
        <v>17.77</v>
      </c>
      <c r="L365" s="259">
        <v>17.77</v>
      </c>
    </row>
    <row r="366" spans="2:12" ht="25.5" x14ac:dyDescent="0.25">
      <c r="B366" s="255" t="s">
        <v>2273</v>
      </c>
      <c r="C366" s="256" t="s">
        <v>2591</v>
      </c>
      <c r="D366" s="255" t="s">
        <v>229</v>
      </c>
      <c r="E366" s="255" t="s">
        <v>2592</v>
      </c>
      <c r="F366" s="534" t="s">
        <v>2283</v>
      </c>
      <c r="G366" s="535"/>
      <c r="H366" s="257" t="s">
        <v>268</v>
      </c>
      <c r="I366" s="258">
        <v>0.25</v>
      </c>
      <c r="J366" s="258">
        <v>0</v>
      </c>
      <c r="K366" s="259">
        <v>90.51</v>
      </c>
      <c r="L366" s="259">
        <v>22.63</v>
      </c>
    </row>
    <row r="367" spans="2:12" ht="25.5" x14ac:dyDescent="0.25">
      <c r="B367" s="255" t="s">
        <v>2273</v>
      </c>
      <c r="C367" s="256" t="s">
        <v>2554</v>
      </c>
      <c r="D367" s="255" t="s">
        <v>229</v>
      </c>
      <c r="E367" s="255" t="s">
        <v>1179</v>
      </c>
      <c r="F367" s="534" t="s">
        <v>2283</v>
      </c>
      <c r="G367" s="535"/>
      <c r="H367" s="257" t="s">
        <v>268</v>
      </c>
      <c r="I367" s="258">
        <v>0.75</v>
      </c>
      <c r="J367" s="258">
        <v>0</v>
      </c>
      <c r="K367" s="259">
        <v>60.44</v>
      </c>
      <c r="L367" s="259">
        <v>45.33</v>
      </c>
    </row>
    <row r="368" spans="2:12" ht="25.5" x14ac:dyDescent="0.25">
      <c r="B368" s="255" t="s">
        <v>2273</v>
      </c>
      <c r="C368" s="256" t="s">
        <v>2579</v>
      </c>
      <c r="D368" s="255" t="s">
        <v>229</v>
      </c>
      <c r="E368" s="255" t="s">
        <v>2580</v>
      </c>
      <c r="F368" s="534" t="s">
        <v>2283</v>
      </c>
      <c r="G368" s="535"/>
      <c r="H368" s="257" t="s">
        <v>268</v>
      </c>
      <c r="I368" s="258">
        <v>1</v>
      </c>
      <c r="J368" s="258">
        <v>0</v>
      </c>
      <c r="K368" s="259">
        <v>262.29000000000002</v>
      </c>
      <c r="L368" s="259">
        <v>262.29000000000002</v>
      </c>
    </row>
    <row r="369" spans="2:12" ht="25.5" x14ac:dyDescent="0.25">
      <c r="B369" s="255" t="s">
        <v>2273</v>
      </c>
      <c r="C369" s="256" t="s">
        <v>2601</v>
      </c>
      <c r="D369" s="255" t="s">
        <v>229</v>
      </c>
      <c r="E369" s="255" t="s">
        <v>2602</v>
      </c>
      <c r="F369" s="534" t="s">
        <v>2283</v>
      </c>
      <c r="G369" s="535"/>
      <c r="H369" s="257" t="s">
        <v>292</v>
      </c>
      <c r="I369" s="258">
        <v>125.58750000000001</v>
      </c>
      <c r="J369" s="258">
        <v>0</v>
      </c>
      <c r="K369" s="259">
        <v>9.73</v>
      </c>
      <c r="L369" s="259">
        <v>1221.97</v>
      </c>
    </row>
    <row r="370" spans="2:12" ht="25.5" x14ac:dyDescent="0.25">
      <c r="B370" s="255" t="s">
        <v>2273</v>
      </c>
      <c r="C370" s="256" t="s">
        <v>2569</v>
      </c>
      <c r="D370" s="255" t="s">
        <v>229</v>
      </c>
      <c r="E370" s="255" t="s">
        <v>2570</v>
      </c>
      <c r="F370" s="534" t="s">
        <v>2283</v>
      </c>
      <c r="G370" s="535"/>
      <c r="H370" s="257" t="s">
        <v>268</v>
      </c>
      <c r="I370" s="258">
        <v>0.5</v>
      </c>
      <c r="J370" s="258">
        <v>0</v>
      </c>
      <c r="K370" s="259">
        <v>8.4600000000000009</v>
      </c>
      <c r="L370" s="259">
        <v>4.2300000000000004</v>
      </c>
    </row>
    <row r="371" spans="2:12" ht="25.5" x14ac:dyDescent="0.25">
      <c r="B371" s="255" t="s">
        <v>2273</v>
      </c>
      <c r="C371" s="256" t="s">
        <v>2585</v>
      </c>
      <c r="D371" s="255" t="s">
        <v>229</v>
      </c>
      <c r="E371" s="255" t="s">
        <v>2586</v>
      </c>
      <c r="F371" s="534" t="s">
        <v>2283</v>
      </c>
      <c r="G371" s="535"/>
      <c r="H371" s="257" t="s">
        <v>268</v>
      </c>
      <c r="I371" s="258">
        <v>16</v>
      </c>
      <c r="J371" s="258">
        <v>0</v>
      </c>
      <c r="K371" s="259">
        <v>5.04</v>
      </c>
      <c r="L371" s="259">
        <v>80.64</v>
      </c>
    </row>
    <row r="372" spans="2:12" ht="25.5" x14ac:dyDescent="0.25">
      <c r="B372" s="255" t="s">
        <v>2273</v>
      </c>
      <c r="C372" s="256" t="s">
        <v>2366</v>
      </c>
      <c r="D372" s="255" t="s">
        <v>229</v>
      </c>
      <c r="E372" s="255" t="s">
        <v>2367</v>
      </c>
      <c r="F372" s="534" t="s">
        <v>2283</v>
      </c>
      <c r="G372" s="535"/>
      <c r="H372" s="257" t="s">
        <v>268</v>
      </c>
      <c r="I372" s="258">
        <v>0.5</v>
      </c>
      <c r="J372" s="258">
        <v>0</v>
      </c>
      <c r="K372" s="259">
        <v>12.35</v>
      </c>
      <c r="L372" s="259">
        <v>6.18</v>
      </c>
    </row>
    <row r="373" spans="2:12" ht="25.5" x14ac:dyDescent="0.25">
      <c r="B373" s="255" t="s">
        <v>2273</v>
      </c>
      <c r="C373" s="256" t="s">
        <v>2577</v>
      </c>
      <c r="D373" s="255" t="s">
        <v>229</v>
      </c>
      <c r="E373" s="255" t="s">
        <v>2578</v>
      </c>
      <c r="F373" s="534" t="s">
        <v>2283</v>
      </c>
      <c r="G373" s="535"/>
      <c r="H373" s="257" t="s">
        <v>268</v>
      </c>
      <c r="I373" s="258">
        <v>1.25</v>
      </c>
      <c r="J373" s="258">
        <v>0</v>
      </c>
      <c r="K373" s="259">
        <v>122.16</v>
      </c>
      <c r="L373" s="259">
        <v>152.69999999999999</v>
      </c>
    </row>
    <row r="374" spans="2:12" ht="25.5" x14ac:dyDescent="0.25">
      <c r="B374" s="255" t="s">
        <v>2273</v>
      </c>
      <c r="C374" s="256" t="s">
        <v>2327</v>
      </c>
      <c r="D374" s="255" t="s">
        <v>229</v>
      </c>
      <c r="E374" s="255" t="s">
        <v>2328</v>
      </c>
      <c r="F374" s="534" t="s">
        <v>2283</v>
      </c>
      <c r="G374" s="535"/>
      <c r="H374" s="257" t="s">
        <v>268</v>
      </c>
      <c r="I374" s="258">
        <v>0.5</v>
      </c>
      <c r="J374" s="258">
        <v>0</v>
      </c>
      <c r="K374" s="259">
        <v>2.86</v>
      </c>
      <c r="L374" s="259">
        <v>1.43</v>
      </c>
    </row>
    <row r="375" spans="2:12" ht="25.5" x14ac:dyDescent="0.25">
      <c r="B375" s="255" t="s">
        <v>2273</v>
      </c>
      <c r="C375" s="256" t="s">
        <v>2583</v>
      </c>
      <c r="D375" s="255" t="s">
        <v>229</v>
      </c>
      <c r="E375" s="255" t="s">
        <v>2584</v>
      </c>
      <c r="F375" s="534" t="s">
        <v>2283</v>
      </c>
      <c r="G375" s="535"/>
      <c r="H375" s="257" t="s">
        <v>268</v>
      </c>
      <c r="I375" s="258">
        <v>0.5</v>
      </c>
      <c r="J375" s="258">
        <v>0</v>
      </c>
      <c r="K375" s="259">
        <v>23.97</v>
      </c>
      <c r="L375" s="259">
        <v>11.99</v>
      </c>
    </row>
    <row r="376" spans="2:12" ht="25.5" x14ac:dyDescent="0.25">
      <c r="B376" s="255" t="s">
        <v>2273</v>
      </c>
      <c r="C376" s="256" t="s">
        <v>2497</v>
      </c>
      <c r="D376" s="255" t="s">
        <v>229</v>
      </c>
      <c r="E376" s="255" t="s">
        <v>1173</v>
      </c>
      <c r="F376" s="534" t="s">
        <v>2283</v>
      </c>
      <c r="G376" s="535"/>
      <c r="H376" s="257" t="s">
        <v>268</v>
      </c>
      <c r="I376" s="258">
        <v>0.25</v>
      </c>
      <c r="J376" s="258">
        <v>0</v>
      </c>
      <c r="K376" s="259">
        <v>11.54</v>
      </c>
      <c r="L376" s="259">
        <v>2.89</v>
      </c>
    </row>
    <row r="377" spans="2:12" ht="25.5" x14ac:dyDescent="0.25">
      <c r="B377" s="255" t="s">
        <v>2273</v>
      </c>
      <c r="C377" s="256" t="s">
        <v>2559</v>
      </c>
      <c r="D377" s="255" t="s">
        <v>229</v>
      </c>
      <c r="E377" s="255" t="s">
        <v>1182</v>
      </c>
      <c r="F377" s="534" t="s">
        <v>2283</v>
      </c>
      <c r="G377" s="535"/>
      <c r="H377" s="257" t="s">
        <v>268</v>
      </c>
      <c r="I377" s="258">
        <v>0.25</v>
      </c>
      <c r="J377" s="258">
        <v>0</v>
      </c>
      <c r="K377" s="259">
        <v>290.14999999999998</v>
      </c>
      <c r="L377" s="259">
        <v>72.540000000000006</v>
      </c>
    </row>
    <row r="378" spans="2:12" ht="25.5" x14ac:dyDescent="0.25">
      <c r="B378" s="255" t="s">
        <v>2273</v>
      </c>
      <c r="C378" s="256" t="s">
        <v>2567</v>
      </c>
      <c r="D378" s="255" t="s">
        <v>229</v>
      </c>
      <c r="E378" s="255" t="s">
        <v>2568</v>
      </c>
      <c r="F378" s="534" t="s">
        <v>2283</v>
      </c>
      <c r="G378" s="535"/>
      <c r="H378" s="257" t="s">
        <v>268</v>
      </c>
      <c r="I378" s="258">
        <v>1</v>
      </c>
      <c r="J378" s="258">
        <v>0</v>
      </c>
      <c r="K378" s="259">
        <v>128.94</v>
      </c>
      <c r="L378" s="259">
        <v>128.94</v>
      </c>
    </row>
    <row r="379" spans="2:12" ht="25.5" x14ac:dyDescent="0.25">
      <c r="B379" s="255" t="s">
        <v>2273</v>
      </c>
      <c r="C379" s="256" t="s">
        <v>2597</v>
      </c>
      <c r="D379" s="255" t="s">
        <v>229</v>
      </c>
      <c r="E379" s="255" t="s">
        <v>2598</v>
      </c>
      <c r="F379" s="534" t="s">
        <v>2283</v>
      </c>
      <c r="G379" s="535"/>
      <c r="H379" s="257" t="s">
        <v>268</v>
      </c>
      <c r="I379" s="258">
        <v>1</v>
      </c>
      <c r="J379" s="258">
        <v>0</v>
      </c>
      <c r="K379" s="259">
        <v>156.31</v>
      </c>
      <c r="L379" s="259">
        <v>156.31</v>
      </c>
    </row>
    <row r="380" spans="2:12" ht="25.5" x14ac:dyDescent="0.25">
      <c r="B380" s="255" t="s">
        <v>2273</v>
      </c>
      <c r="C380" s="256" t="s">
        <v>2555</v>
      </c>
      <c r="D380" s="255" t="s">
        <v>229</v>
      </c>
      <c r="E380" s="255" t="s">
        <v>2556</v>
      </c>
      <c r="F380" s="534" t="s">
        <v>2283</v>
      </c>
      <c r="G380" s="535"/>
      <c r="H380" s="257" t="s">
        <v>292</v>
      </c>
      <c r="I380" s="258">
        <v>5.0999999999999996</v>
      </c>
      <c r="J380" s="258">
        <v>0</v>
      </c>
      <c r="K380" s="259">
        <v>15.12</v>
      </c>
      <c r="L380" s="259">
        <v>77.11</v>
      </c>
    </row>
    <row r="381" spans="2:12" ht="25.5" x14ac:dyDescent="0.25">
      <c r="B381" s="255" t="s">
        <v>2273</v>
      </c>
      <c r="C381" s="256" t="s">
        <v>2445</v>
      </c>
      <c r="D381" s="255" t="s">
        <v>229</v>
      </c>
      <c r="E381" s="255" t="s">
        <v>2446</v>
      </c>
      <c r="F381" s="534" t="s">
        <v>2283</v>
      </c>
      <c r="G381" s="535"/>
      <c r="H381" s="257" t="s">
        <v>360</v>
      </c>
      <c r="I381" s="258">
        <v>58.229700000000001</v>
      </c>
      <c r="J381" s="258">
        <v>0</v>
      </c>
      <c r="K381" s="259">
        <v>0.64</v>
      </c>
      <c r="L381" s="259">
        <v>37.270000000000003</v>
      </c>
    </row>
    <row r="382" spans="2:12" ht="25.5" x14ac:dyDescent="0.25">
      <c r="B382" s="255" t="s">
        <v>2273</v>
      </c>
      <c r="C382" s="256" t="s">
        <v>2566</v>
      </c>
      <c r="D382" s="255" t="s">
        <v>229</v>
      </c>
      <c r="E382" s="255" t="s">
        <v>1176</v>
      </c>
      <c r="F382" s="534" t="s">
        <v>2283</v>
      </c>
      <c r="G382" s="535"/>
      <c r="H382" s="257" t="s">
        <v>268</v>
      </c>
      <c r="I382" s="258">
        <v>1.25</v>
      </c>
      <c r="J382" s="258">
        <v>0</v>
      </c>
      <c r="K382" s="259">
        <v>55.4</v>
      </c>
      <c r="L382" s="259">
        <v>69.25</v>
      </c>
    </row>
    <row r="383" spans="2:12" ht="25.5" x14ac:dyDescent="0.25">
      <c r="B383" s="255" t="s">
        <v>2273</v>
      </c>
      <c r="C383" s="256" t="s">
        <v>2564</v>
      </c>
      <c r="D383" s="255" t="s">
        <v>229</v>
      </c>
      <c r="E383" s="255" t="s">
        <v>2565</v>
      </c>
      <c r="F383" s="534" t="s">
        <v>2283</v>
      </c>
      <c r="G383" s="535"/>
      <c r="H383" s="257" t="s">
        <v>268</v>
      </c>
      <c r="I383" s="258">
        <v>1.25</v>
      </c>
      <c r="J383" s="258">
        <v>0</v>
      </c>
      <c r="K383" s="259">
        <v>18.600000000000001</v>
      </c>
      <c r="L383" s="259">
        <v>23.25</v>
      </c>
    </row>
    <row r="384" spans="2:12" ht="25.5" x14ac:dyDescent="0.25">
      <c r="B384" s="260"/>
      <c r="C384" s="260"/>
      <c r="D384" s="260"/>
      <c r="E384" s="260"/>
      <c r="F384" s="260"/>
      <c r="G384" s="260" t="s">
        <v>2274</v>
      </c>
      <c r="H384" s="261">
        <v>393.34</v>
      </c>
      <c r="I384" s="260" t="s">
        <v>2275</v>
      </c>
      <c r="J384" s="261">
        <v>372.53</v>
      </c>
      <c r="K384" s="260" t="s">
        <v>2276</v>
      </c>
      <c r="L384" s="261">
        <v>765.87</v>
      </c>
    </row>
    <row r="385" spans="2:12" ht="25.5" x14ac:dyDescent="0.25">
      <c r="B385" s="260"/>
      <c r="C385" s="260"/>
      <c r="D385" s="260"/>
      <c r="E385" s="260"/>
      <c r="F385" s="260"/>
      <c r="G385" s="260" t="s">
        <v>2277</v>
      </c>
      <c r="H385" s="261">
        <v>0</v>
      </c>
      <c r="I385" s="260"/>
      <c r="J385" s="260" t="s">
        <v>2278</v>
      </c>
      <c r="K385" s="260"/>
      <c r="L385" s="261">
        <v>4847.87</v>
      </c>
    </row>
    <row r="386" spans="2:12" ht="13.5" thickBot="1" x14ac:dyDescent="0.3">
      <c r="B386" s="222"/>
      <c r="C386" s="222"/>
      <c r="D386" s="222"/>
      <c r="E386" s="222"/>
      <c r="F386" s="222"/>
      <c r="G386" s="222"/>
      <c r="H386" s="222"/>
      <c r="I386" s="222" t="s">
        <v>2279</v>
      </c>
      <c r="J386" s="262" t="s">
        <v>2553</v>
      </c>
      <c r="K386" s="222" t="s">
        <v>2280</v>
      </c>
      <c r="L386" s="263">
        <v>4847.87</v>
      </c>
    </row>
    <row r="387" spans="2:12" ht="13.5" thickTop="1" x14ac:dyDescent="0.25">
      <c r="B387" s="264"/>
      <c r="C387" s="264"/>
      <c r="D387" s="264"/>
      <c r="E387" s="264"/>
      <c r="F387" s="264"/>
      <c r="G387" s="264"/>
      <c r="H387" s="264"/>
      <c r="I387" s="264"/>
      <c r="J387" s="264"/>
      <c r="K387" s="264"/>
      <c r="L387" s="264"/>
    </row>
    <row r="388" spans="2:12" ht="15" x14ac:dyDescent="0.25">
      <c r="B388" s="247" t="s">
        <v>257</v>
      </c>
      <c r="C388" s="248" t="s">
        <v>24</v>
      </c>
      <c r="D388" s="247" t="s">
        <v>50</v>
      </c>
      <c r="E388" s="247" t="s">
        <v>45</v>
      </c>
      <c r="F388" s="530" t="s">
        <v>2152</v>
      </c>
      <c r="G388" s="531"/>
      <c r="H388" s="249" t="s">
        <v>39</v>
      </c>
      <c r="I388" s="248" t="s">
        <v>41</v>
      </c>
      <c r="J388" s="248" t="s">
        <v>2271</v>
      </c>
      <c r="K388" s="248" t="s">
        <v>82</v>
      </c>
      <c r="L388" s="248" t="s">
        <v>40</v>
      </c>
    </row>
    <row r="389" spans="2:12" ht="25.5" x14ac:dyDescent="0.25">
      <c r="B389" s="250" t="s">
        <v>2272</v>
      </c>
      <c r="C389" s="251" t="s">
        <v>282</v>
      </c>
      <c r="D389" s="250" t="s">
        <v>229</v>
      </c>
      <c r="E389" s="250" t="s">
        <v>283</v>
      </c>
      <c r="F389" s="532">
        <v>214</v>
      </c>
      <c r="G389" s="533"/>
      <c r="H389" s="252" t="s">
        <v>284</v>
      </c>
      <c r="I389" s="253">
        <v>1</v>
      </c>
      <c r="J389" s="254"/>
      <c r="K389" s="254">
        <v>11.73</v>
      </c>
      <c r="L389" s="254">
        <v>11.73</v>
      </c>
    </row>
    <row r="390" spans="2:12" ht="25.5" x14ac:dyDescent="0.25">
      <c r="B390" s="255" t="s">
        <v>2273</v>
      </c>
      <c r="C390" s="256" t="s">
        <v>2605</v>
      </c>
      <c r="D390" s="255" t="s">
        <v>229</v>
      </c>
      <c r="E390" s="255" t="s">
        <v>2606</v>
      </c>
      <c r="F390" s="534" t="s">
        <v>2283</v>
      </c>
      <c r="G390" s="535"/>
      <c r="H390" s="257" t="s">
        <v>284</v>
      </c>
      <c r="I390" s="258">
        <v>1</v>
      </c>
      <c r="J390" s="258">
        <v>0</v>
      </c>
      <c r="K390" s="259">
        <v>11.73</v>
      </c>
      <c r="L390" s="259">
        <v>11.73</v>
      </c>
    </row>
    <row r="391" spans="2:12" ht="25.5" x14ac:dyDescent="0.25">
      <c r="B391" s="260"/>
      <c r="C391" s="260"/>
      <c r="D391" s="260"/>
      <c r="E391" s="260"/>
      <c r="F391" s="260"/>
      <c r="G391" s="260" t="s">
        <v>2274</v>
      </c>
      <c r="H391" s="261">
        <v>0</v>
      </c>
      <c r="I391" s="260" t="s">
        <v>2275</v>
      </c>
      <c r="J391" s="261">
        <v>0</v>
      </c>
      <c r="K391" s="260" t="s">
        <v>2276</v>
      </c>
      <c r="L391" s="261">
        <v>0</v>
      </c>
    </row>
    <row r="392" spans="2:12" ht="25.5" x14ac:dyDescent="0.25">
      <c r="B392" s="260"/>
      <c r="C392" s="260"/>
      <c r="D392" s="260"/>
      <c r="E392" s="260"/>
      <c r="F392" s="260"/>
      <c r="G392" s="260" t="s">
        <v>2277</v>
      </c>
      <c r="H392" s="261">
        <v>0</v>
      </c>
      <c r="I392" s="260"/>
      <c r="J392" s="260" t="s">
        <v>2278</v>
      </c>
      <c r="K392" s="260"/>
      <c r="L392" s="261">
        <v>11.73</v>
      </c>
    </row>
    <row r="393" spans="2:12" ht="13.5" thickBot="1" x14ac:dyDescent="0.3">
      <c r="B393" s="222"/>
      <c r="C393" s="222"/>
      <c r="D393" s="222"/>
      <c r="E393" s="222"/>
      <c r="F393" s="222"/>
      <c r="G393" s="222"/>
      <c r="H393" s="222"/>
      <c r="I393" s="222" t="s">
        <v>2279</v>
      </c>
      <c r="J393" s="262" t="s">
        <v>2098</v>
      </c>
      <c r="K393" s="222" t="s">
        <v>2280</v>
      </c>
      <c r="L393" s="263">
        <v>3753.37</v>
      </c>
    </row>
    <row r="394" spans="2:12" ht="13.5" thickTop="1" x14ac:dyDescent="0.25">
      <c r="B394" s="264"/>
      <c r="C394" s="264"/>
      <c r="D394" s="264"/>
      <c r="E394" s="264"/>
      <c r="F394" s="264"/>
      <c r="G394" s="264"/>
      <c r="H394" s="264"/>
      <c r="I394" s="264"/>
      <c r="J394" s="264"/>
      <c r="K394" s="264"/>
      <c r="L394" s="264"/>
    </row>
    <row r="395" spans="2:12" ht="15" x14ac:dyDescent="0.25">
      <c r="B395" s="247" t="s">
        <v>258</v>
      </c>
      <c r="C395" s="248" t="s">
        <v>24</v>
      </c>
      <c r="D395" s="247" t="s">
        <v>50</v>
      </c>
      <c r="E395" s="247" t="s">
        <v>45</v>
      </c>
      <c r="F395" s="530" t="s">
        <v>2152</v>
      </c>
      <c r="G395" s="531"/>
      <c r="H395" s="249" t="s">
        <v>39</v>
      </c>
      <c r="I395" s="248" t="s">
        <v>41</v>
      </c>
      <c r="J395" s="248" t="s">
        <v>2271</v>
      </c>
      <c r="K395" s="248" t="s">
        <v>82</v>
      </c>
      <c r="L395" s="248" t="s">
        <v>40</v>
      </c>
    </row>
    <row r="396" spans="2:12" ht="25.5" x14ac:dyDescent="0.25">
      <c r="B396" s="250" t="s">
        <v>2272</v>
      </c>
      <c r="C396" s="251" t="s">
        <v>285</v>
      </c>
      <c r="D396" s="250" t="s">
        <v>229</v>
      </c>
      <c r="E396" s="250" t="s">
        <v>286</v>
      </c>
      <c r="F396" s="532">
        <v>213</v>
      </c>
      <c r="G396" s="533"/>
      <c r="H396" s="252" t="s">
        <v>284</v>
      </c>
      <c r="I396" s="253">
        <v>1</v>
      </c>
      <c r="J396" s="254"/>
      <c r="K396" s="254">
        <v>9.3800000000000008</v>
      </c>
      <c r="L396" s="254">
        <v>9.3800000000000008</v>
      </c>
    </row>
    <row r="397" spans="2:12" ht="25.5" x14ac:dyDescent="0.25">
      <c r="B397" s="255" t="s">
        <v>2273</v>
      </c>
      <c r="C397" s="256" t="s">
        <v>2607</v>
      </c>
      <c r="D397" s="255" t="s">
        <v>229</v>
      </c>
      <c r="E397" s="255" t="s">
        <v>2608</v>
      </c>
      <c r="F397" s="534" t="s">
        <v>2283</v>
      </c>
      <c r="G397" s="535"/>
      <c r="H397" s="257" t="s">
        <v>284</v>
      </c>
      <c r="I397" s="258">
        <v>1</v>
      </c>
      <c r="J397" s="258">
        <v>0</v>
      </c>
      <c r="K397" s="259">
        <v>9.3800000000000008</v>
      </c>
      <c r="L397" s="259">
        <v>9.3800000000000008</v>
      </c>
    </row>
    <row r="398" spans="2:12" ht="25.5" x14ac:dyDescent="0.25">
      <c r="B398" s="260"/>
      <c r="C398" s="260"/>
      <c r="D398" s="260"/>
      <c r="E398" s="260"/>
      <c r="F398" s="260"/>
      <c r="G398" s="260" t="s">
        <v>2274</v>
      </c>
      <c r="H398" s="261">
        <v>0</v>
      </c>
      <c r="I398" s="260" t="s">
        <v>2275</v>
      </c>
      <c r="J398" s="261">
        <v>0</v>
      </c>
      <c r="K398" s="260" t="s">
        <v>2276</v>
      </c>
      <c r="L398" s="261">
        <v>0</v>
      </c>
    </row>
    <row r="399" spans="2:12" ht="25.5" x14ac:dyDescent="0.25">
      <c r="B399" s="260"/>
      <c r="C399" s="260"/>
      <c r="D399" s="260"/>
      <c r="E399" s="260"/>
      <c r="F399" s="260"/>
      <c r="G399" s="260" t="s">
        <v>2277</v>
      </c>
      <c r="H399" s="261">
        <v>0</v>
      </c>
      <c r="I399" s="260"/>
      <c r="J399" s="260" t="s">
        <v>2278</v>
      </c>
      <c r="K399" s="260"/>
      <c r="L399" s="261">
        <v>9.3800000000000008</v>
      </c>
    </row>
    <row r="400" spans="2:12" ht="13.5" thickBot="1" x14ac:dyDescent="0.3">
      <c r="B400" s="222"/>
      <c r="C400" s="222"/>
      <c r="D400" s="222"/>
      <c r="E400" s="222"/>
      <c r="F400" s="222"/>
      <c r="G400" s="222"/>
      <c r="H400" s="222"/>
      <c r="I400" s="222" t="s">
        <v>2279</v>
      </c>
      <c r="J400" s="262" t="s">
        <v>2098</v>
      </c>
      <c r="K400" s="222" t="s">
        <v>2280</v>
      </c>
      <c r="L400" s="263">
        <v>3001.41</v>
      </c>
    </row>
    <row r="401" spans="2:12" ht="13.5" thickTop="1" x14ac:dyDescent="0.25">
      <c r="B401" s="264"/>
      <c r="C401" s="264"/>
      <c r="D401" s="264"/>
      <c r="E401" s="264"/>
      <c r="F401" s="264"/>
      <c r="G401" s="264"/>
      <c r="H401" s="264"/>
      <c r="I401" s="264"/>
      <c r="J401" s="264"/>
      <c r="K401" s="264"/>
      <c r="L401" s="264"/>
    </row>
    <row r="402" spans="2:12" ht="15" x14ac:dyDescent="0.25">
      <c r="B402" s="247" t="s">
        <v>259</v>
      </c>
      <c r="C402" s="248" t="s">
        <v>24</v>
      </c>
      <c r="D402" s="247" t="s">
        <v>50</v>
      </c>
      <c r="E402" s="247" t="s">
        <v>45</v>
      </c>
      <c r="F402" s="530" t="s">
        <v>2152</v>
      </c>
      <c r="G402" s="531"/>
      <c r="H402" s="249" t="s">
        <v>39</v>
      </c>
      <c r="I402" s="248" t="s">
        <v>41</v>
      </c>
      <c r="J402" s="248" t="s">
        <v>2271</v>
      </c>
      <c r="K402" s="248" t="s">
        <v>82</v>
      </c>
      <c r="L402" s="248" t="s">
        <v>40</v>
      </c>
    </row>
    <row r="403" spans="2:12" ht="25.5" x14ac:dyDescent="0.25">
      <c r="B403" s="250" t="s">
        <v>2272</v>
      </c>
      <c r="C403" s="251" t="s">
        <v>287</v>
      </c>
      <c r="D403" s="250" t="s">
        <v>229</v>
      </c>
      <c r="E403" s="250" t="s">
        <v>288</v>
      </c>
      <c r="F403" s="532">
        <v>214</v>
      </c>
      <c r="G403" s="533"/>
      <c r="H403" s="252" t="s">
        <v>289</v>
      </c>
      <c r="I403" s="253">
        <v>1</v>
      </c>
      <c r="J403" s="254"/>
      <c r="K403" s="254">
        <v>0.92</v>
      </c>
      <c r="L403" s="254">
        <v>0.92</v>
      </c>
    </row>
    <row r="404" spans="2:12" ht="25.5" x14ac:dyDescent="0.25">
      <c r="B404" s="255" t="s">
        <v>2273</v>
      </c>
      <c r="C404" s="256" t="s">
        <v>2609</v>
      </c>
      <c r="D404" s="255" t="s">
        <v>229</v>
      </c>
      <c r="E404" s="255" t="s">
        <v>2610</v>
      </c>
      <c r="F404" s="534" t="s">
        <v>2283</v>
      </c>
      <c r="G404" s="535"/>
      <c r="H404" s="257" t="s">
        <v>2611</v>
      </c>
      <c r="I404" s="258">
        <v>1</v>
      </c>
      <c r="J404" s="258">
        <v>0</v>
      </c>
      <c r="K404" s="259">
        <v>0.92</v>
      </c>
      <c r="L404" s="259">
        <v>0.92</v>
      </c>
    </row>
    <row r="405" spans="2:12" ht="25.5" x14ac:dyDescent="0.25">
      <c r="B405" s="260"/>
      <c r="C405" s="260"/>
      <c r="D405" s="260"/>
      <c r="E405" s="260"/>
      <c r="F405" s="260"/>
      <c r="G405" s="260" t="s">
        <v>2274</v>
      </c>
      <c r="H405" s="261">
        <v>0</v>
      </c>
      <c r="I405" s="260" t="s">
        <v>2275</v>
      </c>
      <c r="J405" s="261">
        <v>0</v>
      </c>
      <c r="K405" s="260" t="s">
        <v>2276</v>
      </c>
      <c r="L405" s="261">
        <v>0</v>
      </c>
    </row>
    <row r="406" spans="2:12" ht="25.5" x14ac:dyDescent="0.25">
      <c r="B406" s="260"/>
      <c r="C406" s="260"/>
      <c r="D406" s="260"/>
      <c r="E406" s="260"/>
      <c r="F406" s="260"/>
      <c r="G406" s="260" t="s">
        <v>2277</v>
      </c>
      <c r="H406" s="261">
        <v>0</v>
      </c>
      <c r="I406" s="260"/>
      <c r="J406" s="260" t="s">
        <v>2278</v>
      </c>
      <c r="K406" s="260"/>
      <c r="L406" s="261">
        <v>0.92</v>
      </c>
    </row>
    <row r="407" spans="2:12" ht="13.5" thickBot="1" x14ac:dyDescent="0.3">
      <c r="B407" s="222"/>
      <c r="C407" s="222"/>
      <c r="D407" s="222"/>
      <c r="E407" s="222"/>
      <c r="F407" s="222"/>
      <c r="G407" s="222"/>
      <c r="H407" s="222"/>
      <c r="I407" s="222" t="s">
        <v>2279</v>
      </c>
      <c r="J407" s="262" t="s">
        <v>2110</v>
      </c>
      <c r="K407" s="222" t="s">
        <v>2280</v>
      </c>
      <c r="L407" s="263">
        <v>2096.0500000000002</v>
      </c>
    </row>
    <row r="408" spans="2:12" ht="13.5" thickTop="1" x14ac:dyDescent="0.25">
      <c r="B408" s="264"/>
      <c r="C408" s="264"/>
      <c r="D408" s="264"/>
      <c r="E408" s="264"/>
      <c r="F408" s="264"/>
      <c r="G408" s="264"/>
      <c r="H408" s="264"/>
      <c r="I408" s="264"/>
      <c r="J408" s="264"/>
      <c r="K408" s="264"/>
      <c r="L408" s="264"/>
    </row>
    <row r="409" spans="2:12" ht="15" x14ac:dyDescent="0.25">
      <c r="B409" s="247" t="s">
        <v>260</v>
      </c>
      <c r="C409" s="248" t="s">
        <v>24</v>
      </c>
      <c r="D409" s="247" t="s">
        <v>50</v>
      </c>
      <c r="E409" s="247" t="s">
        <v>45</v>
      </c>
      <c r="F409" s="530" t="s">
        <v>2152</v>
      </c>
      <c r="G409" s="531"/>
      <c r="H409" s="249" t="s">
        <v>39</v>
      </c>
      <c r="I409" s="248" t="s">
        <v>41</v>
      </c>
      <c r="J409" s="248" t="s">
        <v>2271</v>
      </c>
      <c r="K409" s="248" t="s">
        <v>82</v>
      </c>
      <c r="L409" s="248" t="s">
        <v>40</v>
      </c>
    </row>
    <row r="410" spans="2:12" ht="25.5" x14ac:dyDescent="0.25">
      <c r="B410" s="250" t="s">
        <v>2272</v>
      </c>
      <c r="C410" s="251" t="s">
        <v>290</v>
      </c>
      <c r="D410" s="250" t="s">
        <v>229</v>
      </c>
      <c r="E410" s="250" t="s">
        <v>291</v>
      </c>
      <c r="F410" s="532">
        <v>601</v>
      </c>
      <c r="G410" s="533"/>
      <c r="H410" s="252" t="s">
        <v>2068</v>
      </c>
      <c r="I410" s="253">
        <v>1</v>
      </c>
      <c r="J410" s="254"/>
      <c r="K410" s="254">
        <v>35.49</v>
      </c>
      <c r="L410" s="254">
        <v>35.49</v>
      </c>
    </row>
    <row r="411" spans="2:12" ht="25.5" x14ac:dyDescent="0.25">
      <c r="B411" s="255" t="s">
        <v>2273</v>
      </c>
      <c r="C411" s="256" t="s">
        <v>2160</v>
      </c>
      <c r="D411" s="255" t="s">
        <v>229</v>
      </c>
      <c r="E411" s="255" t="s">
        <v>2161</v>
      </c>
      <c r="F411" s="534" t="s">
        <v>2162</v>
      </c>
      <c r="G411" s="535"/>
      <c r="H411" s="257" t="s">
        <v>231</v>
      </c>
      <c r="I411" s="258">
        <v>0.1</v>
      </c>
      <c r="J411" s="258">
        <v>0</v>
      </c>
      <c r="K411" s="259">
        <v>15.3</v>
      </c>
      <c r="L411" s="259">
        <v>1.53</v>
      </c>
    </row>
    <row r="412" spans="2:12" ht="25.5" x14ac:dyDescent="0.25">
      <c r="B412" s="255" t="s">
        <v>2273</v>
      </c>
      <c r="C412" s="256" t="s">
        <v>2620</v>
      </c>
      <c r="D412" s="255" t="s">
        <v>229</v>
      </c>
      <c r="E412" s="255" t="s">
        <v>2621</v>
      </c>
      <c r="F412" s="534" t="s">
        <v>2283</v>
      </c>
      <c r="G412" s="535"/>
      <c r="H412" s="257" t="s">
        <v>2068</v>
      </c>
      <c r="I412" s="258">
        <v>1</v>
      </c>
      <c r="J412" s="258">
        <v>0</v>
      </c>
      <c r="K412" s="259">
        <v>32.090000000000003</v>
      </c>
      <c r="L412" s="259">
        <v>32.090000000000003</v>
      </c>
    </row>
    <row r="413" spans="2:12" ht="25.5" x14ac:dyDescent="0.25">
      <c r="B413" s="255" t="s">
        <v>2273</v>
      </c>
      <c r="C413" s="256" t="s">
        <v>2190</v>
      </c>
      <c r="D413" s="255" t="s">
        <v>229</v>
      </c>
      <c r="E413" s="255" t="s">
        <v>2191</v>
      </c>
      <c r="F413" s="534" t="s">
        <v>2162</v>
      </c>
      <c r="G413" s="535"/>
      <c r="H413" s="257" t="s">
        <v>231</v>
      </c>
      <c r="I413" s="258">
        <v>0.08</v>
      </c>
      <c r="J413" s="258">
        <v>0</v>
      </c>
      <c r="K413" s="259">
        <v>23.41</v>
      </c>
      <c r="L413" s="259">
        <v>1.87</v>
      </c>
    </row>
    <row r="414" spans="2:12" ht="25.5" x14ac:dyDescent="0.25">
      <c r="B414" s="260"/>
      <c r="C414" s="260"/>
      <c r="D414" s="260"/>
      <c r="E414" s="260"/>
      <c r="F414" s="260"/>
      <c r="G414" s="260" t="s">
        <v>2274</v>
      </c>
      <c r="H414" s="261">
        <v>1.75</v>
      </c>
      <c r="I414" s="260" t="s">
        <v>2275</v>
      </c>
      <c r="J414" s="261">
        <v>1.65</v>
      </c>
      <c r="K414" s="260" t="s">
        <v>2276</v>
      </c>
      <c r="L414" s="261">
        <v>3.4</v>
      </c>
    </row>
    <row r="415" spans="2:12" ht="25.5" x14ac:dyDescent="0.25">
      <c r="B415" s="260"/>
      <c r="C415" s="260"/>
      <c r="D415" s="260"/>
      <c r="E415" s="260"/>
      <c r="F415" s="260"/>
      <c r="G415" s="260" t="s">
        <v>2277</v>
      </c>
      <c r="H415" s="261">
        <v>0</v>
      </c>
      <c r="I415" s="260"/>
      <c r="J415" s="260" t="s">
        <v>2278</v>
      </c>
      <c r="K415" s="260"/>
      <c r="L415" s="261">
        <v>35.49</v>
      </c>
    </row>
    <row r="416" spans="2:12" ht="13.5" thickBot="1" x14ac:dyDescent="0.3">
      <c r="B416" s="222"/>
      <c r="C416" s="222"/>
      <c r="D416" s="222"/>
      <c r="E416" s="222"/>
      <c r="F416" s="222"/>
      <c r="G416" s="222"/>
      <c r="H416" s="222"/>
      <c r="I416" s="222" t="s">
        <v>2279</v>
      </c>
      <c r="J416" s="262" t="s">
        <v>3187</v>
      </c>
      <c r="K416" s="222" t="s">
        <v>2280</v>
      </c>
      <c r="L416" s="263">
        <v>13628.16</v>
      </c>
    </row>
    <row r="417" spans="2:12" ht="13.5" thickTop="1" x14ac:dyDescent="0.25">
      <c r="B417" s="264"/>
      <c r="C417" s="264"/>
      <c r="D417" s="264"/>
      <c r="E417" s="264"/>
      <c r="F417" s="264"/>
      <c r="G417" s="264"/>
      <c r="H417" s="264"/>
      <c r="I417" s="264"/>
      <c r="J417" s="264"/>
      <c r="K417" s="264"/>
      <c r="L417" s="264"/>
    </row>
    <row r="418" spans="2:12" ht="15" x14ac:dyDescent="0.25">
      <c r="B418" s="247" t="s">
        <v>261</v>
      </c>
      <c r="C418" s="248" t="s">
        <v>24</v>
      </c>
      <c r="D418" s="247" t="s">
        <v>50</v>
      </c>
      <c r="E418" s="247" t="s">
        <v>45</v>
      </c>
      <c r="F418" s="530" t="s">
        <v>2152</v>
      </c>
      <c r="G418" s="531"/>
      <c r="H418" s="249" t="s">
        <v>39</v>
      </c>
      <c r="I418" s="248" t="s">
        <v>41</v>
      </c>
      <c r="J418" s="248" t="s">
        <v>2271</v>
      </c>
      <c r="K418" s="248" t="s">
        <v>82</v>
      </c>
      <c r="L418" s="248" t="s">
        <v>40</v>
      </c>
    </row>
    <row r="419" spans="2:12" ht="38.25" x14ac:dyDescent="0.25">
      <c r="B419" s="250" t="s">
        <v>2272</v>
      </c>
      <c r="C419" s="251" t="s">
        <v>293</v>
      </c>
      <c r="D419" s="250" t="s">
        <v>294</v>
      </c>
      <c r="E419" s="250" t="s">
        <v>2034</v>
      </c>
      <c r="F419" s="532">
        <v>2.06</v>
      </c>
      <c r="G419" s="533"/>
      <c r="H419" s="252" t="s">
        <v>295</v>
      </c>
      <c r="I419" s="253">
        <v>1</v>
      </c>
      <c r="J419" s="254"/>
      <c r="K419" s="254">
        <v>14080.5</v>
      </c>
      <c r="L419" s="254">
        <v>14080.5</v>
      </c>
    </row>
    <row r="420" spans="2:12" ht="38.25" x14ac:dyDescent="0.25">
      <c r="B420" s="255" t="s">
        <v>2273</v>
      </c>
      <c r="C420" s="256" t="s">
        <v>3188</v>
      </c>
      <c r="D420" s="255" t="s">
        <v>294</v>
      </c>
      <c r="E420" s="255" t="s">
        <v>3189</v>
      </c>
      <c r="F420" s="534" t="s">
        <v>2283</v>
      </c>
      <c r="G420" s="535"/>
      <c r="H420" s="257" t="s">
        <v>295</v>
      </c>
      <c r="I420" s="258">
        <v>1</v>
      </c>
      <c r="J420" s="258">
        <v>0</v>
      </c>
      <c r="K420" s="259">
        <v>11973.6</v>
      </c>
      <c r="L420" s="259">
        <v>11973.6</v>
      </c>
    </row>
    <row r="421" spans="2:12" ht="25.5" x14ac:dyDescent="0.25">
      <c r="B421" s="255" t="s">
        <v>2273</v>
      </c>
      <c r="C421" s="256" t="s">
        <v>2167</v>
      </c>
      <c r="D421" s="255" t="s">
        <v>229</v>
      </c>
      <c r="E421" s="255" t="s">
        <v>2168</v>
      </c>
      <c r="F421" s="534" t="s">
        <v>2162</v>
      </c>
      <c r="G421" s="535"/>
      <c r="H421" s="257" t="s">
        <v>231</v>
      </c>
      <c r="I421" s="258">
        <v>90</v>
      </c>
      <c r="J421" s="258">
        <v>0</v>
      </c>
      <c r="K421" s="259">
        <v>23.41</v>
      </c>
      <c r="L421" s="259">
        <v>2106.9</v>
      </c>
    </row>
    <row r="422" spans="2:12" ht="25.5" x14ac:dyDescent="0.25">
      <c r="B422" s="260"/>
      <c r="C422" s="260"/>
      <c r="D422" s="260"/>
      <c r="E422" s="260"/>
      <c r="F422" s="260"/>
      <c r="G422" s="260" t="s">
        <v>2274</v>
      </c>
      <c r="H422" s="261">
        <v>1082.07</v>
      </c>
      <c r="I422" s="260" t="s">
        <v>2275</v>
      </c>
      <c r="J422" s="261">
        <v>1024.83</v>
      </c>
      <c r="K422" s="260" t="s">
        <v>2276</v>
      </c>
      <c r="L422" s="261">
        <v>2106.9</v>
      </c>
    </row>
    <row r="423" spans="2:12" ht="25.5" x14ac:dyDescent="0.25">
      <c r="B423" s="260"/>
      <c r="C423" s="260"/>
      <c r="D423" s="260"/>
      <c r="E423" s="260"/>
      <c r="F423" s="260"/>
      <c r="G423" s="260" t="s">
        <v>2277</v>
      </c>
      <c r="H423" s="261">
        <v>0</v>
      </c>
      <c r="I423" s="260"/>
      <c r="J423" s="260" t="s">
        <v>2278</v>
      </c>
      <c r="K423" s="260"/>
      <c r="L423" s="261">
        <v>14080.5</v>
      </c>
    </row>
    <row r="424" spans="2:12" ht="13.5" thickBot="1" x14ac:dyDescent="0.3">
      <c r="B424" s="222"/>
      <c r="C424" s="222"/>
      <c r="D424" s="222"/>
      <c r="E424" s="222"/>
      <c r="F424" s="222"/>
      <c r="G424" s="222"/>
      <c r="H424" s="222"/>
      <c r="I424" s="222" t="s">
        <v>2279</v>
      </c>
      <c r="J424" s="262" t="s">
        <v>2729</v>
      </c>
      <c r="K424" s="222" t="s">
        <v>2280</v>
      </c>
      <c r="L424" s="263">
        <v>42241.5</v>
      </c>
    </row>
    <row r="425" spans="2:12" ht="13.5" thickTop="1" x14ac:dyDescent="0.25">
      <c r="B425" s="264"/>
      <c r="C425" s="264"/>
      <c r="D425" s="264"/>
      <c r="E425" s="264"/>
      <c r="F425" s="264"/>
      <c r="G425" s="264"/>
      <c r="H425" s="264"/>
      <c r="I425" s="264"/>
      <c r="J425" s="264"/>
      <c r="K425" s="264"/>
      <c r="L425" s="264"/>
    </row>
    <row r="426" spans="2:12" ht="15" x14ac:dyDescent="0.25">
      <c r="B426" s="247" t="s">
        <v>2035</v>
      </c>
      <c r="C426" s="248" t="s">
        <v>24</v>
      </c>
      <c r="D426" s="247" t="s">
        <v>50</v>
      </c>
      <c r="E426" s="247" t="s">
        <v>45</v>
      </c>
      <c r="F426" s="530" t="s">
        <v>2152</v>
      </c>
      <c r="G426" s="531"/>
      <c r="H426" s="249" t="s">
        <v>39</v>
      </c>
      <c r="I426" s="248" t="s">
        <v>41</v>
      </c>
      <c r="J426" s="248" t="s">
        <v>2271</v>
      </c>
      <c r="K426" s="248" t="s">
        <v>82</v>
      </c>
      <c r="L426" s="248" t="s">
        <v>40</v>
      </c>
    </row>
    <row r="427" spans="2:12" ht="25.5" x14ac:dyDescent="0.25">
      <c r="B427" s="250" t="s">
        <v>2272</v>
      </c>
      <c r="C427" s="251" t="s">
        <v>2036</v>
      </c>
      <c r="D427" s="250" t="s">
        <v>890</v>
      </c>
      <c r="E427" s="250" t="s">
        <v>2037</v>
      </c>
      <c r="F427" s="532">
        <v>62</v>
      </c>
      <c r="G427" s="533"/>
      <c r="H427" s="252" t="s">
        <v>2038</v>
      </c>
      <c r="I427" s="253">
        <v>1</v>
      </c>
      <c r="J427" s="254"/>
      <c r="K427" s="254">
        <v>286.79000000000002</v>
      </c>
      <c r="L427" s="254">
        <v>286.79000000000002</v>
      </c>
    </row>
    <row r="428" spans="2:12" ht="38.25" x14ac:dyDescent="0.25">
      <c r="B428" s="265" t="s">
        <v>2652</v>
      </c>
      <c r="C428" s="266" t="s">
        <v>3190</v>
      </c>
      <c r="D428" s="265" t="s">
        <v>890</v>
      </c>
      <c r="E428" s="265" t="s">
        <v>3191</v>
      </c>
      <c r="F428" s="538">
        <v>62</v>
      </c>
      <c r="G428" s="539"/>
      <c r="H428" s="267" t="s">
        <v>2038</v>
      </c>
      <c r="I428" s="268">
        <v>1</v>
      </c>
      <c r="J428" s="268">
        <v>0</v>
      </c>
      <c r="K428" s="269">
        <v>9.68</v>
      </c>
      <c r="L428" s="269">
        <v>9.68</v>
      </c>
    </row>
    <row r="429" spans="2:12" ht="38.25" x14ac:dyDescent="0.25">
      <c r="B429" s="265" t="s">
        <v>2652</v>
      </c>
      <c r="C429" s="266" t="s">
        <v>3192</v>
      </c>
      <c r="D429" s="265" t="s">
        <v>890</v>
      </c>
      <c r="E429" s="265" t="s">
        <v>3193</v>
      </c>
      <c r="F429" s="538">
        <v>62</v>
      </c>
      <c r="G429" s="539"/>
      <c r="H429" s="267" t="s">
        <v>2038</v>
      </c>
      <c r="I429" s="268">
        <v>0.125</v>
      </c>
      <c r="J429" s="268">
        <v>0</v>
      </c>
      <c r="K429" s="269">
        <v>99.16</v>
      </c>
      <c r="L429" s="269">
        <v>12.4</v>
      </c>
    </row>
    <row r="430" spans="2:12" ht="51" x14ac:dyDescent="0.25">
      <c r="B430" s="255" t="s">
        <v>2273</v>
      </c>
      <c r="C430" s="256" t="s">
        <v>3194</v>
      </c>
      <c r="D430" s="255" t="s">
        <v>890</v>
      </c>
      <c r="E430" s="255" t="s">
        <v>3195</v>
      </c>
      <c r="F430" s="534" t="s">
        <v>2283</v>
      </c>
      <c r="G430" s="535"/>
      <c r="H430" s="257" t="s">
        <v>279</v>
      </c>
      <c r="I430" s="258">
        <v>1.2999999999999999E-3</v>
      </c>
      <c r="J430" s="258">
        <v>0</v>
      </c>
      <c r="K430" s="259">
        <v>1518.78</v>
      </c>
      <c r="L430" s="259">
        <v>1.97</v>
      </c>
    </row>
    <row r="431" spans="2:12" ht="38.25" x14ac:dyDescent="0.25">
      <c r="B431" s="255" t="s">
        <v>2273</v>
      </c>
      <c r="C431" s="256" t="s">
        <v>3196</v>
      </c>
      <c r="D431" s="255" t="s">
        <v>890</v>
      </c>
      <c r="E431" s="255" t="s">
        <v>3197</v>
      </c>
      <c r="F431" s="534" t="s">
        <v>2283</v>
      </c>
      <c r="G431" s="535"/>
      <c r="H431" s="257" t="s">
        <v>428</v>
      </c>
      <c r="I431" s="258">
        <v>1.2999999999999999E-3</v>
      </c>
      <c r="J431" s="258">
        <v>0</v>
      </c>
      <c r="K431" s="259">
        <v>811.71</v>
      </c>
      <c r="L431" s="259">
        <v>1.06</v>
      </c>
    </row>
    <row r="432" spans="2:12" ht="38.25" x14ac:dyDescent="0.25">
      <c r="B432" s="255" t="s">
        <v>2273</v>
      </c>
      <c r="C432" s="256" t="s">
        <v>3198</v>
      </c>
      <c r="D432" s="255" t="s">
        <v>890</v>
      </c>
      <c r="E432" s="255" t="s">
        <v>3199</v>
      </c>
      <c r="F432" s="534" t="s">
        <v>2283</v>
      </c>
      <c r="G432" s="535"/>
      <c r="H432" s="257" t="s">
        <v>428</v>
      </c>
      <c r="I432" s="258">
        <v>1.2999999999999999E-3</v>
      </c>
      <c r="J432" s="258">
        <v>0</v>
      </c>
      <c r="K432" s="259">
        <v>1358.23</v>
      </c>
      <c r="L432" s="259">
        <v>1.77</v>
      </c>
    </row>
    <row r="433" spans="2:12" ht="38.25" x14ac:dyDescent="0.25">
      <c r="B433" s="255" t="s">
        <v>2273</v>
      </c>
      <c r="C433" s="256" t="s">
        <v>3200</v>
      </c>
      <c r="D433" s="255" t="s">
        <v>890</v>
      </c>
      <c r="E433" s="255" t="s">
        <v>3201</v>
      </c>
      <c r="F433" s="534" t="s">
        <v>2283</v>
      </c>
      <c r="G433" s="535"/>
      <c r="H433" s="257" t="s">
        <v>279</v>
      </c>
      <c r="I433" s="258">
        <v>3.1300000000000001E-2</v>
      </c>
      <c r="J433" s="258">
        <v>0</v>
      </c>
      <c r="K433" s="259">
        <v>200</v>
      </c>
      <c r="L433" s="259">
        <v>6.26</v>
      </c>
    </row>
    <row r="434" spans="2:12" ht="25.5" x14ac:dyDescent="0.25">
      <c r="B434" s="255" t="s">
        <v>2273</v>
      </c>
      <c r="C434" s="256" t="s">
        <v>2173</v>
      </c>
      <c r="D434" s="255" t="s">
        <v>229</v>
      </c>
      <c r="E434" s="255" t="s">
        <v>2174</v>
      </c>
      <c r="F434" s="534" t="s">
        <v>2162</v>
      </c>
      <c r="G434" s="535"/>
      <c r="H434" s="257" t="s">
        <v>234</v>
      </c>
      <c r="I434" s="258">
        <v>8</v>
      </c>
      <c r="J434" s="258">
        <v>0</v>
      </c>
      <c r="K434" s="259">
        <v>19.45</v>
      </c>
      <c r="L434" s="259">
        <v>155.6</v>
      </c>
    </row>
    <row r="435" spans="2:12" ht="25.5" x14ac:dyDescent="0.25">
      <c r="B435" s="255" t="s">
        <v>2273</v>
      </c>
      <c r="C435" s="256" t="s">
        <v>2235</v>
      </c>
      <c r="D435" s="255" t="s">
        <v>229</v>
      </c>
      <c r="E435" s="255" t="s">
        <v>2236</v>
      </c>
      <c r="F435" s="534" t="s">
        <v>2162</v>
      </c>
      <c r="G435" s="535"/>
      <c r="H435" s="257" t="s">
        <v>234</v>
      </c>
      <c r="I435" s="258">
        <v>8</v>
      </c>
      <c r="J435" s="258">
        <v>0</v>
      </c>
      <c r="K435" s="259">
        <v>12.26</v>
      </c>
      <c r="L435" s="259">
        <v>98.08</v>
      </c>
    </row>
    <row r="436" spans="2:12" ht="25.5" x14ac:dyDescent="0.25">
      <c r="B436" s="260"/>
      <c r="C436" s="260"/>
      <c r="D436" s="260"/>
      <c r="E436" s="260"/>
      <c r="F436" s="260"/>
      <c r="G436" s="260" t="s">
        <v>2274</v>
      </c>
      <c r="H436" s="261">
        <v>131.13</v>
      </c>
      <c r="I436" s="260" t="s">
        <v>2275</v>
      </c>
      <c r="J436" s="261">
        <v>124.19</v>
      </c>
      <c r="K436" s="260" t="s">
        <v>2276</v>
      </c>
      <c r="L436" s="261">
        <v>255.32</v>
      </c>
    </row>
    <row r="437" spans="2:12" ht="25.5" x14ac:dyDescent="0.25">
      <c r="B437" s="260"/>
      <c r="C437" s="260"/>
      <c r="D437" s="260"/>
      <c r="E437" s="260"/>
      <c r="F437" s="260"/>
      <c r="G437" s="260" t="s">
        <v>2277</v>
      </c>
      <c r="H437" s="261">
        <v>0</v>
      </c>
      <c r="I437" s="260"/>
      <c r="J437" s="260" t="s">
        <v>2278</v>
      </c>
      <c r="K437" s="260"/>
      <c r="L437" s="261">
        <v>286.79000000000002</v>
      </c>
    </row>
    <row r="438" spans="2:12" ht="13.5" thickBot="1" x14ac:dyDescent="0.3">
      <c r="B438" s="222"/>
      <c r="C438" s="222"/>
      <c r="D438" s="222"/>
      <c r="E438" s="222"/>
      <c r="F438" s="222"/>
      <c r="G438" s="222"/>
      <c r="H438" s="222"/>
      <c r="I438" s="222" t="s">
        <v>2279</v>
      </c>
      <c r="J438" s="262" t="s">
        <v>2783</v>
      </c>
      <c r="K438" s="222" t="s">
        <v>2280</v>
      </c>
      <c r="L438" s="263">
        <v>17207.400000000001</v>
      </c>
    </row>
    <row r="439" spans="2:12" ht="13.5" thickTop="1" x14ac:dyDescent="0.25">
      <c r="B439" s="264"/>
      <c r="C439" s="264"/>
      <c r="D439" s="264"/>
      <c r="E439" s="264"/>
      <c r="F439" s="264"/>
      <c r="G439" s="264"/>
      <c r="H439" s="264"/>
      <c r="I439" s="264"/>
      <c r="J439" s="264"/>
      <c r="K439" s="264"/>
      <c r="L439" s="264"/>
    </row>
    <row r="440" spans="2:12" x14ac:dyDescent="0.25">
      <c r="B440" s="244" t="s">
        <v>296</v>
      </c>
      <c r="C440" s="244"/>
      <c r="D440" s="244"/>
      <c r="E440" s="244" t="s">
        <v>297</v>
      </c>
      <c r="F440" s="244"/>
      <c r="G440" s="536"/>
      <c r="H440" s="537"/>
      <c r="I440" s="244"/>
      <c r="J440" s="245"/>
      <c r="K440" s="244"/>
      <c r="L440" s="246">
        <v>19323.060000000001</v>
      </c>
    </row>
    <row r="441" spans="2:12" ht="15" x14ac:dyDescent="0.25">
      <c r="B441" s="247" t="s">
        <v>298</v>
      </c>
      <c r="C441" s="248" t="s">
        <v>24</v>
      </c>
      <c r="D441" s="247" t="s">
        <v>50</v>
      </c>
      <c r="E441" s="247" t="s">
        <v>45</v>
      </c>
      <c r="F441" s="530" t="s">
        <v>2152</v>
      </c>
      <c r="G441" s="531"/>
      <c r="H441" s="249" t="s">
        <v>39</v>
      </c>
      <c r="I441" s="248" t="s">
        <v>41</v>
      </c>
      <c r="J441" s="248" t="s">
        <v>2271</v>
      </c>
      <c r="K441" s="248" t="s">
        <v>82</v>
      </c>
      <c r="L441" s="248" t="s">
        <v>40</v>
      </c>
    </row>
    <row r="442" spans="2:12" ht="25.5" x14ac:dyDescent="0.25">
      <c r="B442" s="250" t="s">
        <v>2272</v>
      </c>
      <c r="C442" s="251" t="s">
        <v>299</v>
      </c>
      <c r="D442" s="250" t="s">
        <v>229</v>
      </c>
      <c r="E442" s="250" t="s">
        <v>300</v>
      </c>
      <c r="F442" s="532">
        <v>301</v>
      </c>
      <c r="G442" s="533"/>
      <c r="H442" s="252" t="s">
        <v>284</v>
      </c>
      <c r="I442" s="253">
        <v>1</v>
      </c>
      <c r="J442" s="254"/>
      <c r="K442" s="254">
        <v>51.99</v>
      </c>
      <c r="L442" s="254">
        <v>51.99</v>
      </c>
    </row>
    <row r="443" spans="2:12" ht="25.5" x14ac:dyDescent="0.25">
      <c r="B443" s="255" t="s">
        <v>2273</v>
      </c>
      <c r="C443" s="256" t="s">
        <v>2630</v>
      </c>
      <c r="D443" s="255" t="s">
        <v>229</v>
      </c>
      <c r="E443" s="255" t="s">
        <v>2631</v>
      </c>
      <c r="F443" s="534" t="s">
        <v>2283</v>
      </c>
      <c r="G443" s="535"/>
      <c r="H443" s="257" t="s">
        <v>234</v>
      </c>
      <c r="I443" s="258">
        <v>0.4</v>
      </c>
      <c r="J443" s="258">
        <v>0</v>
      </c>
      <c r="K443" s="259">
        <v>102.45</v>
      </c>
      <c r="L443" s="259">
        <v>40.98</v>
      </c>
    </row>
    <row r="444" spans="2:12" ht="25.5" x14ac:dyDescent="0.25">
      <c r="B444" s="255" t="s">
        <v>2273</v>
      </c>
      <c r="C444" s="256" t="s">
        <v>2160</v>
      </c>
      <c r="D444" s="255" t="s">
        <v>229</v>
      </c>
      <c r="E444" s="255" t="s">
        <v>2161</v>
      </c>
      <c r="F444" s="534" t="s">
        <v>2162</v>
      </c>
      <c r="G444" s="535"/>
      <c r="H444" s="257" t="s">
        <v>231</v>
      </c>
      <c r="I444" s="258">
        <v>0.72</v>
      </c>
      <c r="J444" s="258">
        <v>0</v>
      </c>
      <c r="K444" s="259">
        <v>15.3</v>
      </c>
      <c r="L444" s="259">
        <v>11.02</v>
      </c>
    </row>
    <row r="445" spans="2:12" ht="25.5" x14ac:dyDescent="0.25">
      <c r="B445" s="260"/>
      <c r="C445" s="260"/>
      <c r="D445" s="260"/>
      <c r="E445" s="260"/>
      <c r="F445" s="260"/>
      <c r="G445" s="260" t="s">
        <v>2274</v>
      </c>
      <c r="H445" s="261">
        <v>5.65</v>
      </c>
      <c r="I445" s="260" t="s">
        <v>2275</v>
      </c>
      <c r="J445" s="261">
        <v>5.36</v>
      </c>
      <c r="K445" s="260" t="s">
        <v>2276</v>
      </c>
      <c r="L445" s="261">
        <v>11.01</v>
      </c>
    </row>
    <row r="446" spans="2:12" ht="25.5" x14ac:dyDescent="0.25">
      <c r="B446" s="260"/>
      <c r="C446" s="260"/>
      <c r="D446" s="260"/>
      <c r="E446" s="260"/>
      <c r="F446" s="260"/>
      <c r="G446" s="260" t="s">
        <v>2277</v>
      </c>
      <c r="H446" s="261">
        <v>0</v>
      </c>
      <c r="I446" s="260"/>
      <c r="J446" s="260" t="s">
        <v>2278</v>
      </c>
      <c r="K446" s="260"/>
      <c r="L446" s="261">
        <v>51.99</v>
      </c>
    </row>
    <row r="447" spans="2:12" ht="13.5" thickBot="1" x14ac:dyDescent="0.3">
      <c r="B447" s="222"/>
      <c r="C447" s="222"/>
      <c r="D447" s="222"/>
      <c r="E447" s="222"/>
      <c r="F447" s="222"/>
      <c r="G447" s="222"/>
      <c r="H447" s="222"/>
      <c r="I447" s="222" t="s">
        <v>2279</v>
      </c>
      <c r="J447" s="262" t="s">
        <v>3202</v>
      </c>
      <c r="K447" s="222" t="s">
        <v>2280</v>
      </c>
      <c r="L447" s="263">
        <v>2516.3200000000002</v>
      </c>
    </row>
    <row r="448" spans="2:12" ht="13.5" thickTop="1" x14ac:dyDescent="0.25">
      <c r="B448" s="264"/>
      <c r="C448" s="264"/>
      <c r="D448" s="264"/>
      <c r="E448" s="264"/>
      <c r="F448" s="264"/>
      <c r="G448" s="264"/>
      <c r="H448" s="264"/>
      <c r="I448" s="264"/>
      <c r="J448" s="264"/>
      <c r="K448" s="264"/>
      <c r="L448" s="264"/>
    </row>
    <row r="449" spans="2:12" ht="15" x14ac:dyDescent="0.25">
      <c r="B449" s="247" t="s">
        <v>301</v>
      </c>
      <c r="C449" s="248" t="s">
        <v>24</v>
      </c>
      <c r="D449" s="247" t="s">
        <v>50</v>
      </c>
      <c r="E449" s="247" t="s">
        <v>45</v>
      </c>
      <c r="F449" s="530" t="s">
        <v>2152</v>
      </c>
      <c r="G449" s="531"/>
      <c r="H449" s="249" t="s">
        <v>39</v>
      </c>
      <c r="I449" s="248" t="s">
        <v>41</v>
      </c>
      <c r="J449" s="248" t="s">
        <v>2271</v>
      </c>
      <c r="K449" s="248" t="s">
        <v>82</v>
      </c>
      <c r="L449" s="248" t="s">
        <v>40</v>
      </c>
    </row>
    <row r="450" spans="2:12" ht="38.25" x14ac:dyDescent="0.25">
      <c r="B450" s="250" t="s">
        <v>2272</v>
      </c>
      <c r="C450" s="251" t="s">
        <v>302</v>
      </c>
      <c r="D450" s="250" t="s">
        <v>229</v>
      </c>
      <c r="E450" s="250" t="s">
        <v>303</v>
      </c>
      <c r="F450" s="532">
        <v>301</v>
      </c>
      <c r="G450" s="533"/>
      <c r="H450" s="252" t="s">
        <v>268</v>
      </c>
      <c r="I450" s="253">
        <v>1</v>
      </c>
      <c r="J450" s="254"/>
      <c r="K450" s="254">
        <v>403.37</v>
      </c>
      <c r="L450" s="254">
        <v>403.37</v>
      </c>
    </row>
    <row r="451" spans="2:12" ht="25.5" x14ac:dyDescent="0.25">
      <c r="B451" s="255" t="s">
        <v>2273</v>
      </c>
      <c r="C451" s="256" t="s">
        <v>2160</v>
      </c>
      <c r="D451" s="255" t="s">
        <v>229</v>
      </c>
      <c r="E451" s="255" t="s">
        <v>2161</v>
      </c>
      <c r="F451" s="534" t="s">
        <v>2162</v>
      </c>
      <c r="G451" s="535"/>
      <c r="H451" s="257" t="s">
        <v>231</v>
      </c>
      <c r="I451" s="258">
        <v>12.283200000000001</v>
      </c>
      <c r="J451" s="258">
        <v>0</v>
      </c>
      <c r="K451" s="259">
        <v>15.3</v>
      </c>
      <c r="L451" s="259">
        <v>187.93</v>
      </c>
    </row>
    <row r="452" spans="2:12" ht="25.5" x14ac:dyDescent="0.25">
      <c r="B452" s="255" t="s">
        <v>2273</v>
      </c>
      <c r="C452" s="256" t="s">
        <v>2612</v>
      </c>
      <c r="D452" s="255" t="s">
        <v>229</v>
      </c>
      <c r="E452" s="255" t="s">
        <v>2613</v>
      </c>
      <c r="F452" s="534" t="s">
        <v>2283</v>
      </c>
      <c r="G452" s="535"/>
      <c r="H452" s="257" t="s">
        <v>234</v>
      </c>
      <c r="I452" s="258">
        <v>3.0708000000000002</v>
      </c>
      <c r="J452" s="258">
        <v>0</v>
      </c>
      <c r="K452" s="259">
        <v>70.16</v>
      </c>
      <c r="L452" s="259">
        <v>215.45</v>
      </c>
    </row>
    <row r="453" spans="2:12" ht="25.5" x14ac:dyDescent="0.25">
      <c r="B453" s="260"/>
      <c r="C453" s="260"/>
      <c r="D453" s="260"/>
      <c r="E453" s="260"/>
      <c r="F453" s="260"/>
      <c r="G453" s="260" t="s">
        <v>2274</v>
      </c>
      <c r="H453" s="261">
        <v>96.52</v>
      </c>
      <c r="I453" s="260" t="s">
        <v>2275</v>
      </c>
      <c r="J453" s="261">
        <v>91.41</v>
      </c>
      <c r="K453" s="260" t="s">
        <v>2276</v>
      </c>
      <c r="L453" s="261">
        <v>187.93</v>
      </c>
    </row>
    <row r="454" spans="2:12" ht="25.5" x14ac:dyDescent="0.25">
      <c r="B454" s="260"/>
      <c r="C454" s="260"/>
      <c r="D454" s="260"/>
      <c r="E454" s="260"/>
      <c r="F454" s="260"/>
      <c r="G454" s="260" t="s">
        <v>2277</v>
      </c>
      <c r="H454" s="261">
        <v>0</v>
      </c>
      <c r="I454" s="260"/>
      <c r="J454" s="260" t="s">
        <v>2278</v>
      </c>
      <c r="K454" s="260"/>
      <c r="L454" s="261">
        <v>403.37</v>
      </c>
    </row>
    <row r="455" spans="2:12" ht="13.5" thickBot="1" x14ac:dyDescent="0.3">
      <c r="B455" s="222"/>
      <c r="C455" s="222"/>
      <c r="D455" s="222"/>
      <c r="E455" s="222"/>
      <c r="F455" s="222"/>
      <c r="G455" s="222"/>
      <c r="H455" s="222"/>
      <c r="I455" s="222" t="s">
        <v>2279</v>
      </c>
      <c r="J455" s="262" t="s">
        <v>2553</v>
      </c>
      <c r="K455" s="222" t="s">
        <v>2280</v>
      </c>
      <c r="L455" s="263">
        <v>403.37</v>
      </c>
    </row>
    <row r="456" spans="2:12" ht="13.5" thickTop="1" x14ac:dyDescent="0.25">
      <c r="B456" s="264"/>
      <c r="C456" s="264"/>
      <c r="D456" s="264"/>
      <c r="E456" s="264"/>
      <c r="F456" s="264"/>
      <c r="G456" s="264"/>
      <c r="H456" s="264"/>
      <c r="I456" s="264"/>
      <c r="J456" s="264"/>
      <c r="K456" s="264"/>
      <c r="L456" s="264"/>
    </row>
    <row r="457" spans="2:12" ht="15" x14ac:dyDescent="0.25">
      <c r="B457" s="247" t="s">
        <v>304</v>
      </c>
      <c r="C457" s="248" t="s">
        <v>24</v>
      </c>
      <c r="D457" s="247" t="s">
        <v>50</v>
      </c>
      <c r="E457" s="247" t="s">
        <v>45</v>
      </c>
      <c r="F457" s="530" t="s">
        <v>2152</v>
      </c>
      <c r="G457" s="531"/>
      <c r="H457" s="249" t="s">
        <v>39</v>
      </c>
      <c r="I457" s="248" t="s">
        <v>41</v>
      </c>
      <c r="J457" s="248" t="s">
        <v>2271</v>
      </c>
      <c r="K457" s="248" t="s">
        <v>82</v>
      </c>
      <c r="L457" s="248" t="s">
        <v>40</v>
      </c>
    </row>
    <row r="458" spans="2:12" ht="38.25" x14ac:dyDescent="0.25">
      <c r="B458" s="250" t="s">
        <v>2272</v>
      </c>
      <c r="C458" s="251" t="s">
        <v>305</v>
      </c>
      <c r="D458" s="250" t="s">
        <v>229</v>
      </c>
      <c r="E458" s="250" t="s">
        <v>306</v>
      </c>
      <c r="F458" s="532">
        <v>301</v>
      </c>
      <c r="G458" s="533"/>
      <c r="H458" s="252" t="s">
        <v>268</v>
      </c>
      <c r="I458" s="253">
        <v>1</v>
      </c>
      <c r="J458" s="254"/>
      <c r="K458" s="254">
        <v>403.37</v>
      </c>
      <c r="L458" s="254">
        <v>403.37</v>
      </c>
    </row>
    <row r="459" spans="2:12" ht="25.5" x14ac:dyDescent="0.25">
      <c r="B459" s="255" t="s">
        <v>2273</v>
      </c>
      <c r="C459" s="256" t="s">
        <v>2160</v>
      </c>
      <c r="D459" s="255" t="s">
        <v>229</v>
      </c>
      <c r="E459" s="255" t="s">
        <v>2161</v>
      </c>
      <c r="F459" s="534" t="s">
        <v>2162</v>
      </c>
      <c r="G459" s="535"/>
      <c r="H459" s="257" t="s">
        <v>231</v>
      </c>
      <c r="I459" s="258">
        <v>12.283200000000001</v>
      </c>
      <c r="J459" s="258">
        <v>0</v>
      </c>
      <c r="K459" s="259">
        <v>15.3</v>
      </c>
      <c r="L459" s="259">
        <v>187.93</v>
      </c>
    </row>
    <row r="460" spans="2:12" ht="25.5" x14ac:dyDescent="0.25">
      <c r="B460" s="255" t="s">
        <v>2273</v>
      </c>
      <c r="C460" s="256" t="s">
        <v>2612</v>
      </c>
      <c r="D460" s="255" t="s">
        <v>229</v>
      </c>
      <c r="E460" s="255" t="s">
        <v>2613</v>
      </c>
      <c r="F460" s="534" t="s">
        <v>2283</v>
      </c>
      <c r="G460" s="535"/>
      <c r="H460" s="257" t="s">
        <v>234</v>
      </c>
      <c r="I460" s="258">
        <v>3.0708000000000002</v>
      </c>
      <c r="J460" s="258">
        <v>0</v>
      </c>
      <c r="K460" s="259">
        <v>70.16</v>
      </c>
      <c r="L460" s="259">
        <v>215.45</v>
      </c>
    </row>
    <row r="461" spans="2:12" ht="25.5" x14ac:dyDescent="0.25">
      <c r="B461" s="260"/>
      <c r="C461" s="260"/>
      <c r="D461" s="260"/>
      <c r="E461" s="260"/>
      <c r="F461" s="260"/>
      <c r="G461" s="260" t="s">
        <v>2274</v>
      </c>
      <c r="H461" s="261">
        <v>96.52</v>
      </c>
      <c r="I461" s="260" t="s">
        <v>2275</v>
      </c>
      <c r="J461" s="261">
        <v>91.41</v>
      </c>
      <c r="K461" s="260" t="s">
        <v>2276</v>
      </c>
      <c r="L461" s="261">
        <v>187.93</v>
      </c>
    </row>
    <row r="462" spans="2:12" ht="25.5" x14ac:dyDescent="0.25">
      <c r="B462" s="260"/>
      <c r="C462" s="260"/>
      <c r="D462" s="260"/>
      <c r="E462" s="260"/>
      <c r="F462" s="260"/>
      <c r="G462" s="260" t="s">
        <v>2277</v>
      </c>
      <c r="H462" s="261">
        <v>0</v>
      </c>
      <c r="I462" s="260"/>
      <c r="J462" s="260" t="s">
        <v>2278</v>
      </c>
      <c r="K462" s="260"/>
      <c r="L462" s="261">
        <v>403.37</v>
      </c>
    </row>
    <row r="463" spans="2:12" ht="13.5" thickBot="1" x14ac:dyDescent="0.3">
      <c r="B463" s="222"/>
      <c r="C463" s="222"/>
      <c r="D463" s="222"/>
      <c r="E463" s="222"/>
      <c r="F463" s="222"/>
      <c r="G463" s="222"/>
      <c r="H463" s="222"/>
      <c r="I463" s="222" t="s">
        <v>2279</v>
      </c>
      <c r="J463" s="262" t="s">
        <v>2553</v>
      </c>
      <c r="K463" s="222" t="s">
        <v>2280</v>
      </c>
      <c r="L463" s="263">
        <v>403.37</v>
      </c>
    </row>
    <row r="464" spans="2:12" ht="13.5" thickTop="1" x14ac:dyDescent="0.25">
      <c r="B464" s="264"/>
      <c r="C464" s="264"/>
      <c r="D464" s="264"/>
      <c r="E464" s="264"/>
      <c r="F464" s="264"/>
      <c r="G464" s="264"/>
      <c r="H464" s="264"/>
      <c r="I464" s="264"/>
      <c r="J464" s="264"/>
      <c r="K464" s="264"/>
      <c r="L464" s="264"/>
    </row>
    <row r="465" spans="2:12" ht="15" x14ac:dyDescent="0.25">
      <c r="B465" s="247" t="s">
        <v>307</v>
      </c>
      <c r="C465" s="248" t="s">
        <v>24</v>
      </c>
      <c r="D465" s="247" t="s">
        <v>50</v>
      </c>
      <c r="E465" s="247" t="s">
        <v>45</v>
      </c>
      <c r="F465" s="530" t="s">
        <v>2152</v>
      </c>
      <c r="G465" s="531"/>
      <c r="H465" s="249" t="s">
        <v>39</v>
      </c>
      <c r="I465" s="248" t="s">
        <v>41</v>
      </c>
      <c r="J465" s="248" t="s">
        <v>2271</v>
      </c>
      <c r="K465" s="248" t="s">
        <v>82</v>
      </c>
      <c r="L465" s="248" t="s">
        <v>40</v>
      </c>
    </row>
    <row r="466" spans="2:12" ht="25.5" x14ac:dyDescent="0.25">
      <c r="B466" s="250" t="s">
        <v>2272</v>
      </c>
      <c r="C466" s="251" t="s">
        <v>308</v>
      </c>
      <c r="D466" s="250" t="s">
        <v>229</v>
      </c>
      <c r="E466" s="250" t="s">
        <v>309</v>
      </c>
      <c r="F466" s="532">
        <v>720</v>
      </c>
      <c r="G466" s="533"/>
      <c r="H466" s="252" t="s">
        <v>231</v>
      </c>
      <c r="I466" s="253">
        <v>1</v>
      </c>
      <c r="J466" s="254"/>
      <c r="K466" s="254">
        <v>200</v>
      </c>
      <c r="L466" s="254">
        <v>200</v>
      </c>
    </row>
    <row r="467" spans="2:12" ht="25.5" x14ac:dyDescent="0.25">
      <c r="B467" s="255" t="s">
        <v>2273</v>
      </c>
      <c r="C467" s="256" t="s">
        <v>3203</v>
      </c>
      <c r="D467" s="255" t="s">
        <v>229</v>
      </c>
      <c r="E467" s="255" t="s">
        <v>3204</v>
      </c>
      <c r="F467" s="534" t="s">
        <v>2283</v>
      </c>
      <c r="G467" s="535"/>
      <c r="H467" s="257" t="s">
        <v>234</v>
      </c>
      <c r="I467" s="258">
        <v>1</v>
      </c>
      <c r="J467" s="258">
        <v>0</v>
      </c>
      <c r="K467" s="259">
        <v>200</v>
      </c>
      <c r="L467" s="259">
        <v>200</v>
      </c>
    </row>
    <row r="468" spans="2:12" ht="25.5" x14ac:dyDescent="0.25">
      <c r="B468" s="260"/>
      <c r="C468" s="260"/>
      <c r="D468" s="260"/>
      <c r="E468" s="260"/>
      <c r="F468" s="260"/>
      <c r="G468" s="260" t="s">
        <v>2274</v>
      </c>
      <c r="H468" s="261">
        <v>0</v>
      </c>
      <c r="I468" s="260" t="s">
        <v>2275</v>
      </c>
      <c r="J468" s="261">
        <v>0</v>
      </c>
      <c r="K468" s="260" t="s">
        <v>2276</v>
      </c>
      <c r="L468" s="261">
        <v>0</v>
      </c>
    </row>
    <row r="469" spans="2:12" ht="25.5" x14ac:dyDescent="0.25">
      <c r="B469" s="260"/>
      <c r="C469" s="260"/>
      <c r="D469" s="260"/>
      <c r="E469" s="260"/>
      <c r="F469" s="260"/>
      <c r="G469" s="260" t="s">
        <v>2277</v>
      </c>
      <c r="H469" s="261">
        <v>0</v>
      </c>
      <c r="I469" s="260"/>
      <c r="J469" s="260" t="s">
        <v>2278</v>
      </c>
      <c r="K469" s="260"/>
      <c r="L469" s="261">
        <v>200</v>
      </c>
    </row>
    <row r="470" spans="2:12" ht="13.5" thickBot="1" x14ac:dyDescent="0.3">
      <c r="B470" s="222"/>
      <c r="C470" s="222"/>
      <c r="D470" s="222"/>
      <c r="E470" s="222"/>
      <c r="F470" s="222"/>
      <c r="G470" s="222"/>
      <c r="H470" s="222"/>
      <c r="I470" s="222" t="s">
        <v>2279</v>
      </c>
      <c r="J470" s="262" t="s">
        <v>2675</v>
      </c>
      <c r="K470" s="222" t="s">
        <v>2280</v>
      </c>
      <c r="L470" s="263">
        <v>16000</v>
      </c>
    </row>
    <row r="471" spans="2:12" ht="13.5" thickTop="1" x14ac:dyDescent="0.25">
      <c r="B471" s="264"/>
      <c r="C471" s="264"/>
      <c r="D471" s="264"/>
      <c r="E471" s="264"/>
      <c r="F471" s="264"/>
      <c r="G471" s="264"/>
      <c r="H471" s="264"/>
      <c r="I471" s="264"/>
      <c r="J471" s="264"/>
      <c r="K471" s="264"/>
      <c r="L471" s="264"/>
    </row>
    <row r="472" spans="2:12" x14ac:dyDescent="0.25">
      <c r="B472" s="244" t="s">
        <v>105</v>
      </c>
      <c r="C472" s="244"/>
      <c r="D472" s="244"/>
      <c r="E472" s="244" t="s">
        <v>205</v>
      </c>
      <c r="F472" s="244"/>
      <c r="G472" s="536"/>
      <c r="H472" s="537"/>
      <c r="I472" s="244"/>
      <c r="J472" s="245"/>
      <c r="K472" s="244"/>
      <c r="L472" s="246">
        <v>5003.03</v>
      </c>
    </row>
    <row r="473" spans="2:12" x14ac:dyDescent="0.25">
      <c r="B473" s="244" t="s">
        <v>310</v>
      </c>
      <c r="C473" s="244"/>
      <c r="D473" s="244"/>
      <c r="E473" s="244" t="s">
        <v>311</v>
      </c>
      <c r="F473" s="244"/>
      <c r="G473" s="536"/>
      <c r="H473" s="537"/>
      <c r="I473" s="244"/>
      <c r="J473" s="245"/>
      <c r="K473" s="244"/>
      <c r="L473" s="246">
        <v>5003.03</v>
      </c>
    </row>
    <row r="474" spans="2:12" ht="15" x14ac:dyDescent="0.25">
      <c r="B474" s="247" t="s">
        <v>312</v>
      </c>
      <c r="C474" s="248" t="s">
        <v>24</v>
      </c>
      <c r="D474" s="247" t="s">
        <v>50</v>
      </c>
      <c r="E474" s="247" t="s">
        <v>45</v>
      </c>
      <c r="F474" s="530" t="s">
        <v>2152</v>
      </c>
      <c r="G474" s="531"/>
      <c r="H474" s="249" t="s">
        <v>39</v>
      </c>
      <c r="I474" s="248" t="s">
        <v>41</v>
      </c>
      <c r="J474" s="248" t="s">
        <v>2271</v>
      </c>
      <c r="K474" s="248" t="s">
        <v>82</v>
      </c>
      <c r="L474" s="248" t="s">
        <v>40</v>
      </c>
    </row>
    <row r="475" spans="2:12" ht="25.5" x14ac:dyDescent="0.25">
      <c r="B475" s="250" t="s">
        <v>2272</v>
      </c>
      <c r="C475" s="251" t="s">
        <v>313</v>
      </c>
      <c r="D475" s="250" t="s">
        <v>229</v>
      </c>
      <c r="E475" s="250" t="s">
        <v>314</v>
      </c>
      <c r="F475" s="532">
        <v>410</v>
      </c>
      <c r="G475" s="533"/>
      <c r="H475" s="252" t="s">
        <v>284</v>
      </c>
      <c r="I475" s="253">
        <v>1</v>
      </c>
      <c r="J475" s="254"/>
      <c r="K475" s="254">
        <v>2.4900000000000002</v>
      </c>
      <c r="L475" s="254">
        <v>2.4900000000000002</v>
      </c>
    </row>
    <row r="476" spans="2:12" ht="25.5" x14ac:dyDescent="0.25">
      <c r="B476" s="255" t="s">
        <v>2273</v>
      </c>
      <c r="C476" s="256" t="s">
        <v>3205</v>
      </c>
      <c r="D476" s="255" t="s">
        <v>229</v>
      </c>
      <c r="E476" s="255" t="s">
        <v>3206</v>
      </c>
      <c r="F476" s="534" t="s">
        <v>2283</v>
      </c>
      <c r="G476" s="535"/>
      <c r="H476" s="257" t="s">
        <v>284</v>
      </c>
      <c r="I476" s="258">
        <v>1</v>
      </c>
      <c r="J476" s="258">
        <v>0</v>
      </c>
      <c r="K476" s="259">
        <v>2.4900000000000002</v>
      </c>
      <c r="L476" s="259">
        <v>2.4900000000000002</v>
      </c>
    </row>
    <row r="477" spans="2:12" ht="25.5" x14ac:dyDescent="0.25">
      <c r="B477" s="260"/>
      <c r="C477" s="260"/>
      <c r="D477" s="260"/>
      <c r="E477" s="260"/>
      <c r="F477" s="260"/>
      <c r="G477" s="260" t="s">
        <v>2274</v>
      </c>
      <c r="H477" s="261">
        <v>0</v>
      </c>
      <c r="I477" s="260" t="s">
        <v>2275</v>
      </c>
      <c r="J477" s="261">
        <v>0</v>
      </c>
      <c r="K477" s="260" t="s">
        <v>2276</v>
      </c>
      <c r="L477" s="261">
        <v>0</v>
      </c>
    </row>
    <row r="478" spans="2:12" ht="25.5" x14ac:dyDescent="0.25">
      <c r="B478" s="260"/>
      <c r="C478" s="260"/>
      <c r="D478" s="260"/>
      <c r="E478" s="260"/>
      <c r="F478" s="260"/>
      <c r="G478" s="260" t="s">
        <v>2277</v>
      </c>
      <c r="H478" s="261">
        <v>0</v>
      </c>
      <c r="I478" s="260"/>
      <c r="J478" s="260" t="s">
        <v>2278</v>
      </c>
      <c r="K478" s="260"/>
      <c r="L478" s="261">
        <v>2.4900000000000002</v>
      </c>
    </row>
    <row r="479" spans="2:12" ht="13.5" thickBot="1" x14ac:dyDescent="0.3">
      <c r="B479" s="222"/>
      <c r="C479" s="222"/>
      <c r="D479" s="222"/>
      <c r="E479" s="222"/>
      <c r="F479" s="222"/>
      <c r="G479" s="222"/>
      <c r="H479" s="222"/>
      <c r="I479" s="222" t="s">
        <v>2279</v>
      </c>
      <c r="J479" s="262" t="s">
        <v>2132</v>
      </c>
      <c r="K479" s="222" t="s">
        <v>2280</v>
      </c>
      <c r="L479" s="263">
        <v>661.24</v>
      </c>
    </row>
    <row r="480" spans="2:12" ht="13.5" thickTop="1" x14ac:dyDescent="0.25">
      <c r="B480" s="264"/>
      <c r="C480" s="264"/>
      <c r="D480" s="264"/>
      <c r="E480" s="264"/>
      <c r="F480" s="264"/>
      <c r="G480" s="264"/>
      <c r="H480" s="264"/>
      <c r="I480" s="264"/>
      <c r="J480" s="264"/>
      <c r="K480" s="264"/>
      <c r="L480" s="264"/>
    </row>
    <row r="481" spans="2:12" ht="15" x14ac:dyDescent="0.25">
      <c r="B481" s="247" t="s">
        <v>315</v>
      </c>
      <c r="C481" s="248" t="s">
        <v>24</v>
      </c>
      <c r="D481" s="247" t="s">
        <v>50</v>
      </c>
      <c r="E481" s="247" t="s">
        <v>45</v>
      </c>
      <c r="F481" s="530" t="s">
        <v>2152</v>
      </c>
      <c r="G481" s="531"/>
      <c r="H481" s="249" t="s">
        <v>39</v>
      </c>
      <c r="I481" s="248" t="s">
        <v>41</v>
      </c>
      <c r="J481" s="248" t="s">
        <v>2271</v>
      </c>
      <c r="K481" s="248" t="s">
        <v>82</v>
      </c>
      <c r="L481" s="248" t="s">
        <v>40</v>
      </c>
    </row>
    <row r="482" spans="2:12" ht="25.5" x14ac:dyDescent="0.25">
      <c r="B482" s="250" t="s">
        <v>2272</v>
      </c>
      <c r="C482" s="251" t="s">
        <v>316</v>
      </c>
      <c r="D482" s="250" t="s">
        <v>229</v>
      </c>
      <c r="E482" s="250" t="s">
        <v>317</v>
      </c>
      <c r="F482" s="532">
        <v>410</v>
      </c>
      <c r="G482" s="533"/>
      <c r="H482" s="252" t="s">
        <v>240</v>
      </c>
      <c r="I482" s="253">
        <v>1</v>
      </c>
      <c r="J482" s="254"/>
      <c r="K482" s="254">
        <v>0.42</v>
      </c>
      <c r="L482" s="254">
        <v>0.42</v>
      </c>
    </row>
    <row r="483" spans="2:12" ht="25.5" x14ac:dyDescent="0.25">
      <c r="B483" s="255" t="s">
        <v>2273</v>
      </c>
      <c r="C483" s="256" t="s">
        <v>2646</v>
      </c>
      <c r="D483" s="255" t="s">
        <v>229</v>
      </c>
      <c r="E483" s="255" t="s">
        <v>2647</v>
      </c>
      <c r="F483" s="534" t="s">
        <v>2283</v>
      </c>
      <c r="G483" s="535"/>
      <c r="H483" s="257" t="s">
        <v>240</v>
      </c>
      <c r="I483" s="258">
        <v>1</v>
      </c>
      <c r="J483" s="258">
        <v>0</v>
      </c>
      <c r="K483" s="259">
        <v>0.42</v>
      </c>
      <c r="L483" s="259">
        <v>0.42</v>
      </c>
    </row>
    <row r="484" spans="2:12" ht="25.5" x14ac:dyDescent="0.25">
      <c r="B484" s="260"/>
      <c r="C484" s="260"/>
      <c r="D484" s="260"/>
      <c r="E484" s="260"/>
      <c r="F484" s="260"/>
      <c r="G484" s="260" t="s">
        <v>2274</v>
      </c>
      <c r="H484" s="261">
        <v>0</v>
      </c>
      <c r="I484" s="260" t="s">
        <v>2275</v>
      </c>
      <c r="J484" s="261">
        <v>0</v>
      </c>
      <c r="K484" s="260" t="s">
        <v>2276</v>
      </c>
      <c r="L484" s="261">
        <v>0</v>
      </c>
    </row>
    <row r="485" spans="2:12" ht="25.5" x14ac:dyDescent="0.25">
      <c r="B485" s="260"/>
      <c r="C485" s="260"/>
      <c r="D485" s="260"/>
      <c r="E485" s="260"/>
      <c r="F485" s="260"/>
      <c r="G485" s="260" t="s">
        <v>2277</v>
      </c>
      <c r="H485" s="261">
        <v>0</v>
      </c>
      <c r="I485" s="260"/>
      <c r="J485" s="260" t="s">
        <v>2278</v>
      </c>
      <c r="K485" s="260"/>
      <c r="L485" s="261">
        <v>0.42</v>
      </c>
    </row>
    <row r="486" spans="2:12" ht="13.5" thickBot="1" x14ac:dyDescent="0.3">
      <c r="B486" s="222"/>
      <c r="C486" s="222"/>
      <c r="D486" s="222"/>
      <c r="E486" s="222"/>
      <c r="F486" s="222"/>
      <c r="G486" s="222"/>
      <c r="H486" s="222"/>
      <c r="I486" s="222" t="s">
        <v>2279</v>
      </c>
      <c r="J486" s="262" t="s">
        <v>2123</v>
      </c>
      <c r="K486" s="222" t="s">
        <v>2280</v>
      </c>
      <c r="L486" s="263">
        <v>1052.5</v>
      </c>
    </row>
    <row r="487" spans="2:12" ht="13.5" thickTop="1" x14ac:dyDescent="0.25">
      <c r="B487" s="264"/>
      <c r="C487" s="264"/>
      <c r="D487" s="264"/>
      <c r="E487" s="264"/>
      <c r="F487" s="264"/>
      <c r="G487" s="264"/>
      <c r="H487" s="264"/>
      <c r="I487" s="264"/>
      <c r="J487" s="264"/>
      <c r="K487" s="264"/>
      <c r="L487" s="264"/>
    </row>
    <row r="488" spans="2:12" ht="15" x14ac:dyDescent="0.25">
      <c r="B488" s="247" t="s">
        <v>318</v>
      </c>
      <c r="C488" s="248" t="s">
        <v>24</v>
      </c>
      <c r="D488" s="247" t="s">
        <v>50</v>
      </c>
      <c r="E488" s="247" t="s">
        <v>45</v>
      </c>
      <c r="F488" s="530" t="s">
        <v>2152</v>
      </c>
      <c r="G488" s="531"/>
      <c r="H488" s="249" t="s">
        <v>39</v>
      </c>
      <c r="I488" s="248" t="s">
        <v>41</v>
      </c>
      <c r="J488" s="248" t="s">
        <v>2271</v>
      </c>
      <c r="K488" s="248" t="s">
        <v>82</v>
      </c>
      <c r="L488" s="248" t="s">
        <v>40</v>
      </c>
    </row>
    <row r="489" spans="2:12" ht="25.5" x14ac:dyDescent="0.25">
      <c r="B489" s="250" t="s">
        <v>2272</v>
      </c>
      <c r="C489" s="251" t="s">
        <v>319</v>
      </c>
      <c r="D489" s="250" t="s">
        <v>229</v>
      </c>
      <c r="E489" s="250" t="s">
        <v>320</v>
      </c>
      <c r="F489" s="532">
        <v>410</v>
      </c>
      <c r="G489" s="533"/>
      <c r="H489" s="252" t="s">
        <v>284</v>
      </c>
      <c r="I489" s="253">
        <v>1</v>
      </c>
      <c r="J489" s="254"/>
      <c r="K489" s="254">
        <v>5.44</v>
      </c>
      <c r="L489" s="254">
        <v>5.44</v>
      </c>
    </row>
    <row r="490" spans="2:12" ht="25.5" x14ac:dyDescent="0.25">
      <c r="B490" s="255" t="s">
        <v>2273</v>
      </c>
      <c r="C490" s="256" t="s">
        <v>2648</v>
      </c>
      <c r="D490" s="255" t="s">
        <v>229</v>
      </c>
      <c r="E490" s="255" t="s">
        <v>2649</v>
      </c>
      <c r="F490" s="534" t="s">
        <v>2283</v>
      </c>
      <c r="G490" s="535"/>
      <c r="H490" s="257" t="s">
        <v>284</v>
      </c>
      <c r="I490" s="258">
        <v>1</v>
      </c>
      <c r="J490" s="258">
        <v>0</v>
      </c>
      <c r="K490" s="259">
        <v>5.44</v>
      </c>
      <c r="L490" s="259">
        <v>5.44</v>
      </c>
    </row>
    <row r="491" spans="2:12" ht="25.5" x14ac:dyDescent="0.25">
      <c r="B491" s="260"/>
      <c r="C491" s="260"/>
      <c r="D491" s="260"/>
      <c r="E491" s="260"/>
      <c r="F491" s="260"/>
      <c r="G491" s="260" t="s">
        <v>2274</v>
      </c>
      <c r="H491" s="261">
        <v>0</v>
      </c>
      <c r="I491" s="260" t="s">
        <v>2275</v>
      </c>
      <c r="J491" s="261">
        <v>0</v>
      </c>
      <c r="K491" s="260" t="s">
        <v>2276</v>
      </c>
      <c r="L491" s="261">
        <v>0</v>
      </c>
    </row>
    <row r="492" spans="2:12" ht="25.5" x14ac:dyDescent="0.25">
      <c r="B492" s="260"/>
      <c r="C492" s="260"/>
      <c r="D492" s="260"/>
      <c r="E492" s="260"/>
      <c r="F492" s="260"/>
      <c r="G492" s="260" t="s">
        <v>2277</v>
      </c>
      <c r="H492" s="261">
        <v>0</v>
      </c>
      <c r="I492" s="260"/>
      <c r="J492" s="260" t="s">
        <v>2278</v>
      </c>
      <c r="K492" s="260"/>
      <c r="L492" s="261">
        <v>5.44</v>
      </c>
    </row>
    <row r="493" spans="2:12" ht="13.5" thickBot="1" x14ac:dyDescent="0.3">
      <c r="B493" s="222"/>
      <c r="C493" s="222"/>
      <c r="D493" s="222"/>
      <c r="E493" s="222"/>
      <c r="F493" s="222"/>
      <c r="G493" s="222"/>
      <c r="H493" s="222"/>
      <c r="I493" s="222" t="s">
        <v>2279</v>
      </c>
      <c r="J493" s="262" t="s">
        <v>2117</v>
      </c>
      <c r="K493" s="222" t="s">
        <v>2280</v>
      </c>
      <c r="L493" s="263">
        <v>1892.25</v>
      </c>
    </row>
    <row r="494" spans="2:12" ht="13.5" thickTop="1" x14ac:dyDescent="0.25">
      <c r="B494" s="264"/>
      <c r="C494" s="264"/>
      <c r="D494" s="264"/>
      <c r="E494" s="264"/>
      <c r="F494" s="264"/>
      <c r="G494" s="264"/>
      <c r="H494" s="264"/>
      <c r="I494" s="264"/>
      <c r="J494" s="264"/>
      <c r="K494" s="264"/>
      <c r="L494" s="264"/>
    </row>
    <row r="495" spans="2:12" ht="15" x14ac:dyDescent="0.25">
      <c r="B495" s="247" t="s">
        <v>321</v>
      </c>
      <c r="C495" s="248" t="s">
        <v>24</v>
      </c>
      <c r="D495" s="247" t="s">
        <v>50</v>
      </c>
      <c r="E495" s="247" t="s">
        <v>45</v>
      </c>
      <c r="F495" s="530" t="s">
        <v>2152</v>
      </c>
      <c r="G495" s="531"/>
      <c r="H495" s="249" t="s">
        <v>39</v>
      </c>
      <c r="I495" s="248" t="s">
        <v>41</v>
      </c>
      <c r="J495" s="248" t="s">
        <v>2271</v>
      </c>
      <c r="K495" s="248" t="s">
        <v>82</v>
      </c>
      <c r="L495" s="248" t="s">
        <v>40</v>
      </c>
    </row>
    <row r="496" spans="2:12" ht="25.5" x14ac:dyDescent="0.25">
      <c r="B496" s="250" t="s">
        <v>2272</v>
      </c>
      <c r="C496" s="251" t="s">
        <v>322</v>
      </c>
      <c r="D496" s="250" t="s">
        <v>229</v>
      </c>
      <c r="E496" s="250" t="s">
        <v>323</v>
      </c>
      <c r="F496" s="532">
        <v>410</v>
      </c>
      <c r="G496" s="533"/>
      <c r="H496" s="252" t="s">
        <v>284</v>
      </c>
      <c r="I496" s="253">
        <v>1</v>
      </c>
      <c r="J496" s="254"/>
      <c r="K496" s="254">
        <v>1.57</v>
      </c>
      <c r="L496" s="254">
        <v>1.57</v>
      </c>
    </row>
    <row r="497" spans="2:12" ht="25.5" x14ac:dyDescent="0.25">
      <c r="B497" s="255" t="s">
        <v>2273</v>
      </c>
      <c r="C497" s="256" t="s">
        <v>3207</v>
      </c>
      <c r="D497" s="255" t="s">
        <v>229</v>
      </c>
      <c r="E497" s="255" t="s">
        <v>3208</v>
      </c>
      <c r="F497" s="534" t="s">
        <v>2283</v>
      </c>
      <c r="G497" s="535"/>
      <c r="H497" s="257" t="s">
        <v>284</v>
      </c>
      <c r="I497" s="258">
        <v>1</v>
      </c>
      <c r="J497" s="258">
        <v>0</v>
      </c>
      <c r="K497" s="259">
        <v>1.57</v>
      </c>
      <c r="L497" s="259">
        <v>1.57</v>
      </c>
    </row>
    <row r="498" spans="2:12" ht="25.5" x14ac:dyDescent="0.25">
      <c r="B498" s="260"/>
      <c r="C498" s="260"/>
      <c r="D498" s="260"/>
      <c r="E498" s="260"/>
      <c r="F498" s="260"/>
      <c r="G498" s="260" t="s">
        <v>2274</v>
      </c>
      <c r="H498" s="261">
        <v>0</v>
      </c>
      <c r="I498" s="260" t="s">
        <v>2275</v>
      </c>
      <c r="J498" s="261">
        <v>0</v>
      </c>
      <c r="K498" s="260" t="s">
        <v>2276</v>
      </c>
      <c r="L498" s="261">
        <v>0</v>
      </c>
    </row>
    <row r="499" spans="2:12" ht="25.5" x14ac:dyDescent="0.25">
      <c r="B499" s="260"/>
      <c r="C499" s="260"/>
      <c r="D499" s="260"/>
      <c r="E499" s="260"/>
      <c r="F499" s="260"/>
      <c r="G499" s="260" t="s">
        <v>2277</v>
      </c>
      <c r="H499" s="261">
        <v>0</v>
      </c>
      <c r="I499" s="260"/>
      <c r="J499" s="260" t="s">
        <v>2278</v>
      </c>
      <c r="K499" s="260"/>
      <c r="L499" s="261">
        <v>1.57</v>
      </c>
    </row>
    <row r="500" spans="2:12" ht="13.5" thickBot="1" x14ac:dyDescent="0.3">
      <c r="B500" s="222"/>
      <c r="C500" s="222"/>
      <c r="D500" s="222"/>
      <c r="E500" s="222"/>
      <c r="F500" s="222"/>
      <c r="G500" s="222"/>
      <c r="H500" s="222"/>
      <c r="I500" s="222" t="s">
        <v>2279</v>
      </c>
      <c r="J500" s="262" t="s">
        <v>2132</v>
      </c>
      <c r="K500" s="222" t="s">
        <v>2280</v>
      </c>
      <c r="L500" s="263">
        <v>416.93</v>
      </c>
    </row>
    <row r="501" spans="2:12" ht="13.5" thickTop="1" x14ac:dyDescent="0.25">
      <c r="B501" s="264"/>
      <c r="C501" s="264"/>
      <c r="D501" s="264"/>
      <c r="E501" s="264"/>
      <c r="F501" s="264"/>
      <c r="G501" s="264"/>
      <c r="H501" s="264"/>
      <c r="I501" s="264"/>
      <c r="J501" s="264"/>
      <c r="K501" s="264"/>
      <c r="L501" s="264"/>
    </row>
    <row r="502" spans="2:12" ht="15" x14ac:dyDescent="0.25">
      <c r="B502" s="247" t="s">
        <v>324</v>
      </c>
      <c r="C502" s="248" t="s">
        <v>24</v>
      </c>
      <c r="D502" s="247" t="s">
        <v>50</v>
      </c>
      <c r="E502" s="247" t="s">
        <v>45</v>
      </c>
      <c r="F502" s="530" t="s">
        <v>2152</v>
      </c>
      <c r="G502" s="531"/>
      <c r="H502" s="249" t="s">
        <v>39</v>
      </c>
      <c r="I502" s="248" t="s">
        <v>41</v>
      </c>
      <c r="J502" s="248" t="s">
        <v>2271</v>
      </c>
      <c r="K502" s="248" t="s">
        <v>82</v>
      </c>
      <c r="L502" s="248" t="s">
        <v>40</v>
      </c>
    </row>
    <row r="503" spans="2:12" ht="25.5" x14ac:dyDescent="0.25">
      <c r="B503" s="250" t="s">
        <v>2272</v>
      </c>
      <c r="C503" s="251" t="s">
        <v>325</v>
      </c>
      <c r="D503" s="250" t="s">
        <v>229</v>
      </c>
      <c r="E503" s="250" t="s">
        <v>326</v>
      </c>
      <c r="F503" s="532">
        <v>4</v>
      </c>
      <c r="G503" s="533"/>
      <c r="H503" s="252" t="s">
        <v>284</v>
      </c>
      <c r="I503" s="253">
        <v>1</v>
      </c>
      <c r="J503" s="254"/>
      <c r="K503" s="254">
        <v>49.71</v>
      </c>
      <c r="L503" s="254">
        <v>49.71</v>
      </c>
    </row>
    <row r="504" spans="2:12" ht="25.5" x14ac:dyDescent="0.25">
      <c r="B504" s="255" t="s">
        <v>2273</v>
      </c>
      <c r="C504" s="256" t="s">
        <v>2160</v>
      </c>
      <c r="D504" s="255" t="s">
        <v>229</v>
      </c>
      <c r="E504" s="255" t="s">
        <v>2161</v>
      </c>
      <c r="F504" s="534" t="s">
        <v>2162</v>
      </c>
      <c r="G504" s="535"/>
      <c r="H504" s="257" t="s">
        <v>231</v>
      </c>
      <c r="I504" s="258">
        <v>3.2490999999999999</v>
      </c>
      <c r="J504" s="258">
        <v>0</v>
      </c>
      <c r="K504" s="259">
        <v>15.3</v>
      </c>
      <c r="L504" s="259">
        <v>49.71</v>
      </c>
    </row>
    <row r="505" spans="2:12" ht="25.5" x14ac:dyDescent="0.25">
      <c r="B505" s="260"/>
      <c r="C505" s="260"/>
      <c r="D505" s="260"/>
      <c r="E505" s="260"/>
      <c r="F505" s="260"/>
      <c r="G505" s="260" t="s">
        <v>2274</v>
      </c>
      <c r="H505" s="261">
        <v>25.53</v>
      </c>
      <c r="I505" s="260" t="s">
        <v>2275</v>
      </c>
      <c r="J505" s="261">
        <v>24.18</v>
      </c>
      <c r="K505" s="260" t="s">
        <v>2276</v>
      </c>
      <c r="L505" s="261">
        <v>49.71</v>
      </c>
    </row>
    <row r="506" spans="2:12" ht="25.5" x14ac:dyDescent="0.25">
      <c r="B506" s="260"/>
      <c r="C506" s="260"/>
      <c r="D506" s="260"/>
      <c r="E506" s="260"/>
      <c r="F506" s="260"/>
      <c r="G506" s="260" t="s">
        <v>2277</v>
      </c>
      <c r="H506" s="261">
        <v>0</v>
      </c>
      <c r="I506" s="260"/>
      <c r="J506" s="260" t="s">
        <v>2278</v>
      </c>
      <c r="K506" s="260"/>
      <c r="L506" s="261">
        <v>49.71</v>
      </c>
    </row>
    <row r="507" spans="2:12" ht="13.5" thickBot="1" x14ac:dyDescent="0.3">
      <c r="B507" s="222"/>
      <c r="C507" s="222"/>
      <c r="D507" s="222"/>
      <c r="E507" s="222"/>
      <c r="F507" s="222"/>
      <c r="G507" s="222"/>
      <c r="H507" s="222"/>
      <c r="I507" s="222" t="s">
        <v>2279</v>
      </c>
      <c r="J507" s="262" t="s">
        <v>2128</v>
      </c>
      <c r="K507" s="222" t="s">
        <v>2280</v>
      </c>
      <c r="L507" s="263">
        <v>507.54</v>
      </c>
    </row>
    <row r="508" spans="2:12" ht="13.5" thickTop="1" x14ac:dyDescent="0.25">
      <c r="B508" s="264"/>
      <c r="C508" s="264"/>
      <c r="D508" s="264"/>
      <c r="E508" s="264"/>
      <c r="F508" s="264"/>
      <c r="G508" s="264"/>
      <c r="H508" s="264"/>
      <c r="I508" s="264"/>
      <c r="J508" s="264"/>
      <c r="K508" s="264"/>
      <c r="L508" s="264"/>
    </row>
    <row r="509" spans="2:12" ht="15" x14ac:dyDescent="0.25">
      <c r="B509" s="247" t="s">
        <v>327</v>
      </c>
      <c r="C509" s="248" t="s">
        <v>24</v>
      </c>
      <c r="D509" s="247" t="s">
        <v>50</v>
      </c>
      <c r="E509" s="247" t="s">
        <v>45</v>
      </c>
      <c r="F509" s="530" t="s">
        <v>2152</v>
      </c>
      <c r="G509" s="531"/>
      <c r="H509" s="249" t="s">
        <v>39</v>
      </c>
      <c r="I509" s="248" t="s">
        <v>41</v>
      </c>
      <c r="J509" s="248" t="s">
        <v>2271</v>
      </c>
      <c r="K509" s="248" t="s">
        <v>82</v>
      </c>
      <c r="L509" s="248" t="s">
        <v>40</v>
      </c>
    </row>
    <row r="510" spans="2:12" ht="25.5" x14ac:dyDescent="0.25">
      <c r="B510" s="250" t="s">
        <v>2272</v>
      </c>
      <c r="C510" s="251" t="s">
        <v>328</v>
      </c>
      <c r="D510" s="250" t="s">
        <v>229</v>
      </c>
      <c r="E510" s="250" t="s">
        <v>329</v>
      </c>
      <c r="F510" s="532">
        <v>4</v>
      </c>
      <c r="G510" s="533"/>
      <c r="H510" s="252" t="s">
        <v>284</v>
      </c>
      <c r="I510" s="253">
        <v>1</v>
      </c>
      <c r="J510" s="254"/>
      <c r="K510" s="254">
        <v>39.25</v>
      </c>
      <c r="L510" s="254">
        <v>39.25</v>
      </c>
    </row>
    <row r="511" spans="2:12" ht="25.5" x14ac:dyDescent="0.25">
      <c r="B511" s="255" t="s">
        <v>2273</v>
      </c>
      <c r="C511" s="256" t="s">
        <v>2160</v>
      </c>
      <c r="D511" s="255" t="s">
        <v>229</v>
      </c>
      <c r="E511" s="255" t="s">
        <v>2161</v>
      </c>
      <c r="F511" s="534" t="s">
        <v>2162</v>
      </c>
      <c r="G511" s="535"/>
      <c r="H511" s="257" t="s">
        <v>231</v>
      </c>
      <c r="I511" s="258">
        <v>2.5659999999999998</v>
      </c>
      <c r="J511" s="258">
        <v>0</v>
      </c>
      <c r="K511" s="259">
        <v>15.3</v>
      </c>
      <c r="L511" s="259">
        <v>39.26</v>
      </c>
    </row>
    <row r="512" spans="2:12" ht="25.5" x14ac:dyDescent="0.25">
      <c r="B512" s="260"/>
      <c r="C512" s="260"/>
      <c r="D512" s="260"/>
      <c r="E512" s="260"/>
      <c r="F512" s="260"/>
      <c r="G512" s="260" t="s">
        <v>2274</v>
      </c>
      <c r="H512" s="261">
        <v>20.16</v>
      </c>
      <c r="I512" s="260" t="s">
        <v>2275</v>
      </c>
      <c r="J512" s="261">
        <v>19.09</v>
      </c>
      <c r="K512" s="260" t="s">
        <v>2276</v>
      </c>
      <c r="L512" s="261">
        <v>39.25</v>
      </c>
    </row>
    <row r="513" spans="2:12" ht="25.5" x14ac:dyDescent="0.25">
      <c r="B513" s="260"/>
      <c r="C513" s="260"/>
      <c r="D513" s="260"/>
      <c r="E513" s="260"/>
      <c r="F513" s="260"/>
      <c r="G513" s="260" t="s">
        <v>2277</v>
      </c>
      <c r="H513" s="261">
        <v>0</v>
      </c>
      <c r="I513" s="260"/>
      <c r="J513" s="260" t="s">
        <v>2278</v>
      </c>
      <c r="K513" s="260"/>
      <c r="L513" s="261">
        <v>39.25</v>
      </c>
    </row>
    <row r="514" spans="2:12" ht="13.5" thickBot="1" x14ac:dyDescent="0.3">
      <c r="B514" s="222"/>
      <c r="C514" s="222"/>
      <c r="D514" s="222"/>
      <c r="E514" s="222"/>
      <c r="F514" s="222"/>
      <c r="G514" s="222"/>
      <c r="H514" s="222"/>
      <c r="I514" s="222" t="s">
        <v>2279</v>
      </c>
      <c r="J514" s="262" t="s">
        <v>2129</v>
      </c>
      <c r="K514" s="222" t="s">
        <v>2280</v>
      </c>
      <c r="L514" s="263">
        <v>472.57</v>
      </c>
    </row>
    <row r="515" spans="2:12" ht="13.5" thickTop="1" x14ac:dyDescent="0.25">
      <c r="B515" s="264"/>
      <c r="C515" s="264"/>
      <c r="D515" s="264"/>
      <c r="E515" s="264"/>
      <c r="F515" s="264"/>
      <c r="G515" s="264"/>
      <c r="H515" s="264"/>
      <c r="I515" s="264"/>
      <c r="J515" s="264"/>
      <c r="K515" s="264"/>
      <c r="L515" s="264"/>
    </row>
    <row r="516" spans="2:12" x14ac:dyDescent="0.25">
      <c r="B516" s="244" t="s">
        <v>106</v>
      </c>
      <c r="C516" s="244"/>
      <c r="D516" s="244"/>
      <c r="E516" s="244" t="s">
        <v>20</v>
      </c>
      <c r="F516" s="244"/>
      <c r="G516" s="525"/>
      <c r="H516" s="525"/>
      <c r="I516" s="244"/>
      <c r="J516" s="245"/>
      <c r="K516" s="244"/>
      <c r="L516" s="246">
        <v>147175.65</v>
      </c>
    </row>
    <row r="517" spans="2:12" x14ac:dyDescent="0.25">
      <c r="B517" s="244" t="s">
        <v>330</v>
      </c>
      <c r="C517" s="244"/>
      <c r="D517" s="244"/>
      <c r="E517" s="244" t="s">
        <v>331</v>
      </c>
      <c r="F517" s="244"/>
      <c r="G517" s="525"/>
      <c r="H517" s="525"/>
      <c r="I517" s="244"/>
      <c r="J517" s="245"/>
      <c r="K517" s="244"/>
      <c r="L517" s="246">
        <v>147175.65</v>
      </c>
    </row>
    <row r="518" spans="2:12" ht="15" x14ac:dyDescent="0.25">
      <c r="B518" s="247" t="s">
        <v>332</v>
      </c>
      <c r="C518" s="248" t="s">
        <v>24</v>
      </c>
      <c r="D518" s="247" t="s">
        <v>50</v>
      </c>
      <c r="E518" s="247" t="s">
        <v>45</v>
      </c>
      <c r="F518" s="520" t="s">
        <v>2152</v>
      </c>
      <c r="G518" s="520"/>
      <c r="H518" s="249" t="s">
        <v>39</v>
      </c>
      <c r="I518" s="248" t="s">
        <v>41</v>
      </c>
      <c r="J518" s="248" t="s">
        <v>2271</v>
      </c>
      <c r="K518" s="248" t="s">
        <v>82</v>
      </c>
      <c r="L518" s="248" t="s">
        <v>40</v>
      </c>
    </row>
    <row r="519" spans="2:12" ht="25.5" x14ac:dyDescent="0.25">
      <c r="B519" s="250" t="s">
        <v>2272</v>
      </c>
      <c r="C519" s="251" t="s">
        <v>333</v>
      </c>
      <c r="D519" s="250" t="s">
        <v>229</v>
      </c>
      <c r="E519" s="250" t="s">
        <v>334</v>
      </c>
      <c r="F519" s="521">
        <v>5</v>
      </c>
      <c r="G519" s="521"/>
      <c r="H519" s="252" t="s">
        <v>284</v>
      </c>
      <c r="I519" s="253">
        <v>1</v>
      </c>
      <c r="J519" s="254"/>
      <c r="K519" s="254">
        <v>44.79</v>
      </c>
      <c r="L519" s="254">
        <v>44.79</v>
      </c>
    </row>
    <row r="520" spans="2:12" ht="38.25" x14ac:dyDescent="0.25">
      <c r="B520" s="255" t="s">
        <v>2273</v>
      </c>
      <c r="C520" s="256" t="s">
        <v>2670</v>
      </c>
      <c r="D520" s="255" t="s">
        <v>229</v>
      </c>
      <c r="E520" s="255" t="s">
        <v>2671</v>
      </c>
      <c r="F520" s="518" t="s">
        <v>2283</v>
      </c>
      <c r="G520" s="518"/>
      <c r="H520" s="257" t="s">
        <v>268</v>
      </c>
      <c r="I520" s="258">
        <v>4.6800000000000001E-2</v>
      </c>
      <c r="J520" s="258">
        <v>0</v>
      </c>
      <c r="K520" s="259">
        <v>2.31</v>
      </c>
      <c r="L520" s="259">
        <v>0.11</v>
      </c>
    </row>
    <row r="521" spans="2:12" ht="25.5" x14ac:dyDescent="0.25">
      <c r="B521" s="255" t="s">
        <v>2273</v>
      </c>
      <c r="C521" s="256" t="s">
        <v>2160</v>
      </c>
      <c r="D521" s="255" t="s">
        <v>229</v>
      </c>
      <c r="E521" s="255" t="s">
        <v>2161</v>
      </c>
      <c r="F521" s="518" t="s">
        <v>2162</v>
      </c>
      <c r="G521" s="518"/>
      <c r="H521" s="257" t="s">
        <v>231</v>
      </c>
      <c r="I521" s="258">
        <v>1.9348000000000001</v>
      </c>
      <c r="J521" s="258">
        <v>0</v>
      </c>
      <c r="K521" s="259">
        <v>15.3</v>
      </c>
      <c r="L521" s="259">
        <v>29.6</v>
      </c>
    </row>
    <row r="522" spans="2:12" ht="25.5" x14ac:dyDescent="0.25">
      <c r="B522" s="255" t="s">
        <v>2273</v>
      </c>
      <c r="C522" s="256" t="s">
        <v>2167</v>
      </c>
      <c r="D522" s="255" t="s">
        <v>229</v>
      </c>
      <c r="E522" s="255" t="s">
        <v>2168</v>
      </c>
      <c r="F522" s="518" t="s">
        <v>2162</v>
      </c>
      <c r="G522" s="518"/>
      <c r="H522" s="257" t="s">
        <v>231</v>
      </c>
      <c r="I522" s="258">
        <v>0.64459999999999995</v>
      </c>
      <c r="J522" s="258">
        <v>0</v>
      </c>
      <c r="K522" s="259">
        <v>23.41</v>
      </c>
      <c r="L522" s="259">
        <v>15.09</v>
      </c>
    </row>
    <row r="523" spans="2:12" ht="25.5" x14ac:dyDescent="0.25">
      <c r="B523" s="260"/>
      <c r="C523" s="260"/>
      <c r="D523" s="260"/>
      <c r="E523" s="260"/>
      <c r="F523" s="260"/>
      <c r="G523" s="260" t="s">
        <v>2274</v>
      </c>
      <c r="H523" s="261">
        <v>22.95</v>
      </c>
      <c r="I523" s="260" t="s">
        <v>2275</v>
      </c>
      <c r="J523" s="261">
        <v>21.74</v>
      </c>
      <c r="K523" s="260" t="s">
        <v>2276</v>
      </c>
      <c r="L523" s="261">
        <v>44.69</v>
      </c>
    </row>
    <row r="524" spans="2:12" ht="25.5" x14ac:dyDescent="0.25">
      <c r="B524" s="260"/>
      <c r="C524" s="260"/>
      <c r="D524" s="260"/>
      <c r="E524" s="260"/>
      <c r="F524" s="260"/>
      <c r="G524" s="260" t="s">
        <v>2277</v>
      </c>
      <c r="H524" s="261">
        <v>0</v>
      </c>
      <c r="I524" s="519"/>
      <c r="J524" s="519" t="s">
        <v>2278</v>
      </c>
      <c r="K524" s="260"/>
      <c r="L524" s="261">
        <v>44.79</v>
      </c>
    </row>
    <row r="525" spans="2:12" ht="13.5" thickBot="1" x14ac:dyDescent="0.3">
      <c r="B525" s="222"/>
      <c r="C525" s="222"/>
      <c r="D525" s="222"/>
      <c r="E525" s="222"/>
      <c r="F525" s="222"/>
      <c r="G525" s="222"/>
      <c r="H525" s="222"/>
      <c r="I525" s="222" t="s">
        <v>2279</v>
      </c>
      <c r="J525" s="262" t="s">
        <v>4900</v>
      </c>
      <c r="K525" s="222" t="s">
        <v>2280</v>
      </c>
      <c r="L525" s="263">
        <v>3059.16</v>
      </c>
    </row>
    <row r="526" spans="2:12" ht="13.5" thickTop="1" x14ac:dyDescent="0.25">
      <c r="B526" s="264"/>
      <c r="C526" s="264"/>
      <c r="D526" s="264"/>
      <c r="E526" s="264"/>
      <c r="F526" s="264"/>
      <c r="G526" s="264"/>
      <c r="H526" s="264"/>
      <c r="I526" s="264"/>
      <c r="J526" s="264"/>
      <c r="K526" s="264"/>
      <c r="L526" s="264"/>
    </row>
    <row r="527" spans="2:12" ht="15" x14ac:dyDescent="0.25">
      <c r="B527" s="247" t="s">
        <v>335</v>
      </c>
      <c r="C527" s="248" t="s">
        <v>24</v>
      </c>
      <c r="D527" s="247" t="s">
        <v>50</v>
      </c>
      <c r="E527" s="247" t="s">
        <v>45</v>
      </c>
      <c r="F527" s="520" t="s">
        <v>2152</v>
      </c>
      <c r="G527" s="520"/>
      <c r="H527" s="249" t="s">
        <v>39</v>
      </c>
      <c r="I527" s="248" t="s">
        <v>41</v>
      </c>
      <c r="J527" s="248" t="s">
        <v>2271</v>
      </c>
      <c r="K527" s="248" t="s">
        <v>82</v>
      </c>
      <c r="L527" s="248" t="s">
        <v>40</v>
      </c>
    </row>
    <row r="528" spans="2:12" ht="25.5" x14ac:dyDescent="0.25">
      <c r="B528" s="250" t="s">
        <v>2272</v>
      </c>
      <c r="C528" s="251" t="s">
        <v>336</v>
      </c>
      <c r="D528" s="250" t="s">
        <v>229</v>
      </c>
      <c r="E528" s="250" t="s">
        <v>337</v>
      </c>
      <c r="F528" s="521">
        <v>6</v>
      </c>
      <c r="G528" s="521"/>
      <c r="H528" s="252" t="s">
        <v>284</v>
      </c>
      <c r="I528" s="253">
        <v>1</v>
      </c>
      <c r="J528" s="254"/>
      <c r="K528" s="254">
        <v>616.91999999999996</v>
      </c>
      <c r="L528" s="254">
        <v>616.91999999999996</v>
      </c>
    </row>
    <row r="529" spans="2:12" ht="25.5" x14ac:dyDescent="0.25">
      <c r="B529" s="255" t="s">
        <v>2273</v>
      </c>
      <c r="C529" s="256" t="s">
        <v>2690</v>
      </c>
      <c r="D529" s="255" t="s">
        <v>229</v>
      </c>
      <c r="E529" s="255" t="s">
        <v>2691</v>
      </c>
      <c r="F529" s="518" t="s">
        <v>2283</v>
      </c>
      <c r="G529" s="518"/>
      <c r="H529" s="257" t="s">
        <v>284</v>
      </c>
      <c r="I529" s="258">
        <v>1.02</v>
      </c>
      <c r="J529" s="258">
        <v>0</v>
      </c>
      <c r="K529" s="259">
        <v>604.83000000000004</v>
      </c>
      <c r="L529" s="259">
        <v>616.92999999999995</v>
      </c>
    </row>
    <row r="530" spans="2:12" ht="25.5" x14ac:dyDescent="0.25">
      <c r="B530" s="260"/>
      <c r="C530" s="260"/>
      <c r="D530" s="260"/>
      <c r="E530" s="260"/>
      <c r="F530" s="260"/>
      <c r="G530" s="260" t="s">
        <v>2274</v>
      </c>
      <c r="H530" s="261">
        <v>0</v>
      </c>
      <c r="I530" s="260" t="s">
        <v>2275</v>
      </c>
      <c r="J530" s="261">
        <v>0</v>
      </c>
      <c r="K530" s="260" t="s">
        <v>2276</v>
      </c>
      <c r="L530" s="261">
        <v>0</v>
      </c>
    </row>
    <row r="531" spans="2:12" ht="25.5" x14ac:dyDescent="0.25">
      <c r="B531" s="260"/>
      <c r="C531" s="260"/>
      <c r="D531" s="260"/>
      <c r="E531" s="260"/>
      <c r="F531" s="260"/>
      <c r="G531" s="260" t="s">
        <v>2277</v>
      </c>
      <c r="H531" s="261">
        <v>0</v>
      </c>
      <c r="I531" s="519"/>
      <c r="J531" s="519" t="s">
        <v>2278</v>
      </c>
      <c r="K531" s="260"/>
      <c r="L531" s="261">
        <v>616.91999999999996</v>
      </c>
    </row>
    <row r="532" spans="2:12" ht="13.5" thickBot="1" x14ac:dyDescent="0.3">
      <c r="B532" s="222"/>
      <c r="C532" s="222"/>
      <c r="D532" s="222"/>
      <c r="E532" s="222"/>
      <c r="F532" s="222"/>
      <c r="G532" s="222"/>
      <c r="H532" s="222"/>
      <c r="I532" s="222" t="s">
        <v>2279</v>
      </c>
      <c r="J532" s="262" t="s">
        <v>4900</v>
      </c>
      <c r="K532" s="222" t="s">
        <v>2280</v>
      </c>
      <c r="L532" s="263">
        <v>42135.64</v>
      </c>
    </row>
    <row r="533" spans="2:12" ht="13.5" thickTop="1" x14ac:dyDescent="0.25">
      <c r="B533" s="264"/>
      <c r="C533" s="264"/>
      <c r="D533" s="264"/>
      <c r="E533" s="264"/>
      <c r="F533" s="264"/>
      <c r="G533" s="264"/>
      <c r="H533" s="264"/>
      <c r="I533" s="264"/>
      <c r="J533" s="264"/>
      <c r="K533" s="264"/>
      <c r="L533" s="264"/>
    </row>
    <row r="534" spans="2:12" ht="15" x14ac:dyDescent="0.25">
      <c r="B534" s="247" t="s">
        <v>338</v>
      </c>
      <c r="C534" s="248" t="s">
        <v>24</v>
      </c>
      <c r="D534" s="247" t="s">
        <v>50</v>
      </c>
      <c r="E534" s="247" t="s">
        <v>45</v>
      </c>
      <c r="F534" s="520" t="s">
        <v>2152</v>
      </c>
      <c r="G534" s="520"/>
      <c r="H534" s="249" t="s">
        <v>39</v>
      </c>
      <c r="I534" s="248" t="s">
        <v>41</v>
      </c>
      <c r="J534" s="248" t="s">
        <v>2271</v>
      </c>
      <c r="K534" s="248" t="s">
        <v>82</v>
      </c>
      <c r="L534" s="248" t="s">
        <v>40</v>
      </c>
    </row>
    <row r="535" spans="2:12" ht="25.5" x14ac:dyDescent="0.25">
      <c r="B535" s="250" t="s">
        <v>2272</v>
      </c>
      <c r="C535" s="251" t="s">
        <v>339</v>
      </c>
      <c r="D535" s="250" t="s">
        <v>229</v>
      </c>
      <c r="E535" s="250" t="s">
        <v>340</v>
      </c>
      <c r="F535" s="521">
        <v>5</v>
      </c>
      <c r="G535" s="521"/>
      <c r="H535" s="252" t="s">
        <v>284</v>
      </c>
      <c r="I535" s="253">
        <v>1</v>
      </c>
      <c r="J535" s="254"/>
      <c r="K535" s="254">
        <v>57.5</v>
      </c>
      <c r="L535" s="254">
        <v>57.5</v>
      </c>
    </row>
    <row r="536" spans="2:12" ht="25.5" x14ac:dyDescent="0.25">
      <c r="B536" s="255" t="s">
        <v>2273</v>
      </c>
      <c r="C536" s="256" t="s">
        <v>2710</v>
      </c>
      <c r="D536" s="255" t="s">
        <v>229</v>
      </c>
      <c r="E536" s="255" t="s">
        <v>2711</v>
      </c>
      <c r="F536" s="518" t="s">
        <v>2283</v>
      </c>
      <c r="G536" s="518"/>
      <c r="H536" s="257" t="s">
        <v>284</v>
      </c>
      <c r="I536" s="258">
        <v>1</v>
      </c>
      <c r="J536" s="258">
        <v>0</v>
      </c>
      <c r="K536" s="259">
        <v>57.5</v>
      </c>
      <c r="L536" s="259">
        <v>57.5</v>
      </c>
    </row>
    <row r="537" spans="2:12" ht="25.5" x14ac:dyDescent="0.25">
      <c r="B537" s="260"/>
      <c r="C537" s="260"/>
      <c r="D537" s="260"/>
      <c r="E537" s="260"/>
      <c r="F537" s="260"/>
      <c r="G537" s="260" t="s">
        <v>2274</v>
      </c>
      <c r="H537" s="261">
        <v>0</v>
      </c>
      <c r="I537" s="260" t="s">
        <v>2275</v>
      </c>
      <c r="J537" s="261">
        <v>0</v>
      </c>
      <c r="K537" s="260" t="s">
        <v>2276</v>
      </c>
      <c r="L537" s="261">
        <v>0</v>
      </c>
    </row>
    <row r="538" spans="2:12" ht="25.5" x14ac:dyDescent="0.25">
      <c r="B538" s="260"/>
      <c r="C538" s="260"/>
      <c r="D538" s="260"/>
      <c r="E538" s="260"/>
      <c r="F538" s="260"/>
      <c r="G538" s="260" t="s">
        <v>2277</v>
      </c>
      <c r="H538" s="261">
        <v>0</v>
      </c>
      <c r="I538" s="519"/>
      <c r="J538" s="519" t="s">
        <v>2278</v>
      </c>
      <c r="K538" s="260"/>
      <c r="L538" s="261">
        <v>57.5</v>
      </c>
    </row>
    <row r="539" spans="2:12" ht="13.5" thickBot="1" x14ac:dyDescent="0.3">
      <c r="B539" s="222"/>
      <c r="C539" s="222"/>
      <c r="D539" s="222"/>
      <c r="E539" s="222"/>
      <c r="F539" s="222"/>
      <c r="G539" s="222"/>
      <c r="H539" s="222"/>
      <c r="I539" s="222" t="s">
        <v>2279</v>
      </c>
      <c r="J539" s="262" t="s">
        <v>4900</v>
      </c>
      <c r="K539" s="222" t="s">
        <v>2280</v>
      </c>
      <c r="L539" s="263">
        <v>3927.25</v>
      </c>
    </row>
    <row r="540" spans="2:12" ht="13.5" thickTop="1" x14ac:dyDescent="0.25">
      <c r="B540" s="264"/>
      <c r="C540" s="264"/>
      <c r="D540" s="264"/>
      <c r="E540" s="264"/>
      <c r="F540" s="264"/>
      <c r="G540" s="264"/>
      <c r="H540" s="264"/>
      <c r="I540" s="264"/>
      <c r="J540" s="264"/>
      <c r="K540" s="264"/>
      <c r="L540" s="264"/>
    </row>
    <row r="541" spans="2:12" ht="15" x14ac:dyDescent="0.25">
      <c r="B541" s="247" t="s">
        <v>341</v>
      </c>
      <c r="C541" s="248" t="s">
        <v>24</v>
      </c>
      <c r="D541" s="247" t="s">
        <v>50</v>
      </c>
      <c r="E541" s="247" t="s">
        <v>45</v>
      </c>
      <c r="F541" s="520" t="s">
        <v>2152</v>
      </c>
      <c r="G541" s="520"/>
      <c r="H541" s="249" t="s">
        <v>39</v>
      </c>
      <c r="I541" s="248" t="s">
        <v>41</v>
      </c>
      <c r="J541" s="248" t="s">
        <v>2271</v>
      </c>
      <c r="K541" s="248" t="s">
        <v>82</v>
      </c>
      <c r="L541" s="248" t="s">
        <v>40</v>
      </c>
    </row>
    <row r="542" spans="2:12" ht="25.5" x14ac:dyDescent="0.25">
      <c r="B542" s="250" t="s">
        <v>2272</v>
      </c>
      <c r="C542" s="251" t="s">
        <v>342</v>
      </c>
      <c r="D542" s="250" t="s">
        <v>229</v>
      </c>
      <c r="E542" s="250" t="s">
        <v>343</v>
      </c>
      <c r="F542" s="521">
        <v>5</v>
      </c>
      <c r="G542" s="521"/>
      <c r="H542" s="252" t="s">
        <v>279</v>
      </c>
      <c r="I542" s="253">
        <v>1</v>
      </c>
      <c r="J542" s="254"/>
      <c r="K542" s="254">
        <v>1486.62</v>
      </c>
      <c r="L542" s="254">
        <v>1486.62</v>
      </c>
    </row>
    <row r="543" spans="2:12" ht="25.5" x14ac:dyDescent="0.25">
      <c r="B543" s="255" t="s">
        <v>2273</v>
      </c>
      <c r="C543" s="256" t="s">
        <v>3209</v>
      </c>
      <c r="D543" s="255" t="s">
        <v>229</v>
      </c>
      <c r="E543" s="255" t="s">
        <v>343</v>
      </c>
      <c r="F543" s="518" t="s">
        <v>2283</v>
      </c>
      <c r="G543" s="518"/>
      <c r="H543" s="257" t="s">
        <v>268</v>
      </c>
      <c r="I543" s="258">
        <v>1</v>
      </c>
      <c r="J543" s="258">
        <v>0</v>
      </c>
      <c r="K543" s="259">
        <v>1486.62</v>
      </c>
      <c r="L543" s="259">
        <v>1486.62</v>
      </c>
    </row>
    <row r="544" spans="2:12" ht="25.5" x14ac:dyDescent="0.25">
      <c r="B544" s="260"/>
      <c r="C544" s="260"/>
      <c r="D544" s="260"/>
      <c r="E544" s="260"/>
      <c r="F544" s="260"/>
      <c r="G544" s="260" t="s">
        <v>2274</v>
      </c>
      <c r="H544" s="261">
        <v>0</v>
      </c>
      <c r="I544" s="260" t="s">
        <v>2275</v>
      </c>
      <c r="J544" s="261">
        <v>0</v>
      </c>
      <c r="K544" s="260" t="s">
        <v>2276</v>
      </c>
      <c r="L544" s="261">
        <v>0</v>
      </c>
    </row>
    <row r="545" spans="2:17" ht="25.5" x14ac:dyDescent="0.25">
      <c r="B545" s="260"/>
      <c r="C545" s="260"/>
      <c r="D545" s="260"/>
      <c r="E545" s="260"/>
      <c r="F545" s="260"/>
      <c r="G545" s="260" t="s">
        <v>2277</v>
      </c>
      <c r="H545" s="261">
        <v>0</v>
      </c>
      <c r="I545" s="519"/>
      <c r="J545" s="519" t="s">
        <v>2278</v>
      </c>
      <c r="K545" s="260"/>
      <c r="L545" s="261">
        <v>1486.62</v>
      </c>
      <c r="M545" s="237"/>
      <c r="N545" s="238"/>
      <c r="O545" s="237"/>
      <c r="P545" s="237"/>
      <c r="Q545" s="238"/>
    </row>
    <row r="546" spans="2:17" ht="13.5" thickBot="1" x14ac:dyDescent="0.3">
      <c r="B546" s="222"/>
      <c r="C546" s="222"/>
      <c r="D546" s="222"/>
      <c r="E546" s="222"/>
      <c r="F546" s="222"/>
      <c r="G546" s="222"/>
      <c r="H546" s="222"/>
      <c r="I546" s="222" t="s">
        <v>2279</v>
      </c>
      <c r="J546" s="262" t="s">
        <v>2695</v>
      </c>
      <c r="K546" s="222" t="s">
        <v>2280</v>
      </c>
      <c r="L546" s="263">
        <v>2973.24</v>
      </c>
    </row>
    <row r="547" spans="2:17" ht="13.5" thickTop="1" x14ac:dyDescent="0.25">
      <c r="B547" s="264"/>
      <c r="C547" s="264"/>
      <c r="D547" s="264"/>
      <c r="E547" s="264"/>
      <c r="F547" s="264"/>
      <c r="G547" s="264"/>
      <c r="H547" s="264"/>
      <c r="I547" s="264"/>
      <c r="J547" s="264"/>
      <c r="K547" s="264"/>
      <c r="L547" s="264"/>
    </row>
    <row r="548" spans="2:17" ht="15" x14ac:dyDescent="0.25">
      <c r="B548" s="247" t="s">
        <v>344</v>
      </c>
      <c r="C548" s="248" t="s">
        <v>24</v>
      </c>
      <c r="D548" s="247" t="s">
        <v>50</v>
      </c>
      <c r="E548" s="247" t="s">
        <v>45</v>
      </c>
      <c r="F548" s="520" t="s">
        <v>2152</v>
      </c>
      <c r="G548" s="520"/>
      <c r="H548" s="249" t="s">
        <v>39</v>
      </c>
      <c r="I548" s="248" t="s">
        <v>41</v>
      </c>
      <c r="J548" s="248" t="s">
        <v>2271</v>
      </c>
      <c r="K548" s="248" t="s">
        <v>82</v>
      </c>
      <c r="L548" s="248" t="s">
        <v>40</v>
      </c>
    </row>
    <row r="549" spans="2:17" ht="25.5" x14ac:dyDescent="0.25">
      <c r="B549" s="250" t="s">
        <v>2272</v>
      </c>
      <c r="C549" s="251" t="s">
        <v>345</v>
      </c>
      <c r="D549" s="250" t="s">
        <v>229</v>
      </c>
      <c r="E549" s="250" t="s">
        <v>346</v>
      </c>
      <c r="F549" s="521">
        <v>5</v>
      </c>
      <c r="G549" s="521"/>
      <c r="H549" s="252" t="s">
        <v>279</v>
      </c>
      <c r="I549" s="253">
        <v>1</v>
      </c>
      <c r="J549" s="254"/>
      <c r="K549" s="254">
        <v>15</v>
      </c>
      <c r="L549" s="254">
        <v>15</v>
      </c>
    </row>
    <row r="550" spans="2:17" ht="25.5" x14ac:dyDescent="0.25">
      <c r="B550" s="255" t="s">
        <v>2273</v>
      </c>
      <c r="C550" s="256" t="s">
        <v>3210</v>
      </c>
      <c r="D550" s="255" t="s">
        <v>229</v>
      </c>
      <c r="E550" s="255" t="s">
        <v>346</v>
      </c>
      <c r="F550" s="518" t="s">
        <v>2283</v>
      </c>
      <c r="G550" s="518"/>
      <c r="H550" s="257" t="s">
        <v>268</v>
      </c>
      <c r="I550" s="258">
        <v>1</v>
      </c>
      <c r="J550" s="258">
        <v>0</v>
      </c>
      <c r="K550" s="259">
        <v>15</v>
      </c>
      <c r="L550" s="259">
        <v>15</v>
      </c>
    </row>
    <row r="551" spans="2:17" ht="25.5" x14ac:dyDescent="0.25">
      <c r="B551" s="260"/>
      <c r="C551" s="260"/>
      <c r="D551" s="260"/>
      <c r="E551" s="260"/>
      <c r="F551" s="260"/>
      <c r="G551" s="260" t="s">
        <v>2274</v>
      </c>
      <c r="H551" s="261">
        <v>0</v>
      </c>
      <c r="I551" s="260" t="s">
        <v>2275</v>
      </c>
      <c r="J551" s="261">
        <v>0</v>
      </c>
      <c r="K551" s="260" t="s">
        <v>2276</v>
      </c>
      <c r="L551" s="261">
        <v>0</v>
      </c>
    </row>
    <row r="552" spans="2:17" ht="25.5" x14ac:dyDescent="0.25">
      <c r="B552" s="260"/>
      <c r="C552" s="260"/>
      <c r="D552" s="260"/>
      <c r="E552" s="260"/>
      <c r="F552" s="260"/>
      <c r="G552" s="260" t="s">
        <v>2277</v>
      </c>
      <c r="H552" s="261">
        <v>0</v>
      </c>
      <c r="I552" s="519"/>
      <c r="J552" s="519" t="s">
        <v>2278</v>
      </c>
      <c r="K552" s="260"/>
      <c r="L552" s="261">
        <v>15</v>
      </c>
    </row>
    <row r="553" spans="2:17" ht="13.5" thickBot="1" x14ac:dyDescent="0.3">
      <c r="B553" s="222"/>
      <c r="C553" s="222"/>
      <c r="D553" s="222"/>
      <c r="E553" s="222"/>
      <c r="F553" s="222"/>
      <c r="G553" s="222"/>
      <c r="H553" s="222"/>
      <c r="I553" s="222" t="s">
        <v>2279</v>
      </c>
      <c r="J553" s="262" t="s">
        <v>3211</v>
      </c>
      <c r="K553" s="222" t="s">
        <v>2280</v>
      </c>
      <c r="L553" s="263">
        <v>1545</v>
      </c>
    </row>
    <row r="554" spans="2:17" ht="13.5" thickTop="1" x14ac:dyDescent="0.25">
      <c r="B554" s="264"/>
      <c r="C554" s="264"/>
      <c r="D554" s="264"/>
      <c r="E554" s="264"/>
      <c r="F554" s="264"/>
      <c r="G554" s="264"/>
      <c r="H554" s="264"/>
      <c r="I554" s="264"/>
      <c r="J554" s="264"/>
      <c r="K554" s="264"/>
      <c r="L554" s="264"/>
    </row>
    <row r="555" spans="2:17" ht="15" x14ac:dyDescent="0.25">
      <c r="B555" s="247" t="s">
        <v>347</v>
      </c>
      <c r="C555" s="248" t="s">
        <v>24</v>
      </c>
      <c r="D555" s="247" t="s">
        <v>50</v>
      </c>
      <c r="E555" s="247" t="s">
        <v>45</v>
      </c>
      <c r="F555" s="520" t="s">
        <v>2152</v>
      </c>
      <c r="G555" s="520"/>
      <c r="H555" s="249" t="s">
        <v>39</v>
      </c>
      <c r="I555" s="248" t="s">
        <v>41</v>
      </c>
      <c r="J555" s="248" t="s">
        <v>2271</v>
      </c>
      <c r="K555" s="248" t="s">
        <v>82</v>
      </c>
      <c r="L555" s="248" t="s">
        <v>40</v>
      </c>
    </row>
    <row r="556" spans="2:17" ht="25.5" x14ac:dyDescent="0.25">
      <c r="B556" s="250" t="s">
        <v>2272</v>
      </c>
      <c r="C556" s="251" t="s">
        <v>2008</v>
      </c>
      <c r="D556" s="250" t="s">
        <v>229</v>
      </c>
      <c r="E556" s="250" t="s">
        <v>2009</v>
      </c>
      <c r="F556" s="521">
        <v>6</v>
      </c>
      <c r="G556" s="521"/>
      <c r="H556" s="252" t="s">
        <v>284</v>
      </c>
      <c r="I556" s="253">
        <v>1</v>
      </c>
      <c r="J556" s="254"/>
      <c r="K556" s="254">
        <v>224.14</v>
      </c>
      <c r="L556" s="254">
        <v>224.14</v>
      </c>
    </row>
    <row r="557" spans="2:17" ht="25.5" x14ac:dyDescent="0.25">
      <c r="B557" s="255" t="s">
        <v>2273</v>
      </c>
      <c r="C557" s="256" t="s">
        <v>2338</v>
      </c>
      <c r="D557" s="255" t="s">
        <v>229</v>
      </c>
      <c r="E557" s="255" t="s">
        <v>2339</v>
      </c>
      <c r="F557" s="518" t="s">
        <v>2283</v>
      </c>
      <c r="G557" s="518"/>
      <c r="H557" s="257" t="s">
        <v>284</v>
      </c>
      <c r="I557" s="258">
        <v>0.6</v>
      </c>
      <c r="J557" s="258">
        <v>0</v>
      </c>
      <c r="K557" s="259">
        <v>157.65</v>
      </c>
      <c r="L557" s="259">
        <v>94.59</v>
      </c>
    </row>
    <row r="558" spans="2:17" ht="25.5" x14ac:dyDescent="0.25">
      <c r="B558" s="255" t="s">
        <v>2273</v>
      </c>
      <c r="C558" s="256" t="s">
        <v>2730</v>
      </c>
      <c r="D558" s="255" t="s">
        <v>229</v>
      </c>
      <c r="E558" s="255" t="s">
        <v>2731</v>
      </c>
      <c r="F558" s="518" t="s">
        <v>2283</v>
      </c>
      <c r="G558" s="518"/>
      <c r="H558" s="257" t="s">
        <v>284</v>
      </c>
      <c r="I558" s="258">
        <v>0.6</v>
      </c>
      <c r="J558" s="258">
        <v>0</v>
      </c>
      <c r="K558" s="259">
        <v>164.93</v>
      </c>
      <c r="L558" s="259">
        <v>98.96</v>
      </c>
    </row>
    <row r="559" spans="2:17" ht="25.5" x14ac:dyDescent="0.25">
      <c r="B559" s="255" t="s">
        <v>2273</v>
      </c>
      <c r="C559" s="256" t="s">
        <v>2160</v>
      </c>
      <c r="D559" s="255" t="s">
        <v>229</v>
      </c>
      <c r="E559" s="255" t="s">
        <v>2161</v>
      </c>
      <c r="F559" s="518" t="s">
        <v>2162</v>
      </c>
      <c r="G559" s="518"/>
      <c r="H559" s="257" t="s">
        <v>231</v>
      </c>
      <c r="I559" s="258">
        <v>2</v>
      </c>
      <c r="J559" s="258">
        <v>0</v>
      </c>
      <c r="K559" s="259">
        <v>15.3</v>
      </c>
      <c r="L559" s="259">
        <v>30.6</v>
      </c>
    </row>
    <row r="560" spans="2:17" ht="25.5" x14ac:dyDescent="0.25">
      <c r="B560" s="260"/>
      <c r="C560" s="260"/>
      <c r="D560" s="260"/>
      <c r="E560" s="260"/>
      <c r="F560" s="260"/>
      <c r="G560" s="260" t="s">
        <v>2274</v>
      </c>
      <c r="H560" s="261">
        <v>15.72</v>
      </c>
      <c r="I560" s="260" t="s">
        <v>2275</v>
      </c>
      <c r="J560" s="261">
        <v>14.88</v>
      </c>
      <c r="K560" s="260" t="s">
        <v>2276</v>
      </c>
      <c r="L560" s="261">
        <v>30.6</v>
      </c>
    </row>
    <row r="561" spans="2:12" ht="25.5" x14ac:dyDescent="0.25">
      <c r="B561" s="260"/>
      <c r="C561" s="260"/>
      <c r="D561" s="260"/>
      <c r="E561" s="260"/>
      <c r="F561" s="260"/>
      <c r="G561" s="260" t="s">
        <v>2277</v>
      </c>
      <c r="H561" s="261">
        <v>0</v>
      </c>
      <c r="I561" s="519"/>
      <c r="J561" s="519" t="s">
        <v>2278</v>
      </c>
      <c r="K561" s="260"/>
      <c r="L561" s="261">
        <v>224.14</v>
      </c>
    </row>
    <row r="562" spans="2:12" ht="13.5" thickBot="1" x14ac:dyDescent="0.3">
      <c r="B562" s="222"/>
      <c r="C562" s="222"/>
      <c r="D562" s="222"/>
      <c r="E562" s="222"/>
      <c r="F562" s="222"/>
      <c r="G562" s="222"/>
      <c r="H562" s="222"/>
      <c r="I562" s="222" t="s">
        <v>2279</v>
      </c>
      <c r="J562" s="262" t="s">
        <v>2112</v>
      </c>
      <c r="K562" s="222" t="s">
        <v>2280</v>
      </c>
      <c r="L562" s="263">
        <v>2077.7800000000002</v>
      </c>
    </row>
    <row r="563" spans="2:12" ht="13.5" thickTop="1" x14ac:dyDescent="0.25">
      <c r="B563" s="264"/>
      <c r="C563" s="264"/>
      <c r="D563" s="264"/>
      <c r="E563" s="264"/>
      <c r="F563" s="264"/>
      <c r="G563" s="264"/>
      <c r="H563" s="264"/>
      <c r="I563" s="264"/>
      <c r="J563" s="264"/>
      <c r="K563" s="264"/>
      <c r="L563" s="264"/>
    </row>
    <row r="564" spans="2:12" ht="15" x14ac:dyDescent="0.25">
      <c r="B564" s="247" t="s">
        <v>348</v>
      </c>
      <c r="C564" s="248" t="s">
        <v>24</v>
      </c>
      <c r="D564" s="247" t="s">
        <v>50</v>
      </c>
      <c r="E564" s="247" t="s">
        <v>45</v>
      </c>
      <c r="F564" s="520" t="s">
        <v>2152</v>
      </c>
      <c r="G564" s="520"/>
      <c r="H564" s="249" t="s">
        <v>39</v>
      </c>
      <c r="I564" s="248" t="s">
        <v>41</v>
      </c>
      <c r="J564" s="248" t="s">
        <v>2271</v>
      </c>
      <c r="K564" s="248" t="s">
        <v>82</v>
      </c>
      <c r="L564" s="248" t="s">
        <v>40</v>
      </c>
    </row>
    <row r="565" spans="2:12" ht="25.5" x14ac:dyDescent="0.25">
      <c r="B565" s="250" t="s">
        <v>2272</v>
      </c>
      <c r="C565" s="251" t="s">
        <v>313</v>
      </c>
      <c r="D565" s="250" t="s">
        <v>229</v>
      </c>
      <c r="E565" s="250" t="s">
        <v>314</v>
      </c>
      <c r="F565" s="521">
        <v>410</v>
      </c>
      <c r="G565" s="521"/>
      <c r="H565" s="252" t="s">
        <v>284</v>
      </c>
      <c r="I565" s="253">
        <v>1</v>
      </c>
      <c r="J565" s="254"/>
      <c r="K565" s="254">
        <v>2.4900000000000002</v>
      </c>
      <c r="L565" s="254">
        <v>2.4900000000000002</v>
      </c>
    </row>
    <row r="566" spans="2:12" ht="25.5" x14ac:dyDescent="0.25">
      <c r="B566" s="255" t="s">
        <v>2273</v>
      </c>
      <c r="C566" s="256" t="s">
        <v>3205</v>
      </c>
      <c r="D566" s="255" t="s">
        <v>229</v>
      </c>
      <c r="E566" s="255" t="s">
        <v>3206</v>
      </c>
      <c r="F566" s="518" t="s">
        <v>2283</v>
      </c>
      <c r="G566" s="518"/>
      <c r="H566" s="257" t="s">
        <v>284</v>
      </c>
      <c r="I566" s="258">
        <v>1</v>
      </c>
      <c r="J566" s="258">
        <v>0</v>
      </c>
      <c r="K566" s="259">
        <v>2.4900000000000002</v>
      </c>
      <c r="L566" s="259">
        <v>2.4900000000000002</v>
      </c>
    </row>
    <row r="567" spans="2:12" ht="25.5" x14ac:dyDescent="0.25">
      <c r="B567" s="260"/>
      <c r="C567" s="260"/>
      <c r="D567" s="260"/>
      <c r="E567" s="260"/>
      <c r="F567" s="260"/>
      <c r="G567" s="260" t="s">
        <v>2274</v>
      </c>
      <c r="H567" s="261">
        <v>0</v>
      </c>
      <c r="I567" s="260" t="s">
        <v>2275</v>
      </c>
      <c r="J567" s="261">
        <v>0</v>
      </c>
      <c r="K567" s="260" t="s">
        <v>2276</v>
      </c>
      <c r="L567" s="261">
        <v>0</v>
      </c>
    </row>
    <row r="568" spans="2:12" ht="25.5" x14ac:dyDescent="0.25">
      <c r="B568" s="260"/>
      <c r="C568" s="260"/>
      <c r="D568" s="260"/>
      <c r="E568" s="260"/>
      <c r="F568" s="260"/>
      <c r="G568" s="260" t="s">
        <v>2277</v>
      </c>
      <c r="H568" s="261">
        <v>0</v>
      </c>
      <c r="I568" s="519"/>
      <c r="J568" s="519" t="s">
        <v>2278</v>
      </c>
      <c r="K568" s="260"/>
      <c r="L568" s="261">
        <v>2.4900000000000002</v>
      </c>
    </row>
    <row r="569" spans="2:12" ht="13.5" thickBot="1" x14ac:dyDescent="0.3">
      <c r="B569" s="222"/>
      <c r="C569" s="222"/>
      <c r="D569" s="222"/>
      <c r="E569" s="222"/>
      <c r="F569" s="222"/>
      <c r="G569" s="222"/>
      <c r="H569" s="222"/>
      <c r="I569" s="222" t="s">
        <v>2279</v>
      </c>
      <c r="J569" s="262" t="s">
        <v>3212</v>
      </c>
      <c r="K569" s="222" t="s">
        <v>2280</v>
      </c>
      <c r="L569" s="263">
        <v>3848.42</v>
      </c>
    </row>
    <row r="570" spans="2:12" ht="13.5" thickTop="1" x14ac:dyDescent="0.25">
      <c r="B570" s="264"/>
      <c r="C570" s="264"/>
      <c r="D570" s="264"/>
      <c r="E570" s="264"/>
      <c r="F570" s="264"/>
      <c r="G570" s="264"/>
      <c r="H570" s="264"/>
      <c r="I570" s="264"/>
      <c r="J570" s="264"/>
      <c r="K570" s="264"/>
      <c r="L570" s="264"/>
    </row>
    <row r="571" spans="2:12" ht="15" x14ac:dyDescent="0.25">
      <c r="B571" s="247" t="s">
        <v>351</v>
      </c>
      <c r="C571" s="248" t="s">
        <v>24</v>
      </c>
      <c r="D571" s="247" t="s">
        <v>50</v>
      </c>
      <c r="E571" s="247" t="s">
        <v>45</v>
      </c>
      <c r="F571" s="520" t="s">
        <v>2152</v>
      </c>
      <c r="G571" s="520"/>
      <c r="H571" s="249" t="s">
        <v>39</v>
      </c>
      <c r="I571" s="248" t="s">
        <v>41</v>
      </c>
      <c r="J571" s="248" t="s">
        <v>2271</v>
      </c>
      <c r="K571" s="248" t="s">
        <v>82</v>
      </c>
      <c r="L571" s="248" t="s">
        <v>40</v>
      </c>
    </row>
    <row r="572" spans="2:12" ht="25.5" x14ac:dyDescent="0.25">
      <c r="B572" s="250" t="s">
        <v>2272</v>
      </c>
      <c r="C572" s="251" t="s">
        <v>352</v>
      </c>
      <c r="D572" s="250" t="s">
        <v>229</v>
      </c>
      <c r="E572" s="250" t="s">
        <v>353</v>
      </c>
      <c r="F572" s="521">
        <v>5</v>
      </c>
      <c r="G572" s="521"/>
      <c r="H572" s="252" t="s">
        <v>284</v>
      </c>
      <c r="I572" s="253">
        <v>1</v>
      </c>
      <c r="J572" s="254"/>
      <c r="K572" s="254">
        <v>4.32</v>
      </c>
      <c r="L572" s="254">
        <v>4.32</v>
      </c>
    </row>
    <row r="573" spans="2:12" ht="25.5" x14ac:dyDescent="0.25">
      <c r="B573" s="255" t="s">
        <v>2273</v>
      </c>
      <c r="C573" s="256" t="s">
        <v>2160</v>
      </c>
      <c r="D573" s="255" t="s">
        <v>229</v>
      </c>
      <c r="E573" s="255" t="s">
        <v>2161</v>
      </c>
      <c r="F573" s="518" t="s">
        <v>2162</v>
      </c>
      <c r="G573" s="518"/>
      <c r="H573" s="257" t="s">
        <v>231</v>
      </c>
      <c r="I573" s="258">
        <v>0.24249999999999999</v>
      </c>
      <c r="J573" s="258">
        <v>0</v>
      </c>
      <c r="K573" s="259">
        <v>15.3</v>
      </c>
      <c r="L573" s="259">
        <v>3.71</v>
      </c>
    </row>
    <row r="574" spans="2:12" ht="25.5" x14ac:dyDescent="0.25">
      <c r="B574" s="255" t="s">
        <v>2273</v>
      </c>
      <c r="C574" s="256" t="s">
        <v>2487</v>
      </c>
      <c r="D574" s="255" t="s">
        <v>229</v>
      </c>
      <c r="E574" s="255" t="s">
        <v>2488</v>
      </c>
      <c r="F574" s="518" t="s">
        <v>2283</v>
      </c>
      <c r="G574" s="518"/>
      <c r="H574" s="257" t="s">
        <v>2378</v>
      </c>
      <c r="I574" s="258">
        <v>9.3799999999999994E-2</v>
      </c>
      <c r="J574" s="258">
        <v>0</v>
      </c>
      <c r="K574" s="259">
        <v>5.64</v>
      </c>
      <c r="L574" s="259">
        <v>0.53</v>
      </c>
    </row>
    <row r="575" spans="2:12" ht="25.5" x14ac:dyDescent="0.25">
      <c r="B575" s="255" t="s">
        <v>2273</v>
      </c>
      <c r="C575" s="256" t="s">
        <v>2355</v>
      </c>
      <c r="D575" s="255" t="s">
        <v>229</v>
      </c>
      <c r="E575" s="255" t="s">
        <v>2356</v>
      </c>
      <c r="F575" s="518" t="s">
        <v>2283</v>
      </c>
      <c r="G575" s="518"/>
      <c r="H575" s="257" t="s">
        <v>234</v>
      </c>
      <c r="I575" s="258">
        <v>1.2500000000000001E-2</v>
      </c>
      <c r="J575" s="258">
        <v>0</v>
      </c>
      <c r="K575" s="259">
        <v>7.52</v>
      </c>
      <c r="L575" s="259">
        <v>0.09</v>
      </c>
    </row>
    <row r="576" spans="2:12" ht="25.5" x14ac:dyDescent="0.25">
      <c r="B576" s="260"/>
      <c r="C576" s="260"/>
      <c r="D576" s="260"/>
      <c r="E576" s="260"/>
      <c r="F576" s="260"/>
      <c r="G576" s="260" t="s">
        <v>2274</v>
      </c>
      <c r="H576" s="261">
        <v>1.91</v>
      </c>
      <c r="I576" s="260" t="s">
        <v>2275</v>
      </c>
      <c r="J576" s="261">
        <v>1.8</v>
      </c>
      <c r="K576" s="260" t="s">
        <v>2276</v>
      </c>
      <c r="L576" s="261">
        <v>3.71</v>
      </c>
    </row>
    <row r="577" spans="2:12" ht="25.5" x14ac:dyDescent="0.25">
      <c r="B577" s="260"/>
      <c r="C577" s="260"/>
      <c r="D577" s="260"/>
      <c r="E577" s="260"/>
      <c r="F577" s="260"/>
      <c r="G577" s="260" t="s">
        <v>2277</v>
      </c>
      <c r="H577" s="261">
        <v>0</v>
      </c>
      <c r="I577" s="519"/>
      <c r="J577" s="519" t="s">
        <v>2278</v>
      </c>
      <c r="K577" s="260"/>
      <c r="L577" s="261">
        <v>4.32</v>
      </c>
    </row>
    <row r="578" spans="2:12" ht="13.5" thickBot="1" x14ac:dyDescent="0.3">
      <c r="B578" s="222"/>
      <c r="C578" s="222"/>
      <c r="D578" s="222"/>
      <c r="E578" s="222"/>
      <c r="F578" s="222"/>
      <c r="G578" s="222"/>
      <c r="H578" s="222"/>
      <c r="I578" s="222" t="s">
        <v>2279</v>
      </c>
      <c r="J578" s="262" t="s">
        <v>2089</v>
      </c>
      <c r="K578" s="222" t="s">
        <v>2280</v>
      </c>
      <c r="L578" s="263">
        <v>6462.5</v>
      </c>
    </row>
    <row r="579" spans="2:12" ht="13.5" thickTop="1" x14ac:dyDescent="0.25">
      <c r="B579" s="264"/>
      <c r="C579" s="264"/>
      <c r="D579" s="264"/>
      <c r="E579" s="264"/>
      <c r="F579" s="264"/>
      <c r="G579" s="264"/>
      <c r="H579" s="264"/>
      <c r="I579" s="264"/>
      <c r="J579" s="264"/>
      <c r="K579" s="264"/>
      <c r="L579" s="264"/>
    </row>
    <row r="580" spans="2:12" ht="15" x14ac:dyDescent="0.25">
      <c r="B580" s="247" t="s">
        <v>354</v>
      </c>
      <c r="C580" s="248" t="s">
        <v>24</v>
      </c>
      <c r="D580" s="247" t="s">
        <v>50</v>
      </c>
      <c r="E580" s="247" t="s">
        <v>45</v>
      </c>
      <c r="F580" s="520" t="s">
        <v>2152</v>
      </c>
      <c r="G580" s="520"/>
      <c r="H580" s="249" t="s">
        <v>39</v>
      </c>
      <c r="I580" s="248" t="s">
        <v>41</v>
      </c>
      <c r="J580" s="248" t="s">
        <v>2271</v>
      </c>
      <c r="K580" s="248" t="s">
        <v>82</v>
      </c>
      <c r="L580" s="248" t="s">
        <v>40</v>
      </c>
    </row>
    <row r="581" spans="2:12" ht="25.5" x14ac:dyDescent="0.25">
      <c r="B581" s="250" t="s">
        <v>2272</v>
      </c>
      <c r="C581" s="251" t="s">
        <v>349</v>
      </c>
      <c r="D581" s="250" t="s">
        <v>229</v>
      </c>
      <c r="E581" s="250" t="s">
        <v>350</v>
      </c>
      <c r="F581" s="521">
        <v>5</v>
      </c>
      <c r="G581" s="521"/>
      <c r="H581" s="252" t="s">
        <v>284</v>
      </c>
      <c r="I581" s="253">
        <v>1</v>
      </c>
      <c r="J581" s="254"/>
      <c r="K581" s="254">
        <v>49.71</v>
      </c>
      <c r="L581" s="254">
        <v>49.71</v>
      </c>
    </row>
    <row r="582" spans="2:12" ht="25.5" x14ac:dyDescent="0.25">
      <c r="B582" s="255" t="s">
        <v>2273</v>
      </c>
      <c r="C582" s="256" t="s">
        <v>2160</v>
      </c>
      <c r="D582" s="255" t="s">
        <v>229</v>
      </c>
      <c r="E582" s="255" t="s">
        <v>2161</v>
      </c>
      <c r="F582" s="518" t="s">
        <v>2162</v>
      </c>
      <c r="G582" s="518"/>
      <c r="H582" s="257" t="s">
        <v>231</v>
      </c>
      <c r="I582" s="258">
        <v>3.2490999999999999</v>
      </c>
      <c r="J582" s="258">
        <v>0</v>
      </c>
      <c r="K582" s="259">
        <v>15.3</v>
      </c>
      <c r="L582" s="259">
        <v>49.71</v>
      </c>
    </row>
    <row r="583" spans="2:12" ht="25.5" x14ac:dyDescent="0.25">
      <c r="B583" s="260"/>
      <c r="C583" s="260"/>
      <c r="D583" s="260"/>
      <c r="E583" s="260"/>
      <c r="F583" s="260"/>
      <c r="G583" s="260" t="s">
        <v>2274</v>
      </c>
      <c r="H583" s="261">
        <v>25.53</v>
      </c>
      <c r="I583" s="260" t="s">
        <v>2275</v>
      </c>
      <c r="J583" s="261">
        <v>24.18</v>
      </c>
      <c r="K583" s="260" t="s">
        <v>2276</v>
      </c>
      <c r="L583" s="261">
        <v>49.71</v>
      </c>
    </row>
    <row r="584" spans="2:12" ht="25.5" x14ac:dyDescent="0.25">
      <c r="B584" s="260"/>
      <c r="C584" s="260"/>
      <c r="D584" s="260"/>
      <c r="E584" s="260"/>
      <c r="F584" s="260"/>
      <c r="G584" s="260" t="s">
        <v>2277</v>
      </c>
      <c r="H584" s="261">
        <v>0</v>
      </c>
      <c r="I584" s="519"/>
      <c r="J584" s="519" t="s">
        <v>2278</v>
      </c>
      <c r="K584" s="260"/>
      <c r="L584" s="261">
        <v>49.71</v>
      </c>
    </row>
    <row r="585" spans="2:12" ht="13.5" thickBot="1" x14ac:dyDescent="0.3">
      <c r="B585" s="222"/>
      <c r="C585" s="222"/>
      <c r="D585" s="222"/>
      <c r="E585" s="222"/>
      <c r="F585" s="222"/>
      <c r="G585" s="222"/>
      <c r="H585" s="222"/>
      <c r="I585" s="222" t="s">
        <v>2279</v>
      </c>
      <c r="J585" s="262" t="s">
        <v>3213</v>
      </c>
      <c r="K585" s="222" t="s">
        <v>2280</v>
      </c>
      <c r="L585" s="263">
        <v>2092.79</v>
      </c>
    </row>
    <row r="586" spans="2:12" ht="13.5" thickTop="1" x14ac:dyDescent="0.25">
      <c r="B586" s="264"/>
      <c r="C586" s="264"/>
      <c r="D586" s="264"/>
      <c r="E586" s="264"/>
      <c r="F586" s="264"/>
      <c r="G586" s="264"/>
      <c r="H586" s="264"/>
      <c r="I586" s="264"/>
      <c r="J586" s="264"/>
      <c r="K586" s="264"/>
      <c r="L586" s="264"/>
    </row>
    <row r="587" spans="2:12" ht="15" x14ac:dyDescent="0.25">
      <c r="B587" s="247" t="s">
        <v>357</v>
      </c>
      <c r="C587" s="248" t="s">
        <v>24</v>
      </c>
      <c r="D587" s="247" t="s">
        <v>50</v>
      </c>
      <c r="E587" s="247" t="s">
        <v>45</v>
      </c>
      <c r="F587" s="520" t="s">
        <v>2152</v>
      </c>
      <c r="G587" s="520"/>
      <c r="H587" s="249" t="s">
        <v>39</v>
      </c>
      <c r="I587" s="248" t="s">
        <v>41</v>
      </c>
      <c r="J587" s="248" t="s">
        <v>2271</v>
      </c>
      <c r="K587" s="248" t="s">
        <v>82</v>
      </c>
      <c r="L587" s="248" t="s">
        <v>40</v>
      </c>
    </row>
    <row r="588" spans="2:12" ht="25.5" x14ac:dyDescent="0.25">
      <c r="B588" s="250" t="s">
        <v>2272</v>
      </c>
      <c r="C588" s="251" t="s">
        <v>355</v>
      </c>
      <c r="D588" s="250" t="s">
        <v>229</v>
      </c>
      <c r="E588" s="250" t="s">
        <v>356</v>
      </c>
      <c r="F588" s="521">
        <v>5</v>
      </c>
      <c r="G588" s="521"/>
      <c r="H588" s="252" t="s">
        <v>240</v>
      </c>
      <c r="I588" s="253">
        <v>1</v>
      </c>
      <c r="J588" s="254"/>
      <c r="K588" s="254">
        <v>81.25</v>
      </c>
      <c r="L588" s="254">
        <v>81.25</v>
      </c>
    </row>
    <row r="589" spans="2:12" ht="25.5" x14ac:dyDescent="0.25">
      <c r="B589" s="255" t="s">
        <v>2273</v>
      </c>
      <c r="C589" s="256" t="s">
        <v>2306</v>
      </c>
      <c r="D589" s="255" t="s">
        <v>229</v>
      </c>
      <c r="E589" s="255" t="s">
        <v>2307</v>
      </c>
      <c r="F589" s="518" t="s">
        <v>2283</v>
      </c>
      <c r="G589" s="518"/>
      <c r="H589" s="257" t="s">
        <v>360</v>
      </c>
      <c r="I589" s="258">
        <v>0.15</v>
      </c>
      <c r="J589" s="258">
        <v>0</v>
      </c>
      <c r="K589" s="259">
        <v>21.88</v>
      </c>
      <c r="L589" s="259">
        <v>3.28</v>
      </c>
    </row>
    <row r="590" spans="2:12" ht="25.5" x14ac:dyDescent="0.25">
      <c r="B590" s="255" t="s">
        <v>2273</v>
      </c>
      <c r="C590" s="256" t="s">
        <v>2169</v>
      </c>
      <c r="D590" s="255" t="s">
        <v>229</v>
      </c>
      <c r="E590" s="255" t="s">
        <v>2170</v>
      </c>
      <c r="F590" s="518" t="s">
        <v>2162</v>
      </c>
      <c r="G590" s="518"/>
      <c r="H590" s="257" t="s">
        <v>231</v>
      </c>
      <c r="I590" s="258">
        <v>1.3</v>
      </c>
      <c r="J590" s="258">
        <v>0</v>
      </c>
      <c r="K590" s="259">
        <v>23.41</v>
      </c>
      <c r="L590" s="259">
        <v>30.43</v>
      </c>
    </row>
    <row r="591" spans="2:12" ht="25.5" x14ac:dyDescent="0.25">
      <c r="B591" s="255" t="s">
        <v>2273</v>
      </c>
      <c r="C591" s="256" t="s">
        <v>2163</v>
      </c>
      <c r="D591" s="255" t="s">
        <v>229</v>
      </c>
      <c r="E591" s="255" t="s">
        <v>2164</v>
      </c>
      <c r="F591" s="518" t="s">
        <v>2162</v>
      </c>
      <c r="G591" s="518"/>
      <c r="H591" s="257" t="s">
        <v>231</v>
      </c>
      <c r="I591" s="258">
        <v>1.3</v>
      </c>
      <c r="J591" s="258">
        <v>0</v>
      </c>
      <c r="K591" s="259">
        <v>16.78</v>
      </c>
      <c r="L591" s="259">
        <v>21.81</v>
      </c>
    </row>
    <row r="592" spans="2:12" ht="25.5" x14ac:dyDescent="0.25">
      <c r="B592" s="255" t="s">
        <v>2273</v>
      </c>
      <c r="C592" s="256" t="s">
        <v>2491</v>
      </c>
      <c r="D592" s="255" t="s">
        <v>229</v>
      </c>
      <c r="E592" s="255" t="s">
        <v>2492</v>
      </c>
      <c r="F592" s="518" t="s">
        <v>2283</v>
      </c>
      <c r="G592" s="518"/>
      <c r="H592" s="257" t="s">
        <v>292</v>
      </c>
      <c r="I592" s="258">
        <v>1.3674999999999999</v>
      </c>
      <c r="J592" s="258">
        <v>0</v>
      </c>
      <c r="K592" s="259">
        <v>12.78</v>
      </c>
      <c r="L592" s="259">
        <v>17.48</v>
      </c>
    </row>
    <row r="593" spans="2:12" ht="25.5" x14ac:dyDescent="0.25">
      <c r="B593" s="255" t="s">
        <v>2273</v>
      </c>
      <c r="C593" s="256" t="s">
        <v>2301</v>
      </c>
      <c r="D593" s="255" t="s">
        <v>229</v>
      </c>
      <c r="E593" s="255" t="s">
        <v>2302</v>
      </c>
      <c r="F593" s="518" t="s">
        <v>2283</v>
      </c>
      <c r="G593" s="518"/>
      <c r="H593" s="257" t="s">
        <v>292</v>
      </c>
      <c r="I593" s="258">
        <v>0.5</v>
      </c>
      <c r="J593" s="258">
        <v>0</v>
      </c>
      <c r="K593" s="259">
        <v>6.63</v>
      </c>
      <c r="L593" s="259">
        <v>3.32</v>
      </c>
    </row>
    <row r="594" spans="2:12" ht="25.5" x14ac:dyDescent="0.25">
      <c r="B594" s="255" t="s">
        <v>2273</v>
      </c>
      <c r="C594" s="256" t="s">
        <v>2680</v>
      </c>
      <c r="D594" s="255" t="s">
        <v>229</v>
      </c>
      <c r="E594" s="255" t="s">
        <v>2681</v>
      </c>
      <c r="F594" s="518" t="s">
        <v>2283</v>
      </c>
      <c r="G594" s="518"/>
      <c r="H594" s="257" t="s">
        <v>2378</v>
      </c>
      <c r="I594" s="258">
        <v>0.4</v>
      </c>
      <c r="J594" s="258">
        <v>0</v>
      </c>
      <c r="K594" s="259">
        <v>12.39</v>
      </c>
      <c r="L594" s="259">
        <v>4.96</v>
      </c>
    </row>
    <row r="595" spans="2:12" ht="25.5" x14ac:dyDescent="0.25">
      <c r="B595" s="260"/>
      <c r="C595" s="260"/>
      <c r="D595" s="260"/>
      <c r="E595" s="260"/>
      <c r="F595" s="260"/>
      <c r="G595" s="260" t="s">
        <v>2274</v>
      </c>
      <c r="H595" s="261">
        <v>26.83</v>
      </c>
      <c r="I595" s="260" t="s">
        <v>2275</v>
      </c>
      <c r="J595" s="261">
        <v>25.41</v>
      </c>
      <c r="K595" s="260" t="s">
        <v>2276</v>
      </c>
      <c r="L595" s="261">
        <v>52.24</v>
      </c>
    </row>
    <row r="596" spans="2:12" ht="25.5" x14ac:dyDescent="0.25">
      <c r="B596" s="260"/>
      <c r="C596" s="260"/>
      <c r="D596" s="260"/>
      <c r="E596" s="260"/>
      <c r="F596" s="260"/>
      <c r="G596" s="260" t="s">
        <v>2277</v>
      </c>
      <c r="H596" s="261">
        <v>0</v>
      </c>
      <c r="I596" s="519"/>
      <c r="J596" s="519" t="s">
        <v>2278</v>
      </c>
      <c r="K596" s="260"/>
      <c r="L596" s="261">
        <v>81.25</v>
      </c>
    </row>
    <row r="597" spans="2:12" ht="13.5" thickBot="1" x14ac:dyDescent="0.3">
      <c r="B597" s="222"/>
      <c r="C597" s="222"/>
      <c r="D597" s="222"/>
      <c r="E597" s="222"/>
      <c r="F597" s="222"/>
      <c r="G597" s="222"/>
      <c r="H597" s="222"/>
      <c r="I597" s="222" t="s">
        <v>2279</v>
      </c>
      <c r="J597" s="262" t="s">
        <v>4901</v>
      </c>
      <c r="K597" s="222" t="s">
        <v>2280</v>
      </c>
      <c r="L597" s="263">
        <v>31378.75</v>
      </c>
    </row>
    <row r="598" spans="2:12" ht="13.5" thickTop="1" x14ac:dyDescent="0.25">
      <c r="B598" s="264"/>
      <c r="C598" s="264"/>
      <c r="D598" s="264"/>
      <c r="E598" s="264"/>
      <c r="F598" s="264"/>
      <c r="G598" s="264"/>
      <c r="H598" s="264"/>
      <c r="I598" s="264"/>
      <c r="J598" s="264"/>
      <c r="K598" s="264"/>
      <c r="L598" s="264"/>
    </row>
    <row r="599" spans="2:12" ht="15" x14ac:dyDescent="0.25">
      <c r="B599" s="247" t="s">
        <v>361</v>
      </c>
      <c r="C599" s="248" t="s">
        <v>24</v>
      </c>
      <c r="D599" s="247" t="s">
        <v>50</v>
      </c>
      <c r="E599" s="247" t="s">
        <v>45</v>
      </c>
      <c r="F599" s="520" t="s">
        <v>2152</v>
      </c>
      <c r="G599" s="520"/>
      <c r="H599" s="249" t="s">
        <v>39</v>
      </c>
      <c r="I599" s="248" t="s">
        <v>41</v>
      </c>
      <c r="J599" s="248" t="s">
        <v>2271</v>
      </c>
      <c r="K599" s="248" t="s">
        <v>82</v>
      </c>
      <c r="L599" s="248" t="s">
        <v>40</v>
      </c>
    </row>
    <row r="600" spans="2:12" ht="25.5" x14ac:dyDescent="0.25">
      <c r="B600" s="250" t="s">
        <v>2272</v>
      </c>
      <c r="C600" s="251" t="s">
        <v>358</v>
      </c>
      <c r="D600" s="250" t="s">
        <v>229</v>
      </c>
      <c r="E600" s="250" t="s">
        <v>359</v>
      </c>
      <c r="F600" s="521">
        <v>5</v>
      </c>
      <c r="G600" s="521"/>
      <c r="H600" s="252" t="s">
        <v>360</v>
      </c>
      <c r="I600" s="253">
        <v>1</v>
      </c>
      <c r="J600" s="254"/>
      <c r="K600" s="254">
        <v>12.25</v>
      </c>
      <c r="L600" s="254">
        <v>12.25</v>
      </c>
    </row>
    <row r="601" spans="2:12" ht="25.5" x14ac:dyDescent="0.25">
      <c r="B601" s="255" t="s">
        <v>2273</v>
      </c>
      <c r="C601" s="256" t="s">
        <v>2659</v>
      </c>
      <c r="D601" s="255" t="s">
        <v>229</v>
      </c>
      <c r="E601" s="255" t="s">
        <v>2660</v>
      </c>
      <c r="F601" s="518" t="s">
        <v>2283</v>
      </c>
      <c r="G601" s="518"/>
      <c r="H601" s="257" t="s">
        <v>360</v>
      </c>
      <c r="I601" s="258">
        <v>1.1000000000000001</v>
      </c>
      <c r="J601" s="258">
        <v>0</v>
      </c>
      <c r="K601" s="259">
        <v>8.33</v>
      </c>
      <c r="L601" s="259">
        <v>9.16</v>
      </c>
    </row>
    <row r="602" spans="2:12" ht="25.5" x14ac:dyDescent="0.25">
      <c r="B602" s="255" t="s">
        <v>2273</v>
      </c>
      <c r="C602" s="256" t="s">
        <v>2163</v>
      </c>
      <c r="D602" s="255" t="s">
        <v>229</v>
      </c>
      <c r="E602" s="255" t="s">
        <v>2164</v>
      </c>
      <c r="F602" s="518" t="s">
        <v>2162</v>
      </c>
      <c r="G602" s="518"/>
      <c r="H602" s="257" t="s">
        <v>231</v>
      </c>
      <c r="I602" s="258">
        <v>7.0000000000000007E-2</v>
      </c>
      <c r="J602" s="258">
        <v>0</v>
      </c>
      <c r="K602" s="259">
        <v>16.78</v>
      </c>
      <c r="L602" s="259">
        <v>1.17</v>
      </c>
    </row>
    <row r="603" spans="2:12" ht="25.5" x14ac:dyDescent="0.25">
      <c r="B603" s="255" t="s">
        <v>2273</v>
      </c>
      <c r="C603" s="256" t="s">
        <v>2180</v>
      </c>
      <c r="D603" s="255" t="s">
        <v>229</v>
      </c>
      <c r="E603" s="255" t="s">
        <v>2181</v>
      </c>
      <c r="F603" s="518" t="s">
        <v>2162</v>
      </c>
      <c r="G603" s="518"/>
      <c r="H603" s="257" t="s">
        <v>231</v>
      </c>
      <c r="I603" s="258">
        <v>7.0000000000000007E-2</v>
      </c>
      <c r="J603" s="258">
        <v>0</v>
      </c>
      <c r="K603" s="259">
        <v>23.41</v>
      </c>
      <c r="L603" s="259">
        <v>1.64</v>
      </c>
    </row>
    <row r="604" spans="2:12" ht="25.5" x14ac:dyDescent="0.25">
      <c r="B604" s="255" t="s">
        <v>2273</v>
      </c>
      <c r="C604" s="256" t="s">
        <v>2536</v>
      </c>
      <c r="D604" s="255" t="s">
        <v>229</v>
      </c>
      <c r="E604" s="255" t="s">
        <v>2537</v>
      </c>
      <c r="F604" s="518" t="s">
        <v>2283</v>
      </c>
      <c r="G604" s="518"/>
      <c r="H604" s="257" t="s">
        <v>360</v>
      </c>
      <c r="I604" s="258">
        <v>0.02</v>
      </c>
      <c r="J604" s="258">
        <v>0</v>
      </c>
      <c r="K604" s="259">
        <v>14.5</v>
      </c>
      <c r="L604" s="259">
        <v>0.28999999999999998</v>
      </c>
    </row>
    <row r="605" spans="2:12" ht="25.5" x14ac:dyDescent="0.25">
      <c r="B605" s="260"/>
      <c r="C605" s="260"/>
      <c r="D605" s="260"/>
      <c r="E605" s="260"/>
      <c r="F605" s="260"/>
      <c r="G605" s="260" t="s">
        <v>2274</v>
      </c>
      <c r="H605" s="261">
        <v>1.44</v>
      </c>
      <c r="I605" s="260" t="s">
        <v>2275</v>
      </c>
      <c r="J605" s="261">
        <v>1.36</v>
      </c>
      <c r="K605" s="260" t="s">
        <v>2276</v>
      </c>
      <c r="L605" s="261">
        <v>2.8</v>
      </c>
    </row>
    <row r="606" spans="2:12" ht="25.5" x14ac:dyDescent="0.25">
      <c r="B606" s="260"/>
      <c r="C606" s="260"/>
      <c r="D606" s="260"/>
      <c r="E606" s="260"/>
      <c r="F606" s="260"/>
      <c r="G606" s="260" t="s">
        <v>2277</v>
      </c>
      <c r="H606" s="261">
        <v>0</v>
      </c>
      <c r="I606" s="519"/>
      <c r="J606" s="519" t="s">
        <v>2278</v>
      </c>
      <c r="K606" s="260"/>
      <c r="L606" s="261">
        <v>12.25</v>
      </c>
    </row>
    <row r="607" spans="2:12" ht="13.5" thickBot="1" x14ac:dyDescent="0.3">
      <c r="B607" s="222"/>
      <c r="C607" s="222"/>
      <c r="D607" s="222"/>
      <c r="E607" s="222"/>
      <c r="F607" s="222"/>
      <c r="G607" s="222"/>
      <c r="H607" s="222"/>
      <c r="I607" s="222" t="s">
        <v>2279</v>
      </c>
      <c r="J607" s="262" t="s">
        <v>4902</v>
      </c>
      <c r="K607" s="222" t="s">
        <v>2280</v>
      </c>
      <c r="L607" s="263">
        <v>463.05</v>
      </c>
    </row>
    <row r="608" spans="2:12" ht="13.5" thickTop="1" x14ac:dyDescent="0.25">
      <c r="B608" s="264"/>
      <c r="C608" s="264"/>
      <c r="D608" s="264"/>
      <c r="E608" s="264"/>
      <c r="F608" s="264"/>
      <c r="G608" s="264"/>
      <c r="H608" s="264"/>
      <c r="I608" s="264"/>
      <c r="J608" s="264"/>
      <c r="K608" s="264"/>
      <c r="L608" s="264"/>
    </row>
    <row r="609" spans="2:12" ht="15" x14ac:dyDescent="0.25">
      <c r="B609" s="247" t="s">
        <v>364</v>
      </c>
      <c r="C609" s="248" t="s">
        <v>24</v>
      </c>
      <c r="D609" s="247" t="s">
        <v>50</v>
      </c>
      <c r="E609" s="247" t="s">
        <v>45</v>
      </c>
      <c r="F609" s="520" t="s">
        <v>2152</v>
      </c>
      <c r="G609" s="520"/>
      <c r="H609" s="249" t="s">
        <v>39</v>
      </c>
      <c r="I609" s="248" t="s">
        <v>41</v>
      </c>
      <c r="J609" s="248" t="s">
        <v>2271</v>
      </c>
      <c r="K609" s="248" t="s">
        <v>82</v>
      </c>
      <c r="L609" s="248" t="s">
        <v>40</v>
      </c>
    </row>
    <row r="610" spans="2:12" ht="25.5" x14ac:dyDescent="0.25">
      <c r="B610" s="250" t="s">
        <v>2272</v>
      </c>
      <c r="C610" s="251" t="s">
        <v>362</v>
      </c>
      <c r="D610" s="250" t="s">
        <v>229</v>
      </c>
      <c r="E610" s="250" t="s">
        <v>363</v>
      </c>
      <c r="F610" s="521">
        <v>5</v>
      </c>
      <c r="G610" s="521"/>
      <c r="H610" s="252" t="s">
        <v>360</v>
      </c>
      <c r="I610" s="253">
        <v>1</v>
      </c>
      <c r="J610" s="254"/>
      <c r="K610" s="254">
        <v>11.05</v>
      </c>
      <c r="L610" s="254">
        <v>11.05</v>
      </c>
    </row>
    <row r="611" spans="2:12" ht="25.5" x14ac:dyDescent="0.25">
      <c r="B611" s="255" t="s">
        <v>2273</v>
      </c>
      <c r="C611" s="256" t="s">
        <v>2180</v>
      </c>
      <c r="D611" s="255" t="s">
        <v>229</v>
      </c>
      <c r="E611" s="255" t="s">
        <v>2181</v>
      </c>
      <c r="F611" s="518" t="s">
        <v>2162</v>
      </c>
      <c r="G611" s="518"/>
      <c r="H611" s="257" t="s">
        <v>231</v>
      </c>
      <c r="I611" s="258">
        <v>0.08</v>
      </c>
      <c r="J611" s="258">
        <v>0</v>
      </c>
      <c r="K611" s="259">
        <v>23.41</v>
      </c>
      <c r="L611" s="259">
        <v>1.87</v>
      </c>
    </row>
    <row r="612" spans="2:12" ht="25.5" x14ac:dyDescent="0.25">
      <c r="B612" s="255" t="s">
        <v>2273</v>
      </c>
      <c r="C612" s="256" t="s">
        <v>2536</v>
      </c>
      <c r="D612" s="255" t="s">
        <v>229</v>
      </c>
      <c r="E612" s="255" t="s">
        <v>2537</v>
      </c>
      <c r="F612" s="518" t="s">
        <v>2283</v>
      </c>
      <c r="G612" s="518"/>
      <c r="H612" s="257" t="s">
        <v>360</v>
      </c>
      <c r="I612" s="258">
        <v>0.02</v>
      </c>
      <c r="J612" s="258">
        <v>0</v>
      </c>
      <c r="K612" s="259">
        <v>14.5</v>
      </c>
      <c r="L612" s="259">
        <v>0.28999999999999998</v>
      </c>
    </row>
    <row r="613" spans="2:12" ht="25.5" x14ac:dyDescent="0.25">
      <c r="B613" s="255" t="s">
        <v>2273</v>
      </c>
      <c r="C613" s="256" t="s">
        <v>2163</v>
      </c>
      <c r="D613" s="255" t="s">
        <v>229</v>
      </c>
      <c r="E613" s="255" t="s">
        <v>2164</v>
      </c>
      <c r="F613" s="518" t="s">
        <v>2162</v>
      </c>
      <c r="G613" s="518"/>
      <c r="H613" s="257" t="s">
        <v>231</v>
      </c>
      <c r="I613" s="258">
        <v>0.08</v>
      </c>
      <c r="J613" s="258">
        <v>0</v>
      </c>
      <c r="K613" s="259">
        <v>16.78</v>
      </c>
      <c r="L613" s="259">
        <v>1.34</v>
      </c>
    </row>
    <row r="614" spans="2:12" ht="25.5" x14ac:dyDescent="0.25">
      <c r="B614" s="255" t="s">
        <v>2273</v>
      </c>
      <c r="C614" s="256" t="s">
        <v>2547</v>
      </c>
      <c r="D614" s="255" t="s">
        <v>229</v>
      </c>
      <c r="E614" s="255" t="s">
        <v>2548</v>
      </c>
      <c r="F614" s="518" t="s">
        <v>2283</v>
      </c>
      <c r="G614" s="518"/>
      <c r="H614" s="257" t="s">
        <v>360</v>
      </c>
      <c r="I614" s="258">
        <v>1.1000000000000001</v>
      </c>
      <c r="J614" s="258">
        <v>0</v>
      </c>
      <c r="K614" s="259">
        <v>6.87</v>
      </c>
      <c r="L614" s="259">
        <v>7.56</v>
      </c>
    </row>
    <row r="615" spans="2:12" ht="25.5" x14ac:dyDescent="0.25">
      <c r="B615" s="260"/>
      <c r="C615" s="260"/>
      <c r="D615" s="260"/>
      <c r="E615" s="260"/>
      <c r="F615" s="260"/>
      <c r="G615" s="260" t="s">
        <v>2274</v>
      </c>
      <c r="H615" s="261">
        <v>1.65</v>
      </c>
      <c r="I615" s="260" t="s">
        <v>2275</v>
      </c>
      <c r="J615" s="261">
        <v>1.56</v>
      </c>
      <c r="K615" s="260" t="s">
        <v>2276</v>
      </c>
      <c r="L615" s="261">
        <v>3.21</v>
      </c>
    </row>
    <row r="616" spans="2:12" ht="25.5" x14ac:dyDescent="0.25">
      <c r="B616" s="260"/>
      <c r="C616" s="260"/>
      <c r="D616" s="260"/>
      <c r="E616" s="260"/>
      <c r="F616" s="260"/>
      <c r="G616" s="260" t="s">
        <v>2277</v>
      </c>
      <c r="H616" s="261">
        <v>0</v>
      </c>
      <c r="I616" s="519"/>
      <c r="J616" s="519" t="s">
        <v>2278</v>
      </c>
      <c r="K616" s="260"/>
      <c r="L616" s="261">
        <v>11.05</v>
      </c>
    </row>
    <row r="617" spans="2:12" ht="13.5" thickBot="1" x14ac:dyDescent="0.3">
      <c r="B617" s="222"/>
      <c r="C617" s="222"/>
      <c r="D617" s="222"/>
      <c r="E617" s="222"/>
      <c r="F617" s="222"/>
      <c r="G617" s="222"/>
      <c r="H617" s="222"/>
      <c r="I617" s="222" t="s">
        <v>2279</v>
      </c>
      <c r="J617" s="262" t="s">
        <v>3214</v>
      </c>
      <c r="K617" s="222" t="s">
        <v>2280</v>
      </c>
      <c r="L617" s="263">
        <v>4375.8</v>
      </c>
    </row>
    <row r="618" spans="2:12" ht="13.5" thickTop="1" x14ac:dyDescent="0.25">
      <c r="B618" s="264"/>
      <c r="C618" s="264"/>
      <c r="D618" s="264"/>
      <c r="E618" s="264"/>
      <c r="F618" s="264"/>
      <c r="G618" s="264"/>
      <c r="H618" s="264"/>
      <c r="I618" s="264"/>
      <c r="J618" s="264"/>
      <c r="K618" s="264"/>
      <c r="L618" s="264"/>
    </row>
    <row r="619" spans="2:12" ht="15" x14ac:dyDescent="0.25">
      <c r="B619" s="247" t="s">
        <v>367</v>
      </c>
      <c r="C619" s="248" t="s">
        <v>24</v>
      </c>
      <c r="D619" s="247" t="s">
        <v>50</v>
      </c>
      <c r="E619" s="247" t="s">
        <v>45</v>
      </c>
      <c r="F619" s="520" t="s">
        <v>2152</v>
      </c>
      <c r="G619" s="520"/>
      <c r="H619" s="249" t="s">
        <v>39</v>
      </c>
      <c r="I619" s="248" t="s">
        <v>41</v>
      </c>
      <c r="J619" s="248" t="s">
        <v>2271</v>
      </c>
      <c r="K619" s="248" t="s">
        <v>82</v>
      </c>
      <c r="L619" s="248" t="s">
        <v>40</v>
      </c>
    </row>
    <row r="620" spans="2:12" ht="25.5" x14ac:dyDescent="0.25">
      <c r="B620" s="250" t="s">
        <v>2272</v>
      </c>
      <c r="C620" s="251" t="s">
        <v>365</v>
      </c>
      <c r="D620" s="250" t="s">
        <v>229</v>
      </c>
      <c r="E620" s="250" t="s">
        <v>366</v>
      </c>
      <c r="F620" s="521">
        <v>5</v>
      </c>
      <c r="G620" s="521"/>
      <c r="H620" s="252" t="s">
        <v>360</v>
      </c>
      <c r="I620" s="253">
        <v>1</v>
      </c>
      <c r="J620" s="254"/>
      <c r="K620" s="254">
        <v>11.03</v>
      </c>
      <c r="L620" s="254">
        <v>11.03</v>
      </c>
    </row>
    <row r="621" spans="2:12" ht="25.5" x14ac:dyDescent="0.25">
      <c r="B621" s="255" t="s">
        <v>2273</v>
      </c>
      <c r="C621" s="256" t="s">
        <v>2536</v>
      </c>
      <c r="D621" s="255" t="s">
        <v>229</v>
      </c>
      <c r="E621" s="255" t="s">
        <v>2537</v>
      </c>
      <c r="F621" s="518" t="s">
        <v>2283</v>
      </c>
      <c r="G621" s="518"/>
      <c r="H621" s="257" t="s">
        <v>360</v>
      </c>
      <c r="I621" s="258">
        <v>0.02</v>
      </c>
      <c r="J621" s="258">
        <v>0</v>
      </c>
      <c r="K621" s="259">
        <v>14.5</v>
      </c>
      <c r="L621" s="259">
        <v>0.28999999999999998</v>
      </c>
    </row>
    <row r="622" spans="2:12" ht="25.5" x14ac:dyDescent="0.25">
      <c r="B622" s="255" t="s">
        <v>2273</v>
      </c>
      <c r="C622" s="256" t="s">
        <v>2664</v>
      </c>
      <c r="D622" s="255" t="s">
        <v>229</v>
      </c>
      <c r="E622" s="255" t="s">
        <v>2665</v>
      </c>
      <c r="F622" s="518" t="s">
        <v>2283</v>
      </c>
      <c r="G622" s="518"/>
      <c r="H622" s="257" t="s">
        <v>360</v>
      </c>
      <c r="I622" s="258">
        <v>1.1000000000000001</v>
      </c>
      <c r="J622" s="258">
        <v>0</v>
      </c>
      <c r="K622" s="259">
        <v>6.85</v>
      </c>
      <c r="L622" s="259">
        <v>7.54</v>
      </c>
    </row>
    <row r="623" spans="2:12" ht="25.5" x14ac:dyDescent="0.25">
      <c r="B623" s="255" t="s">
        <v>2273</v>
      </c>
      <c r="C623" s="256" t="s">
        <v>2180</v>
      </c>
      <c r="D623" s="255" t="s">
        <v>229</v>
      </c>
      <c r="E623" s="255" t="s">
        <v>2181</v>
      </c>
      <c r="F623" s="518" t="s">
        <v>2162</v>
      </c>
      <c r="G623" s="518"/>
      <c r="H623" s="257" t="s">
        <v>231</v>
      </c>
      <c r="I623" s="258">
        <v>0.08</v>
      </c>
      <c r="J623" s="258">
        <v>0</v>
      </c>
      <c r="K623" s="259">
        <v>23.41</v>
      </c>
      <c r="L623" s="259">
        <v>1.87</v>
      </c>
    </row>
    <row r="624" spans="2:12" ht="25.5" x14ac:dyDescent="0.25">
      <c r="B624" s="255" t="s">
        <v>2273</v>
      </c>
      <c r="C624" s="256" t="s">
        <v>2163</v>
      </c>
      <c r="D624" s="255" t="s">
        <v>229</v>
      </c>
      <c r="E624" s="255" t="s">
        <v>2164</v>
      </c>
      <c r="F624" s="518" t="s">
        <v>2162</v>
      </c>
      <c r="G624" s="518"/>
      <c r="H624" s="257" t="s">
        <v>231</v>
      </c>
      <c r="I624" s="258">
        <v>0.08</v>
      </c>
      <c r="J624" s="258">
        <v>0</v>
      </c>
      <c r="K624" s="259">
        <v>16.78</v>
      </c>
      <c r="L624" s="259">
        <v>1.34</v>
      </c>
    </row>
    <row r="625" spans="2:12" ht="25.5" x14ac:dyDescent="0.25">
      <c r="B625" s="260"/>
      <c r="C625" s="260"/>
      <c r="D625" s="260"/>
      <c r="E625" s="260"/>
      <c r="F625" s="260"/>
      <c r="G625" s="260" t="s">
        <v>2274</v>
      </c>
      <c r="H625" s="261">
        <v>1.65</v>
      </c>
      <c r="I625" s="260" t="s">
        <v>2275</v>
      </c>
      <c r="J625" s="261">
        <v>1.56</v>
      </c>
      <c r="K625" s="260" t="s">
        <v>2276</v>
      </c>
      <c r="L625" s="261">
        <v>3.21</v>
      </c>
    </row>
    <row r="626" spans="2:12" ht="25.5" x14ac:dyDescent="0.25">
      <c r="B626" s="260"/>
      <c r="C626" s="260"/>
      <c r="D626" s="260"/>
      <c r="E626" s="260"/>
      <c r="F626" s="260"/>
      <c r="G626" s="260" t="s">
        <v>2277</v>
      </c>
      <c r="H626" s="261">
        <v>0</v>
      </c>
      <c r="I626" s="519"/>
      <c r="J626" s="519" t="s">
        <v>2278</v>
      </c>
      <c r="K626" s="260"/>
      <c r="L626" s="261">
        <v>11.03</v>
      </c>
    </row>
    <row r="627" spans="2:12" ht="13.5" thickBot="1" x14ac:dyDescent="0.3">
      <c r="B627" s="222"/>
      <c r="C627" s="222"/>
      <c r="D627" s="222"/>
      <c r="E627" s="222"/>
      <c r="F627" s="222"/>
      <c r="G627" s="222"/>
      <c r="H627" s="222"/>
      <c r="I627" s="222" t="s">
        <v>2279</v>
      </c>
      <c r="J627" s="262" t="s">
        <v>4903</v>
      </c>
      <c r="K627" s="222" t="s">
        <v>2280</v>
      </c>
      <c r="L627" s="263">
        <v>17804.63</v>
      </c>
    </row>
    <row r="628" spans="2:12" ht="13.5" thickTop="1" x14ac:dyDescent="0.25">
      <c r="B628" s="264"/>
      <c r="C628" s="264"/>
      <c r="D628" s="264"/>
      <c r="E628" s="264"/>
      <c r="F628" s="264"/>
      <c r="G628" s="264"/>
      <c r="H628" s="264"/>
      <c r="I628" s="264"/>
      <c r="J628" s="264"/>
      <c r="K628" s="264"/>
      <c r="L628" s="264"/>
    </row>
    <row r="629" spans="2:12" ht="15" x14ac:dyDescent="0.25">
      <c r="B629" s="247" t="s">
        <v>370</v>
      </c>
      <c r="C629" s="248" t="s">
        <v>24</v>
      </c>
      <c r="D629" s="247" t="s">
        <v>50</v>
      </c>
      <c r="E629" s="247" t="s">
        <v>45</v>
      </c>
      <c r="F629" s="520" t="s">
        <v>2152</v>
      </c>
      <c r="G629" s="520"/>
      <c r="H629" s="249" t="s">
        <v>39</v>
      </c>
      <c r="I629" s="248" t="s">
        <v>41</v>
      </c>
      <c r="J629" s="248" t="s">
        <v>2271</v>
      </c>
      <c r="K629" s="248" t="s">
        <v>82</v>
      </c>
      <c r="L629" s="248" t="s">
        <v>40</v>
      </c>
    </row>
    <row r="630" spans="2:12" ht="25.5" x14ac:dyDescent="0.25">
      <c r="B630" s="250" t="s">
        <v>2272</v>
      </c>
      <c r="C630" s="251" t="s">
        <v>368</v>
      </c>
      <c r="D630" s="250" t="s">
        <v>229</v>
      </c>
      <c r="E630" s="250" t="s">
        <v>369</v>
      </c>
      <c r="F630" s="521">
        <v>5</v>
      </c>
      <c r="G630" s="521"/>
      <c r="H630" s="252" t="s">
        <v>360</v>
      </c>
      <c r="I630" s="253">
        <v>1</v>
      </c>
      <c r="J630" s="254"/>
      <c r="K630" s="254">
        <v>10.94</v>
      </c>
      <c r="L630" s="254">
        <v>10.94</v>
      </c>
    </row>
    <row r="631" spans="2:12" ht="25.5" x14ac:dyDescent="0.25">
      <c r="B631" s="255" t="s">
        <v>2273</v>
      </c>
      <c r="C631" s="256" t="s">
        <v>2661</v>
      </c>
      <c r="D631" s="255" t="s">
        <v>229</v>
      </c>
      <c r="E631" s="255" t="s">
        <v>2662</v>
      </c>
      <c r="F631" s="518" t="s">
        <v>2283</v>
      </c>
      <c r="G631" s="518"/>
      <c r="H631" s="257" t="s">
        <v>360</v>
      </c>
      <c r="I631" s="258">
        <v>1.1000000000000001</v>
      </c>
      <c r="J631" s="258">
        <v>0</v>
      </c>
      <c r="K631" s="259">
        <v>6.77</v>
      </c>
      <c r="L631" s="259">
        <v>7.45</v>
      </c>
    </row>
    <row r="632" spans="2:12" ht="25.5" x14ac:dyDescent="0.25">
      <c r="B632" s="255" t="s">
        <v>2273</v>
      </c>
      <c r="C632" s="256" t="s">
        <v>2180</v>
      </c>
      <c r="D632" s="255" t="s">
        <v>229</v>
      </c>
      <c r="E632" s="255" t="s">
        <v>2181</v>
      </c>
      <c r="F632" s="518" t="s">
        <v>2162</v>
      </c>
      <c r="G632" s="518"/>
      <c r="H632" s="257" t="s">
        <v>231</v>
      </c>
      <c r="I632" s="258">
        <v>0.08</v>
      </c>
      <c r="J632" s="258">
        <v>0</v>
      </c>
      <c r="K632" s="259">
        <v>23.41</v>
      </c>
      <c r="L632" s="259">
        <v>1.87</v>
      </c>
    </row>
    <row r="633" spans="2:12" ht="25.5" x14ac:dyDescent="0.25">
      <c r="B633" s="255" t="s">
        <v>2273</v>
      </c>
      <c r="C633" s="256" t="s">
        <v>2163</v>
      </c>
      <c r="D633" s="255" t="s">
        <v>229</v>
      </c>
      <c r="E633" s="255" t="s">
        <v>2164</v>
      </c>
      <c r="F633" s="518" t="s">
        <v>2162</v>
      </c>
      <c r="G633" s="518"/>
      <c r="H633" s="257" t="s">
        <v>231</v>
      </c>
      <c r="I633" s="258">
        <v>0.08</v>
      </c>
      <c r="J633" s="258">
        <v>0</v>
      </c>
      <c r="K633" s="259">
        <v>16.78</v>
      </c>
      <c r="L633" s="259">
        <v>1.34</v>
      </c>
    </row>
    <row r="634" spans="2:12" ht="25.5" x14ac:dyDescent="0.25">
      <c r="B634" s="255" t="s">
        <v>2273</v>
      </c>
      <c r="C634" s="256" t="s">
        <v>2536</v>
      </c>
      <c r="D634" s="255" t="s">
        <v>229</v>
      </c>
      <c r="E634" s="255" t="s">
        <v>2537</v>
      </c>
      <c r="F634" s="518" t="s">
        <v>2283</v>
      </c>
      <c r="G634" s="518"/>
      <c r="H634" s="257" t="s">
        <v>360</v>
      </c>
      <c r="I634" s="258">
        <v>0.02</v>
      </c>
      <c r="J634" s="258">
        <v>0</v>
      </c>
      <c r="K634" s="259">
        <v>14.5</v>
      </c>
      <c r="L634" s="259">
        <v>0.28999999999999998</v>
      </c>
    </row>
    <row r="635" spans="2:12" ht="25.5" x14ac:dyDescent="0.25">
      <c r="B635" s="260"/>
      <c r="C635" s="260"/>
      <c r="D635" s="260"/>
      <c r="E635" s="260"/>
      <c r="F635" s="260"/>
      <c r="G635" s="260" t="s">
        <v>2274</v>
      </c>
      <c r="H635" s="261">
        <v>1.65</v>
      </c>
      <c r="I635" s="260" t="s">
        <v>2275</v>
      </c>
      <c r="J635" s="261">
        <v>1.56</v>
      </c>
      <c r="K635" s="260" t="s">
        <v>2276</v>
      </c>
      <c r="L635" s="261">
        <v>3.21</v>
      </c>
    </row>
    <row r="636" spans="2:12" ht="25.5" x14ac:dyDescent="0.25">
      <c r="B636" s="260"/>
      <c r="C636" s="260"/>
      <c r="D636" s="260"/>
      <c r="E636" s="260"/>
      <c r="F636" s="260"/>
      <c r="G636" s="260" t="s">
        <v>2277</v>
      </c>
      <c r="H636" s="261">
        <v>0</v>
      </c>
      <c r="I636" s="519"/>
      <c r="J636" s="519" t="s">
        <v>2278</v>
      </c>
      <c r="K636" s="260"/>
      <c r="L636" s="261">
        <v>10.94</v>
      </c>
    </row>
    <row r="637" spans="2:12" ht="13.5" thickBot="1" x14ac:dyDescent="0.3">
      <c r="B637" s="222"/>
      <c r="C637" s="222"/>
      <c r="D637" s="222"/>
      <c r="E637" s="222"/>
      <c r="F637" s="222"/>
      <c r="G637" s="222"/>
      <c r="H637" s="222"/>
      <c r="I637" s="222" t="s">
        <v>2279</v>
      </c>
      <c r="J637" s="262" t="s">
        <v>4904</v>
      </c>
      <c r="K637" s="222" t="s">
        <v>2280</v>
      </c>
      <c r="L637" s="263">
        <v>8179.84</v>
      </c>
    </row>
    <row r="638" spans="2:12" ht="13.5" thickTop="1" x14ac:dyDescent="0.25">
      <c r="B638" s="264"/>
      <c r="C638" s="264"/>
      <c r="D638" s="264"/>
      <c r="E638" s="264"/>
      <c r="F638" s="264"/>
      <c r="G638" s="264"/>
      <c r="H638" s="264"/>
      <c r="I638" s="264"/>
      <c r="J638" s="264"/>
      <c r="K638" s="264"/>
      <c r="L638" s="264"/>
    </row>
    <row r="639" spans="2:12" ht="15" x14ac:dyDescent="0.25">
      <c r="B639" s="247" t="s">
        <v>373</v>
      </c>
      <c r="C639" s="248" t="s">
        <v>24</v>
      </c>
      <c r="D639" s="247" t="s">
        <v>50</v>
      </c>
      <c r="E639" s="247" t="s">
        <v>45</v>
      </c>
      <c r="F639" s="520" t="s">
        <v>2152</v>
      </c>
      <c r="G639" s="520"/>
      <c r="H639" s="249" t="s">
        <v>39</v>
      </c>
      <c r="I639" s="248" t="s">
        <v>41</v>
      </c>
      <c r="J639" s="248" t="s">
        <v>2271</v>
      </c>
      <c r="K639" s="248" t="s">
        <v>82</v>
      </c>
      <c r="L639" s="248" t="s">
        <v>40</v>
      </c>
    </row>
    <row r="640" spans="2:12" ht="25.5" x14ac:dyDescent="0.25">
      <c r="B640" s="250" t="s">
        <v>2272</v>
      </c>
      <c r="C640" s="251" t="s">
        <v>371</v>
      </c>
      <c r="D640" s="250" t="s">
        <v>229</v>
      </c>
      <c r="E640" s="250" t="s">
        <v>372</v>
      </c>
      <c r="F640" s="521">
        <v>5</v>
      </c>
      <c r="G640" s="521"/>
      <c r="H640" s="252" t="s">
        <v>360</v>
      </c>
      <c r="I640" s="253">
        <v>1</v>
      </c>
      <c r="J640" s="254"/>
      <c r="K640" s="254">
        <v>11.87</v>
      </c>
      <c r="L640" s="254">
        <v>11.87</v>
      </c>
    </row>
    <row r="641" spans="2:12" ht="25.5" x14ac:dyDescent="0.25">
      <c r="B641" s="255" t="s">
        <v>2273</v>
      </c>
      <c r="C641" s="256" t="s">
        <v>2180</v>
      </c>
      <c r="D641" s="255" t="s">
        <v>229</v>
      </c>
      <c r="E641" s="255" t="s">
        <v>2181</v>
      </c>
      <c r="F641" s="518" t="s">
        <v>2162</v>
      </c>
      <c r="G641" s="518"/>
      <c r="H641" s="257" t="s">
        <v>231</v>
      </c>
      <c r="I641" s="258">
        <v>0.1</v>
      </c>
      <c r="J641" s="258">
        <v>0</v>
      </c>
      <c r="K641" s="259">
        <v>23.41</v>
      </c>
      <c r="L641" s="259">
        <v>2.34</v>
      </c>
    </row>
    <row r="642" spans="2:12" ht="25.5" x14ac:dyDescent="0.25">
      <c r="B642" s="255" t="s">
        <v>2273</v>
      </c>
      <c r="C642" s="256" t="s">
        <v>2666</v>
      </c>
      <c r="D642" s="255" t="s">
        <v>229</v>
      </c>
      <c r="E642" s="255" t="s">
        <v>2667</v>
      </c>
      <c r="F642" s="518" t="s">
        <v>2283</v>
      </c>
      <c r="G642" s="518"/>
      <c r="H642" s="257" t="s">
        <v>360</v>
      </c>
      <c r="I642" s="258">
        <v>1.1000000000000001</v>
      </c>
      <c r="J642" s="258">
        <v>0</v>
      </c>
      <c r="K642" s="259">
        <v>6.76</v>
      </c>
      <c r="L642" s="259">
        <v>7.44</v>
      </c>
    </row>
    <row r="643" spans="2:12" ht="25.5" x14ac:dyDescent="0.25">
      <c r="B643" s="255" t="s">
        <v>2273</v>
      </c>
      <c r="C643" s="256" t="s">
        <v>2536</v>
      </c>
      <c r="D643" s="255" t="s">
        <v>229</v>
      </c>
      <c r="E643" s="255" t="s">
        <v>2537</v>
      </c>
      <c r="F643" s="518" t="s">
        <v>2283</v>
      </c>
      <c r="G643" s="518"/>
      <c r="H643" s="257" t="s">
        <v>360</v>
      </c>
      <c r="I643" s="258">
        <v>0.03</v>
      </c>
      <c r="J643" s="258">
        <v>0</v>
      </c>
      <c r="K643" s="259">
        <v>14.5</v>
      </c>
      <c r="L643" s="259">
        <v>0.44</v>
      </c>
    </row>
    <row r="644" spans="2:12" ht="25.5" x14ac:dyDescent="0.25">
      <c r="B644" s="255" t="s">
        <v>2273</v>
      </c>
      <c r="C644" s="256" t="s">
        <v>2163</v>
      </c>
      <c r="D644" s="255" t="s">
        <v>229</v>
      </c>
      <c r="E644" s="255" t="s">
        <v>2164</v>
      </c>
      <c r="F644" s="518" t="s">
        <v>2162</v>
      </c>
      <c r="G644" s="518"/>
      <c r="H644" s="257" t="s">
        <v>231</v>
      </c>
      <c r="I644" s="258">
        <v>0.1</v>
      </c>
      <c r="J644" s="258">
        <v>0</v>
      </c>
      <c r="K644" s="259">
        <v>16.78</v>
      </c>
      <c r="L644" s="259">
        <v>1.68</v>
      </c>
    </row>
    <row r="645" spans="2:12" ht="25.5" x14ac:dyDescent="0.25">
      <c r="B645" s="260"/>
      <c r="C645" s="260"/>
      <c r="D645" s="260"/>
      <c r="E645" s="260"/>
      <c r="F645" s="260"/>
      <c r="G645" s="260" t="s">
        <v>2274</v>
      </c>
      <c r="H645" s="261">
        <v>2.06</v>
      </c>
      <c r="I645" s="260" t="s">
        <v>2275</v>
      </c>
      <c r="J645" s="261">
        <v>1.95</v>
      </c>
      <c r="K645" s="260" t="s">
        <v>2276</v>
      </c>
      <c r="L645" s="261">
        <v>4.01</v>
      </c>
    </row>
    <row r="646" spans="2:12" ht="25.5" x14ac:dyDescent="0.25">
      <c r="B646" s="260"/>
      <c r="C646" s="260"/>
      <c r="D646" s="260"/>
      <c r="E646" s="260"/>
      <c r="F646" s="260"/>
      <c r="G646" s="260" t="s">
        <v>2277</v>
      </c>
      <c r="H646" s="261">
        <v>0</v>
      </c>
      <c r="I646" s="519"/>
      <c r="J646" s="519" t="s">
        <v>2278</v>
      </c>
      <c r="K646" s="260"/>
      <c r="L646" s="261">
        <v>11.87</v>
      </c>
    </row>
    <row r="647" spans="2:12" ht="13.5" thickBot="1" x14ac:dyDescent="0.3">
      <c r="B647" s="222"/>
      <c r="C647" s="222"/>
      <c r="D647" s="222"/>
      <c r="E647" s="222"/>
      <c r="F647" s="222"/>
      <c r="G647" s="222"/>
      <c r="H647" s="222"/>
      <c r="I647" s="222" t="s">
        <v>2279</v>
      </c>
      <c r="J647" s="262" t="s">
        <v>4905</v>
      </c>
      <c r="K647" s="222" t="s">
        <v>2280</v>
      </c>
      <c r="L647" s="263">
        <v>6996.18</v>
      </c>
    </row>
    <row r="648" spans="2:12" ht="13.5" thickTop="1" x14ac:dyDescent="0.25">
      <c r="B648" s="264"/>
      <c r="C648" s="264"/>
      <c r="D648" s="264"/>
      <c r="E648" s="264"/>
      <c r="F648" s="264"/>
      <c r="G648" s="264"/>
      <c r="H648" s="264"/>
      <c r="I648" s="264"/>
      <c r="J648" s="264"/>
      <c r="K648" s="264"/>
      <c r="L648" s="264"/>
    </row>
    <row r="649" spans="2:12" ht="15" x14ac:dyDescent="0.25">
      <c r="B649" s="247" t="s">
        <v>2007</v>
      </c>
      <c r="C649" s="248" t="s">
        <v>24</v>
      </c>
      <c r="D649" s="247" t="s">
        <v>50</v>
      </c>
      <c r="E649" s="247" t="s">
        <v>45</v>
      </c>
      <c r="F649" s="520" t="s">
        <v>2152</v>
      </c>
      <c r="G649" s="520"/>
      <c r="H649" s="249" t="s">
        <v>39</v>
      </c>
      <c r="I649" s="248" t="s">
        <v>41</v>
      </c>
      <c r="J649" s="248" t="s">
        <v>2271</v>
      </c>
      <c r="K649" s="248" t="s">
        <v>82</v>
      </c>
      <c r="L649" s="248" t="s">
        <v>40</v>
      </c>
    </row>
    <row r="650" spans="2:12" ht="25.5" x14ac:dyDescent="0.25">
      <c r="B650" s="250" t="s">
        <v>2272</v>
      </c>
      <c r="C650" s="251" t="s">
        <v>374</v>
      </c>
      <c r="D650" s="250" t="s">
        <v>229</v>
      </c>
      <c r="E650" s="250" t="s">
        <v>375</v>
      </c>
      <c r="F650" s="521">
        <v>5</v>
      </c>
      <c r="G650" s="521"/>
      <c r="H650" s="252" t="s">
        <v>360</v>
      </c>
      <c r="I650" s="253">
        <v>1</v>
      </c>
      <c r="J650" s="254"/>
      <c r="K650" s="254">
        <v>11.84</v>
      </c>
      <c r="L650" s="254">
        <v>11.84</v>
      </c>
    </row>
    <row r="651" spans="2:12" ht="25.5" x14ac:dyDescent="0.25">
      <c r="B651" s="255" t="s">
        <v>2273</v>
      </c>
      <c r="C651" s="256" t="s">
        <v>2163</v>
      </c>
      <c r="D651" s="255" t="s">
        <v>229</v>
      </c>
      <c r="E651" s="255" t="s">
        <v>2164</v>
      </c>
      <c r="F651" s="518" t="s">
        <v>2162</v>
      </c>
      <c r="G651" s="518"/>
      <c r="H651" s="257" t="s">
        <v>231</v>
      </c>
      <c r="I651" s="258">
        <v>0.1</v>
      </c>
      <c r="J651" s="258">
        <v>0</v>
      </c>
      <c r="K651" s="259">
        <v>16.78</v>
      </c>
      <c r="L651" s="259">
        <v>1.68</v>
      </c>
    </row>
    <row r="652" spans="2:12" ht="25.5" x14ac:dyDescent="0.25">
      <c r="B652" s="255" t="s">
        <v>2273</v>
      </c>
      <c r="C652" s="256" t="s">
        <v>2180</v>
      </c>
      <c r="D652" s="255" t="s">
        <v>229</v>
      </c>
      <c r="E652" s="255" t="s">
        <v>2181</v>
      </c>
      <c r="F652" s="518" t="s">
        <v>2162</v>
      </c>
      <c r="G652" s="518"/>
      <c r="H652" s="257" t="s">
        <v>231</v>
      </c>
      <c r="I652" s="258">
        <v>0.1</v>
      </c>
      <c r="J652" s="258">
        <v>0</v>
      </c>
      <c r="K652" s="259">
        <v>23.41</v>
      </c>
      <c r="L652" s="259">
        <v>2.34</v>
      </c>
    </row>
    <row r="653" spans="2:12" ht="25.5" x14ac:dyDescent="0.25">
      <c r="B653" s="255" t="s">
        <v>2273</v>
      </c>
      <c r="C653" s="256" t="s">
        <v>2668</v>
      </c>
      <c r="D653" s="255" t="s">
        <v>229</v>
      </c>
      <c r="E653" s="255" t="s">
        <v>2669</v>
      </c>
      <c r="F653" s="518" t="s">
        <v>2283</v>
      </c>
      <c r="G653" s="518"/>
      <c r="H653" s="257" t="s">
        <v>360</v>
      </c>
      <c r="I653" s="258">
        <v>1.1000000000000001</v>
      </c>
      <c r="J653" s="258">
        <v>0</v>
      </c>
      <c r="K653" s="259">
        <v>6.73</v>
      </c>
      <c r="L653" s="259">
        <v>7.4</v>
      </c>
    </row>
    <row r="654" spans="2:12" ht="25.5" x14ac:dyDescent="0.25">
      <c r="B654" s="255" t="s">
        <v>2273</v>
      </c>
      <c r="C654" s="256" t="s">
        <v>2536</v>
      </c>
      <c r="D654" s="255" t="s">
        <v>229</v>
      </c>
      <c r="E654" s="255" t="s">
        <v>2537</v>
      </c>
      <c r="F654" s="518" t="s">
        <v>2283</v>
      </c>
      <c r="G654" s="518"/>
      <c r="H654" s="257" t="s">
        <v>360</v>
      </c>
      <c r="I654" s="258">
        <v>0.03</v>
      </c>
      <c r="J654" s="258">
        <v>0</v>
      </c>
      <c r="K654" s="259">
        <v>14.5</v>
      </c>
      <c r="L654" s="259">
        <v>0.44</v>
      </c>
    </row>
    <row r="655" spans="2:12" ht="25.5" x14ac:dyDescent="0.25">
      <c r="B655" s="260"/>
      <c r="C655" s="260"/>
      <c r="D655" s="260"/>
      <c r="E655" s="260"/>
      <c r="F655" s="260"/>
      <c r="G655" s="260" t="s">
        <v>2274</v>
      </c>
      <c r="H655" s="261">
        <v>2.06</v>
      </c>
      <c r="I655" s="260" t="s">
        <v>2275</v>
      </c>
      <c r="J655" s="261">
        <v>1.95</v>
      </c>
      <c r="K655" s="260" t="s">
        <v>2276</v>
      </c>
      <c r="L655" s="261">
        <v>4.01</v>
      </c>
    </row>
    <row r="656" spans="2:12" ht="25.5" x14ac:dyDescent="0.25">
      <c r="B656" s="260"/>
      <c r="C656" s="260"/>
      <c r="D656" s="260"/>
      <c r="E656" s="260"/>
      <c r="F656" s="260"/>
      <c r="G656" s="260" t="s">
        <v>2277</v>
      </c>
      <c r="H656" s="261">
        <v>0</v>
      </c>
      <c r="I656" s="519"/>
      <c r="J656" s="519" t="s">
        <v>2278</v>
      </c>
      <c r="K656" s="260"/>
      <c r="L656" s="261">
        <v>11.84</v>
      </c>
    </row>
    <row r="657" spans="2:12" ht="13.5" thickBot="1" x14ac:dyDescent="0.3">
      <c r="B657" s="222"/>
      <c r="C657" s="222"/>
      <c r="D657" s="222"/>
      <c r="E657" s="222"/>
      <c r="F657" s="222"/>
      <c r="G657" s="222"/>
      <c r="H657" s="222"/>
      <c r="I657" s="222" t="s">
        <v>2279</v>
      </c>
      <c r="J657" s="262" t="s">
        <v>3215</v>
      </c>
      <c r="K657" s="222" t="s">
        <v>2280</v>
      </c>
      <c r="L657" s="263">
        <v>9855.6200000000008</v>
      </c>
    </row>
    <row r="658" spans="2:12" ht="13.5" thickTop="1" x14ac:dyDescent="0.25">
      <c r="B658" s="264"/>
      <c r="C658" s="264"/>
      <c r="D658" s="264"/>
      <c r="E658" s="264"/>
      <c r="F658" s="264"/>
      <c r="G658" s="264"/>
      <c r="H658" s="264"/>
      <c r="I658" s="264"/>
      <c r="J658" s="264"/>
      <c r="K658" s="264"/>
      <c r="L658" s="264"/>
    </row>
    <row r="659" spans="2:12" x14ac:dyDescent="0.25">
      <c r="B659" s="244" t="s">
        <v>107</v>
      </c>
      <c r="C659" s="244"/>
      <c r="D659" s="244"/>
      <c r="E659" s="244" t="s">
        <v>206</v>
      </c>
      <c r="F659" s="244"/>
      <c r="G659" s="525"/>
      <c r="H659" s="525"/>
      <c r="I659" s="244"/>
      <c r="J659" s="245"/>
      <c r="K659" s="244"/>
      <c r="L659" s="246">
        <v>374708.12</v>
      </c>
    </row>
    <row r="660" spans="2:12" x14ac:dyDescent="0.25">
      <c r="B660" s="244" t="s">
        <v>376</v>
      </c>
      <c r="C660" s="244"/>
      <c r="D660" s="244"/>
      <c r="E660" s="244" t="s">
        <v>377</v>
      </c>
      <c r="F660" s="244"/>
      <c r="G660" s="525"/>
      <c r="H660" s="525"/>
      <c r="I660" s="244"/>
      <c r="J660" s="245"/>
      <c r="K660" s="244"/>
      <c r="L660" s="246">
        <v>374708.12</v>
      </c>
    </row>
    <row r="661" spans="2:12" ht="15" x14ac:dyDescent="0.25">
      <c r="B661" s="247" t="s">
        <v>378</v>
      </c>
      <c r="C661" s="248" t="s">
        <v>24</v>
      </c>
      <c r="D661" s="247" t="s">
        <v>50</v>
      </c>
      <c r="E661" s="247" t="s">
        <v>45</v>
      </c>
      <c r="F661" s="520" t="s">
        <v>2152</v>
      </c>
      <c r="G661" s="520"/>
      <c r="H661" s="249" t="s">
        <v>39</v>
      </c>
      <c r="I661" s="248" t="s">
        <v>41</v>
      </c>
      <c r="J661" s="248" t="s">
        <v>2271</v>
      </c>
      <c r="K661" s="248" t="s">
        <v>82</v>
      </c>
      <c r="L661" s="248" t="s">
        <v>40</v>
      </c>
    </row>
    <row r="662" spans="2:12" ht="25.5" x14ac:dyDescent="0.25">
      <c r="B662" s="250" t="s">
        <v>2272</v>
      </c>
      <c r="C662" s="251" t="s">
        <v>2010</v>
      </c>
      <c r="D662" s="250" t="s">
        <v>229</v>
      </c>
      <c r="E662" s="250" t="s">
        <v>2011</v>
      </c>
      <c r="F662" s="521">
        <v>6</v>
      </c>
      <c r="G662" s="521"/>
      <c r="H662" s="252" t="s">
        <v>284</v>
      </c>
      <c r="I662" s="253">
        <v>1</v>
      </c>
      <c r="J662" s="254"/>
      <c r="K662" s="254">
        <v>55.25</v>
      </c>
      <c r="L662" s="254">
        <v>55.25</v>
      </c>
    </row>
    <row r="663" spans="2:12" ht="25.5" x14ac:dyDescent="0.25">
      <c r="B663" s="255" t="s">
        <v>2273</v>
      </c>
      <c r="C663" s="256" t="s">
        <v>2160</v>
      </c>
      <c r="D663" s="255" t="s">
        <v>229</v>
      </c>
      <c r="E663" s="255" t="s">
        <v>2161</v>
      </c>
      <c r="F663" s="518" t="s">
        <v>2162</v>
      </c>
      <c r="G663" s="518"/>
      <c r="H663" s="257" t="s">
        <v>231</v>
      </c>
      <c r="I663" s="258">
        <v>0.64459999999999995</v>
      </c>
      <c r="J663" s="258">
        <v>0</v>
      </c>
      <c r="K663" s="259">
        <v>15.3</v>
      </c>
      <c r="L663" s="259">
        <v>9.86</v>
      </c>
    </row>
    <row r="664" spans="2:12" ht="25.5" x14ac:dyDescent="0.25">
      <c r="B664" s="255" t="s">
        <v>2273</v>
      </c>
      <c r="C664" s="256" t="s">
        <v>2167</v>
      </c>
      <c r="D664" s="255" t="s">
        <v>229</v>
      </c>
      <c r="E664" s="255" t="s">
        <v>2168</v>
      </c>
      <c r="F664" s="518" t="s">
        <v>2162</v>
      </c>
      <c r="G664" s="518"/>
      <c r="H664" s="257" t="s">
        <v>231</v>
      </c>
      <c r="I664" s="258">
        <v>1.9348000000000001</v>
      </c>
      <c r="J664" s="258">
        <v>0</v>
      </c>
      <c r="K664" s="259">
        <v>23.41</v>
      </c>
      <c r="L664" s="259">
        <v>45.29</v>
      </c>
    </row>
    <row r="665" spans="2:12" ht="38.25" x14ac:dyDescent="0.25">
      <c r="B665" s="255" t="s">
        <v>2273</v>
      </c>
      <c r="C665" s="256" t="s">
        <v>2670</v>
      </c>
      <c r="D665" s="255" t="s">
        <v>229</v>
      </c>
      <c r="E665" s="255" t="s">
        <v>2671</v>
      </c>
      <c r="F665" s="518" t="s">
        <v>2283</v>
      </c>
      <c r="G665" s="518"/>
      <c r="H665" s="257" t="s">
        <v>268</v>
      </c>
      <c r="I665" s="258">
        <v>4.6800000000000001E-2</v>
      </c>
      <c r="J665" s="258">
        <v>0</v>
      </c>
      <c r="K665" s="259">
        <v>2.31</v>
      </c>
      <c r="L665" s="259">
        <v>0.11</v>
      </c>
    </row>
    <row r="666" spans="2:12" ht="25.5" x14ac:dyDescent="0.25">
      <c r="B666" s="260"/>
      <c r="C666" s="260"/>
      <c r="D666" s="260"/>
      <c r="E666" s="260"/>
      <c r="F666" s="260"/>
      <c r="G666" s="260" t="s">
        <v>2274</v>
      </c>
      <c r="H666" s="261">
        <v>28.32</v>
      </c>
      <c r="I666" s="260" t="s">
        <v>2275</v>
      </c>
      <c r="J666" s="261">
        <v>26.83</v>
      </c>
      <c r="K666" s="260" t="s">
        <v>2276</v>
      </c>
      <c r="L666" s="261">
        <v>55.15</v>
      </c>
    </row>
    <row r="667" spans="2:12" ht="25.5" x14ac:dyDescent="0.25">
      <c r="B667" s="260"/>
      <c r="C667" s="260"/>
      <c r="D667" s="260"/>
      <c r="E667" s="260"/>
      <c r="F667" s="260"/>
      <c r="G667" s="260" t="s">
        <v>2277</v>
      </c>
      <c r="H667" s="261">
        <v>0</v>
      </c>
      <c r="I667" s="519"/>
      <c r="J667" s="519" t="s">
        <v>2278</v>
      </c>
      <c r="K667" s="260"/>
      <c r="L667" s="261">
        <v>55.25</v>
      </c>
    </row>
    <row r="668" spans="2:12" ht="13.5" thickBot="1" x14ac:dyDescent="0.3">
      <c r="B668" s="222"/>
      <c r="C668" s="222"/>
      <c r="D668" s="222"/>
      <c r="E668" s="222"/>
      <c r="F668" s="222"/>
      <c r="G668" s="222"/>
      <c r="H668" s="222"/>
      <c r="I668" s="222" t="s">
        <v>2279</v>
      </c>
      <c r="J668" s="262" t="s">
        <v>3216</v>
      </c>
      <c r="K668" s="222" t="s">
        <v>2280</v>
      </c>
      <c r="L668" s="263">
        <v>7193.55</v>
      </c>
    </row>
    <row r="669" spans="2:12" ht="13.5" thickTop="1" x14ac:dyDescent="0.25">
      <c r="B669" s="264"/>
      <c r="C669" s="264"/>
      <c r="D669" s="264"/>
      <c r="E669" s="264"/>
      <c r="F669" s="264"/>
      <c r="G669" s="264"/>
      <c r="H669" s="264"/>
      <c r="I669" s="264"/>
      <c r="J669" s="264"/>
      <c r="K669" s="264"/>
      <c r="L669" s="264"/>
    </row>
    <row r="670" spans="2:12" ht="15" x14ac:dyDescent="0.25">
      <c r="B670" s="247" t="s">
        <v>379</v>
      </c>
      <c r="C670" s="248" t="s">
        <v>24</v>
      </c>
      <c r="D670" s="247" t="s">
        <v>50</v>
      </c>
      <c r="E670" s="247" t="s">
        <v>45</v>
      </c>
      <c r="F670" s="520" t="s">
        <v>2152</v>
      </c>
      <c r="G670" s="520"/>
      <c r="H670" s="249" t="s">
        <v>39</v>
      </c>
      <c r="I670" s="248" t="s">
        <v>41</v>
      </c>
      <c r="J670" s="248" t="s">
        <v>2271</v>
      </c>
      <c r="K670" s="248" t="s">
        <v>82</v>
      </c>
      <c r="L670" s="248" t="s">
        <v>40</v>
      </c>
    </row>
    <row r="671" spans="2:12" ht="25.5" x14ac:dyDescent="0.25">
      <c r="B671" s="250" t="s">
        <v>2272</v>
      </c>
      <c r="C671" s="251" t="s">
        <v>336</v>
      </c>
      <c r="D671" s="250" t="s">
        <v>229</v>
      </c>
      <c r="E671" s="250" t="s">
        <v>337</v>
      </c>
      <c r="F671" s="521">
        <v>6</v>
      </c>
      <c r="G671" s="521"/>
      <c r="H671" s="252" t="s">
        <v>284</v>
      </c>
      <c r="I671" s="253">
        <v>1</v>
      </c>
      <c r="J671" s="254"/>
      <c r="K671" s="254">
        <v>616.91999999999996</v>
      </c>
      <c r="L671" s="254">
        <v>616.91999999999996</v>
      </c>
    </row>
    <row r="672" spans="2:12" ht="25.5" x14ac:dyDescent="0.25">
      <c r="B672" s="255" t="s">
        <v>2273</v>
      </c>
      <c r="C672" s="256" t="s">
        <v>2690</v>
      </c>
      <c r="D672" s="255" t="s">
        <v>229</v>
      </c>
      <c r="E672" s="255" t="s">
        <v>2691</v>
      </c>
      <c r="F672" s="518" t="s">
        <v>2283</v>
      </c>
      <c r="G672" s="518"/>
      <c r="H672" s="257" t="s">
        <v>284</v>
      </c>
      <c r="I672" s="258">
        <v>1.02</v>
      </c>
      <c r="J672" s="258">
        <v>0</v>
      </c>
      <c r="K672" s="259">
        <v>604.83000000000004</v>
      </c>
      <c r="L672" s="259">
        <v>616.92999999999995</v>
      </c>
    </row>
    <row r="673" spans="2:12" ht="25.5" x14ac:dyDescent="0.25">
      <c r="B673" s="260"/>
      <c r="C673" s="260"/>
      <c r="D673" s="260"/>
      <c r="E673" s="260"/>
      <c r="F673" s="260"/>
      <c r="G673" s="260" t="s">
        <v>2274</v>
      </c>
      <c r="H673" s="261">
        <v>0</v>
      </c>
      <c r="I673" s="260" t="s">
        <v>2275</v>
      </c>
      <c r="J673" s="261">
        <v>0</v>
      </c>
      <c r="K673" s="260" t="s">
        <v>2276</v>
      </c>
      <c r="L673" s="261">
        <v>0</v>
      </c>
    </row>
    <row r="674" spans="2:12" ht="25.5" x14ac:dyDescent="0.25">
      <c r="B674" s="260"/>
      <c r="C674" s="260"/>
      <c r="D674" s="260"/>
      <c r="E674" s="260"/>
      <c r="F674" s="260"/>
      <c r="G674" s="260" t="s">
        <v>2277</v>
      </c>
      <c r="H674" s="261">
        <v>0</v>
      </c>
      <c r="I674" s="519"/>
      <c r="J674" s="519" t="s">
        <v>2278</v>
      </c>
      <c r="K674" s="260"/>
      <c r="L674" s="261">
        <v>616.91999999999996</v>
      </c>
    </row>
    <row r="675" spans="2:12" ht="13.5" thickBot="1" x14ac:dyDescent="0.3">
      <c r="B675" s="222"/>
      <c r="C675" s="222"/>
      <c r="D675" s="222"/>
      <c r="E675" s="222"/>
      <c r="F675" s="222"/>
      <c r="G675" s="222"/>
      <c r="H675" s="222"/>
      <c r="I675" s="222" t="s">
        <v>2279</v>
      </c>
      <c r="J675" s="262" t="s">
        <v>3216</v>
      </c>
      <c r="K675" s="222" t="s">
        <v>2280</v>
      </c>
      <c r="L675" s="263">
        <v>80322.98</v>
      </c>
    </row>
    <row r="676" spans="2:12" ht="13.5" thickTop="1" x14ac:dyDescent="0.25">
      <c r="B676" s="264"/>
      <c r="C676" s="264"/>
      <c r="D676" s="264"/>
      <c r="E676" s="264"/>
      <c r="F676" s="264"/>
      <c r="G676" s="264"/>
      <c r="H676" s="264"/>
      <c r="I676" s="264"/>
      <c r="J676" s="264"/>
      <c r="K676" s="264"/>
      <c r="L676" s="264"/>
    </row>
    <row r="677" spans="2:12" ht="15" x14ac:dyDescent="0.25">
      <c r="B677" s="247" t="s">
        <v>380</v>
      </c>
      <c r="C677" s="248" t="s">
        <v>24</v>
      </c>
      <c r="D677" s="247" t="s">
        <v>50</v>
      </c>
      <c r="E677" s="247" t="s">
        <v>45</v>
      </c>
      <c r="F677" s="520" t="s">
        <v>2152</v>
      </c>
      <c r="G677" s="520"/>
      <c r="H677" s="249" t="s">
        <v>39</v>
      </c>
      <c r="I677" s="248" t="s">
        <v>41</v>
      </c>
      <c r="J677" s="248" t="s">
        <v>2271</v>
      </c>
      <c r="K677" s="248" t="s">
        <v>82</v>
      </c>
      <c r="L677" s="248" t="s">
        <v>40</v>
      </c>
    </row>
    <row r="678" spans="2:12" ht="25.5" x14ac:dyDescent="0.25">
      <c r="B678" s="250" t="s">
        <v>2272</v>
      </c>
      <c r="C678" s="251" t="s">
        <v>339</v>
      </c>
      <c r="D678" s="250" t="s">
        <v>229</v>
      </c>
      <c r="E678" s="250" t="s">
        <v>340</v>
      </c>
      <c r="F678" s="521">
        <v>5</v>
      </c>
      <c r="G678" s="521"/>
      <c r="H678" s="252" t="s">
        <v>284</v>
      </c>
      <c r="I678" s="253">
        <v>1</v>
      </c>
      <c r="J678" s="254"/>
      <c r="K678" s="254">
        <v>57.5</v>
      </c>
      <c r="L678" s="254">
        <v>57.5</v>
      </c>
    </row>
    <row r="679" spans="2:12" ht="25.5" x14ac:dyDescent="0.25">
      <c r="B679" s="255" t="s">
        <v>2273</v>
      </c>
      <c r="C679" s="256" t="s">
        <v>2710</v>
      </c>
      <c r="D679" s="255" t="s">
        <v>229</v>
      </c>
      <c r="E679" s="255" t="s">
        <v>2711</v>
      </c>
      <c r="F679" s="518" t="s">
        <v>2283</v>
      </c>
      <c r="G679" s="518"/>
      <c r="H679" s="257" t="s">
        <v>284</v>
      </c>
      <c r="I679" s="258">
        <v>1</v>
      </c>
      <c r="J679" s="258">
        <v>0</v>
      </c>
      <c r="K679" s="259">
        <v>57.5</v>
      </c>
      <c r="L679" s="259">
        <v>57.5</v>
      </c>
    </row>
    <row r="680" spans="2:12" ht="25.5" x14ac:dyDescent="0.25">
      <c r="B680" s="260"/>
      <c r="C680" s="260"/>
      <c r="D680" s="260"/>
      <c r="E680" s="260"/>
      <c r="F680" s="260"/>
      <c r="G680" s="260" t="s">
        <v>2274</v>
      </c>
      <c r="H680" s="261">
        <v>0</v>
      </c>
      <c r="I680" s="260" t="s">
        <v>2275</v>
      </c>
      <c r="J680" s="261">
        <v>0</v>
      </c>
      <c r="K680" s="260" t="s">
        <v>2276</v>
      </c>
      <c r="L680" s="261">
        <v>0</v>
      </c>
    </row>
    <row r="681" spans="2:12" ht="25.5" x14ac:dyDescent="0.25">
      <c r="B681" s="260"/>
      <c r="C681" s="260"/>
      <c r="D681" s="260"/>
      <c r="E681" s="260"/>
      <c r="F681" s="260"/>
      <c r="G681" s="260" t="s">
        <v>2277</v>
      </c>
      <c r="H681" s="261">
        <v>0</v>
      </c>
      <c r="I681" s="519"/>
      <c r="J681" s="519" t="s">
        <v>2278</v>
      </c>
      <c r="K681" s="260"/>
      <c r="L681" s="261">
        <v>57.5</v>
      </c>
    </row>
    <row r="682" spans="2:12" ht="13.5" thickBot="1" x14ac:dyDescent="0.3">
      <c r="B682" s="222"/>
      <c r="C682" s="222"/>
      <c r="D682" s="222"/>
      <c r="E682" s="222"/>
      <c r="F682" s="222"/>
      <c r="G682" s="222"/>
      <c r="H682" s="222"/>
      <c r="I682" s="222" t="s">
        <v>2279</v>
      </c>
      <c r="J682" s="262" t="s">
        <v>3216</v>
      </c>
      <c r="K682" s="222" t="s">
        <v>2280</v>
      </c>
      <c r="L682" s="263">
        <v>7486.5</v>
      </c>
    </row>
    <row r="683" spans="2:12" ht="13.5" thickTop="1" x14ac:dyDescent="0.25">
      <c r="B683" s="264"/>
      <c r="C683" s="264"/>
      <c r="D683" s="264"/>
      <c r="E683" s="264"/>
      <c r="F683" s="264"/>
      <c r="G683" s="264"/>
      <c r="H683" s="264"/>
      <c r="I683" s="264"/>
      <c r="J683" s="264"/>
      <c r="K683" s="264"/>
      <c r="L683" s="264"/>
    </row>
    <row r="684" spans="2:12" ht="15" x14ac:dyDescent="0.25">
      <c r="B684" s="247" t="s">
        <v>381</v>
      </c>
      <c r="C684" s="248" t="s">
        <v>24</v>
      </c>
      <c r="D684" s="247" t="s">
        <v>50</v>
      </c>
      <c r="E684" s="247" t="s">
        <v>45</v>
      </c>
      <c r="F684" s="520" t="s">
        <v>2152</v>
      </c>
      <c r="G684" s="520"/>
      <c r="H684" s="249" t="s">
        <v>39</v>
      </c>
      <c r="I684" s="248" t="s">
        <v>41</v>
      </c>
      <c r="J684" s="248" t="s">
        <v>2271</v>
      </c>
      <c r="K684" s="248" t="s">
        <v>82</v>
      </c>
      <c r="L684" s="248" t="s">
        <v>40</v>
      </c>
    </row>
    <row r="685" spans="2:12" ht="25.5" x14ac:dyDescent="0.25">
      <c r="B685" s="250" t="s">
        <v>2272</v>
      </c>
      <c r="C685" s="251" t="s">
        <v>342</v>
      </c>
      <c r="D685" s="250" t="s">
        <v>229</v>
      </c>
      <c r="E685" s="250" t="s">
        <v>343</v>
      </c>
      <c r="F685" s="521">
        <v>5</v>
      </c>
      <c r="G685" s="521"/>
      <c r="H685" s="252" t="s">
        <v>279</v>
      </c>
      <c r="I685" s="253">
        <v>1</v>
      </c>
      <c r="J685" s="254"/>
      <c r="K685" s="254">
        <v>1486.62</v>
      </c>
      <c r="L685" s="254">
        <v>1486.62</v>
      </c>
    </row>
    <row r="686" spans="2:12" ht="25.5" x14ac:dyDescent="0.25">
      <c r="B686" s="255" t="s">
        <v>2273</v>
      </c>
      <c r="C686" s="256" t="s">
        <v>3209</v>
      </c>
      <c r="D686" s="255" t="s">
        <v>229</v>
      </c>
      <c r="E686" s="255" t="s">
        <v>343</v>
      </c>
      <c r="F686" s="518" t="s">
        <v>2283</v>
      </c>
      <c r="G686" s="518"/>
      <c r="H686" s="257" t="s">
        <v>268</v>
      </c>
      <c r="I686" s="258">
        <v>1</v>
      </c>
      <c r="J686" s="258">
        <v>0</v>
      </c>
      <c r="K686" s="259">
        <v>1486.62</v>
      </c>
      <c r="L686" s="259">
        <v>1486.62</v>
      </c>
    </row>
    <row r="687" spans="2:12" ht="25.5" x14ac:dyDescent="0.25">
      <c r="B687" s="260"/>
      <c r="C687" s="260"/>
      <c r="D687" s="260"/>
      <c r="E687" s="260"/>
      <c r="F687" s="260"/>
      <c r="G687" s="260" t="s">
        <v>2274</v>
      </c>
      <c r="H687" s="261">
        <v>0</v>
      </c>
      <c r="I687" s="260" t="s">
        <v>2275</v>
      </c>
      <c r="J687" s="261">
        <v>0</v>
      </c>
      <c r="K687" s="260" t="s">
        <v>2276</v>
      </c>
      <c r="L687" s="261">
        <v>0</v>
      </c>
    </row>
    <row r="688" spans="2:12" ht="25.5" x14ac:dyDescent="0.25">
      <c r="B688" s="260"/>
      <c r="C688" s="260"/>
      <c r="D688" s="260"/>
      <c r="E688" s="260"/>
      <c r="F688" s="260"/>
      <c r="G688" s="260" t="s">
        <v>2277</v>
      </c>
      <c r="H688" s="261">
        <v>0</v>
      </c>
      <c r="I688" s="519"/>
      <c r="J688" s="519" t="s">
        <v>2278</v>
      </c>
      <c r="K688" s="260"/>
      <c r="L688" s="261">
        <v>1486.62</v>
      </c>
    </row>
    <row r="689" spans="2:12" ht="13.5" thickBot="1" x14ac:dyDescent="0.3">
      <c r="B689" s="222"/>
      <c r="C689" s="222"/>
      <c r="D689" s="222"/>
      <c r="E689" s="222"/>
      <c r="F689" s="222"/>
      <c r="G689" s="222"/>
      <c r="H689" s="222"/>
      <c r="I689" s="222" t="s">
        <v>2279</v>
      </c>
      <c r="J689" s="262" t="s">
        <v>2741</v>
      </c>
      <c r="K689" s="222" t="s">
        <v>2280</v>
      </c>
      <c r="L689" s="263">
        <v>5946.48</v>
      </c>
    </row>
    <row r="690" spans="2:12" ht="13.5" thickTop="1" x14ac:dyDescent="0.25">
      <c r="B690" s="264"/>
      <c r="C690" s="264"/>
      <c r="D690" s="264"/>
      <c r="E690" s="264"/>
      <c r="F690" s="264"/>
      <c r="G690" s="264"/>
      <c r="H690" s="264"/>
      <c r="I690" s="264"/>
      <c r="J690" s="264"/>
      <c r="K690" s="264"/>
      <c r="L690" s="264"/>
    </row>
    <row r="691" spans="2:12" ht="15" x14ac:dyDescent="0.25">
      <c r="B691" s="247" t="s">
        <v>382</v>
      </c>
      <c r="C691" s="248" t="s">
        <v>24</v>
      </c>
      <c r="D691" s="247" t="s">
        <v>50</v>
      </c>
      <c r="E691" s="247" t="s">
        <v>45</v>
      </c>
      <c r="F691" s="520" t="s">
        <v>2152</v>
      </c>
      <c r="G691" s="520"/>
      <c r="H691" s="249" t="s">
        <v>39</v>
      </c>
      <c r="I691" s="248" t="s">
        <v>41</v>
      </c>
      <c r="J691" s="248" t="s">
        <v>2271</v>
      </c>
      <c r="K691" s="248" t="s">
        <v>82</v>
      </c>
      <c r="L691" s="248" t="s">
        <v>40</v>
      </c>
    </row>
    <row r="692" spans="2:12" ht="25.5" x14ac:dyDescent="0.25">
      <c r="B692" s="250" t="s">
        <v>2272</v>
      </c>
      <c r="C692" s="251" t="s">
        <v>345</v>
      </c>
      <c r="D692" s="250" t="s">
        <v>229</v>
      </c>
      <c r="E692" s="250" t="s">
        <v>346</v>
      </c>
      <c r="F692" s="521">
        <v>5</v>
      </c>
      <c r="G692" s="521"/>
      <c r="H692" s="252" t="s">
        <v>279</v>
      </c>
      <c r="I692" s="253">
        <v>1</v>
      </c>
      <c r="J692" s="254"/>
      <c r="K692" s="254">
        <v>15</v>
      </c>
      <c r="L692" s="254">
        <v>15</v>
      </c>
    </row>
    <row r="693" spans="2:12" ht="25.5" x14ac:dyDescent="0.25">
      <c r="B693" s="255" t="s">
        <v>2273</v>
      </c>
      <c r="C693" s="256" t="s">
        <v>3210</v>
      </c>
      <c r="D693" s="255" t="s">
        <v>229</v>
      </c>
      <c r="E693" s="255" t="s">
        <v>346</v>
      </c>
      <c r="F693" s="518" t="s">
        <v>2283</v>
      </c>
      <c r="G693" s="518"/>
      <c r="H693" s="257" t="s">
        <v>268</v>
      </c>
      <c r="I693" s="258">
        <v>1</v>
      </c>
      <c r="J693" s="258">
        <v>0</v>
      </c>
      <c r="K693" s="259">
        <v>15</v>
      </c>
      <c r="L693" s="259">
        <v>15</v>
      </c>
    </row>
    <row r="694" spans="2:12" ht="25.5" x14ac:dyDescent="0.25">
      <c r="B694" s="260"/>
      <c r="C694" s="260"/>
      <c r="D694" s="260"/>
      <c r="E694" s="260"/>
      <c r="F694" s="260"/>
      <c r="G694" s="260" t="s">
        <v>2274</v>
      </c>
      <c r="H694" s="261">
        <v>0</v>
      </c>
      <c r="I694" s="260" t="s">
        <v>2275</v>
      </c>
      <c r="J694" s="261">
        <v>0</v>
      </c>
      <c r="K694" s="260" t="s">
        <v>2276</v>
      </c>
      <c r="L694" s="261">
        <v>0</v>
      </c>
    </row>
    <row r="695" spans="2:12" ht="25.5" x14ac:dyDescent="0.25">
      <c r="B695" s="260"/>
      <c r="C695" s="260"/>
      <c r="D695" s="260"/>
      <c r="E695" s="260"/>
      <c r="F695" s="260"/>
      <c r="G695" s="260" t="s">
        <v>2277</v>
      </c>
      <c r="H695" s="261">
        <v>0</v>
      </c>
      <c r="I695" s="519"/>
      <c r="J695" s="519" t="s">
        <v>2278</v>
      </c>
      <c r="K695" s="260"/>
      <c r="L695" s="261">
        <v>15</v>
      </c>
    </row>
    <row r="696" spans="2:12" ht="13.5" thickBot="1" x14ac:dyDescent="0.3">
      <c r="B696" s="222"/>
      <c r="C696" s="222"/>
      <c r="D696" s="222"/>
      <c r="E696" s="222"/>
      <c r="F696" s="222"/>
      <c r="G696" s="222"/>
      <c r="H696" s="222"/>
      <c r="I696" s="222" t="s">
        <v>2279</v>
      </c>
      <c r="J696" s="262" t="s">
        <v>3217</v>
      </c>
      <c r="K696" s="222" t="s">
        <v>2280</v>
      </c>
      <c r="L696" s="263">
        <v>2940</v>
      </c>
    </row>
    <row r="697" spans="2:12" ht="13.5" thickTop="1" x14ac:dyDescent="0.25">
      <c r="B697" s="264"/>
      <c r="C697" s="264"/>
      <c r="D697" s="264"/>
      <c r="E697" s="264"/>
      <c r="F697" s="264"/>
      <c r="G697" s="264"/>
      <c r="H697" s="264"/>
      <c r="I697" s="264"/>
      <c r="J697" s="264"/>
      <c r="K697" s="264"/>
      <c r="L697" s="264"/>
    </row>
    <row r="698" spans="2:12" ht="15" x14ac:dyDescent="0.25">
      <c r="B698" s="247" t="s">
        <v>383</v>
      </c>
      <c r="C698" s="248" t="s">
        <v>24</v>
      </c>
      <c r="D698" s="247" t="s">
        <v>50</v>
      </c>
      <c r="E698" s="247" t="s">
        <v>45</v>
      </c>
      <c r="F698" s="520" t="s">
        <v>2152</v>
      </c>
      <c r="G698" s="520"/>
      <c r="H698" s="249" t="s">
        <v>39</v>
      </c>
      <c r="I698" s="248" t="s">
        <v>41</v>
      </c>
      <c r="J698" s="248" t="s">
        <v>2271</v>
      </c>
      <c r="K698" s="248" t="s">
        <v>82</v>
      </c>
      <c r="L698" s="248" t="s">
        <v>40</v>
      </c>
    </row>
    <row r="699" spans="2:12" ht="25.5" x14ac:dyDescent="0.25">
      <c r="B699" s="250" t="s">
        <v>2272</v>
      </c>
      <c r="C699" s="251" t="s">
        <v>384</v>
      </c>
      <c r="D699" s="250" t="s">
        <v>229</v>
      </c>
      <c r="E699" s="250" t="s">
        <v>385</v>
      </c>
      <c r="F699" s="521">
        <v>6</v>
      </c>
      <c r="G699" s="521"/>
      <c r="H699" s="252" t="s">
        <v>240</v>
      </c>
      <c r="I699" s="253">
        <v>1</v>
      </c>
      <c r="J699" s="254"/>
      <c r="K699" s="254">
        <v>86.26</v>
      </c>
      <c r="L699" s="254">
        <v>86.26</v>
      </c>
    </row>
    <row r="700" spans="2:12" ht="25.5" x14ac:dyDescent="0.25">
      <c r="B700" s="255" t="s">
        <v>2273</v>
      </c>
      <c r="C700" s="256" t="s">
        <v>2682</v>
      </c>
      <c r="D700" s="255" t="s">
        <v>229</v>
      </c>
      <c r="E700" s="255" t="s">
        <v>2683</v>
      </c>
      <c r="F700" s="518" t="s">
        <v>2283</v>
      </c>
      <c r="G700" s="518"/>
      <c r="H700" s="257" t="s">
        <v>240</v>
      </c>
      <c r="I700" s="258">
        <v>0.34399999999999997</v>
      </c>
      <c r="J700" s="258">
        <v>0</v>
      </c>
      <c r="K700" s="259">
        <v>34.51</v>
      </c>
      <c r="L700" s="259">
        <v>11.87</v>
      </c>
    </row>
    <row r="701" spans="2:12" ht="25.5" x14ac:dyDescent="0.25">
      <c r="B701" s="255" t="s">
        <v>2273</v>
      </c>
      <c r="C701" s="256" t="s">
        <v>2661</v>
      </c>
      <c r="D701" s="255" t="s">
        <v>229</v>
      </c>
      <c r="E701" s="255" t="s">
        <v>2662</v>
      </c>
      <c r="F701" s="518" t="s">
        <v>2283</v>
      </c>
      <c r="G701" s="518"/>
      <c r="H701" s="257" t="s">
        <v>360</v>
      </c>
      <c r="I701" s="258">
        <v>0.35399999999999998</v>
      </c>
      <c r="J701" s="258">
        <v>0</v>
      </c>
      <c r="K701" s="259">
        <v>6.77</v>
      </c>
      <c r="L701" s="259">
        <v>2.4</v>
      </c>
    </row>
    <row r="702" spans="2:12" ht="25.5" x14ac:dyDescent="0.25">
      <c r="B702" s="255" t="s">
        <v>2273</v>
      </c>
      <c r="C702" s="256" t="s">
        <v>2680</v>
      </c>
      <c r="D702" s="255" t="s">
        <v>229</v>
      </c>
      <c r="E702" s="255" t="s">
        <v>2681</v>
      </c>
      <c r="F702" s="518" t="s">
        <v>2283</v>
      </c>
      <c r="G702" s="518"/>
      <c r="H702" s="257" t="s">
        <v>2378</v>
      </c>
      <c r="I702" s="258">
        <v>0.15</v>
      </c>
      <c r="J702" s="258">
        <v>0</v>
      </c>
      <c r="K702" s="259">
        <v>12.39</v>
      </c>
      <c r="L702" s="259">
        <v>1.86</v>
      </c>
    </row>
    <row r="703" spans="2:12" ht="25.5" x14ac:dyDescent="0.25">
      <c r="B703" s="255" t="s">
        <v>2273</v>
      </c>
      <c r="C703" s="256" t="s">
        <v>2599</v>
      </c>
      <c r="D703" s="255" t="s">
        <v>229</v>
      </c>
      <c r="E703" s="255" t="s">
        <v>2600</v>
      </c>
      <c r="F703" s="518" t="s">
        <v>2283</v>
      </c>
      <c r="G703" s="518"/>
      <c r="H703" s="257" t="s">
        <v>292</v>
      </c>
      <c r="I703" s="258">
        <v>2.1999999999999999E-2</v>
      </c>
      <c r="J703" s="258">
        <v>0</v>
      </c>
      <c r="K703" s="259">
        <v>27.52</v>
      </c>
      <c r="L703" s="259">
        <v>0.61</v>
      </c>
    </row>
    <row r="704" spans="2:12" ht="25.5" x14ac:dyDescent="0.25">
      <c r="B704" s="255" t="s">
        <v>2273</v>
      </c>
      <c r="C704" s="256" t="s">
        <v>2169</v>
      </c>
      <c r="D704" s="255" t="s">
        <v>229</v>
      </c>
      <c r="E704" s="255" t="s">
        <v>2170</v>
      </c>
      <c r="F704" s="518" t="s">
        <v>2162</v>
      </c>
      <c r="G704" s="518"/>
      <c r="H704" s="257" t="s">
        <v>231</v>
      </c>
      <c r="I704" s="258">
        <v>1.26</v>
      </c>
      <c r="J704" s="258">
        <v>0</v>
      </c>
      <c r="K704" s="259">
        <v>23.41</v>
      </c>
      <c r="L704" s="259">
        <v>29.5</v>
      </c>
    </row>
    <row r="705" spans="2:12" ht="25.5" x14ac:dyDescent="0.25">
      <c r="B705" s="255" t="s">
        <v>2273</v>
      </c>
      <c r="C705" s="256" t="s">
        <v>2306</v>
      </c>
      <c r="D705" s="255" t="s">
        <v>229</v>
      </c>
      <c r="E705" s="255" t="s">
        <v>2307</v>
      </c>
      <c r="F705" s="518" t="s">
        <v>2283</v>
      </c>
      <c r="G705" s="518"/>
      <c r="H705" s="257" t="s">
        <v>360</v>
      </c>
      <c r="I705" s="258">
        <v>0.19700000000000001</v>
      </c>
      <c r="J705" s="258">
        <v>0</v>
      </c>
      <c r="K705" s="259">
        <v>21.88</v>
      </c>
      <c r="L705" s="259">
        <v>4.3099999999999996</v>
      </c>
    </row>
    <row r="706" spans="2:12" ht="25.5" x14ac:dyDescent="0.25">
      <c r="B706" s="255" t="s">
        <v>2273</v>
      </c>
      <c r="C706" s="256" t="s">
        <v>3012</v>
      </c>
      <c r="D706" s="255" t="s">
        <v>229</v>
      </c>
      <c r="E706" s="255" t="s">
        <v>3013</v>
      </c>
      <c r="F706" s="518" t="s">
        <v>2283</v>
      </c>
      <c r="G706" s="518"/>
      <c r="H706" s="257" t="s">
        <v>360</v>
      </c>
      <c r="I706" s="258">
        <v>1.7999999999999999E-2</v>
      </c>
      <c r="J706" s="258">
        <v>0</v>
      </c>
      <c r="K706" s="259">
        <v>17.850000000000001</v>
      </c>
      <c r="L706" s="259">
        <v>0.32</v>
      </c>
    </row>
    <row r="707" spans="2:12" ht="25.5" x14ac:dyDescent="0.25">
      <c r="B707" s="255" t="s">
        <v>2273</v>
      </c>
      <c r="C707" s="256" t="s">
        <v>2491</v>
      </c>
      <c r="D707" s="255" t="s">
        <v>229</v>
      </c>
      <c r="E707" s="255" t="s">
        <v>2492</v>
      </c>
      <c r="F707" s="518" t="s">
        <v>2283</v>
      </c>
      <c r="G707" s="518"/>
      <c r="H707" s="257" t="s">
        <v>292</v>
      </c>
      <c r="I707" s="258">
        <v>0.755</v>
      </c>
      <c r="J707" s="258">
        <v>0</v>
      </c>
      <c r="K707" s="259">
        <v>12.78</v>
      </c>
      <c r="L707" s="259">
        <v>9.65</v>
      </c>
    </row>
    <row r="708" spans="2:12" ht="25.5" x14ac:dyDescent="0.25">
      <c r="B708" s="255" t="s">
        <v>2273</v>
      </c>
      <c r="C708" s="256" t="s">
        <v>2160</v>
      </c>
      <c r="D708" s="255" t="s">
        <v>229</v>
      </c>
      <c r="E708" s="255" t="s">
        <v>2161</v>
      </c>
      <c r="F708" s="518" t="s">
        <v>2162</v>
      </c>
      <c r="G708" s="518"/>
      <c r="H708" s="257" t="s">
        <v>231</v>
      </c>
      <c r="I708" s="258">
        <v>1.35</v>
      </c>
      <c r="J708" s="258">
        <v>0</v>
      </c>
      <c r="K708" s="259">
        <v>15.3</v>
      </c>
      <c r="L708" s="259">
        <v>20.66</v>
      </c>
    </row>
    <row r="709" spans="2:12" ht="25.5" x14ac:dyDescent="0.25">
      <c r="B709" s="255" t="s">
        <v>2273</v>
      </c>
      <c r="C709" s="256" t="s">
        <v>2469</v>
      </c>
      <c r="D709" s="255" t="s">
        <v>229</v>
      </c>
      <c r="E709" s="255" t="s">
        <v>2470</v>
      </c>
      <c r="F709" s="518" t="s">
        <v>2283</v>
      </c>
      <c r="G709" s="518"/>
      <c r="H709" s="257" t="s">
        <v>292</v>
      </c>
      <c r="I709" s="258">
        <v>1.2669999999999999</v>
      </c>
      <c r="J709" s="258">
        <v>0</v>
      </c>
      <c r="K709" s="259">
        <v>4.0599999999999996</v>
      </c>
      <c r="L709" s="259">
        <v>5.14</v>
      </c>
    </row>
    <row r="710" spans="2:12" ht="25.5" x14ac:dyDescent="0.25">
      <c r="B710" s="260"/>
      <c r="C710" s="260"/>
      <c r="D710" s="260"/>
      <c r="E710" s="260"/>
      <c r="F710" s="260"/>
      <c r="G710" s="260" t="s">
        <v>2274</v>
      </c>
      <c r="H710" s="261">
        <v>25.75</v>
      </c>
      <c r="I710" s="260" t="s">
        <v>2275</v>
      </c>
      <c r="J710" s="261">
        <v>24.39</v>
      </c>
      <c r="K710" s="260" t="s">
        <v>2276</v>
      </c>
      <c r="L710" s="261">
        <v>50.14</v>
      </c>
    </row>
    <row r="711" spans="2:12" ht="25.5" x14ac:dyDescent="0.25">
      <c r="B711" s="260"/>
      <c r="C711" s="260"/>
      <c r="D711" s="260"/>
      <c r="E711" s="260"/>
      <c r="F711" s="260"/>
      <c r="G711" s="260" t="s">
        <v>2277</v>
      </c>
      <c r="H711" s="261">
        <v>0</v>
      </c>
      <c r="I711" s="519"/>
      <c r="J711" s="519" t="s">
        <v>2278</v>
      </c>
      <c r="K711" s="260"/>
      <c r="L711" s="261">
        <v>86.26</v>
      </c>
    </row>
    <row r="712" spans="2:12" ht="13.5" thickBot="1" x14ac:dyDescent="0.3">
      <c r="B712" s="222"/>
      <c r="C712" s="222"/>
      <c r="D712" s="222"/>
      <c r="E712" s="222"/>
      <c r="F712" s="222"/>
      <c r="G712" s="222"/>
      <c r="H712" s="222"/>
      <c r="I712" s="222" t="s">
        <v>2279</v>
      </c>
      <c r="J712" s="262" t="s">
        <v>4906</v>
      </c>
      <c r="K712" s="222" t="s">
        <v>2280</v>
      </c>
      <c r="L712" s="263">
        <v>161539.1</v>
      </c>
    </row>
    <row r="713" spans="2:12" ht="13.5" thickTop="1" x14ac:dyDescent="0.25">
      <c r="B713" s="264"/>
      <c r="C713" s="264"/>
      <c r="D713" s="264"/>
      <c r="E713" s="264"/>
      <c r="F713" s="264"/>
      <c r="G713" s="264"/>
      <c r="H713" s="264"/>
      <c r="I713" s="264"/>
      <c r="J713" s="264"/>
      <c r="K713" s="264"/>
      <c r="L713" s="264"/>
    </row>
    <row r="714" spans="2:12" ht="15" x14ac:dyDescent="0.25">
      <c r="B714" s="247" t="s">
        <v>386</v>
      </c>
      <c r="C714" s="248" t="s">
        <v>24</v>
      </c>
      <c r="D714" s="247" t="s">
        <v>50</v>
      </c>
      <c r="E714" s="247" t="s">
        <v>45</v>
      </c>
      <c r="F714" s="520" t="s">
        <v>2152</v>
      </c>
      <c r="G714" s="520"/>
      <c r="H714" s="249" t="s">
        <v>39</v>
      </c>
      <c r="I714" s="248" t="s">
        <v>41</v>
      </c>
      <c r="J714" s="248" t="s">
        <v>2271</v>
      </c>
      <c r="K714" s="248" t="s">
        <v>82</v>
      </c>
      <c r="L714" s="248" t="s">
        <v>40</v>
      </c>
    </row>
    <row r="715" spans="2:12" ht="25.5" x14ac:dyDescent="0.25">
      <c r="B715" s="250" t="s">
        <v>2272</v>
      </c>
      <c r="C715" s="251" t="s">
        <v>387</v>
      </c>
      <c r="D715" s="250" t="s">
        <v>229</v>
      </c>
      <c r="E715" s="250" t="s">
        <v>388</v>
      </c>
      <c r="F715" s="521">
        <v>6</v>
      </c>
      <c r="G715" s="521"/>
      <c r="H715" s="252" t="s">
        <v>240</v>
      </c>
      <c r="I715" s="253">
        <v>1</v>
      </c>
      <c r="J715" s="254"/>
      <c r="K715" s="254">
        <v>96.22</v>
      </c>
      <c r="L715" s="254">
        <v>96.22</v>
      </c>
    </row>
    <row r="716" spans="2:12" ht="25.5" x14ac:dyDescent="0.25">
      <c r="B716" s="255" t="s">
        <v>2273</v>
      </c>
      <c r="C716" s="256" t="s">
        <v>2160</v>
      </c>
      <c r="D716" s="255" t="s">
        <v>229</v>
      </c>
      <c r="E716" s="255" t="s">
        <v>2161</v>
      </c>
      <c r="F716" s="518" t="s">
        <v>2162</v>
      </c>
      <c r="G716" s="518"/>
      <c r="H716" s="257" t="s">
        <v>231</v>
      </c>
      <c r="I716" s="258">
        <v>1.1599999999999999</v>
      </c>
      <c r="J716" s="258">
        <v>0</v>
      </c>
      <c r="K716" s="259">
        <v>15.3</v>
      </c>
      <c r="L716" s="259">
        <v>17.75</v>
      </c>
    </row>
    <row r="717" spans="2:12" ht="25.5" x14ac:dyDescent="0.25">
      <c r="B717" s="255" t="s">
        <v>2273</v>
      </c>
      <c r="C717" s="256" t="s">
        <v>2439</v>
      </c>
      <c r="D717" s="255" t="s">
        <v>229</v>
      </c>
      <c r="E717" s="255" t="s">
        <v>2440</v>
      </c>
      <c r="F717" s="518" t="s">
        <v>2283</v>
      </c>
      <c r="G717" s="518"/>
      <c r="H717" s="257" t="s">
        <v>360</v>
      </c>
      <c r="I717" s="258">
        <v>0.3</v>
      </c>
      <c r="J717" s="258">
        <v>0</v>
      </c>
      <c r="K717" s="259">
        <v>20.86</v>
      </c>
      <c r="L717" s="259">
        <v>6.26</v>
      </c>
    </row>
    <row r="718" spans="2:12" ht="25.5" x14ac:dyDescent="0.25">
      <c r="B718" s="255" t="s">
        <v>2273</v>
      </c>
      <c r="C718" s="256" t="s">
        <v>2491</v>
      </c>
      <c r="D718" s="255" t="s">
        <v>229</v>
      </c>
      <c r="E718" s="255" t="s">
        <v>2492</v>
      </c>
      <c r="F718" s="518" t="s">
        <v>2283</v>
      </c>
      <c r="G718" s="518"/>
      <c r="H718" s="257" t="s">
        <v>292</v>
      </c>
      <c r="I718" s="258">
        <v>0.7</v>
      </c>
      <c r="J718" s="258">
        <v>0</v>
      </c>
      <c r="K718" s="259">
        <v>12.78</v>
      </c>
      <c r="L718" s="259">
        <v>8.9499999999999993</v>
      </c>
    </row>
    <row r="719" spans="2:12" ht="25.5" x14ac:dyDescent="0.25">
      <c r="B719" s="255" t="s">
        <v>2273</v>
      </c>
      <c r="C719" s="256" t="s">
        <v>2469</v>
      </c>
      <c r="D719" s="255" t="s">
        <v>229</v>
      </c>
      <c r="E719" s="255" t="s">
        <v>2470</v>
      </c>
      <c r="F719" s="518" t="s">
        <v>2283</v>
      </c>
      <c r="G719" s="518"/>
      <c r="H719" s="257" t="s">
        <v>292</v>
      </c>
      <c r="I719" s="258">
        <v>1.5</v>
      </c>
      <c r="J719" s="258">
        <v>0</v>
      </c>
      <c r="K719" s="259">
        <v>4.0599999999999996</v>
      </c>
      <c r="L719" s="259">
        <v>6.09</v>
      </c>
    </row>
    <row r="720" spans="2:12" ht="25.5" x14ac:dyDescent="0.25">
      <c r="B720" s="255" t="s">
        <v>2273</v>
      </c>
      <c r="C720" s="256" t="s">
        <v>2323</v>
      </c>
      <c r="D720" s="255" t="s">
        <v>229</v>
      </c>
      <c r="E720" s="255" t="s">
        <v>2324</v>
      </c>
      <c r="F720" s="518" t="s">
        <v>2283</v>
      </c>
      <c r="G720" s="518"/>
      <c r="H720" s="257" t="s">
        <v>240</v>
      </c>
      <c r="I720" s="258">
        <v>0.3</v>
      </c>
      <c r="J720" s="258">
        <v>0</v>
      </c>
      <c r="K720" s="259">
        <v>66.38</v>
      </c>
      <c r="L720" s="259">
        <v>19.91</v>
      </c>
    </row>
    <row r="721" spans="2:12" ht="25.5" x14ac:dyDescent="0.25">
      <c r="B721" s="255" t="s">
        <v>2273</v>
      </c>
      <c r="C721" s="256" t="s">
        <v>2301</v>
      </c>
      <c r="D721" s="255" t="s">
        <v>229</v>
      </c>
      <c r="E721" s="255" t="s">
        <v>2302</v>
      </c>
      <c r="F721" s="518" t="s">
        <v>2283</v>
      </c>
      <c r="G721" s="518"/>
      <c r="H721" s="257" t="s">
        <v>292</v>
      </c>
      <c r="I721" s="258">
        <v>1.53</v>
      </c>
      <c r="J721" s="258">
        <v>0</v>
      </c>
      <c r="K721" s="259">
        <v>6.63</v>
      </c>
      <c r="L721" s="259">
        <v>10.14</v>
      </c>
    </row>
    <row r="722" spans="2:12" ht="25.5" x14ac:dyDescent="0.25">
      <c r="B722" s="255" t="s">
        <v>2273</v>
      </c>
      <c r="C722" s="256" t="s">
        <v>2169</v>
      </c>
      <c r="D722" s="255" t="s">
        <v>229</v>
      </c>
      <c r="E722" s="255" t="s">
        <v>2170</v>
      </c>
      <c r="F722" s="518" t="s">
        <v>2162</v>
      </c>
      <c r="G722" s="518"/>
      <c r="H722" s="257" t="s">
        <v>231</v>
      </c>
      <c r="I722" s="258">
        <v>1.1599999999999999</v>
      </c>
      <c r="J722" s="258">
        <v>0</v>
      </c>
      <c r="K722" s="259">
        <v>23.41</v>
      </c>
      <c r="L722" s="259">
        <v>27.16</v>
      </c>
    </row>
    <row r="723" spans="2:12" ht="25.5" x14ac:dyDescent="0.25">
      <c r="B723" s="260"/>
      <c r="C723" s="260"/>
      <c r="D723" s="260"/>
      <c r="E723" s="260"/>
      <c r="F723" s="260"/>
      <c r="G723" s="260" t="s">
        <v>2274</v>
      </c>
      <c r="H723" s="261">
        <v>23.05</v>
      </c>
      <c r="I723" s="260" t="s">
        <v>2275</v>
      </c>
      <c r="J723" s="261">
        <v>21.84</v>
      </c>
      <c r="K723" s="260" t="s">
        <v>2276</v>
      </c>
      <c r="L723" s="261">
        <v>44.89</v>
      </c>
    </row>
    <row r="724" spans="2:12" ht="25.5" x14ac:dyDescent="0.25">
      <c r="B724" s="260"/>
      <c r="C724" s="260"/>
      <c r="D724" s="260"/>
      <c r="E724" s="260"/>
      <c r="F724" s="260"/>
      <c r="G724" s="260" t="s">
        <v>2277</v>
      </c>
      <c r="H724" s="261">
        <v>0</v>
      </c>
      <c r="I724" s="519"/>
      <c r="J724" s="519" t="s">
        <v>2278</v>
      </c>
      <c r="K724" s="260"/>
      <c r="L724" s="261">
        <v>96.22</v>
      </c>
    </row>
    <row r="725" spans="2:12" ht="13.5" thickBot="1" x14ac:dyDescent="0.3">
      <c r="B725" s="222"/>
      <c r="C725" s="222"/>
      <c r="D725" s="222"/>
      <c r="E725" s="222"/>
      <c r="F725" s="222"/>
      <c r="G725" s="222"/>
      <c r="H725" s="222"/>
      <c r="I725" s="222" t="s">
        <v>2279</v>
      </c>
      <c r="J725" s="262" t="s">
        <v>3218</v>
      </c>
      <c r="K725" s="222" t="s">
        <v>2280</v>
      </c>
      <c r="L725" s="263">
        <v>2876.98</v>
      </c>
    </row>
    <row r="726" spans="2:12" ht="13.5" thickTop="1" x14ac:dyDescent="0.25">
      <c r="B726" s="264"/>
      <c r="C726" s="264"/>
      <c r="D726" s="264"/>
      <c r="E726" s="264"/>
      <c r="F726" s="264"/>
      <c r="G726" s="264"/>
      <c r="H726" s="264"/>
      <c r="I726" s="264"/>
      <c r="J726" s="264"/>
      <c r="K726" s="264"/>
      <c r="L726" s="264"/>
    </row>
    <row r="727" spans="2:12" ht="15" x14ac:dyDescent="0.25">
      <c r="B727" s="247" t="s">
        <v>389</v>
      </c>
      <c r="C727" s="248" t="s">
        <v>24</v>
      </c>
      <c r="D727" s="247" t="s">
        <v>50</v>
      </c>
      <c r="E727" s="247" t="s">
        <v>45</v>
      </c>
      <c r="F727" s="520" t="s">
        <v>2152</v>
      </c>
      <c r="G727" s="520"/>
      <c r="H727" s="249" t="s">
        <v>39</v>
      </c>
      <c r="I727" s="248" t="s">
        <v>41</v>
      </c>
      <c r="J727" s="248" t="s">
        <v>2271</v>
      </c>
      <c r="K727" s="248" t="s">
        <v>82</v>
      </c>
      <c r="L727" s="248" t="s">
        <v>40</v>
      </c>
    </row>
    <row r="728" spans="2:12" ht="25.5" x14ac:dyDescent="0.25">
      <c r="B728" s="250" t="s">
        <v>2272</v>
      </c>
      <c r="C728" s="251" t="s">
        <v>390</v>
      </c>
      <c r="D728" s="250" t="s">
        <v>229</v>
      </c>
      <c r="E728" s="250" t="s">
        <v>391</v>
      </c>
      <c r="F728" s="521">
        <v>6</v>
      </c>
      <c r="G728" s="521"/>
      <c r="H728" s="252" t="s">
        <v>240</v>
      </c>
      <c r="I728" s="253">
        <v>1</v>
      </c>
      <c r="J728" s="254"/>
      <c r="K728" s="254">
        <v>22.7</v>
      </c>
      <c r="L728" s="254">
        <v>22.7</v>
      </c>
    </row>
    <row r="729" spans="2:12" ht="25.5" x14ac:dyDescent="0.25">
      <c r="B729" s="255" t="s">
        <v>2273</v>
      </c>
      <c r="C729" s="256" t="s">
        <v>3219</v>
      </c>
      <c r="D729" s="255" t="s">
        <v>229</v>
      </c>
      <c r="E729" s="255" t="s">
        <v>3220</v>
      </c>
      <c r="F729" s="518" t="s">
        <v>2283</v>
      </c>
      <c r="G729" s="518"/>
      <c r="H729" s="257" t="s">
        <v>240</v>
      </c>
      <c r="I729" s="258">
        <v>1</v>
      </c>
      <c r="J729" s="258">
        <v>0</v>
      </c>
      <c r="K729" s="259">
        <v>21.17</v>
      </c>
      <c r="L729" s="259">
        <v>21.17</v>
      </c>
    </row>
    <row r="730" spans="2:12" ht="25.5" x14ac:dyDescent="0.25">
      <c r="B730" s="255" t="s">
        <v>2273</v>
      </c>
      <c r="C730" s="256" t="s">
        <v>2160</v>
      </c>
      <c r="D730" s="255" t="s">
        <v>229</v>
      </c>
      <c r="E730" s="255" t="s">
        <v>2161</v>
      </c>
      <c r="F730" s="518" t="s">
        <v>2162</v>
      </c>
      <c r="G730" s="518"/>
      <c r="H730" s="257" t="s">
        <v>231</v>
      </c>
      <c r="I730" s="258">
        <v>0.1</v>
      </c>
      <c r="J730" s="258">
        <v>0</v>
      </c>
      <c r="K730" s="259">
        <v>15.3</v>
      </c>
      <c r="L730" s="259">
        <v>1.53</v>
      </c>
    </row>
    <row r="731" spans="2:12" ht="25.5" x14ac:dyDescent="0.25">
      <c r="B731" s="260"/>
      <c r="C731" s="260"/>
      <c r="D731" s="260"/>
      <c r="E731" s="260"/>
      <c r="F731" s="260"/>
      <c r="G731" s="260" t="s">
        <v>2274</v>
      </c>
      <c r="H731" s="261">
        <v>0.79</v>
      </c>
      <c r="I731" s="260" t="s">
        <v>2275</v>
      </c>
      <c r="J731" s="261">
        <v>0.74</v>
      </c>
      <c r="K731" s="260" t="s">
        <v>2276</v>
      </c>
      <c r="L731" s="261">
        <v>1.53</v>
      </c>
    </row>
    <row r="732" spans="2:12" ht="25.5" x14ac:dyDescent="0.25">
      <c r="B732" s="260"/>
      <c r="C732" s="260"/>
      <c r="D732" s="260"/>
      <c r="E732" s="260"/>
      <c r="F732" s="260"/>
      <c r="G732" s="260" t="s">
        <v>2277</v>
      </c>
      <c r="H732" s="261">
        <v>0</v>
      </c>
      <c r="I732" s="519"/>
      <c r="J732" s="519" t="s">
        <v>2278</v>
      </c>
      <c r="K732" s="260"/>
      <c r="L732" s="261">
        <v>22.7</v>
      </c>
    </row>
    <row r="733" spans="2:12" ht="13.5" thickBot="1" x14ac:dyDescent="0.3">
      <c r="B733" s="222"/>
      <c r="C733" s="222"/>
      <c r="D733" s="222"/>
      <c r="E733" s="222"/>
      <c r="F733" s="222"/>
      <c r="G733" s="222"/>
      <c r="H733" s="222"/>
      <c r="I733" s="222" t="s">
        <v>2279</v>
      </c>
      <c r="J733" s="262" t="s">
        <v>3218</v>
      </c>
      <c r="K733" s="222" t="s">
        <v>2280</v>
      </c>
      <c r="L733" s="263">
        <v>678.73</v>
      </c>
    </row>
    <row r="734" spans="2:12" ht="13.5" thickTop="1" x14ac:dyDescent="0.25">
      <c r="B734" s="264"/>
      <c r="C734" s="264"/>
      <c r="D734" s="264"/>
      <c r="E734" s="264"/>
      <c r="F734" s="264"/>
      <c r="G734" s="264"/>
      <c r="H734" s="264"/>
      <c r="I734" s="264"/>
      <c r="J734" s="264"/>
      <c r="K734" s="264"/>
      <c r="L734" s="264"/>
    </row>
    <row r="735" spans="2:12" ht="15" x14ac:dyDescent="0.25">
      <c r="B735" s="247" t="s">
        <v>392</v>
      </c>
      <c r="C735" s="248" t="s">
        <v>24</v>
      </c>
      <c r="D735" s="247" t="s">
        <v>50</v>
      </c>
      <c r="E735" s="247" t="s">
        <v>45</v>
      </c>
      <c r="F735" s="520" t="s">
        <v>2152</v>
      </c>
      <c r="G735" s="520"/>
      <c r="H735" s="249" t="s">
        <v>39</v>
      </c>
      <c r="I735" s="248" t="s">
        <v>41</v>
      </c>
      <c r="J735" s="248" t="s">
        <v>2271</v>
      </c>
      <c r="K735" s="248" t="s">
        <v>82</v>
      </c>
      <c r="L735" s="248" t="s">
        <v>40</v>
      </c>
    </row>
    <row r="736" spans="2:12" ht="25.5" x14ac:dyDescent="0.25">
      <c r="B736" s="250" t="s">
        <v>2272</v>
      </c>
      <c r="C736" s="251" t="s">
        <v>358</v>
      </c>
      <c r="D736" s="250" t="s">
        <v>229</v>
      </c>
      <c r="E736" s="250" t="s">
        <v>359</v>
      </c>
      <c r="F736" s="521">
        <v>5</v>
      </c>
      <c r="G736" s="521"/>
      <c r="H736" s="252" t="s">
        <v>360</v>
      </c>
      <c r="I736" s="253">
        <v>1</v>
      </c>
      <c r="J736" s="254"/>
      <c r="K736" s="254">
        <v>12.25</v>
      </c>
      <c r="L736" s="254">
        <v>12.25</v>
      </c>
    </row>
    <row r="737" spans="2:12" ht="25.5" x14ac:dyDescent="0.25">
      <c r="B737" s="255" t="s">
        <v>2273</v>
      </c>
      <c r="C737" s="256" t="s">
        <v>2659</v>
      </c>
      <c r="D737" s="255" t="s">
        <v>229</v>
      </c>
      <c r="E737" s="255" t="s">
        <v>2660</v>
      </c>
      <c r="F737" s="518" t="s">
        <v>2283</v>
      </c>
      <c r="G737" s="518"/>
      <c r="H737" s="257" t="s">
        <v>360</v>
      </c>
      <c r="I737" s="258">
        <v>1.1000000000000001</v>
      </c>
      <c r="J737" s="258">
        <v>0</v>
      </c>
      <c r="K737" s="259">
        <v>8.33</v>
      </c>
      <c r="L737" s="259">
        <v>9.16</v>
      </c>
    </row>
    <row r="738" spans="2:12" ht="25.5" x14ac:dyDescent="0.25">
      <c r="B738" s="255" t="s">
        <v>2273</v>
      </c>
      <c r="C738" s="256" t="s">
        <v>2163</v>
      </c>
      <c r="D738" s="255" t="s">
        <v>229</v>
      </c>
      <c r="E738" s="255" t="s">
        <v>2164</v>
      </c>
      <c r="F738" s="518" t="s">
        <v>2162</v>
      </c>
      <c r="G738" s="518"/>
      <c r="H738" s="257" t="s">
        <v>231</v>
      </c>
      <c r="I738" s="258">
        <v>7.0000000000000007E-2</v>
      </c>
      <c r="J738" s="258">
        <v>0</v>
      </c>
      <c r="K738" s="259">
        <v>16.78</v>
      </c>
      <c r="L738" s="259">
        <v>1.17</v>
      </c>
    </row>
    <row r="739" spans="2:12" ht="25.5" x14ac:dyDescent="0.25">
      <c r="B739" s="255" t="s">
        <v>2273</v>
      </c>
      <c r="C739" s="256" t="s">
        <v>2180</v>
      </c>
      <c r="D739" s="255" t="s">
        <v>229</v>
      </c>
      <c r="E739" s="255" t="s">
        <v>2181</v>
      </c>
      <c r="F739" s="518" t="s">
        <v>2162</v>
      </c>
      <c r="G739" s="518"/>
      <c r="H739" s="257" t="s">
        <v>231</v>
      </c>
      <c r="I739" s="258">
        <v>7.0000000000000007E-2</v>
      </c>
      <c r="J739" s="258">
        <v>0</v>
      </c>
      <c r="K739" s="259">
        <v>23.41</v>
      </c>
      <c r="L739" s="259">
        <v>1.64</v>
      </c>
    </row>
    <row r="740" spans="2:12" ht="25.5" x14ac:dyDescent="0.25">
      <c r="B740" s="255" t="s">
        <v>2273</v>
      </c>
      <c r="C740" s="256" t="s">
        <v>2536</v>
      </c>
      <c r="D740" s="255" t="s">
        <v>229</v>
      </c>
      <c r="E740" s="255" t="s">
        <v>2537</v>
      </c>
      <c r="F740" s="518" t="s">
        <v>2283</v>
      </c>
      <c r="G740" s="518"/>
      <c r="H740" s="257" t="s">
        <v>360</v>
      </c>
      <c r="I740" s="258">
        <v>0.02</v>
      </c>
      <c r="J740" s="258">
        <v>0</v>
      </c>
      <c r="K740" s="259">
        <v>14.5</v>
      </c>
      <c r="L740" s="259">
        <v>0.28999999999999998</v>
      </c>
    </row>
    <row r="741" spans="2:12" ht="25.5" x14ac:dyDescent="0.25">
      <c r="B741" s="260"/>
      <c r="C741" s="260"/>
      <c r="D741" s="260"/>
      <c r="E741" s="260"/>
      <c r="F741" s="260"/>
      <c r="G741" s="260" t="s">
        <v>2274</v>
      </c>
      <c r="H741" s="261">
        <v>1.44</v>
      </c>
      <c r="I741" s="260" t="s">
        <v>2275</v>
      </c>
      <c r="J741" s="261">
        <v>1.36</v>
      </c>
      <c r="K741" s="260" t="s">
        <v>2276</v>
      </c>
      <c r="L741" s="261">
        <v>2.8</v>
      </c>
    </row>
    <row r="742" spans="2:12" ht="25.5" x14ac:dyDescent="0.25">
      <c r="B742" s="260"/>
      <c r="C742" s="260"/>
      <c r="D742" s="260"/>
      <c r="E742" s="260"/>
      <c r="F742" s="260"/>
      <c r="G742" s="260" t="s">
        <v>2277</v>
      </c>
      <c r="H742" s="261">
        <v>0</v>
      </c>
      <c r="I742" s="519"/>
      <c r="J742" s="519" t="s">
        <v>2278</v>
      </c>
      <c r="K742" s="260"/>
      <c r="L742" s="261">
        <v>12.25</v>
      </c>
    </row>
    <row r="743" spans="2:12" ht="13.5" thickBot="1" x14ac:dyDescent="0.3">
      <c r="B743" s="222"/>
      <c r="C743" s="222"/>
      <c r="D743" s="222"/>
      <c r="E743" s="222"/>
      <c r="F743" s="222"/>
      <c r="G743" s="222"/>
      <c r="H743" s="222"/>
      <c r="I743" s="222" t="s">
        <v>2279</v>
      </c>
      <c r="J743" s="262" t="s">
        <v>4907</v>
      </c>
      <c r="K743" s="222" t="s">
        <v>2280</v>
      </c>
      <c r="L743" s="263">
        <v>24885.88</v>
      </c>
    </row>
    <row r="744" spans="2:12" ht="13.5" thickTop="1" x14ac:dyDescent="0.25">
      <c r="B744" s="264"/>
      <c r="C744" s="264"/>
      <c r="D744" s="264"/>
      <c r="E744" s="264"/>
      <c r="F744" s="264"/>
      <c r="G744" s="264"/>
      <c r="H744" s="264"/>
      <c r="I744" s="264"/>
      <c r="J744" s="264"/>
      <c r="K744" s="264"/>
      <c r="L744" s="264"/>
    </row>
    <row r="745" spans="2:12" ht="15" x14ac:dyDescent="0.25">
      <c r="B745" s="247" t="s">
        <v>393</v>
      </c>
      <c r="C745" s="248" t="s">
        <v>24</v>
      </c>
      <c r="D745" s="247" t="s">
        <v>50</v>
      </c>
      <c r="E745" s="247" t="s">
        <v>45</v>
      </c>
      <c r="F745" s="520" t="s">
        <v>2152</v>
      </c>
      <c r="G745" s="520"/>
      <c r="H745" s="249" t="s">
        <v>39</v>
      </c>
      <c r="I745" s="248" t="s">
        <v>41</v>
      </c>
      <c r="J745" s="248" t="s">
        <v>2271</v>
      </c>
      <c r="K745" s="248" t="s">
        <v>82</v>
      </c>
      <c r="L745" s="248" t="s">
        <v>40</v>
      </c>
    </row>
    <row r="746" spans="2:12" ht="25.5" x14ac:dyDescent="0.25">
      <c r="B746" s="250" t="s">
        <v>2272</v>
      </c>
      <c r="C746" s="251" t="s">
        <v>362</v>
      </c>
      <c r="D746" s="250" t="s">
        <v>229</v>
      </c>
      <c r="E746" s="250" t="s">
        <v>363</v>
      </c>
      <c r="F746" s="521">
        <v>5</v>
      </c>
      <c r="G746" s="521"/>
      <c r="H746" s="252" t="s">
        <v>360</v>
      </c>
      <c r="I746" s="253">
        <v>1</v>
      </c>
      <c r="J746" s="254"/>
      <c r="K746" s="254">
        <v>11.05</v>
      </c>
      <c r="L746" s="254">
        <v>11.05</v>
      </c>
    </row>
    <row r="747" spans="2:12" ht="25.5" x14ac:dyDescent="0.25">
      <c r="B747" s="255" t="s">
        <v>2273</v>
      </c>
      <c r="C747" s="256" t="s">
        <v>2180</v>
      </c>
      <c r="D747" s="255" t="s">
        <v>229</v>
      </c>
      <c r="E747" s="255" t="s">
        <v>2181</v>
      </c>
      <c r="F747" s="518" t="s">
        <v>2162</v>
      </c>
      <c r="G747" s="518"/>
      <c r="H747" s="257" t="s">
        <v>231</v>
      </c>
      <c r="I747" s="258">
        <v>0.08</v>
      </c>
      <c r="J747" s="258">
        <v>0</v>
      </c>
      <c r="K747" s="259">
        <v>23.41</v>
      </c>
      <c r="L747" s="259">
        <v>1.87</v>
      </c>
    </row>
    <row r="748" spans="2:12" ht="25.5" x14ac:dyDescent="0.25">
      <c r="B748" s="255" t="s">
        <v>2273</v>
      </c>
      <c r="C748" s="256" t="s">
        <v>2536</v>
      </c>
      <c r="D748" s="255" t="s">
        <v>229</v>
      </c>
      <c r="E748" s="255" t="s">
        <v>2537</v>
      </c>
      <c r="F748" s="518" t="s">
        <v>2283</v>
      </c>
      <c r="G748" s="518"/>
      <c r="H748" s="257" t="s">
        <v>360</v>
      </c>
      <c r="I748" s="258">
        <v>0.02</v>
      </c>
      <c r="J748" s="258">
        <v>0</v>
      </c>
      <c r="K748" s="259">
        <v>14.5</v>
      </c>
      <c r="L748" s="259">
        <v>0.28999999999999998</v>
      </c>
    </row>
    <row r="749" spans="2:12" ht="25.5" x14ac:dyDescent="0.25">
      <c r="B749" s="255" t="s">
        <v>2273</v>
      </c>
      <c r="C749" s="256" t="s">
        <v>2163</v>
      </c>
      <c r="D749" s="255" t="s">
        <v>229</v>
      </c>
      <c r="E749" s="255" t="s">
        <v>2164</v>
      </c>
      <c r="F749" s="518" t="s">
        <v>2162</v>
      </c>
      <c r="G749" s="518"/>
      <c r="H749" s="257" t="s">
        <v>231</v>
      </c>
      <c r="I749" s="258">
        <v>0.08</v>
      </c>
      <c r="J749" s="258">
        <v>0</v>
      </c>
      <c r="K749" s="259">
        <v>16.78</v>
      </c>
      <c r="L749" s="259">
        <v>1.34</v>
      </c>
    </row>
    <row r="750" spans="2:12" ht="25.5" x14ac:dyDescent="0.25">
      <c r="B750" s="255" t="s">
        <v>2273</v>
      </c>
      <c r="C750" s="256" t="s">
        <v>2547</v>
      </c>
      <c r="D750" s="255" t="s">
        <v>229</v>
      </c>
      <c r="E750" s="255" t="s">
        <v>2548</v>
      </c>
      <c r="F750" s="518" t="s">
        <v>2283</v>
      </c>
      <c r="G750" s="518"/>
      <c r="H750" s="257" t="s">
        <v>360</v>
      </c>
      <c r="I750" s="258">
        <v>1.1000000000000001</v>
      </c>
      <c r="J750" s="258">
        <v>0</v>
      </c>
      <c r="K750" s="259">
        <v>6.87</v>
      </c>
      <c r="L750" s="259">
        <v>7.56</v>
      </c>
    </row>
    <row r="751" spans="2:12" ht="25.5" x14ac:dyDescent="0.25">
      <c r="B751" s="260"/>
      <c r="C751" s="260"/>
      <c r="D751" s="260"/>
      <c r="E751" s="260"/>
      <c r="F751" s="260"/>
      <c r="G751" s="260" t="s">
        <v>2274</v>
      </c>
      <c r="H751" s="261">
        <v>1.65</v>
      </c>
      <c r="I751" s="260" t="s">
        <v>2275</v>
      </c>
      <c r="J751" s="261">
        <v>1.56</v>
      </c>
      <c r="K751" s="260" t="s">
        <v>2276</v>
      </c>
      <c r="L751" s="261">
        <v>3.21</v>
      </c>
    </row>
    <row r="752" spans="2:12" ht="25.5" x14ac:dyDescent="0.25">
      <c r="B752" s="260"/>
      <c r="C752" s="260"/>
      <c r="D752" s="260"/>
      <c r="E752" s="260"/>
      <c r="F752" s="260"/>
      <c r="G752" s="260" t="s">
        <v>2277</v>
      </c>
      <c r="H752" s="261">
        <v>0</v>
      </c>
      <c r="I752" s="519"/>
      <c r="J752" s="519" t="s">
        <v>2278</v>
      </c>
      <c r="K752" s="260"/>
      <c r="L752" s="261">
        <v>11.05</v>
      </c>
    </row>
    <row r="753" spans="2:12" ht="13.5" thickBot="1" x14ac:dyDescent="0.3">
      <c r="B753" s="222"/>
      <c r="C753" s="222"/>
      <c r="D753" s="222"/>
      <c r="E753" s="222"/>
      <c r="F753" s="222"/>
      <c r="G753" s="222"/>
      <c r="H753" s="222"/>
      <c r="I753" s="222" t="s">
        <v>2279</v>
      </c>
      <c r="J753" s="262" t="s">
        <v>4908</v>
      </c>
      <c r="K753" s="222" t="s">
        <v>2280</v>
      </c>
      <c r="L753" s="263">
        <v>4614.4799999999996</v>
      </c>
    </row>
    <row r="754" spans="2:12" ht="13.5" thickTop="1" x14ac:dyDescent="0.25">
      <c r="B754" s="264"/>
      <c r="C754" s="264"/>
      <c r="D754" s="264"/>
      <c r="E754" s="264"/>
      <c r="F754" s="264"/>
      <c r="G754" s="264"/>
      <c r="H754" s="264"/>
      <c r="I754" s="264"/>
      <c r="J754" s="264"/>
      <c r="K754" s="264"/>
      <c r="L754" s="264"/>
    </row>
    <row r="755" spans="2:12" ht="15" x14ac:dyDescent="0.25">
      <c r="B755" s="247" t="s">
        <v>394</v>
      </c>
      <c r="C755" s="248" t="s">
        <v>24</v>
      </c>
      <c r="D755" s="247" t="s">
        <v>50</v>
      </c>
      <c r="E755" s="247" t="s">
        <v>45</v>
      </c>
      <c r="F755" s="520" t="s">
        <v>2152</v>
      </c>
      <c r="G755" s="520"/>
      <c r="H755" s="249" t="s">
        <v>39</v>
      </c>
      <c r="I755" s="248" t="s">
        <v>41</v>
      </c>
      <c r="J755" s="248" t="s">
        <v>2271</v>
      </c>
      <c r="K755" s="248" t="s">
        <v>82</v>
      </c>
      <c r="L755" s="248" t="s">
        <v>40</v>
      </c>
    </row>
    <row r="756" spans="2:12" ht="25.5" x14ac:dyDescent="0.25">
      <c r="B756" s="250" t="s">
        <v>2272</v>
      </c>
      <c r="C756" s="251" t="s">
        <v>365</v>
      </c>
      <c r="D756" s="250" t="s">
        <v>229</v>
      </c>
      <c r="E756" s="250" t="s">
        <v>366</v>
      </c>
      <c r="F756" s="521">
        <v>5</v>
      </c>
      <c r="G756" s="521"/>
      <c r="H756" s="252" t="s">
        <v>360</v>
      </c>
      <c r="I756" s="253">
        <v>1</v>
      </c>
      <c r="J756" s="254"/>
      <c r="K756" s="254">
        <v>11.03</v>
      </c>
      <c r="L756" s="254">
        <v>11.03</v>
      </c>
    </row>
    <row r="757" spans="2:12" ht="25.5" x14ac:dyDescent="0.25">
      <c r="B757" s="255" t="s">
        <v>2273</v>
      </c>
      <c r="C757" s="256" t="s">
        <v>2536</v>
      </c>
      <c r="D757" s="255" t="s">
        <v>229</v>
      </c>
      <c r="E757" s="255" t="s">
        <v>2537</v>
      </c>
      <c r="F757" s="518" t="s">
        <v>2283</v>
      </c>
      <c r="G757" s="518"/>
      <c r="H757" s="257" t="s">
        <v>360</v>
      </c>
      <c r="I757" s="258">
        <v>0.02</v>
      </c>
      <c r="J757" s="258">
        <v>0</v>
      </c>
      <c r="K757" s="259">
        <v>14.5</v>
      </c>
      <c r="L757" s="259">
        <v>0.28999999999999998</v>
      </c>
    </row>
    <row r="758" spans="2:12" ht="25.5" x14ac:dyDescent="0.25">
      <c r="B758" s="255" t="s">
        <v>2273</v>
      </c>
      <c r="C758" s="256" t="s">
        <v>2664</v>
      </c>
      <c r="D758" s="255" t="s">
        <v>229</v>
      </c>
      <c r="E758" s="255" t="s">
        <v>2665</v>
      </c>
      <c r="F758" s="518" t="s">
        <v>2283</v>
      </c>
      <c r="G758" s="518"/>
      <c r="H758" s="257" t="s">
        <v>360</v>
      </c>
      <c r="I758" s="258">
        <v>1.1000000000000001</v>
      </c>
      <c r="J758" s="258">
        <v>0</v>
      </c>
      <c r="K758" s="259">
        <v>6.85</v>
      </c>
      <c r="L758" s="259">
        <v>7.54</v>
      </c>
    </row>
    <row r="759" spans="2:12" ht="25.5" x14ac:dyDescent="0.25">
      <c r="B759" s="255" t="s">
        <v>2273</v>
      </c>
      <c r="C759" s="256" t="s">
        <v>2180</v>
      </c>
      <c r="D759" s="255" t="s">
        <v>229</v>
      </c>
      <c r="E759" s="255" t="s">
        <v>2181</v>
      </c>
      <c r="F759" s="518" t="s">
        <v>2162</v>
      </c>
      <c r="G759" s="518"/>
      <c r="H759" s="257" t="s">
        <v>231</v>
      </c>
      <c r="I759" s="258">
        <v>0.08</v>
      </c>
      <c r="J759" s="258">
        <v>0</v>
      </c>
      <c r="K759" s="259">
        <v>23.41</v>
      </c>
      <c r="L759" s="259">
        <v>1.87</v>
      </c>
    </row>
    <row r="760" spans="2:12" ht="25.5" x14ac:dyDescent="0.25">
      <c r="B760" s="255" t="s">
        <v>2273</v>
      </c>
      <c r="C760" s="256" t="s">
        <v>2163</v>
      </c>
      <c r="D760" s="255" t="s">
        <v>229</v>
      </c>
      <c r="E760" s="255" t="s">
        <v>2164</v>
      </c>
      <c r="F760" s="518" t="s">
        <v>2162</v>
      </c>
      <c r="G760" s="518"/>
      <c r="H760" s="257" t="s">
        <v>231</v>
      </c>
      <c r="I760" s="258">
        <v>0.08</v>
      </c>
      <c r="J760" s="258">
        <v>0</v>
      </c>
      <c r="K760" s="259">
        <v>16.78</v>
      </c>
      <c r="L760" s="259">
        <v>1.34</v>
      </c>
    </row>
    <row r="761" spans="2:12" ht="25.5" x14ac:dyDescent="0.25">
      <c r="B761" s="260"/>
      <c r="C761" s="260"/>
      <c r="D761" s="260"/>
      <c r="E761" s="260"/>
      <c r="F761" s="260"/>
      <c r="G761" s="260" t="s">
        <v>2274</v>
      </c>
      <c r="H761" s="261">
        <v>1.65</v>
      </c>
      <c r="I761" s="260" t="s">
        <v>2275</v>
      </c>
      <c r="J761" s="261">
        <v>1.56</v>
      </c>
      <c r="K761" s="260" t="s">
        <v>2276</v>
      </c>
      <c r="L761" s="261">
        <v>3.21</v>
      </c>
    </row>
    <row r="762" spans="2:12" ht="25.5" x14ac:dyDescent="0.25">
      <c r="B762" s="260"/>
      <c r="C762" s="260"/>
      <c r="D762" s="260"/>
      <c r="E762" s="260"/>
      <c r="F762" s="260"/>
      <c r="G762" s="260" t="s">
        <v>2277</v>
      </c>
      <c r="H762" s="261">
        <v>0</v>
      </c>
      <c r="I762" s="519"/>
      <c r="J762" s="519" t="s">
        <v>2278</v>
      </c>
      <c r="K762" s="260"/>
      <c r="L762" s="261">
        <v>11.03</v>
      </c>
    </row>
    <row r="763" spans="2:12" ht="13.5" thickBot="1" x14ac:dyDescent="0.3">
      <c r="B763" s="222"/>
      <c r="C763" s="222"/>
      <c r="D763" s="222"/>
      <c r="E763" s="222"/>
      <c r="F763" s="222"/>
      <c r="G763" s="222"/>
      <c r="H763" s="222"/>
      <c r="I763" s="222" t="s">
        <v>2279</v>
      </c>
      <c r="J763" s="262" t="s">
        <v>4909</v>
      </c>
      <c r="K763" s="222" t="s">
        <v>2280</v>
      </c>
      <c r="L763" s="263">
        <v>14784.61</v>
      </c>
    </row>
    <row r="764" spans="2:12" ht="13.5" thickTop="1" x14ac:dyDescent="0.25">
      <c r="B764" s="264"/>
      <c r="C764" s="264"/>
      <c r="D764" s="264"/>
      <c r="E764" s="264"/>
      <c r="F764" s="264"/>
      <c r="G764" s="264"/>
      <c r="H764" s="264"/>
      <c r="I764" s="264"/>
      <c r="J764" s="264"/>
      <c r="K764" s="264"/>
      <c r="L764" s="264"/>
    </row>
    <row r="765" spans="2:12" ht="15" x14ac:dyDescent="0.25">
      <c r="B765" s="247" t="s">
        <v>395</v>
      </c>
      <c r="C765" s="248" t="s">
        <v>24</v>
      </c>
      <c r="D765" s="247" t="s">
        <v>50</v>
      </c>
      <c r="E765" s="247" t="s">
        <v>45</v>
      </c>
      <c r="F765" s="520" t="s">
        <v>2152</v>
      </c>
      <c r="G765" s="520"/>
      <c r="H765" s="249" t="s">
        <v>39</v>
      </c>
      <c r="I765" s="248" t="s">
        <v>41</v>
      </c>
      <c r="J765" s="248" t="s">
        <v>2271</v>
      </c>
      <c r="K765" s="248" t="s">
        <v>82</v>
      </c>
      <c r="L765" s="248" t="s">
        <v>40</v>
      </c>
    </row>
    <row r="766" spans="2:12" ht="25.5" x14ac:dyDescent="0.25">
      <c r="B766" s="250" t="s">
        <v>2272</v>
      </c>
      <c r="C766" s="251" t="s">
        <v>368</v>
      </c>
      <c r="D766" s="250" t="s">
        <v>229</v>
      </c>
      <c r="E766" s="250" t="s">
        <v>369</v>
      </c>
      <c r="F766" s="521">
        <v>5</v>
      </c>
      <c r="G766" s="521"/>
      <c r="H766" s="252" t="s">
        <v>360</v>
      </c>
      <c r="I766" s="253">
        <v>1</v>
      </c>
      <c r="J766" s="254"/>
      <c r="K766" s="254">
        <v>10.94</v>
      </c>
      <c r="L766" s="254">
        <v>10.94</v>
      </c>
    </row>
    <row r="767" spans="2:12" ht="25.5" x14ac:dyDescent="0.25">
      <c r="B767" s="255" t="s">
        <v>2273</v>
      </c>
      <c r="C767" s="256" t="s">
        <v>2661</v>
      </c>
      <c r="D767" s="255" t="s">
        <v>229</v>
      </c>
      <c r="E767" s="255" t="s">
        <v>2662</v>
      </c>
      <c r="F767" s="518" t="s">
        <v>2283</v>
      </c>
      <c r="G767" s="518"/>
      <c r="H767" s="257" t="s">
        <v>360</v>
      </c>
      <c r="I767" s="258">
        <v>1.1000000000000001</v>
      </c>
      <c r="J767" s="258">
        <v>0</v>
      </c>
      <c r="K767" s="259">
        <v>6.77</v>
      </c>
      <c r="L767" s="259">
        <v>7.45</v>
      </c>
    </row>
    <row r="768" spans="2:12" ht="25.5" x14ac:dyDescent="0.25">
      <c r="B768" s="255" t="s">
        <v>2273</v>
      </c>
      <c r="C768" s="256" t="s">
        <v>2180</v>
      </c>
      <c r="D768" s="255" t="s">
        <v>229</v>
      </c>
      <c r="E768" s="255" t="s">
        <v>2181</v>
      </c>
      <c r="F768" s="518" t="s">
        <v>2162</v>
      </c>
      <c r="G768" s="518"/>
      <c r="H768" s="257" t="s">
        <v>231</v>
      </c>
      <c r="I768" s="258">
        <v>0.08</v>
      </c>
      <c r="J768" s="258">
        <v>0</v>
      </c>
      <c r="K768" s="259">
        <v>23.41</v>
      </c>
      <c r="L768" s="259">
        <v>1.87</v>
      </c>
    </row>
    <row r="769" spans="2:12" ht="25.5" x14ac:dyDescent="0.25">
      <c r="B769" s="255" t="s">
        <v>2273</v>
      </c>
      <c r="C769" s="256" t="s">
        <v>2163</v>
      </c>
      <c r="D769" s="255" t="s">
        <v>229</v>
      </c>
      <c r="E769" s="255" t="s">
        <v>2164</v>
      </c>
      <c r="F769" s="518" t="s">
        <v>2162</v>
      </c>
      <c r="G769" s="518"/>
      <c r="H769" s="257" t="s">
        <v>231</v>
      </c>
      <c r="I769" s="258">
        <v>0.08</v>
      </c>
      <c r="J769" s="258">
        <v>0</v>
      </c>
      <c r="K769" s="259">
        <v>16.78</v>
      </c>
      <c r="L769" s="259">
        <v>1.34</v>
      </c>
    </row>
    <row r="770" spans="2:12" ht="25.5" x14ac:dyDescent="0.25">
      <c r="B770" s="255" t="s">
        <v>2273</v>
      </c>
      <c r="C770" s="256" t="s">
        <v>2536</v>
      </c>
      <c r="D770" s="255" t="s">
        <v>229</v>
      </c>
      <c r="E770" s="255" t="s">
        <v>2537</v>
      </c>
      <c r="F770" s="518" t="s">
        <v>2283</v>
      </c>
      <c r="G770" s="518"/>
      <c r="H770" s="257" t="s">
        <v>360</v>
      </c>
      <c r="I770" s="258">
        <v>0.02</v>
      </c>
      <c r="J770" s="258">
        <v>0</v>
      </c>
      <c r="K770" s="259">
        <v>14.5</v>
      </c>
      <c r="L770" s="259">
        <v>0.28999999999999998</v>
      </c>
    </row>
    <row r="771" spans="2:12" ht="25.5" x14ac:dyDescent="0.25">
      <c r="B771" s="260"/>
      <c r="C771" s="260"/>
      <c r="D771" s="260"/>
      <c r="E771" s="260"/>
      <c r="F771" s="260"/>
      <c r="G771" s="260" t="s">
        <v>2274</v>
      </c>
      <c r="H771" s="261">
        <v>1.65</v>
      </c>
      <c r="I771" s="260" t="s">
        <v>2275</v>
      </c>
      <c r="J771" s="261">
        <v>1.56</v>
      </c>
      <c r="K771" s="260" t="s">
        <v>2276</v>
      </c>
      <c r="L771" s="261">
        <v>3.21</v>
      </c>
    </row>
    <row r="772" spans="2:12" ht="25.5" x14ac:dyDescent="0.25">
      <c r="B772" s="260"/>
      <c r="C772" s="260"/>
      <c r="D772" s="260"/>
      <c r="E772" s="260"/>
      <c r="F772" s="260"/>
      <c r="G772" s="260" t="s">
        <v>2277</v>
      </c>
      <c r="H772" s="261">
        <v>0</v>
      </c>
      <c r="I772" s="519"/>
      <c r="J772" s="519" t="s">
        <v>2278</v>
      </c>
      <c r="K772" s="260"/>
      <c r="L772" s="261">
        <v>10.94</v>
      </c>
    </row>
    <row r="773" spans="2:12" ht="13.5" thickBot="1" x14ac:dyDescent="0.3">
      <c r="B773" s="222"/>
      <c r="C773" s="222"/>
      <c r="D773" s="222"/>
      <c r="E773" s="222"/>
      <c r="F773" s="222"/>
      <c r="G773" s="222"/>
      <c r="H773" s="222"/>
      <c r="I773" s="222" t="s">
        <v>2279</v>
      </c>
      <c r="J773" s="262" t="s">
        <v>4910</v>
      </c>
      <c r="K773" s="222" t="s">
        <v>2280</v>
      </c>
      <c r="L773" s="263">
        <v>36112.94</v>
      </c>
    </row>
    <row r="774" spans="2:12" ht="13.5" thickTop="1" x14ac:dyDescent="0.25">
      <c r="B774" s="264"/>
      <c r="C774" s="264"/>
      <c r="D774" s="264"/>
      <c r="E774" s="264"/>
      <c r="F774" s="264"/>
      <c r="G774" s="264"/>
      <c r="H774" s="264"/>
      <c r="I774" s="264"/>
      <c r="J774" s="264"/>
      <c r="K774" s="264"/>
      <c r="L774" s="264"/>
    </row>
    <row r="775" spans="2:12" ht="15" x14ac:dyDescent="0.25">
      <c r="B775" s="247" t="s">
        <v>396</v>
      </c>
      <c r="C775" s="248" t="s">
        <v>24</v>
      </c>
      <c r="D775" s="247" t="s">
        <v>50</v>
      </c>
      <c r="E775" s="247" t="s">
        <v>45</v>
      </c>
      <c r="F775" s="520" t="s">
        <v>2152</v>
      </c>
      <c r="G775" s="520"/>
      <c r="H775" s="249" t="s">
        <v>39</v>
      </c>
      <c r="I775" s="248" t="s">
        <v>41</v>
      </c>
      <c r="J775" s="248" t="s">
        <v>2271</v>
      </c>
      <c r="K775" s="248" t="s">
        <v>82</v>
      </c>
      <c r="L775" s="248" t="s">
        <v>40</v>
      </c>
    </row>
    <row r="776" spans="2:12" ht="25.5" x14ac:dyDescent="0.25">
      <c r="B776" s="250" t="s">
        <v>2272</v>
      </c>
      <c r="C776" s="251" t="s">
        <v>371</v>
      </c>
      <c r="D776" s="250" t="s">
        <v>229</v>
      </c>
      <c r="E776" s="250" t="s">
        <v>372</v>
      </c>
      <c r="F776" s="521">
        <v>5</v>
      </c>
      <c r="G776" s="521"/>
      <c r="H776" s="252" t="s">
        <v>360</v>
      </c>
      <c r="I776" s="253">
        <v>1</v>
      </c>
      <c r="J776" s="254"/>
      <c r="K776" s="254">
        <v>11.87</v>
      </c>
      <c r="L776" s="254">
        <v>11.87</v>
      </c>
    </row>
    <row r="777" spans="2:12" ht="25.5" x14ac:dyDescent="0.25">
      <c r="B777" s="255" t="s">
        <v>2273</v>
      </c>
      <c r="C777" s="256" t="s">
        <v>2180</v>
      </c>
      <c r="D777" s="255" t="s">
        <v>229</v>
      </c>
      <c r="E777" s="255" t="s">
        <v>2181</v>
      </c>
      <c r="F777" s="518" t="s">
        <v>2162</v>
      </c>
      <c r="G777" s="518"/>
      <c r="H777" s="257" t="s">
        <v>231</v>
      </c>
      <c r="I777" s="258">
        <v>0.1</v>
      </c>
      <c r="J777" s="258">
        <v>0</v>
      </c>
      <c r="K777" s="259">
        <v>23.41</v>
      </c>
      <c r="L777" s="259">
        <v>2.34</v>
      </c>
    </row>
    <row r="778" spans="2:12" ht="25.5" x14ac:dyDescent="0.25">
      <c r="B778" s="255" t="s">
        <v>2273</v>
      </c>
      <c r="C778" s="256" t="s">
        <v>2666</v>
      </c>
      <c r="D778" s="255" t="s">
        <v>229</v>
      </c>
      <c r="E778" s="255" t="s">
        <v>2667</v>
      </c>
      <c r="F778" s="518" t="s">
        <v>2283</v>
      </c>
      <c r="G778" s="518"/>
      <c r="H778" s="257" t="s">
        <v>360</v>
      </c>
      <c r="I778" s="258">
        <v>1.1000000000000001</v>
      </c>
      <c r="J778" s="258">
        <v>0</v>
      </c>
      <c r="K778" s="259">
        <v>6.76</v>
      </c>
      <c r="L778" s="259">
        <v>7.44</v>
      </c>
    </row>
    <row r="779" spans="2:12" ht="25.5" x14ac:dyDescent="0.25">
      <c r="B779" s="255" t="s">
        <v>2273</v>
      </c>
      <c r="C779" s="256" t="s">
        <v>2536</v>
      </c>
      <c r="D779" s="255" t="s">
        <v>229</v>
      </c>
      <c r="E779" s="255" t="s">
        <v>2537</v>
      </c>
      <c r="F779" s="518" t="s">
        <v>2283</v>
      </c>
      <c r="G779" s="518"/>
      <c r="H779" s="257" t="s">
        <v>360</v>
      </c>
      <c r="I779" s="258">
        <v>0.03</v>
      </c>
      <c r="J779" s="258">
        <v>0</v>
      </c>
      <c r="K779" s="259">
        <v>14.5</v>
      </c>
      <c r="L779" s="259">
        <v>0.44</v>
      </c>
    </row>
    <row r="780" spans="2:12" ht="25.5" x14ac:dyDescent="0.25">
      <c r="B780" s="255" t="s">
        <v>2273</v>
      </c>
      <c r="C780" s="256" t="s">
        <v>2163</v>
      </c>
      <c r="D780" s="255" t="s">
        <v>229</v>
      </c>
      <c r="E780" s="255" t="s">
        <v>2164</v>
      </c>
      <c r="F780" s="518" t="s">
        <v>2162</v>
      </c>
      <c r="G780" s="518"/>
      <c r="H780" s="257" t="s">
        <v>231</v>
      </c>
      <c r="I780" s="258">
        <v>0.1</v>
      </c>
      <c r="J780" s="258">
        <v>0</v>
      </c>
      <c r="K780" s="259">
        <v>16.78</v>
      </c>
      <c r="L780" s="259">
        <v>1.68</v>
      </c>
    </row>
    <row r="781" spans="2:12" ht="25.5" x14ac:dyDescent="0.25">
      <c r="B781" s="260"/>
      <c r="C781" s="260"/>
      <c r="D781" s="260"/>
      <c r="E781" s="260"/>
      <c r="F781" s="260"/>
      <c r="G781" s="260" t="s">
        <v>2274</v>
      </c>
      <c r="H781" s="261">
        <v>2.06</v>
      </c>
      <c r="I781" s="260" t="s">
        <v>2275</v>
      </c>
      <c r="J781" s="261">
        <v>1.95</v>
      </c>
      <c r="K781" s="260" t="s">
        <v>2276</v>
      </c>
      <c r="L781" s="261">
        <v>4.01</v>
      </c>
    </row>
    <row r="782" spans="2:12" ht="25.5" x14ac:dyDescent="0.25">
      <c r="B782" s="260"/>
      <c r="C782" s="260"/>
      <c r="D782" s="260"/>
      <c r="E782" s="260"/>
      <c r="F782" s="260"/>
      <c r="G782" s="260" t="s">
        <v>2277</v>
      </c>
      <c r="H782" s="261">
        <v>0</v>
      </c>
      <c r="I782" s="519"/>
      <c r="J782" s="519" t="s">
        <v>2278</v>
      </c>
      <c r="K782" s="260"/>
      <c r="L782" s="261">
        <v>11.87</v>
      </c>
    </row>
    <row r="783" spans="2:12" ht="13.5" thickBot="1" x14ac:dyDescent="0.3">
      <c r="B783" s="222"/>
      <c r="C783" s="222"/>
      <c r="D783" s="222"/>
      <c r="E783" s="222"/>
      <c r="F783" s="222"/>
      <c r="G783" s="222"/>
      <c r="H783" s="222"/>
      <c r="I783" s="222" t="s">
        <v>2279</v>
      </c>
      <c r="J783" s="262" t="s">
        <v>4911</v>
      </c>
      <c r="K783" s="222" t="s">
        <v>2280</v>
      </c>
      <c r="L783" s="263">
        <v>13167.39</v>
      </c>
    </row>
    <row r="784" spans="2:12" ht="13.5" thickTop="1" x14ac:dyDescent="0.25">
      <c r="B784" s="264"/>
      <c r="C784" s="264"/>
      <c r="D784" s="264"/>
      <c r="E784" s="264"/>
      <c r="F784" s="264"/>
      <c r="G784" s="264"/>
      <c r="H784" s="264"/>
      <c r="I784" s="264"/>
      <c r="J784" s="264"/>
      <c r="K784" s="264"/>
      <c r="L784" s="264"/>
    </row>
    <row r="785" spans="2:12" ht="15" x14ac:dyDescent="0.25">
      <c r="B785" s="247" t="s">
        <v>397</v>
      </c>
      <c r="C785" s="248" t="s">
        <v>24</v>
      </c>
      <c r="D785" s="247" t="s">
        <v>50</v>
      </c>
      <c r="E785" s="247" t="s">
        <v>45</v>
      </c>
      <c r="F785" s="520" t="s">
        <v>2152</v>
      </c>
      <c r="G785" s="520"/>
      <c r="H785" s="249" t="s">
        <v>39</v>
      </c>
      <c r="I785" s="248" t="s">
        <v>41</v>
      </c>
      <c r="J785" s="248" t="s">
        <v>2271</v>
      </c>
      <c r="K785" s="248" t="s">
        <v>82</v>
      </c>
      <c r="L785" s="248" t="s">
        <v>40</v>
      </c>
    </row>
    <row r="786" spans="2:12" ht="25.5" x14ac:dyDescent="0.25">
      <c r="B786" s="250" t="s">
        <v>2272</v>
      </c>
      <c r="C786" s="251" t="s">
        <v>374</v>
      </c>
      <c r="D786" s="250" t="s">
        <v>229</v>
      </c>
      <c r="E786" s="250" t="s">
        <v>375</v>
      </c>
      <c r="F786" s="521">
        <v>5</v>
      </c>
      <c r="G786" s="521"/>
      <c r="H786" s="252" t="s">
        <v>360</v>
      </c>
      <c r="I786" s="253">
        <v>1</v>
      </c>
      <c r="J786" s="254"/>
      <c r="K786" s="254">
        <v>11.84</v>
      </c>
      <c r="L786" s="254">
        <v>11.84</v>
      </c>
    </row>
    <row r="787" spans="2:12" ht="25.5" x14ac:dyDescent="0.25">
      <c r="B787" s="255" t="s">
        <v>2273</v>
      </c>
      <c r="C787" s="256" t="s">
        <v>2163</v>
      </c>
      <c r="D787" s="255" t="s">
        <v>229</v>
      </c>
      <c r="E787" s="255" t="s">
        <v>2164</v>
      </c>
      <c r="F787" s="518" t="s">
        <v>2162</v>
      </c>
      <c r="G787" s="518"/>
      <c r="H787" s="257" t="s">
        <v>231</v>
      </c>
      <c r="I787" s="258">
        <v>0.1</v>
      </c>
      <c r="J787" s="258">
        <v>0</v>
      </c>
      <c r="K787" s="259">
        <v>16.78</v>
      </c>
      <c r="L787" s="259">
        <v>1.68</v>
      </c>
    </row>
    <row r="788" spans="2:12" ht="25.5" x14ac:dyDescent="0.25">
      <c r="B788" s="255" t="s">
        <v>2273</v>
      </c>
      <c r="C788" s="256" t="s">
        <v>2180</v>
      </c>
      <c r="D788" s="255" t="s">
        <v>229</v>
      </c>
      <c r="E788" s="255" t="s">
        <v>2181</v>
      </c>
      <c r="F788" s="518" t="s">
        <v>2162</v>
      </c>
      <c r="G788" s="518"/>
      <c r="H788" s="257" t="s">
        <v>231</v>
      </c>
      <c r="I788" s="258">
        <v>0.1</v>
      </c>
      <c r="J788" s="258">
        <v>0</v>
      </c>
      <c r="K788" s="259">
        <v>23.41</v>
      </c>
      <c r="L788" s="259">
        <v>2.34</v>
      </c>
    </row>
    <row r="789" spans="2:12" ht="25.5" x14ac:dyDescent="0.25">
      <c r="B789" s="255" t="s">
        <v>2273</v>
      </c>
      <c r="C789" s="256" t="s">
        <v>2668</v>
      </c>
      <c r="D789" s="255" t="s">
        <v>229</v>
      </c>
      <c r="E789" s="255" t="s">
        <v>2669</v>
      </c>
      <c r="F789" s="518" t="s">
        <v>2283</v>
      </c>
      <c r="G789" s="518"/>
      <c r="H789" s="257" t="s">
        <v>360</v>
      </c>
      <c r="I789" s="258">
        <v>1.1000000000000001</v>
      </c>
      <c r="J789" s="258">
        <v>0</v>
      </c>
      <c r="K789" s="259">
        <v>6.73</v>
      </c>
      <c r="L789" s="259">
        <v>7.4</v>
      </c>
    </row>
    <row r="790" spans="2:12" ht="25.5" x14ac:dyDescent="0.25">
      <c r="B790" s="255" t="s">
        <v>2273</v>
      </c>
      <c r="C790" s="256" t="s">
        <v>2536</v>
      </c>
      <c r="D790" s="255" t="s">
        <v>229</v>
      </c>
      <c r="E790" s="255" t="s">
        <v>2537</v>
      </c>
      <c r="F790" s="518" t="s">
        <v>2283</v>
      </c>
      <c r="G790" s="518"/>
      <c r="H790" s="257" t="s">
        <v>360</v>
      </c>
      <c r="I790" s="258">
        <v>0.03</v>
      </c>
      <c r="J790" s="258">
        <v>0</v>
      </c>
      <c r="K790" s="259">
        <v>14.5</v>
      </c>
      <c r="L790" s="259">
        <v>0.44</v>
      </c>
    </row>
    <row r="791" spans="2:12" ht="25.5" x14ac:dyDescent="0.25">
      <c r="B791" s="260"/>
      <c r="C791" s="260"/>
      <c r="D791" s="260"/>
      <c r="E791" s="260"/>
      <c r="F791" s="260"/>
      <c r="G791" s="260" t="s">
        <v>2274</v>
      </c>
      <c r="H791" s="261">
        <v>2.06</v>
      </c>
      <c r="I791" s="260" t="s">
        <v>2275</v>
      </c>
      <c r="J791" s="261">
        <v>1.95</v>
      </c>
      <c r="K791" s="260" t="s">
        <v>2276</v>
      </c>
      <c r="L791" s="261">
        <v>4.01</v>
      </c>
    </row>
    <row r="792" spans="2:12" ht="25.5" x14ac:dyDescent="0.25">
      <c r="B792" s="260"/>
      <c r="C792" s="260"/>
      <c r="D792" s="260"/>
      <c r="E792" s="260"/>
      <c r="F792" s="260"/>
      <c r="G792" s="260" t="s">
        <v>2277</v>
      </c>
      <c r="H792" s="261">
        <v>0</v>
      </c>
      <c r="I792" s="519"/>
      <c r="J792" s="519" t="s">
        <v>2278</v>
      </c>
      <c r="K792" s="260"/>
      <c r="L792" s="261">
        <v>11.84</v>
      </c>
    </row>
    <row r="793" spans="2:12" ht="13.5" thickBot="1" x14ac:dyDescent="0.3">
      <c r="B793" s="222"/>
      <c r="C793" s="222"/>
      <c r="D793" s="222"/>
      <c r="E793" s="222"/>
      <c r="F793" s="222"/>
      <c r="G793" s="222"/>
      <c r="H793" s="222"/>
      <c r="I793" s="222" t="s">
        <v>2279</v>
      </c>
      <c r="J793" s="262" t="s">
        <v>4912</v>
      </c>
      <c r="K793" s="222" t="s">
        <v>2280</v>
      </c>
      <c r="L793" s="263">
        <v>3183.78</v>
      </c>
    </row>
    <row r="794" spans="2:12" ht="13.5" thickTop="1" x14ac:dyDescent="0.25">
      <c r="B794" s="264"/>
      <c r="C794" s="264"/>
      <c r="D794" s="264"/>
      <c r="E794" s="264"/>
      <c r="F794" s="264"/>
      <c r="G794" s="264"/>
      <c r="H794" s="264"/>
      <c r="I794" s="264"/>
      <c r="J794" s="264"/>
      <c r="K794" s="264"/>
      <c r="L794" s="264"/>
    </row>
    <row r="795" spans="2:12" ht="15" x14ac:dyDescent="0.25">
      <c r="B795" s="247" t="s">
        <v>398</v>
      </c>
      <c r="C795" s="248" t="s">
        <v>24</v>
      </c>
      <c r="D795" s="247" t="s">
        <v>50</v>
      </c>
      <c r="E795" s="247" t="s">
        <v>45</v>
      </c>
      <c r="F795" s="520" t="s">
        <v>2152</v>
      </c>
      <c r="G795" s="520"/>
      <c r="H795" s="249" t="s">
        <v>39</v>
      </c>
      <c r="I795" s="248" t="s">
        <v>41</v>
      </c>
      <c r="J795" s="248" t="s">
        <v>2271</v>
      </c>
      <c r="K795" s="248" t="s">
        <v>82</v>
      </c>
      <c r="L795" s="248" t="s">
        <v>40</v>
      </c>
    </row>
    <row r="796" spans="2:12" ht="25.5" x14ac:dyDescent="0.25">
      <c r="B796" s="250" t="s">
        <v>2272</v>
      </c>
      <c r="C796" s="251" t="s">
        <v>399</v>
      </c>
      <c r="D796" s="250" t="s">
        <v>229</v>
      </c>
      <c r="E796" s="250" t="s">
        <v>400</v>
      </c>
      <c r="F796" s="521">
        <v>6</v>
      </c>
      <c r="G796" s="521"/>
      <c r="H796" s="252" t="s">
        <v>284</v>
      </c>
      <c r="I796" s="253">
        <v>1</v>
      </c>
      <c r="J796" s="254"/>
      <c r="K796" s="254">
        <v>2679.02</v>
      </c>
      <c r="L796" s="254">
        <v>2679.02</v>
      </c>
    </row>
    <row r="797" spans="2:12" ht="25.5" x14ac:dyDescent="0.25">
      <c r="B797" s="255" t="s">
        <v>2273</v>
      </c>
      <c r="C797" s="256" t="s">
        <v>2160</v>
      </c>
      <c r="D797" s="255" t="s">
        <v>229</v>
      </c>
      <c r="E797" s="255" t="s">
        <v>2161</v>
      </c>
      <c r="F797" s="518" t="s">
        <v>2162</v>
      </c>
      <c r="G797" s="518"/>
      <c r="H797" s="257" t="s">
        <v>231</v>
      </c>
      <c r="I797" s="258">
        <v>5.8032000000000004</v>
      </c>
      <c r="J797" s="258">
        <v>0</v>
      </c>
      <c r="K797" s="259">
        <v>15.3</v>
      </c>
      <c r="L797" s="259">
        <v>88.79</v>
      </c>
    </row>
    <row r="798" spans="2:12" ht="25.5" x14ac:dyDescent="0.25">
      <c r="B798" s="255" t="s">
        <v>2273</v>
      </c>
      <c r="C798" s="256" t="s">
        <v>2297</v>
      </c>
      <c r="D798" s="255" t="s">
        <v>229</v>
      </c>
      <c r="E798" s="255" t="s">
        <v>2298</v>
      </c>
      <c r="F798" s="518" t="s">
        <v>2283</v>
      </c>
      <c r="G798" s="518"/>
      <c r="H798" s="257" t="s">
        <v>284</v>
      </c>
      <c r="I798" s="258">
        <v>0.627</v>
      </c>
      <c r="J798" s="258">
        <v>0</v>
      </c>
      <c r="K798" s="259">
        <v>151.24</v>
      </c>
      <c r="L798" s="259">
        <v>94.83</v>
      </c>
    </row>
    <row r="799" spans="2:12" ht="25.5" x14ac:dyDescent="0.25">
      <c r="B799" s="255" t="s">
        <v>2273</v>
      </c>
      <c r="C799" s="256" t="s">
        <v>2194</v>
      </c>
      <c r="D799" s="255" t="s">
        <v>229</v>
      </c>
      <c r="E799" s="255" t="s">
        <v>2195</v>
      </c>
      <c r="F799" s="518" t="s">
        <v>2162</v>
      </c>
      <c r="G799" s="518"/>
      <c r="H799" s="257" t="s">
        <v>231</v>
      </c>
      <c r="I799" s="258">
        <v>0.64480000000000004</v>
      </c>
      <c r="J799" s="258">
        <v>0</v>
      </c>
      <c r="K799" s="259">
        <v>18.36</v>
      </c>
      <c r="L799" s="259">
        <v>11.84</v>
      </c>
    </row>
    <row r="800" spans="2:12" ht="25.5" x14ac:dyDescent="0.25">
      <c r="B800" s="255" t="s">
        <v>2273</v>
      </c>
      <c r="C800" s="256" t="s">
        <v>2412</v>
      </c>
      <c r="D800" s="255" t="s">
        <v>229</v>
      </c>
      <c r="E800" s="255" t="s">
        <v>2413</v>
      </c>
      <c r="F800" s="518" t="s">
        <v>2283</v>
      </c>
      <c r="G800" s="518"/>
      <c r="H800" s="257" t="s">
        <v>284</v>
      </c>
      <c r="I800" s="258">
        <v>0.80900000000000005</v>
      </c>
      <c r="J800" s="258">
        <v>0</v>
      </c>
      <c r="K800" s="259">
        <v>157.54</v>
      </c>
      <c r="L800" s="259">
        <v>127.45</v>
      </c>
    </row>
    <row r="801" spans="2:12" ht="25.5" x14ac:dyDescent="0.25">
      <c r="B801" s="255" t="s">
        <v>2273</v>
      </c>
      <c r="C801" s="256" t="s">
        <v>2491</v>
      </c>
      <c r="D801" s="255" t="s">
        <v>229</v>
      </c>
      <c r="E801" s="255" t="s">
        <v>2492</v>
      </c>
      <c r="F801" s="518" t="s">
        <v>2283</v>
      </c>
      <c r="G801" s="518"/>
      <c r="H801" s="257" t="s">
        <v>292</v>
      </c>
      <c r="I801" s="258">
        <v>22.821999999999999</v>
      </c>
      <c r="J801" s="258">
        <v>0</v>
      </c>
      <c r="K801" s="259">
        <v>12.78</v>
      </c>
      <c r="L801" s="259">
        <v>291.67</v>
      </c>
    </row>
    <row r="802" spans="2:12" ht="25.5" x14ac:dyDescent="0.25">
      <c r="B802" s="255" t="s">
        <v>2273</v>
      </c>
      <c r="C802" s="256" t="s">
        <v>2180</v>
      </c>
      <c r="D802" s="255" t="s">
        <v>229</v>
      </c>
      <c r="E802" s="255" t="s">
        <v>2181</v>
      </c>
      <c r="F802" s="518" t="s">
        <v>2162</v>
      </c>
      <c r="G802" s="518"/>
      <c r="H802" s="257" t="s">
        <v>231</v>
      </c>
      <c r="I802" s="258">
        <v>10.4427</v>
      </c>
      <c r="J802" s="258">
        <v>0</v>
      </c>
      <c r="K802" s="259">
        <v>23.41</v>
      </c>
      <c r="L802" s="259">
        <v>244.46</v>
      </c>
    </row>
    <row r="803" spans="2:12" ht="25.5" x14ac:dyDescent="0.25">
      <c r="B803" s="255" t="s">
        <v>2273</v>
      </c>
      <c r="C803" s="256" t="s">
        <v>2439</v>
      </c>
      <c r="D803" s="255" t="s">
        <v>229</v>
      </c>
      <c r="E803" s="255" t="s">
        <v>2440</v>
      </c>
      <c r="F803" s="518" t="s">
        <v>2283</v>
      </c>
      <c r="G803" s="518"/>
      <c r="H803" s="257" t="s">
        <v>360</v>
      </c>
      <c r="I803" s="258">
        <v>1.1140000000000001</v>
      </c>
      <c r="J803" s="258">
        <v>0</v>
      </c>
      <c r="K803" s="259">
        <v>20.86</v>
      </c>
      <c r="L803" s="259">
        <v>23.24</v>
      </c>
    </row>
    <row r="804" spans="2:12" ht="25.5" x14ac:dyDescent="0.25">
      <c r="B804" s="255" t="s">
        <v>2273</v>
      </c>
      <c r="C804" s="256" t="s">
        <v>2338</v>
      </c>
      <c r="D804" s="255" t="s">
        <v>229</v>
      </c>
      <c r="E804" s="255" t="s">
        <v>2339</v>
      </c>
      <c r="F804" s="518" t="s">
        <v>2283</v>
      </c>
      <c r="G804" s="518"/>
      <c r="H804" s="257" t="s">
        <v>284</v>
      </c>
      <c r="I804" s="258">
        <v>0.20899999999999999</v>
      </c>
      <c r="J804" s="258">
        <v>0</v>
      </c>
      <c r="K804" s="259">
        <v>157.65</v>
      </c>
      <c r="L804" s="259">
        <v>32.950000000000003</v>
      </c>
    </row>
    <row r="805" spans="2:12" ht="25.5" x14ac:dyDescent="0.25">
      <c r="B805" s="255" t="s">
        <v>2273</v>
      </c>
      <c r="C805" s="256" t="s">
        <v>2536</v>
      </c>
      <c r="D805" s="255" t="s">
        <v>229</v>
      </c>
      <c r="E805" s="255" t="s">
        <v>2537</v>
      </c>
      <c r="F805" s="518" t="s">
        <v>2283</v>
      </c>
      <c r="G805" s="518"/>
      <c r="H805" s="257" t="s">
        <v>360</v>
      </c>
      <c r="I805" s="258">
        <v>2.6692999999999998</v>
      </c>
      <c r="J805" s="258">
        <v>0</v>
      </c>
      <c r="K805" s="259">
        <v>14.5</v>
      </c>
      <c r="L805" s="259">
        <v>38.700000000000003</v>
      </c>
    </row>
    <row r="806" spans="2:12" ht="25.5" x14ac:dyDescent="0.25">
      <c r="B806" s="255" t="s">
        <v>2273</v>
      </c>
      <c r="C806" s="256" t="s">
        <v>2510</v>
      </c>
      <c r="D806" s="255" t="s">
        <v>229</v>
      </c>
      <c r="E806" s="255" t="s">
        <v>2511</v>
      </c>
      <c r="F806" s="518" t="s">
        <v>2283</v>
      </c>
      <c r="G806" s="518"/>
      <c r="H806" s="257" t="s">
        <v>360</v>
      </c>
      <c r="I806" s="258">
        <v>0.49</v>
      </c>
      <c r="J806" s="258">
        <v>0</v>
      </c>
      <c r="K806" s="259">
        <v>17.55</v>
      </c>
      <c r="L806" s="259">
        <v>8.6</v>
      </c>
    </row>
    <row r="807" spans="2:12" ht="25.5" x14ac:dyDescent="0.25">
      <c r="B807" s="255" t="s">
        <v>2273</v>
      </c>
      <c r="C807" s="256" t="s">
        <v>2163</v>
      </c>
      <c r="D807" s="255" t="s">
        <v>229</v>
      </c>
      <c r="E807" s="255" t="s">
        <v>2164</v>
      </c>
      <c r="F807" s="518" t="s">
        <v>2162</v>
      </c>
      <c r="G807" s="518"/>
      <c r="H807" s="257" t="s">
        <v>231</v>
      </c>
      <c r="I807" s="258">
        <v>16.6907</v>
      </c>
      <c r="J807" s="258">
        <v>0</v>
      </c>
      <c r="K807" s="259">
        <v>16.78</v>
      </c>
      <c r="L807" s="259">
        <v>280.07</v>
      </c>
    </row>
    <row r="808" spans="2:12" ht="25.5" x14ac:dyDescent="0.25">
      <c r="B808" s="255" t="s">
        <v>2273</v>
      </c>
      <c r="C808" s="256" t="s">
        <v>2659</v>
      </c>
      <c r="D808" s="255" t="s">
        <v>229</v>
      </c>
      <c r="E808" s="255" t="s">
        <v>2660</v>
      </c>
      <c r="F808" s="518" t="s">
        <v>2283</v>
      </c>
      <c r="G808" s="518"/>
      <c r="H808" s="257" t="s">
        <v>360</v>
      </c>
      <c r="I808" s="258">
        <v>25.813700000000001</v>
      </c>
      <c r="J808" s="258">
        <v>0</v>
      </c>
      <c r="K808" s="259">
        <v>8.33</v>
      </c>
      <c r="L808" s="259">
        <v>215.03</v>
      </c>
    </row>
    <row r="809" spans="2:12" ht="25.5" x14ac:dyDescent="0.25">
      <c r="B809" s="255" t="s">
        <v>2273</v>
      </c>
      <c r="C809" s="256" t="s">
        <v>2167</v>
      </c>
      <c r="D809" s="255" t="s">
        <v>229</v>
      </c>
      <c r="E809" s="255" t="s">
        <v>2168</v>
      </c>
      <c r="F809" s="518" t="s">
        <v>2162</v>
      </c>
      <c r="G809" s="518"/>
      <c r="H809" s="257" t="s">
        <v>231</v>
      </c>
      <c r="I809" s="258">
        <v>1.9348000000000001</v>
      </c>
      <c r="J809" s="258">
        <v>0</v>
      </c>
      <c r="K809" s="259">
        <v>23.41</v>
      </c>
      <c r="L809" s="259">
        <v>45.29</v>
      </c>
    </row>
    <row r="810" spans="2:12" ht="25.5" x14ac:dyDescent="0.25">
      <c r="B810" s="255" t="s">
        <v>2273</v>
      </c>
      <c r="C810" s="256" t="s">
        <v>2169</v>
      </c>
      <c r="D810" s="255" t="s">
        <v>229</v>
      </c>
      <c r="E810" s="255" t="s">
        <v>2170</v>
      </c>
      <c r="F810" s="518" t="s">
        <v>2162</v>
      </c>
      <c r="G810" s="518"/>
      <c r="H810" s="257" t="s">
        <v>231</v>
      </c>
      <c r="I810" s="258">
        <v>5.9859999999999998</v>
      </c>
      <c r="J810" s="258">
        <v>0</v>
      </c>
      <c r="K810" s="259">
        <v>23.41</v>
      </c>
      <c r="L810" s="259">
        <v>140.13</v>
      </c>
    </row>
    <row r="811" spans="2:12" ht="25.5" x14ac:dyDescent="0.25">
      <c r="B811" s="255" t="s">
        <v>2273</v>
      </c>
      <c r="C811" s="256" t="s">
        <v>2547</v>
      </c>
      <c r="D811" s="255" t="s">
        <v>229</v>
      </c>
      <c r="E811" s="255" t="s">
        <v>2548</v>
      </c>
      <c r="F811" s="518" t="s">
        <v>2283</v>
      </c>
      <c r="G811" s="518"/>
      <c r="H811" s="257" t="s">
        <v>360</v>
      </c>
      <c r="I811" s="258">
        <v>121</v>
      </c>
      <c r="J811" s="258">
        <v>0</v>
      </c>
      <c r="K811" s="259">
        <v>6.87</v>
      </c>
      <c r="L811" s="259">
        <v>831.27</v>
      </c>
    </row>
    <row r="812" spans="2:12" ht="25.5" x14ac:dyDescent="0.25">
      <c r="B812" s="255" t="s">
        <v>2273</v>
      </c>
      <c r="C812" s="256" t="s">
        <v>2445</v>
      </c>
      <c r="D812" s="255" t="s">
        <v>229</v>
      </c>
      <c r="E812" s="255" t="s">
        <v>2446</v>
      </c>
      <c r="F812" s="518" t="s">
        <v>2283</v>
      </c>
      <c r="G812" s="518"/>
      <c r="H812" s="257" t="s">
        <v>360</v>
      </c>
      <c r="I812" s="258">
        <v>320</v>
      </c>
      <c r="J812" s="258">
        <v>0</v>
      </c>
      <c r="K812" s="259">
        <v>0.64</v>
      </c>
      <c r="L812" s="259">
        <v>204.8</v>
      </c>
    </row>
    <row r="813" spans="2:12" ht="25.5" x14ac:dyDescent="0.25">
      <c r="B813" s="260"/>
      <c r="C813" s="260"/>
      <c r="D813" s="260"/>
      <c r="E813" s="260"/>
      <c r="F813" s="260"/>
      <c r="G813" s="260" t="s">
        <v>2274</v>
      </c>
      <c r="H813" s="261">
        <v>416.29</v>
      </c>
      <c r="I813" s="260" t="s">
        <v>2275</v>
      </c>
      <c r="J813" s="261">
        <v>394.26</v>
      </c>
      <c r="K813" s="260" t="s">
        <v>2276</v>
      </c>
      <c r="L813" s="261">
        <v>810.55</v>
      </c>
    </row>
    <row r="814" spans="2:12" ht="25.5" x14ac:dyDescent="0.25">
      <c r="B814" s="260"/>
      <c r="C814" s="260"/>
      <c r="D814" s="260"/>
      <c r="E814" s="260"/>
      <c r="F814" s="260"/>
      <c r="G814" s="260" t="s">
        <v>2277</v>
      </c>
      <c r="H814" s="261">
        <v>0</v>
      </c>
      <c r="I814" s="519"/>
      <c r="J814" s="519" t="s">
        <v>2278</v>
      </c>
      <c r="K814" s="260"/>
      <c r="L814" s="261">
        <v>2679.02</v>
      </c>
    </row>
    <row r="815" spans="2:12" ht="13.5" thickBot="1" x14ac:dyDescent="0.3">
      <c r="B815" s="222"/>
      <c r="C815" s="222"/>
      <c r="D815" s="222"/>
      <c r="E815" s="222"/>
      <c r="F815" s="222"/>
      <c r="G815" s="222"/>
      <c r="H815" s="222"/>
      <c r="I815" s="222" t="s">
        <v>2279</v>
      </c>
      <c r="J815" s="262" t="s">
        <v>2078</v>
      </c>
      <c r="K815" s="222" t="s">
        <v>2280</v>
      </c>
      <c r="L815" s="263">
        <v>8974.7199999999993</v>
      </c>
    </row>
    <row r="816" spans="2:12" ht="13.5" thickTop="1" x14ac:dyDescent="0.25">
      <c r="B816" s="264"/>
      <c r="C816" s="264"/>
      <c r="D816" s="264"/>
      <c r="E816" s="264"/>
      <c r="F816" s="264"/>
      <c r="G816" s="264"/>
      <c r="H816" s="264"/>
      <c r="I816" s="264"/>
      <c r="J816" s="264"/>
      <c r="K816" s="264"/>
      <c r="L816" s="264"/>
    </row>
    <row r="817" spans="2:12" x14ac:dyDescent="0.25">
      <c r="B817" s="244" t="s">
        <v>108</v>
      </c>
      <c r="C817" s="244"/>
      <c r="D817" s="244"/>
      <c r="E817" s="244" t="s">
        <v>186</v>
      </c>
      <c r="F817" s="244"/>
      <c r="G817" s="536"/>
      <c r="H817" s="537"/>
      <c r="I817" s="244"/>
      <c r="J817" s="245"/>
      <c r="K817" s="244"/>
      <c r="L817" s="246">
        <v>271690.21000000002</v>
      </c>
    </row>
    <row r="818" spans="2:12" ht="15" x14ac:dyDescent="0.25">
      <c r="B818" s="247" t="s">
        <v>401</v>
      </c>
      <c r="C818" s="248" t="s">
        <v>24</v>
      </c>
      <c r="D818" s="247" t="s">
        <v>50</v>
      </c>
      <c r="E818" s="247" t="s">
        <v>45</v>
      </c>
      <c r="F818" s="530" t="s">
        <v>2152</v>
      </c>
      <c r="G818" s="531"/>
      <c r="H818" s="249" t="s">
        <v>39</v>
      </c>
      <c r="I818" s="248" t="s">
        <v>41</v>
      </c>
      <c r="J818" s="248" t="s">
        <v>2271</v>
      </c>
      <c r="K818" s="248" t="s">
        <v>82</v>
      </c>
      <c r="L818" s="248" t="s">
        <v>40</v>
      </c>
    </row>
    <row r="819" spans="2:12" ht="25.5" x14ac:dyDescent="0.25">
      <c r="B819" s="250" t="s">
        <v>2272</v>
      </c>
      <c r="C819" s="251" t="s">
        <v>402</v>
      </c>
      <c r="D819" s="250" t="s">
        <v>229</v>
      </c>
      <c r="E819" s="250" t="s">
        <v>403</v>
      </c>
      <c r="F819" s="532">
        <v>1502</v>
      </c>
      <c r="G819" s="533"/>
      <c r="H819" s="252" t="s">
        <v>360</v>
      </c>
      <c r="I819" s="253">
        <v>1</v>
      </c>
      <c r="J819" s="254"/>
      <c r="K819" s="254">
        <v>17.78</v>
      </c>
      <c r="L819" s="254">
        <v>17.78</v>
      </c>
    </row>
    <row r="820" spans="2:12" ht="25.5" x14ac:dyDescent="0.25">
      <c r="B820" s="255" t="s">
        <v>2273</v>
      </c>
      <c r="C820" s="256" t="s">
        <v>3023</v>
      </c>
      <c r="D820" s="255" t="s">
        <v>229</v>
      </c>
      <c r="E820" s="255" t="s">
        <v>3024</v>
      </c>
      <c r="F820" s="534" t="s">
        <v>2283</v>
      </c>
      <c r="G820" s="535"/>
      <c r="H820" s="257" t="s">
        <v>360</v>
      </c>
      <c r="I820" s="258">
        <v>1.1000000000000001</v>
      </c>
      <c r="J820" s="258">
        <v>0</v>
      </c>
      <c r="K820" s="259">
        <v>16.170000000000002</v>
      </c>
      <c r="L820" s="259">
        <v>17.79</v>
      </c>
    </row>
    <row r="821" spans="2:12" ht="25.5" x14ac:dyDescent="0.25">
      <c r="B821" s="260"/>
      <c r="C821" s="260"/>
      <c r="D821" s="260"/>
      <c r="E821" s="260"/>
      <c r="F821" s="260"/>
      <c r="G821" s="260" t="s">
        <v>2274</v>
      </c>
      <c r="H821" s="261">
        <v>0</v>
      </c>
      <c r="I821" s="260" t="s">
        <v>2275</v>
      </c>
      <c r="J821" s="261">
        <v>0</v>
      </c>
      <c r="K821" s="260" t="s">
        <v>2276</v>
      </c>
      <c r="L821" s="261">
        <v>0</v>
      </c>
    </row>
    <row r="822" spans="2:12" ht="25.5" x14ac:dyDescent="0.25">
      <c r="B822" s="260"/>
      <c r="C822" s="260"/>
      <c r="D822" s="260"/>
      <c r="E822" s="260"/>
      <c r="F822" s="260"/>
      <c r="G822" s="260" t="s">
        <v>2277</v>
      </c>
      <c r="H822" s="261">
        <v>0</v>
      </c>
      <c r="I822" s="260"/>
      <c r="J822" s="260" t="s">
        <v>2278</v>
      </c>
      <c r="K822" s="260"/>
      <c r="L822" s="261">
        <v>17.78</v>
      </c>
    </row>
    <row r="823" spans="2:12" ht="13.5" thickBot="1" x14ac:dyDescent="0.3">
      <c r="B823" s="222"/>
      <c r="C823" s="222"/>
      <c r="D823" s="222"/>
      <c r="E823" s="222"/>
      <c r="F823" s="222"/>
      <c r="G823" s="222"/>
      <c r="H823" s="222"/>
      <c r="I823" s="222" t="s">
        <v>2279</v>
      </c>
      <c r="J823" s="262" t="s">
        <v>2044</v>
      </c>
      <c r="K823" s="222" t="s">
        <v>2280</v>
      </c>
      <c r="L823" s="263">
        <v>268934.23</v>
      </c>
    </row>
    <row r="824" spans="2:12" ht="13.5" thickTop="1" x14ac:dyDescent="0.25">
      <c r="B824" s="264"/>
      <c r="C824" s="264"/>
      <c r="D824" s="264"/>
      <c r="E824" s="264"/>
      <c r="F824" s="264"/>
      <c r="G824" s="264"/>
      <c r="H824" s="264"/>
      <c r="I824" s="264"/>
      <c r="J824" s="264"/>
      <c r="K824" s="264"/>
      <c r="L824" s="264"/>
    </row>
    <row r="825" spans="2:12" ht="15" x14ac:dyDescent="0.25">
      <c r="B825" s="247" t="s">
        <v>404</v>
      </c>
      <c r="C825" s="248" t="s">
        <v>24</v>
      </c>
      <c r="D825" s="247" t="s">
        <v>50</v>
      </c>
      <c r="E825" s="247" t="s">
        <v>45</v>
      </c>
      <c r="F825" s="530" t="s">
        <v>2152</v>
      </c>
      <c r="G825" s="531"/>
      <c r="H825" s="249" t="s">
        <v>39</v>
      </c>
      <c r="I825" s="248" t="s">
        <v>41</v>
      </c>
      <c r="J825" s="248" t="s">
        <v>2271</v>
      </c>
      <c r="K825" s="248" t="s">
        <v>82</v>
      </c>
      <c r="L825" s="248" t="s">
        <v>40</v>
      </c>
    </row>
    <row r="826" spans="2:12" ht="25.5" x14ac:dyDescent="0.25">
      <c r="B826" s="250" t="s">
        <v>2272</v>
      </c>
      <c r="C826" s="251" t="s">
        <v>405</v>
      </c>
      <c r="D826" s="250" t="s">
        <v>229</v>
      </c>
      <c r="E826" s="250" t="s">
        <v>406</v>
      </c>
      <c r="F826" s="532">
        <v>15</v>
      </c>
      <c r="G826" s="533"/>
      <c r="H826" s="252" t="s">
        <v>360</v>
      </c>
      <c r="I826" s="253">
        <v>1</v>
      </c>
      <c r="J826" s="254"/>
      <c r="K826" s="254">
        <v>21.58</v>
      </c>
      <c r="L826" s="254">
        <v>21.58</v>
      </c>
    </row>
    <row r="827" spans="2:12" ht="25.5" x14ac:dyDescent="0.25">
      <c r="B827" s="255" t="s">
        <v>2273</v>
      </c>
      <c r="C827" s="256" t="s">
        <v>3221</v>
      </c>
      <c r="D827" s="255" t="s">
        <v>229</v>
      </c>
      <c r="E827" s="255" t="s">
        <v>3222</v>
      </c>
      <c r="F827" s="534" t="s">
        <v>2283</v>
      </c>
      <c r="G827" s="535"/>
      <c r="H827" s="257" t="s">
        <v>360</v>
      </c>
      <c r="I827" s="258">
        <v>1.1000000000000001</v>
      </c>
      <c r="J827" s="258">
        <v>0</v>
      </c>
      <c r="K827" s="259">
        <v>19.62</v>
      </c>
      <c r="L827" s="259">
        <v>21.58</v>
      </c>
    </row>
    <row r="828" spans="2:12" ht="25.5" x14ac:dyDescent="0.25">
      <c r="B828" s="260"/>
      <c r="C828" s="260"/>
      <c r="D828" s="260"/>
      <c r="E828" s="260"/>
      <c r="F828" s="260"/>
      <c r="G828" s="260" t="s">
        <v>2274</v>
      </c>
      <c r="H828" s="261">
        <v>0</v>
      </c>
      <c r="I828" s="260" t="s">
        <v>2275</v>
      </c>
      <c r="J828" s="261">
        <v>0</v>
      </c>
      <c r="K828" s="260" t="s">
        <v>2276</v>
      </c>
      <c r="L828" s="261">
        <v>0</v>
      </c>
    </row>
    <row r="829" spans="2:12" ht="25.5" x14ac:dyDescent="0.25">
      <c r="B829" s="260"/>
      <c r="C829" s="260"/>
      <c r="D829" s="260"/>
      <c r="E829" s="260"/>
      <c r="F829" s="260"/>
      <c r="G829" s="260" t="s">
        <v>2277</v>
      </c>
      <c r="H829" s="261">
        <v>0</v>
      </c>
      <c r="I829" s="260"/>
      <c r="J829" s="260" t="s">
        <v>2278</v>
      </c>
      <c r="K829" s="260"/>
      <c r="L829" s="261">
        <v>21.58</v>
      </c>
    </row>
    <row r="830" spans="2:12" ht="13.5" thickBot="1" x14ac:dyDescent="0.3">
      <c r="B830" s="222"/>
      <c r="C830" s="222"/>
      <c r="D830" s="222"/>
      <c r="E830" s="222"/>
      <c r="F830" s="222"/>
      <c r="G830" s="222"/>
      <c r="H830" s="222"/>
      <c r="I830" s="222" t="s">
        <v>2279</v>
      </c>
      <c r="J830" s="262" t="s">
        <v>2059</v>
      </c>
      <c r="K830" s="222" t="s">
        <v>2280</v>
      </c>
      <c r="L830" s="263">
        <v>2755.98</v>
      </c>
    </row>
    <row r="831" spans="2:12" ht="13.5" thickTop="1" x14ac:dyDescent="0.25">
      <c r="B831" s="264"/>
      <c r="C831" s="264"/>
      <c r="D831" s="264"/>
      <c r="E831" s="264"/>
      <c r="F831" s="264"/>
      <c r="G831" s="264"/>
      <c r="H831" s="264"/>
      <c r="I831" s="264"/>
      <c r="J831" s="264"/>
      <c r="K831" s="264"/>
      <c r="L831" s="264"/>
    </row>
    <row r="832" spans="2:12" x14ac:dyDescent="0.25">
      <c r="B832" s="244" t="s">
        <v>109</v>
      </c>
      <c r="C832" s="244"/>
      <c r="D832" s="244"/>
      <c r="E832" s="244" t="s">
        <v>2041</v>
      </c>
      <c r="F832" s="244"/>
      <c r="G832" s="536"/>
      <c r="H832" s="537"/>
      <c r="I832" s="244"/>
      <c r="J832" s="245"/>
      <c r="K832" s="244"/>
      <c r="L832" s="246">
        <v>452635.96</v>
      </c>
    </row>
    <row r="833" spans="1:12" x14ac:dyDescent="0.25">
      <c r="B833" s="244" t="s">
        <v>407</v>
      </c>
      <c r="C833" s="244"/>
      <c r="D833" s="244"/>
      <c r="E833" s="244" t="s">
        <v>408</v>
      </c>
      <c r="F833" s="244"/>
      <c r="G833" s="536"/>
      <c r="H833" s="537"/>
      <c r="I833" s="244"/>
      <c r="J833" s="245"/>
      <c r="K833" s="244"/>
      <c r="L833" s="246">
        <v>29508.2</v>
      </c>
    </row>
    <row r="834" spans="1:12" ht="15" x14ac:dyDescent="0.25">
      <c r="B834" s="247" t="s">
        <v>409</v>
      </c>
      <c r="C834" s="248" t="s">
        <v>24</v>
      </c>
      <c r="D834" s="247" t="s">
        <v>50</v>
      </c>
      <c r="E834" s="247" t="s">
        <v>45</v>
      </c>
      <c r="F834" s="530" t="s">
        <v>2152</v>
      </c>
      <c r="G834" s="531"/>
      <c r="H834" s="249" t="s">
        <v>39</v>
      </c>
      <c r="I834" s="248" t="s">
        <v>41</v>
      </c>
      <c r="J834" s="248" t="s">
        <v>2271</v>
      </c>
      <c r="K834" s="248" t="s">
        <v>82</v>
      </c>
      <c r="L834" s="248" t="s">
        <v>40</v>
      </c>
    </row>
    <row r="835" spans="1:12" ht="25.5" x14ac:dyDescent="0.25">
      <c r="B835" s="250" t="s">
        <v>2272</v>
      </c>
      <c r="C835" s="251" t="s">
        <v>410</v>
      </c>
      <c r="D835" s="250" t="s">
        <v>229</v>
      </c>
      <c r="E835" s="250" t="s">
        <v>411</v>
      </c>
      <c r="F835" s="532">
        <v>8</v>
      </c>
      <c r="G835" s="533"/>
      <c r="H835" s="252" t="s">
        <v>279</v>
      </c>
      <c r="I835" s="253">
        <v>1</v>
      </c>
      <c r="J835" s="254"/>
      <c r="K835" s="254">
        <v>228.58</v>
      </c>
      <c r="L835" s="254">
        <v>228.58</v>
      </c>
    </row>
    <row r="836" spans="1:12" ht="25.5" x14ac:dyDescent="0.25">
      <c r="B836" s="255" t="s">
        <v>2273</v>
      </c>
      <c r="C836" s="256" t="s">
        <v>3223</v>
      </c>
      <c r="D836" s="255" t="s">
        <v>229</v>
      </c>
      <c r="E836" s="255" t="s">
        <v>411</v>
      </c>
      <c r="F836" s="534" t="s">
        <v>2283</v>
      </c>
      <c r="G836" s="535"/>
      <c r="H836" s="257" t="s">
        <v>268</v>
      </c>
      <c r="I836" s="258">
        <v>1</v>
      </c>
      <c r="J836" s="258">
        <v>0</v>
      </c>
      <c r="K836" s="259">
        <v>212.92</v>
      </c>
      <c r="L836" s="259">
        <v>212.92</v>
      </c>
    </row>
    <row r="837" spans="1:12" ht="25.5" x14ac:dyDescent="0.25">
      <c r="B837" s="255" t="s">
        <v>2273</v>
      </c>
      <c r="C837" s="256" t="s">
        <v>2163</v>
      </c>
      <c r="D837" s="255" t="s">
        <v>229</v>
      </c>
      <c r="E837" s="255" t="s">
        <v>2164</v>
      </c>
      <c r="F837" s="534" t="s">
        <v>2162</v>
      </c>
      <c r="G837" s="535"/>
      <c r="H837" s="257" t="s">
        <v>231</v>
      </c>
      <c r="I837" s="258">
        <v>0.39</v>
      </c>
      <c r="J837" s="258">
        <v>0</v>
      </c>
      <c r="K837" s="259">
        <v>16.78</v>
      </c>
      <c r="L837" s="259">
        <v>6.54</v>
      </c>
    </row>
    <row r="838" spans="1:12" ht="25.5" x14ac:dyDescent="0.25">
      <c r="B838" s="255" t="s">
        <v>2273</v>
      </c>
      <c r="C838" s="256" t="s">
        <v>2184</v>
      </c>
      <c r="D838" s="255" t="s">
        <v>229</v>
      </c>
      <c r="E838" s="255" t="s">
        <v>2185</v>
      </c>
      <c r="F838" s="534" t="s">
        <v>2162</v>
      </c>
      <c r="G838" s="535"/>
      <c r="H838" s="257" t="s">
        <v>231</v>
      </c>
      <c r="I838" s="258">
        <v>0.39</v>
      </c>
      <c r="J838" s="258">
        <v>0</v>
      </c>
      <c r="K838" s="259">
        <v>23.41</v>
      </c>
      <c r="L838" s="259">
        <v>9.1300000000000008</v>
      </c>
    </row>
    <row r="839" spans="1:12" ht="25.5" x14ac:dyDescent="0.25">
      <c r="B839" s="260"/>
      <c r="C839" s="260"/>
      <c r="D839" s="260"/>
      <c r="E839" s="260"/>
      <c r="F839" s="260"/>
      <c r="G839" s="260" t="s">
        <v>2274</v>
      </c>
      <c r="H839" s="261">
        <v>8.0399999999999991</v>
      </c>
      <c r="I839" s="260" t="s">
        <v>2275</v>
      </c>
      <c r="J839" s="261">
        <v>7.62</v>
      </c>
      <c r="K839" s="260" t="s">
        <v>2276</v>
      </c>
      <c r="L839" s="261">
        <v>15.66</v>
      </c>
    </row>
    <row r="840" spans="1:12" ht="25.5" x14ac:dyDescent="0.25">
      <c r="B840" s="260"/>
      <c r="C840" s="260"/>
      <c r="D840" s="260"/>
      <c r="E840" s="260"/>
      <c r="F840" s="260"/>
      <c r="G840" s="260" t="s">
        <v>2277</v>
      </c>
      <c r="H840" s="261">
        <v>0</v>
      </c>
      <c r="I840" s="260"/>
      <c r="J840" s="260" t="s">
        <v>2278</v>
      </c>
      <c r="K840" s="260"/>
      <c r="L840" s="261">
        <v>228.58</v>
      </c>
    </row>
    <row r="841" spans="1:12" ht="13.5" thickBot="1" x14ac:dyDescent="0.3">
      <c r="B841" s="222"/>
      <c r="C841" s="222"/>
      <c r="D841" s="222"/>
      <c r="E841" s="222"/>
      <c r="F841" s="222"/>
      <c r="G841" s="222"/>
      <c r="H841" s="222"/>
      <c r="I841" s="222" t="s">
        <v>2279</v>
      </c>
      <c r="J841" s="262" t="s">
        <v>2060</v>
      </c>
      <c r="K841" s="222" t="s">
        <v>2280</v>
      </c>
      <c r="L841" s="263">
        <v>1142.9000000000001</v>
      </c>
    </row>
    <row r="842" spans="1:12" ht="13.5" thickTop="1" x14ac:dyDescent="0.25">
      <c r="B842" s="264"/>
      <c r="C842" s="264"/>
      <c r="D842" s="264"/>
      <c r="E842" s="264"/>
      <c r="F842" s="264"/>
      <c r="G842" s="264"/>
      <c r="H842" s="264"/>
      <c r="I842" s="264"/>
      <c r="J842" s="264"/>
      <c r="K842" s="264"/>
      <c r="L842" s="264"/>
    </row>
    <row r="843" spans="1:12" ht="15" x14ac:dyDescent="0.25">
      <c r="B843" s="247" t="s">
        <v>412</v>
      </c>
      <c r="C843" s="248" t="s">
        <v>24</v>
      </c>
      <c r="D843" s="247" t="s">
        <v>50</v>
      </c>
      <c r="E843" s="247" t="s">
        <v>45</v>
      </c>
      <c r="F843" s="530" t="s">
        <v>2152</v>
      </c>
      <c r="G843" s="531"/>
      <c r="H843" s="249" t="s">
        <v>39</v>
      </c>
      <c r="I843" s="248" t="s">
        <v>41</v>
      </c>
      <c r="J843" s="248" t="s">
        <v>2271</v>
      </c>
      <c r="K843" s="248" t="s">
        <v>82</v>
      </c>
      <c r="L843" s="248" t="s">
        <v>40</v>
      </c>
    </row>
    <row r="844" spans="1:12" ht="25.5" x14ac:dyDescent="0.25">
      <c r="B844" s="250" t="s">
        <v>2272</v>
      </c>
      <c r="C844" s="251" t="s">
        <v>413</v>
      </c>
      <c r="D844" s="250" t="s">
        <v>229</v>
      </c>
      <c r="E844" s="250" t="s">
        <v>414</v>
      </c>
      <c r="F844" s="532">
        <v>805</v>
      </c>
      <c r="G844" s="533"/>
      <c r="H844" s="252" t="s">
        <v>279</v>
      </c>
      <c r="I844" s="253">
        <v>1</v>
      </c>
      <c r="J844" s="254"/>
      <c r="K844" s="254">
        <v>690.45</v>
      </c>
      <c r="L844" s="254">
        <v>690.45</v>
      </c>
    </row>
    <row r="845" spans="1:12" ht="25.5" x14ac:dyDescent="0.25">
      <c r="A845" s="242"/>
      <c r="B845" s="255" t="s">
        <v>2273</v>
      </c>
      <c r="C845" s="256" t="s">
        <v>2520</v>
      </c>
      <c r="D845" s="255" t="s">
        <v>229</v>
      </c>
      <c r="E845" s="255" t="s">
        <v>2521</v>
      </c>
      <c r="F845" s="534" t="s">
        <v>2283</v>
      </c>
      <c r="G845" s="535"/>
      <c r="H845" s="257" t="s">
        <v>292</v>
      </c>
      <c r="I845" s="258">
        <v>0.56000000000000005</v>
      </c>
      <c r="J845" s="258">
        <v>0</v>
      </c>
      <c r="K845" s="259">
        <v>0.35</v>
      </c>
      <c r="L845" s="259">
        <v>0.2</v>
      </c>
    </row>
    <row r="846" spans="1:12" ht="25.5" x14ac:dyDescent="0.25">
      <c r="A846" s="242"/>
      <c r="B846" s="255" t="s">
        <v>2273</v>
      </c>
      <c r="C846" s="256" t="s">
        <v>2815</v>
      </c>
      <c r="D846" s="255" t="s">
        <v>229</v>
      </c>
      <c r="E846" s="255" t="s">
        <v>2816</v>
      </c>
      <c r="F846" s="534" t="s">
        <v>2283</v>
      </c>
      <c r="G846" s="535"/>
      <c r="H846" s="257" t="s">
        <v>268</v>
      </c>
      <c r="I846" s="258">
        <v>1</v>
      </c>
      <c r="J846" s="258">
        <v>0</v>
      </c>
      <c r="K846" s="259">
        <v>42.41</v>
      </c>
      <c r="L846" s="259">
        <v>42.41</v>
      </c>
    </row>
    <row r="847" spans="1:12" ht="25.5" x14ac:dyDescent="0.25">
      <c r="A847" s="242"/>
      <c r="B847" s="255" t="s">
        <v>2273</v>
      </c>
      <c r="C847" s="256" t="s">
        <v>2822</v>
      </c>
      <c r="D847" s="255" t="s">
        <v>229</v>
      </c>
      <c r="E847" s="255" t="s">
        <v>2823</v>
      </c>
      <c r="F847" s="534" t="s">
        <v>2283</v>
      </c>
      <c r="G847" s="535"/>
      <c r="H847" s="257" t="s">
        <v>268</v>
      </c>
      <c r="I847" s="258">
        <v>2</v>
      </c>
      <c r="J847" s="258">
        <v>0</v>
      </c>
      <c r="K847" s="259">
        <v>11.75</v>
      </c>
      <c r="L847" s="259">
        <v>23.5</v>
      </c>
    </row>
    <row r="848" spans="1:12" ht="25.5" x14ac:dyDescent="0.25">
      <c r="A848" s="242"/>
      <c r="B848" s="255" t="s">
        <v>2273</v>
      </c>
      <c r="C848" s="256" t="s">
        <v>2284</v>
      </c>
      <c r="D848" s="255" t="s">
        <v>229</v>
      </c>
      <c r="E848" s="255" t="s">
        <v>572</v>
      </c>
      <c r="F848" s="534" t="s">
        <v>2283</v>
      </c>
      <c r="G848" s="535"/>
      <c r="H848" s="257" t="s">
        <v>268</v>
      </c>
      <c r="I848" s="258">
        <v>1</v>
      </c>
      <c r="J848" s="258">
        <v>0</v>
      </c>
      <c r="K848" s="259">
        <v>12.06</v>
      </c>
      <c r="L848" s="259">
        <v>12.06</v>
      </c>
    </row>
    <row r="849" spans="1:12" ht="25.5" x14ac:dyDescent="0.25">
      <c r="A849" s="242"/>
      <c r="B849" s="255" t="s">
        <v>2273</v>
      </c>
      <c r="C849" s="256" t="s">
        <v>2824</v>
      </c>
      <c r="D849" s="255" t="s">
        <v>229</v>
      </c>
      <c r="E849" s="255" t="s">
        <v>2825</v>
      </c>
      <c r="F849" s="534" t="s">
        <v>2283</v>
      </c>
      <c r="G849" s="535"/>
      <c r="H849" s="257" t="s">
        <v>268</v>
      </c>
      <c r="I849" s="258">
        <v>1</v>
      </c>
      <c r="J849" s="258">
        <v>0</v>
      </c>
      <c r="K849" s="259">
        <v>515.84</v>
      </c>
      <c r="L849" s="259">
        <v>515.84</v>
      </c>
    </row>
    <row r="850" spans="1:12" ht="25.5" x14ac:dyDescent="0.25">
      <c r="A850" s="242"/>
      <c r="B850" s="255" t="s">
        <v>2273</v>
      </c>
      <c r="C850" s="256" t="s">
        <v>2184</v>
      </c>
      <c r="D850" s="255" t="s">
        <v>229</v>
      </c>
      <c r="E850" s="255" t="s">
        <v>2185</v>
      </c>
      <c r="F850" s="534" t="s">
        <v>2162</v>
      </c>
      <c r="G850" s="535"/>
      <c r="H850" s="257" t="s">
        <v>231</v>
      </c>
      <c r="I850" s="258">
        <v>2.4</v>
      </c>
      <c r="J850" s="258">
        <v>0</v>
      </c>
      <c r="K850" s="259">
        <v>23.41</v>
      </c>
      <c r="L850" s="259">
        <v>56.18</v>
      </c>
    </row>
    <row r="851" spans="1:12" ht="25.5" x14ac:dyDescent="0.25">
      <c r="A851" s="242"/>
      <c r="B851" s="255" t="s">
        <v>2273</v>
      </c>
      <c r="C851" s="256" t="s">
        <v>2163</v>
      </c>
      <c r="D851" s="255" t="s">
        <v>229</v>
      </c>
      <c r="E851" s="255" t="s">
        <v>2164</v>
      </c>
      <c r="F851" s="534" t="s">
        <v>2162</v>
      </c>
      <c r="G851" s="535"/>
      <c r="H851" s="257" t="s">
        <v>231</v>
      </c>
      <c r="I851" s="258">
        <v>2.4</v>
      </c>
      <c r="J851" s="258">
        <v>0</v>
      </c>
      <c r="K851" s="259">
        <v>16.78</v>
      </c>
      <c r="L851" s="259">
        <v>40.270000000000003</v>
      </c>
    </row>
    <row r="852" spans="1:12" ht="25.5" x14ac:dyDescent="0.25">
      <c r="A852" s="242"/>
      <c r="B852" s="260"/>
      <c r="C852" s="260"/>
      <c r="D852" s="260"/>
      <c r="E852" s="260"/>
      <c r="F852" s="260"/>
      <c r="G852" s="260" t="s">
        <v>2274</v>
      </c>
      <c r="H852" s="261">
        <v>49.54</v>
      </c>
      <c r="I852" s="260" t="s">
        <v>2275</v>
      </c>
      <c r="J852" s="261">
        <v>46.91</v>
      </c>
      <c r="K852" s="260" t="s">
        <v>2276</v>
      </c>
      <c r="L852" s="261">
        <v>96.45</v>
      </c>
    </row>
    <row r="853" spans="1:12" ht="25.5" x14ac:dyDescent="0.25">
      <c r="A853" s="242"/>
      <c r="B853" s="260"/>
      <c r="C853" s="260"/>
      <c r="D853" s="260"/>
      <c r="E853" s="260"/>
      <c r="F853" s="260"/>
      <c r="G853" s="260" t="s">
        <v>2277</v>
      </c>
      <c r="H853" s="261">
        <v>0</v>
      </c>
      <c r="I853" s="260"/>
      <c r="J853" s="260" t="s">
        <v>2278</v>
      </c>
      <c r="K853" s="260"/>
      <c r="L853" s="261">
        <v>690.45</v>
      </c>
    </row>
    <row r="854" spans="1:12" ht="13.5" thickBot="1" x14ac:dyDescent="0.3">
      <c r="A854" s="242"/>
      <c r="B854" s="222"/>
      <c r="C854" s="222"/>
      <c r="D854" s="222"/>
      <c r="E854" s="222"/>
      <c r="F854" s="222"/>
      <c r="G854" s="222"/>
      <c r="H854" s="222"/>
      <c r="I854" s="222" t="s">
        <v>2279</v>
      </c>
      <c r="J854" s="262" t="s">
        <v>2741</v>
      </c>
      <c r="K854" s="222" t="s">
        <v>2280</v>
      </c>
      <c r="L854" s="263">
        <v>2761.8</v>
      </c>
    </row>
    <row r="855" spans="1:12" ht="13.5" thickTop="1" x14ac:dyDescent="0.25">
      <c r="A855" s="242"/>
      <c r="B855" s="264"/>
      <c r="C855" s="264"/>
      <c r="D855" s="264"/>
      <c r="E855" s="264"/>
      <c r="F855" s="264"/>
      <c r="G855" s="264"/>
      <c r="H855" s="264"/>
      <c r="I855" s="264"/>
      <c r="J855" s="264"/>
      <c r="K855" s="264"/>
      <c r="L855" s="264"/>
    </row>
    <row r="856" spans="1:12" ht="15" x14ac:dyDescent="0.25">
      <c r="A856" s="242"/>
      <c r="B856" s="247" t="s">
        <v>415</v>
      </c>
      <c r="C856" s="248" t="s">
        <v>24</v>
      </c>
      <c r="D856" s="247" t="s">
        <v>50</v>
      </c>
      <c r="E856" s="247" t="s">
        <v>45</v>
      </c>
      <c r="F856" s="530" t="s">
        <v>2152</v>
      </c>
      <c r="G856" s="531"/>
      <c r="H856" s="249" t="s">
        <v>39</v>
      </c>
      <c r="I856" s="248" t="s">
        <v>41</v>
      </c>
      <c r="J856" s="248" t="s">
        <v>2271</v>
      </c>
      <c r="K856" s="248" t="s">
        <v>82</v>
      </c>
      <c r="L856" s="248" t="s">
        <v>40</v>
      </c>
    </row>
    <row r="857" spans="1:12" ht="25.5" x14ac:dyDescent="0.25">
      <c r="A857" s="242"/>
      <c r="B857" s="250" t="s">
        <v>2272</v>
      </c>
      <c r="C857" s="251" t="s">
        <v>416</v>
      </c>
      <c r="D857" s="250" t="s">
        <v>229</v>
      </c>
      <c r="E857" s="250" t="s">
        <v>417</v>
      </c>
      <c r="F857" s="532">
        <v>8</v>
      </c>
      <c r="G857" s="533"/>
      <c r="H857" s="252" t="s">
        <v>279</v>
      </c>
      <c r="I857" s="253">
        <v>1</v>
      </c>
      <c r="J857" s="254"/>
      <c r="K857" s="254">
        <v>169.64</v>
      </c>
      <c r="L857" s="254">
        <v>169.64</v>
      </c>
    </row>
    <row r="858" spans="1:12" ht="38.25" x14ac:dyDescent="0.25">
      <c r="A858" s="242"/>
      <c r="B858" s="255" t="s">
        <v>2273</v>
      </c>
      <c r="C858" s="256" t="s">
        <v>3224</v>
      </c>
      <c r="D858" s="255" t="s">
        <v>229</v>
      </c>
      <c r="E858" s="255" t="s">
        <v>3225</v>
      </c>
      <c r="F858" s="534" t="s">
        <v>2283</v>
      </c>
      <c r="G858" s="535"/>
      <c r="H858" s="257" t="s">
        <v>268</v>
      </c>
      <c r="I858" s="258">
        <v>1</v>
      </c>
      <c r="J858" s="258">
        <v>0</v>
      </c>
      <c r="K858" s="259">
        <v>163.62</v>
      </c>
      <c r="L858" s="259">
        <v>163.62</v>
      </c>
    </row>
    <row r="859" spans="1:12" ht="25.5" x14ac:dyDescent="0.25">
      <c r="B859" s="255" t="s">
        <v>2273</v>
      </c>
      <c r="C859" s="256" t="s">
        <v>2184</v>
      </c>
      <c r="D859" s="255" t="s">
        <v>229</v>
      </c>
      <c r="E859" s="255" t="s">
        <v>2185</v>
      </c>
      <c r="F859" s="534" t="s">
        <v>2162</v>
      </c>
      <c r="G859" s="535"/>
      <c r="H859" s="257" t="s">
        <v>231</v>
      </c>
      <c r="I859" s="258">
        <v>0.15</v>
      </c>
      <c r="J859" s="258">
        <v>0</v>
      </c>
      <c r="K859" s="259">
        <v>23.41</v>
      </c>
      <c r="L859" s="259">
        <v>3.51</v>
      </c>
    </row>
    <row r="860" spans="1:12" ht="25.5" x14ac:dyDescent="0.25">
      <c r="B860" s="255" t="s">
        <v>2273</v>
      </c>
      <c r="C860" s="256" t="s">
        <v>2163</v>
      </c>
      <c r="D860" s="255" t="s">
        <v>229</v>
      </c>
      <c r="E860" s="255" t="s">
        <v>2164</v>
      </c>
      <c r="F860" s="534" t="s">
        <v>2162</v>
      </c>
      <c r="G860" s="535"/>
      <c r="H860" s="257" t="s">
        <v>231</v>
      </c>
      <c r="I860" s="258">
        <v>0.15</v>
      </c>
      <c r="J860" s="258">
        <v>0</v>
      </c>
      <c r="K860" s="259">
        <v>16.78</v>
      </c>
      <c r="L860" s="259">
        <v>2.52</v>
      </c>
    </row>
    <row r="861" spans="1:12" ht="25.5" x14ac:dyDescent="0.25">
      <c r="B861" s="260"/>
      <c r="C861" s="260"/>
      <c r="D861" s="260"/>
      <c r="E861" s="260"/>
      <c r="F861" s="260"/>
      <c r="G861" s="260" t="s">
        <v>2274</v>
      </c>
      <c r="H861" s="261">
        <v>3.09</v>
      </c>
      <c r="I861" s="260" t="s">
        <v>2275</v>
      </c>
      <c r="J861" s="261">
        <v>2.93</v>
      </c>
      <c r="K861" s="260" t="s">
        <v>2276</v>
      </c>
      <c r="L861" s="261">
        <v>6.02</v>
      </c>
    </row>
    <row r="862" spans="1:12" ht="25.5" x14ac:dyDescent="0.25">
      <c r="B862" s="260"/>
      <c r="C862" s="260"/>
      <c r="D862" s="260"/>
      <c r="E862" s="260"/>
      <c r="F862" s="260"/>
      <c r="G862" s="260" t="s">
        <v>2277</v>
      </c>
      <c r="H862" s="261">
        <v>0</v>
      </c>
      <c r="I862" s="260"/>
      <c r="J862" s="260" t="s">
        <v>2278</v>
      </c>
      <c r="K862" s="260"/>
      <c r="L862" s="261">
        <v>169.64</v>
      </c>
    </row>
    <row r="863" spans="1:12" ht="13.5" thickBot="1" x14ac:dyDescent="0.3">
      <c r="B863" s="222"/>
      <c r="C863" s="222"/>
      <c r="D863" s="222"/>
      <c r="E863" s="222"/>
      <c r="F863" s="222"/>
      <c r="G863" s="222"/>
      <c r="H863" s="222"/>
      <c r="I863" s="222" t="s">
        <v>2279</v>
      </c>
      <c r="J863" s="262" t="s">
        <v>2741</v>
      </c>
      <c r="K863" s="222" t="s">
        <v>2280</v>
      </c>
      <c r="L863" s="263">
        <v>678.56</v>
      </c>
    </row>
    <row r="864" spans="1:12" ht="13.5" thickTop="1" x14ac:dyDescent="0.25">
      <c r="B864" s="264"/>
      <c r="C864" s="264"/>
      <c r="D864" s="264"/>
      <c r="E864" s="264"/>
      <c r="F864" s="264"/>
      <c r="G864" s="264"/>
      <c r="H864" s="264"/>
      <c r="I864" s="264"/>
      <c r="J864" s="264"/>
      <c r="K864" s="264"/>
      <c r="L864" s="264"/>
    </row>
    <row r="865" spans="2:12" ht="15" x14ac:dyDescent="0.25">
      <c r="B865" s="247" t="s">
        <v>418</v>
      </c>
      <c r="C865" s="248" t="s">
        <v>24</v>
      </c>
      <c r="D865" s="247" t="s">
        <v>50</v>
      </c>
      <c r="E865" s="247" t="s">
        <v>45</v>
      </c>
      <c r="F865" s="530" t="s">
        <v>2152</v>
      </c>
      <c r="G865" s="531"/>
      <c r="H865" s="249" t="s">
        <v>39</v>
      </c>
      <c r="I865" s="248" t="s">
        <v>41</v>
      </c>
      <c r="J865" s="248" t="s">
        <v>2271</v>
      </c>
      <c r="K865" s="248" t="s">
        <v>82</v>
      </c>
      <c r="L865" s="248" t="s">
        <v>40</v>
      </c>
    </row>
    <row r="866" spans="2:12" ht="25.5" x14ac:dyDescent="0.25">
      <c r="B866" s="250" t="s">
        <v>2272</v>
      </c>
      <c r="C866" s="251" t="s">
        <v>419</v>
      </c>
      <c r="D866" s="250" t="s">
        <v>229</v>
      </c>
      <c r="E866" s="250" t="s">
        <v>420</v>
      </c>
      <c r="F866" s="532">
        <v>8</v>
      </c>
      <c r="G866" s="533"/>
      <c r="H866" s="252" t="s">
        <v>279</v>
      </c>
      <c r="I866" s="253">
        <v>1</v>
      </c>
      <c r="J866" s="254"/>
      <c r="K866" s="254">
        <v>653.89</v>
      </c>
      <c r="L866" s="254">
        <v>653.89</v>
      </c>
    </row>
    <row r="867" spans="2:12" ht="25.5" x14ac:dyDescent="0.25">
      <c r="B867" s="255" t="s">
        <v>2273</v>
      </c>
      <c r="C867" s="256" t="s">
        <v>2520</v>
      </c>
      <c r="D867" s="255" t="s">
        <v>229</v>
      </c>
      <c r="E867" s="255" t="s">
        <v>2521</v>
      </c>
      <c r="F867" s="534" t="s">
        <v>2283</v>
      </c>
      <c r="G867" s="535"/>
      <c r="H867" s="257" t="s">
        <v>292</v>
      </c>
      <c r="I867" s="258">
        <v>0.75</v>
      </c>
      <c r="J867" s="258">
        <v>0</v>
      </c>
      <c r="K867" s="259">
        <v>0.35</v>
      </c>
      <c r="L867" s="259">
        <v>0.26</v>
      </c>
    </row>
    <row r="868" spans="2:12" ht="25.5" x14ac:dyDescent="0.25">
      <c r="B868" s="255" t="s">
        <v>2273</v>
      </c>
      <c r="C868" s="256" t="s">
        <v>2163</v>
      </c>
      <c r="D868" s="255" t="s">
        <v>229</v>
      </c>
      <c r="E868" s="255" t="s">
        <v>2164</v>
      </c>
      <c r="F868" s="534" t="s">
        <v>2162</v>
      </c>
      <c r="G868" s="535"/>
      <c r="H868" s="257" t="s">
        <v>231</v>
      </c>
      <c r="I868" s="258">
        <v>1.804</v>
      </c>
      <c r="J868" s="258">
        <v>0</v>
      </c>
      <c r="K868" s="259">
        <v>16.78</v>
      </c>
      <c r="L868" s="259">
        <v>30.27</v>
      </c>
    </row>
    <row r="869" spans="2:12" ht="25.5" x14ac:dyDescent="0.25">
      <c r="B869" s="255" t="s">
        <v>2273</v>
      </c>
      <c r="C869" s="256" t="s">
        <v>2184</v>
      </c>
      <c r="D869" s="255" t="s">
        <v>229</v>
      </c>
      <c r="E869" s="255" t="s">
        <v>2185</v>
      </c>
      <c r="F869" s="534" t="s">
        <v>2162</v>
      </c>
      <c r="G869" s="535"/>
      <c r="H869" s="257" t="s">
        <v>231</v>
      </c>
      <c r="I869" s="258">
        <v>1.804</v>
      </c>
      <c r="J869" s="258">
        <v>0</v>
      </c>
      <c r="K869" s="259">
        <v>23.41</v>
      </c>
      <c r="L869" s="259">
        <v>42.23</v>
      </c>
    </row>
    <row r="870" spans="2:12" ht="25.5" x14ac:dyDescent="0.25">
      <c r="B870" s="255" t="s">
        <v>2273</v>
      </c>
      <c r="C870" s="256" t="s">
        <v>2831</v>
      </c>
      <c r="D870" s="255" t="s">
        <v>229</v>
      </c>
      <c r="E870" s="255" t="s">
        <v>2832</v>
      </c>
      <c r="F870" s="534" t="s">
        <v>2283</v>
      </c>
      <c r="G870" s="535"/>
      <c r="H870" s="257" t="s">
        <v>268</v>
      </c>
      <c r="I870" s="258">
        <v>1</v>
      </c>
      <c r="J870" s="258">
        <v>0</v>
      </c>
      <c r="K870" s="259">
        <v>18.809999999999999</v>
      </c>
      <c r="L870" s="259">
        <v>18.809999999999999</v>
      </c>
    </row>
    <row r="871" spans="2:12" ht="25.5" x14ac:dyDescent="0.25">
      <c r="B871" s="255" t="s">
        <v>2273</v>
      </c>
      <c r="C871" s="256" t="s">
        <v>3226</v>
      </c>
      <c r="D871" s="255" t="s">
        <v>229</v>
      </c>
      <c r="E871" s="255" t="s">
        <v>3227</v>
      </c>
      <c r="F871" s="534" t="s">
        <v>2283</v>
      </c>
      <c r="G871" s="535"/>
      <c r="H871" s="257" t="s">
        <v>268</v>
      </c>
      <c r="I871" s="258">
        <v>1</v>
      </c>
      <c r="J871" s="258">
        <v>0</v>
      </c>
      <c r="K871" s="259">
        <v>562.32000000000005</v>
      </c>
      <c r="L871" s="259">
        <v>562.32000000000005</v>
      </c>
    </row>
    <row r="872" spans="2:12" ht="25.5" x14ac:dyDescent="0.25">
      <c r="B872" s="260"/>
      <c r="C872" s="260"/>
      <c r="D872" s="260"/>
      <c r="E872" s="260"/>
      <c r="F872" s="260"/>
      <c r="G872" s="260" t="s">
        <v>2274</v>
      </c>
      <c r="H872" s="261">
        <v>37.229999999999997</v>
      </c>
      <c r="I872" s="260" t="s">
        <v>2275</v>
      </c>
      <c r="J872" s="261">
        <v>35.270000000000003</v>
      </c>
      <c r="K872" s="260" t="s">
        <v>2276</v>
      </c>
      <c r="L872" s="261">
        <v>72.5</v>
      </c>
    </row>
    <row r="873" spans="2:12" ht="25.5" x14ac:dyDescent="0.25">
      <c r="B873" s="260"/>
      <c r="C873" s="260"/>
      <c r="D873" s="260"/>
      <c r="E873" s="260"/>
      <c r="F873" s="260"/>
      <c r="G873" s="260" t="s">
        <v>2277</v>
      </c>
      <c r="H873" s="261">
        <v>0</v>
      </c>
      <c r="I873" s="260"/>
      <c r="J873" s="260" t="s">
        <v>2278</v>
      </c>
      <c r="K873" s="260"/>
      <c r="L873" s="261">
        <v>653.89</v>
      </c>
    </row>
    <row r="874" spans="2:12" ht="13.5" thickBot="1" x14ac:dyDescent="0.3">
      <c r="B874" s="222"/>
      <c r="C874" s="222"/>
      <c r="D874" s="222"/>
      <c r="E874" s="222"/>
      <c r="F874" s="222"/>
      <c r="G874" s="222"/>
      <c r="H874" s="222"/>
      <c r="I874" s="222" t="s">
        <v>2279</v>
      </c>
      <c r="J874" s="262" t="s">
        <v>2695</v>
      </c>
      <c r="K874" s="222" t="s">
        <v>2280</v>
      </c>
      <c r="L874" s="263">
        <v>1307.78</v>
      </c>
    </row>
    <row r="875" spans="2:12" ht="13.5" thickTop="1" x14ac:dyDescent="0.25">
      <c r="B875" s="264"/>
      <c r="C875" s="264"/>
      <c r="D875" s="264"/>
      <c r="E875" s="264"/>
      <c r="F875" s="264"/>
      <c r="G875" s="264"/>
      <c r="H875" s="264"/>
      <c r="I875" s="264"/>
      <c r="J875" s="264"/>
      <c r="K875" s="264"/>
      <c r="L875" s="264"/>
    </row>
    <row r="876" spans="2:12" ht="15" x14ac:dyDescent="0.25">
      <c r="B876" s="247" t="s">
        <v>421</v>
      </c>
      <c r="C876" s="248" t="s">
        <v>24</v>
      </c>
      <c r="D876" s="247" t="s">
        <v>50</v>
      </c>
      <c r="E876" s="247" t="s">
        <v>45</v>
      </c>
      <c r="F876" s="530" t="s">
        <v>2152</v>
      </c>
      <c r="G876" s="531"/>
      <c r="H876" s="249" t="s">
        <v>39</v>
      </c>
      <c r="I876" s="248" t="s">
        <v>41</v>
      </c>
      <c r="J876" s="248" t="s">
        <v>2271</v>
      </c>
      <c r="K876" s="248" t="s">
        <v>82</v>
      </c>
      <c r="L876" s="248" t="s">
        <v>40</v>
      </c>
    </row>
    <row r="877" spans="2:12" ht="25.5" x14ac:dyDescent="0.25">
      <c r="B877" s="250" t="s">
        <v>2272</v>
      </c>
      <c r="C877" s="251" t="s">
        <v>422</v>
      </c>
      <c r="D877" s="250" t="s">
        <v>229</v>
      </c>
      <c r="E877" s="250" t="s">
        <v>423</v>
      </c>
      <c r="F877" s="532">
        <v>8</v>
      </c>
      <c r="G877" s="533"/>
      <c r="H877" s="252" t="s">
        <v>279</v>
      </c>
      <c r="I877" s="253">
        <v>1</v>
      </c>
      <c r="J877" s="254"/>
      <c r="K877" s="254">
        <v>89.07</v>
      </c>
      <c r="L877" s="254">
        <v>89.07</v>
      </c>
    </row>
    <row r="878" spans="2:12" ht="25.5" x14ac:dyDescent="0.25">
      <c r="B878" s="255" t="s">
        <v>2273</v>
      </c>
      <c r="C878" s="256" t="s">
        <v>3228</v>
      </c>
      <c r="D878" s="255" t="s">
        <v>229</v>
      </c>
      <c r="E878" s="255" t="s">
        <v>3229</v>
      </c>
      <c r="F878" s="534" t="s">
        <v>2283</v>
      </c>
      <c r="G878" s="535"/>
      <c r="H878" s="257" t="s">
        <v>268</v>
      </c>
      <c r="I878" s="258">
        <v>1</v>
      </c>
      <c r="J878" s="258">
        <v>0</v>
      </c>
      <c r="K878" s="259">
        <v>80.95</v>
      </c>
      <c r="L878" s="259">
        <v>80.95</v>
      </c>
    </row>
    <row r="879" spans="2:12" ht="25.5" x14ac:dyDescent="0.25">
      <c r="B879" s="255" t="s">
        <v>2273</v>
      </c>
      <c r="C879" s="256" t="s">
        <v>2184</v>
      </c>
      <c r="D879" s="255" t="s">
        <v>229</v>
      </c>
      <c r="E879" s="255" t="s">
        <v>2185</v>
      </c>
      <c r="F879" s="534" t="s">
        <v>2162</v>
      </c>
      <c r="G879" s="535"/>
      <c r="H879" s="257" t="s">
        <v>231</v>
      </c>
      <c r="I879" s="258">
        <v>0.2</v>
      </c>
      <c r="J879" s="258">
        <v>0</v>
      </c>
      <c r="K879" s="259">
        <v>23.41</v>
      </c>
      <c r="L879" s="259">
        <v>4.68</v>
      </c>
    </row>
    <row r="880" spans="2:12" ht="25.5" x14ac:dyDescent="0.25">
      <c r="B880" s="255" t="s">
        <v>2273</v>
      </c>
      <c r="C880" s="256" t="s">
        <v>2163</v>
      </c>
      <c r="D880" s="255" t="s">
        <v>229</v>
      </c>
      <c r="E880" s="255" t="s">
        <v>2164</v>
      </c>
      <c r="F880" s="534" t="s">
        <v>2162</v>
      </c>
      <c r="G880" s="535"/>
      <c r="H880" s="257" t="s">
        <v>231</v>
      </c>
      <c r="I880" s="258">
        <v>0.2</v>
      </c>
      <c r="J880" s="258">
        <v>0</v>
      </c>
      <c r="K880" s="259">
        <v>16.78</v>
      </c>
      <c r="L880" s="259">
        <v>3.36</v>
      </c>
    </row>
    <row r="881" spans="2:12" ht="25.5" x14ac:dyDescent="0.25">
      <c r="B881" s="255" t="s">
        <v>2273</v>
      </c>
      <c r="C881" s="256" t="s">
        <v>2520</v>
      </c>
      <c r="D881" s="255" t="s">
        <v>229</v>
      </c>
      <c r="E881" s="255" t="s">
        <v>2521</v>
      </c>
      <c r="F881" s="534" t="s">
        <v>2283</v>
      </c>
      <c r="G881" s="535"/>
      <c r="H881" s="257" t="s">
        <v>292</v>
      </c>
      <c r="I881" s="258">
        <v>0.28000000000000003</v>
      </c>
      <c r="J881" s="258">
        <v>0</v>
      </c>
      <c r="K881" s="259">
        <v>0.35</v>
      </c>
      <c r="L881" s="259">
        <v>0.1</v>
      </c>
    </row>
    <row r="882" spans="2:12" ht="25.5" x14ac:dyDescent="0.25">
      <c r="B882" s="260"/>
      <c r="C882" s="260"/>
      <c r="D882" s="260"/>
      <c r="E882" s="260"/>
      <c r="F882" s="260"/>
      <c r="G882" s="260" t="s">
        <v>2274</v>
      </c>
      <c r="H882" s="261">
        <v>4.12</v>
      </c>
      <c r="I882" s="260" t="s">
        <v>2275</v>
      </c>
      <c r="J882" s="261">
        <v>3.91</v>
      </c>
      <c r="K882" s="260" t="s">
        <v>2276</v>
      </c>
      <c r="L882" s="261">
        <v>8.0299999999999994</v>
      </c>
    </row>
    <row r="883" spans="2:12" ht="25.5" x14ac:dyDescent="0.25">
      <c r="B883" s="260"/>
      <c r="C883" s="260"/>
      <c r="D883" s="260"/>
      <c r="E883" s="260"/>
      <c r="F883" s="260"/>
      <c r="G883" s="260" t="s">
        <v>2277</v>
      </c>
      <c r="H883" s="261">
        <v>0</v>
      </c>
      <c r="I883" s="260"/>
      <c r="J883" s="260" t="s">
        <v>2278</v>
      </c>
      <c r="K883" s="260"/>
      <c r="L883" s="261">
        <v>89.07</v>
      </c>
    </row>
    <row r="884" spans="2:12" ht="13.5" thickBot="1" x14ac:dyDescent="0.3">
      <c r="B884" s="222"/>
      <c r="C884" s="222"/>
      <c r="D884" s="222"/>
      <c r="E884" s="222"/>
      <c r="F884" s="222"/>
      <c r="G884" s="222"/>
      <c r="H884" s="222"/>
      <c r="I884" s="222" t="s">
        <v>2279</v>
      </c>
      <c r="J884" s="262" t="s">
        <v>2761</v>
      </c>
      <c r="K884" s="222" t="s">
        <v>2280</v>
      </c>
      <c r="L884" s="263">
        <v>1246.98</v>
      </c>
    </row>
    <row r="885" spans="2:12" ht="13.5" thickTop="1" x14ac:dyDescent="0.25">
      <c r="B885" s="264"/>
      <c r="C885" s="264"/>
      <c r="D885" s="264"/>
      <c r="E885" s="264"/>
      <c r="F885" s="264"/>
      <c r="G885" s="264"/>
      <c r="H885" s="264"/>
      <c r="I885" s="264"/>
      <c r="J885" s="264"/>
      <c r="K885" s="264"/>
      <c r="L885" s="264"/>
    </row>
    <row r="886" spans="2:12" ht="15" x14ac:dyDescent="0.25">
      <c r="B886" s="247" t="s">
        <v>424</v>
      </c>
      <c r="C886" s="248" t="s">
        <v>24</v>
      </c>
      <c r="D886" s="247" t="s">
        <v>50</v>
      </c>
      <c r="E886" s="247" t="s">
        <v>45</v>
      </c>
      <c r="F886" s="530" t="s">
        <v>2152</v>
      </c>
      <c r="G886" s="531"/>
      <c r="H886" s="249" t="s">
        <v>39</v>
      </c>
      <c r="I886" s="248" t="s">
        <v>41</v>
      </c>
      <c r="J886" s="248" t="s">
        <v>2271</v>
      </c>
      <c r="K886" s="248" t="s">
        <v>82</v>
      </c>
      <c r="L886" s="248" t="s">
        <v>40</v>
      </c>
    </row>
    <row r="887" spans="2:12" ht="25.5" customHeight="1" x14ac:dyDescent="0.25">
      <c r="B887" s="250" t="s">
        <v>2272</v>
      </c>
      <c r="C887" s="251" t="s">
        <v>425</v>
      </c>
      <c r="D887" s="250" t="s">
        <v>426</v>
      </c>
      <c r="E887" s="250" t="s">
        <v>427</v>
      </c>
      <c r="F887" s="532" t="s">
        <v>3230</v>
      </c>
      <c r="G887" s="533"/>
      <c r="H887" s="252" t="s">
        <v>428</v>
      </c>
      <c r="I887" s="253">
        <v>1</v>
      </c>
      <c r="J887" s="254"/>
      <c r="K887" s="254">
        <v>274.39699999999999</v>
      </c>
      <c r="L887" s="254">
        <v>274.39699999999999</v>
      </c>
    </row>
    <row r="888" spans="2:12" ht="25.5" x14ac:dyDescent="0.25">
      <c r="B888" s="255" t="s">
        <v>2273</v>
      </c>
      <c r="C888" s="256" t="s">
        <v>2163</v>
      </c>
      <c r="D888" s="255" t="s">
        <v>229</v>
      </c>
      <c r="E888" s="255" t="s">
        <v>2164</v>
      </c>
      <c r="F888" s="534" t="s">
        <v>2162</v>
      </c>
      <c r="G888" s="535"/>
      <c r="H888" s="257" t="s">
        <v>231</v>
      </c>
      <c r="I888" s="258">
        <v>1.5</v>
      </c>
      <c r="J888" s="258">
        <v>0</v>
      </c>
      <c r="K888" s="259">
        <v>16.78</v>
      </c>
      <c r="L888" s="259">
        <v>25.17</v>
      </c>
    </row>
    <row r="889" spans="2:12" x14ac:dyDescent="0.25">
      <c r="B889" s="255" t="s">
        <v>2273</v>
      </c>
      <c r="C889" s="256" t="s">
        <v>3231</v>
      </c>
      <c r="D889" s="255" t="s">
        <v>426</v>
      </c>
      <c r="E889" s="255" t="s">
        <v>3232</v>
      </c>
      <c r="F889" s="534" t="s">
        <v>2283</v>
      </c>
      <c r="G889" s="535"/>
      <c r="H889" s="257" t="s">
        <v>428</v>
      </c>
      <c r="I889" s="258">
        <v>1</v>
      </c>
      <c r="J889" s="258">
        <v>0</v>
      </c>
      <c r="K889" s="259">
        <v>214</v>
      </c>
      <c r="L889" s="259">
        <v>214</v>
      </c>
    </row>
    <row r="890" spans="2:12" ht="25.5" x14ac:dyDescent="0.25">
      <c r="B890" s="255" t="s">
        <v>2273</v>
      </c>
      <c r="C890" s="256" t="s">
        <v>2184</v>
      </c>
      <c r="D890" s="255" t="s">
        <v>229</v>
      </c>
      <c r="E890" s="255" t="s">
        <v>2185</v>
      </c>
      <c r="F890" s="534" t="s">
        <v>2162</v>
      </c>
      <c r="G890" s="535"/>
      <c r="H890" s="257" t="s">
        <v>231</v>
      </c>
      <c r="I890" s="258">
        <v>1.5</v>
      </c>
      <c r="J890" s="258">
        <v>0</v>
      </c>
      <c r="K890" s="259">
        <v>23.41</v>
      </c>
      <c r="L890" s="259">
        <v>35.119999999999997</v>
      </c>
    </row>
    <row r="891" spans="2:12" ht="25.5" x14ac:dyDescent="0.25">
      <c r="B891" s="255" t="s">
        <v>2273</v>
      </c>
      <c r="C891" s="256" t="s">
        <v>2520</v>
      </c>
      <c r="D891" s="255" t="s">
        <v>229</v>
      </c>
      <c r="E891" s="255" t="s">
        <v>2521</v>
      </c>
      <c r="F891" s="534" t="s">
        <v>2283</v>
      </c>
      <c r="G891" s="535"/>
      <c r="H891" s="257" t="s">
        <v>292</v>
      </c>
      <c r="I891" s="258">
        <v>0.32</v>
      </c>
      <c r="J891" s="258">
        <v>0</v>
      </c>
      <c r="K891" s="259">
        <v>0.35</v>
      </c>
      <c r="L891" s="259">
        <v>0.11</v>
      </c>
    </row>
    <row r="892" spans="2:12" ht="25.5" x14ac:dyDescent="0.25">
      <c r="B892" s="260"/>
      <c r="C892" s="260"/>
      <c r="D892" s="260"/>
      <c r="E892" s="260"/>
      <c r="F892" s="260"/>
      <c r="G892" s="260" t="s">
        <v>2274</v>
      </c>
      <c r="H892" s="261">
        <v>30.96</v>
      </c>
      <c r="I892" s="260" t="s">
        <v>2275</v>
      </c>
      <c r="J892" s="261">
        <v>29.33</v>
      </c>
      <c r="K892" s="260" t="s">
        <v>2276</v>
      </c>
      <c r="L892" s="261">
        <v>60.284999999999997</v>
      </c>
    </row>
    <row r="893" spans="2:12" ht="25.5" x14ac:dyDescent="0.25">
      <c r="B893" s="260"/>
      <c r="C893" s="260"/>
      <c r="D893" s="260"/>
      <c r="E893" s="260"/>
      <c r="F893" s="260"/>
      <c r="G893" s="260" t="s">
        <v>2277</v>
      </c>
      <c r="H893" s="261">
        <v>0</v>
      </c>
      <c r="I893" s="260"/>
      <c r="J893" s="260" t="s">
        <v>2278</v>
      </c>
      <c r="K893" s="260"/>
      <c r="L893" s="261">
        <v>274.39699999999999</v>
      </c>
    </row>
    <row r="894" spans="2:12" ht="13.5" thickBot="1" x14ac:dyDescent="0.3">
      <c r="B894" s="222"/>
      <c r="C894" s="222"/>
      <c r="D894" s="222"/>
      <c r="E894" s="222"/>
      <c r="F894" s="222"/>
      <c r="G894" s="222"/>
      <c r="H894" s="222"/>
      <c r="I894" s="222" t="s">
        <v>2279</v>
      </c>
      <c r="J894" s="262" t="s">
        <v>2553</v>
      </c>
      <c r="K894" s="222" t="s">
        <v>2280</v>
      </c>
      <c r="L894" s="263">
        <v>274.39999999999998</v>
      </c>
    </row>
    <row r="895" spans="2:12" ht="13.5" thickTop="1" x14ac:dyDescent="0.25">
      <c r="B895" s="264"/>
      <c r="C895" s="264"/>
      <c r="D895" s="264"/>
      <c r="E895" s="264"/>
      <c r="F895" s="264"/>
      <c r="G895" s="264"/>
      <c r="H895" s="264"/>
      <c r="I895" s="264"/>
      <c r="J895" s="264"/>
      <c r="K895" s="264"/>
      <c r="L895" s="264"/>
    </row>
    <row r="896" spans="2:12" ht="15" x14ac:dyDescent="0.25">
      <c r="B896" s="247" t="s">
        <v>429</v>
      </c>
      <c r="C896" s="248" t="s">
        <v>24</v>
      </c>
      <c r="D896" s="247" t="s">
        <v>50</v>
      </c>
      <c r="E896" s="247" t="s">
        <v>45</v>
      </c>
      <c r="F896" s="530" t="s">
        <v>2152</v>
      </c>
      <c r="G896" s="531"/>
      <c r="H896" s="249" t="s">
        <v>39</v>
      </c>
      <c r="I896" s="248" t="s">
        <v>41</v>
      </c>
      <c r="J896" s="248" t="s">
        <v>2271</v>
      </c>
      <c r="K896" s="248" t="s">
        <v>82</v>
      </c>
      <c r="L896" s="248" t="s">
        <v>40</v>
      </c>
    </row>
    <row r="897" spans="2:12" ht="25.5" x14ac:dyDescent="0.25">
      <c r="B897" s="250" t="s">
        <v>2272</v>
      </c>
      <c r="C897" s="251" t="s">
        <v>430</v>
      </c>
      <c r="D897" s="250" t="s">
        <v>229</v>
      </c>
      <c r="E897" s="250" t="s">
        <v>431</v>
      </c>
      <c r="F897" s="532">
        <v>8</v>
      </c>
      <c r="G897" s="533"/>
      <c r="H897" s="252" t="s">
        <v>279</v>
      </c>
      <c r="I897" s="253">
        <v>1</v>
      </c>
      <c r="J897" s="254"/>
      <c r="K897" s="254">
        <v>72.11</v>
      </c>
      <c r="L897" s="254">
        <v>72.11</v>
      </c>
    </row>
    <row r="898" spans="2:12" ht="25.5" x14ac:dyDescent="0.25">
      <c r="B898" s="255" t="s">
        <v>2273</v>
      </c>
      <c r="C898" s="256" t="s">
        <v>2313</v>
      </c>
      <c r="D898" s="255" t="s">
        <v>229</v>
      </c>
      <c r="E898" s="255" t="s">
        <v>2314</v>
      </c>
      <c r="F898" s="534" t="s">
        <v>2283</v>
      </c>
      <c r="G898" s="535"/>
      <c r="H898" s="257" t="s">
        <v>268</v>
      </c>
      <c r="I898" s="258">
        <v>1</v>
      </c>
      <c r="J898" s="258">
        <v>0</v>
      </c>
      <c r="K898" s="259">
        <v>63.99</v>
      </c>
      <c r="L898" s="259">
        <v>63.99</v>
      </c>
    </row>
    <row r="899" spans="2:12" ht="25.5" x14ac:dyDescent="0.25">
      <c r="B899" s="255" t="s">
        <v>2273</v>
      </c>
      <c r="C899" s="256" t="s">
        <v>2184</v>
      </c>
      <c r="D899" s="255" t="s">
        <v>229</v>
      </c>
      <c r="E899" s="255" t="s">
        <v>2185</v>
      </c>
      <c r="F899" s="534" t="s">
        <v>2162</v>
      </c>
      <c r="G899" s="535"/>
      <c r="H899" s="257" t="s">
        <v>231</v>
      </c>
      <c r="I899" s="258">
        <v>0.2</v>
      </c>
      <c r="J899" s="258">
        <v>0</v>
      </c>
      <c r="K899" s="259">
        <v>23.41</v>
      </c>
      <c r="L899" s="259">
        <v>4.68</v>
      </c>
    </row>
    <row r="900" spans="2:12" ht="25.5" x14ac:dyDescent="0.25">
      <c r="B900" s="255" t="s">
        <v>2273</v>
      </c>
      <c r="C900" s="256" t="s">
        <v>2520</v>
      </c>
      <c r="D900" s="255" t="s">
        <v>229</v>
      </c>
      <c r="E900" s="255" t="s">
        <v>2521</v>
      </c>
      <c r="F900" s="534" t="s">
        <v>2283</v>
      </c>
      <c r="G900" s="535"/>
      <c r="H900" s="257" t="s">
        <v>292</v>
      </c>
      <c r="I900" s="258">
        <v>0.28000000000000003</v>
      </c>
      <c r="J900" s="258">
        <v>0</v>
      </c>
      <c r="K900" s="259">
        <v>0.35</v>
      </c>
      <c r="L900" s="259">
        <v>0.1</v>
      </c>
    </row>
    <row r="901" spans="2:12" ht="25.5" x14ac:dyDescent="0.25">
      <c r="B901" s="255" t="s">
        <v>2273</v>
      </c>
      <c r="C901" s="256" t="s">
        <v>2163</v>
      </c>
      <c r="D901" s="255" t="s">
        <v>229</v>
      </c>
      <c r="E901" s="255" t="s">
        <v>2164</v>
      </c>
      <c r="F901" s="534" t="s">
        <v>2162</v>
      </c>
      <c r="G901" s="535"/>
      <c r="H901" s="257" t="s">
        <v>231</v>
      </c>
      <c r="I901" s="258">
        <v>0.2</v>
      </c>
      <c r="J901" s="258">
        <v>0</v>
      </c>
      <c r="K901" s="259">
        <v>16.78</v>
      </c>
      <c r="L901" s="259">
        <v>3.36</v>
      </c>
    </row>
    <row r="902" spans="2:12" ht="25.5" x14ac:dyDescent="0.25">
      <c r="B902" s="260"/>
      <c r="C902" s="260"/>
      <c r="D902" s="260"/>
      <c r="E902" s="260"/>
      <c r="F902" s="260"/>
      <c r="G902" s="260" t="s">
        <v>2274</v>
      </c>
      <c r="H902" s="261">
        <v>4.12</v>
      </c>
      <c r="I902" s="260" t="s">
        <v>2275</v>
      </c>
      <c r="J902" s="261">
        <v>3.91</v>
      </c>
      <c r="K902" s="260" t="s">
        <v>2276</v>
      </c>
      <c r="L902" s="261">
        <v>8.0299999999999994</v>
      </c>
    </row>
    <row r="903" spans="2:12" ht="25.5" x14ac:dyDescent="0.25">
      <c r="B903" s="260"/>
      <c r="C903" s="260"/>
      <c r="D903" s="260"/>
      <c r="E903" s="260"/>
      <c r="F903" s="260"/>
      <c r="G903" s="260" t="s">
        <v>2277</v>
      </c>
      <c r="H903" s="261">
        <v>0</v>
      </c>
      <c r="I903" s="260"/>
      <c r="J903" s="260" t="s">
        <v>2278</v>
      </c>
      <c r="K903" s="260"/>
      <c r="L903" s="261">
        <v>72.11</v>
      </c>
    </row>
    <row r="904" spans="2:12" ht="13.5" thickBot="1" x14ac:dyDescent="0.3">
      <c r="B904" s="222"/>
      <c r="C904" s="222"/>
      <c r="D904" s="222"/>
      <c r="E904" s="222"/>
      <c r="F904" s="222"/>
      <c r="G904" s="222"/>
      <c r="H904" s="222"/>
      <c r="I904" s="222" t="s">
        <v>2279</v>
      </c>
      <c r="J904" s="262" t="s">
        <v>2741</v>
      </c>
      <c r="K904" s="222" t="s">
        <v>2280</v>
      </c>
      <c r="L904" s="263">
        <v>288.44</v>
      </c>
    </row>
    <row r="905" spans="2:12" ht="13.5" thickTop="1" x14ac:dyDescent="0.25">
      <c r="B905" s="264"/>
      <c r="C905" s="264"/>
      <c r="D905" s="264"/>
      <c r="E905" s="264"/>
      <c r="F905" s="264"/>
      <c r="G905" s="264"/>
      <c r="H905" s="264"/>
      <c r="I905" s="264"/>
      <c r="J905" s="264"/>
      <c r="K905" s="264"/>
      <c r="L905" s="264"/>
    </row>
    <row r="906" spans="2:12" ht="15" x14ac:dyDescent="0.25">
      <c r="B906" s="247" t="s">
        <v>432</v>
      </c>
      <c r="C906" s="248" t="s">
        <v>24</v>
      </c>
      <c r="D906" s="247" t="s">
        <v>50</v>
      </c>
      <c r="E906" s="247" t="s">
        <v>45</v>
      </c>
      <c r="F906" s="530" t="s">
        <v>2152</v>
      </c>
      <c r="G906" s="531"/>
      <c r="H906" s="249" t="s">
        <v>39</v>
      </c>
      <c r="I906" s="248" t="s">
        <v>41</v>
      </c>
      <c r="J906" s="248" t="s">
        <v>2271</v>
      </c>
      <c r="K906" s="248" t="s">
        <v>82</v>
      </c>
      <c r="L906" s="248" t="s">
        <v>40</v>
      </c>
    </row>
    <row r="907" spans="2:12" ht="51" customHeight="1" x14ac:dyDescent="0.25">
      <c r="B907" s="250" t="s">
        <v>2272</v>
      </c>
      <c r="C907" s="251" t="s">
        <v>433</v>
      </c>
      <c r="D907" s="250" t="s">
        <v>434</v>
      </c>
      <c r="E907" s="250" t="s">
        <v>435</v>
      </c>
      <c r="F907" s="532" t="s">
        <v>2808</v>
      </c>
      <c r="G907" s="533"/>
      <c r="H907" s="252" t="s">
        <v>428</v>
      </c>
      <c r="I907" s="253">
        <v>1</v>
      </c>
      <c r="J907" s="254"/>
      <c r="K907" s="254">
        <v>152.44</v>
      </c>
      <c r="L907" s="254">
        <v>152.44</v>
      </c>
    </row>
    <row r="908" spans="2:12" ht="25.5" x14ac:dyDescent="0.25">
      <c r="B908" s="255" t="s">
        <v>2273</v>
      </c>
      <c r="C908" s="256" t="s">
        <v>2809</v>
      </c>
      <c r="D908" s="255" t="s">
        <v>434</v>
      </c>
      <c r="E908" s="255" t="s">
        <v>3233</v>
      </c>
      <c r="F908" s="534" t="s">
        <v>2283</v>
      </c>
      <c r="G908" s="535"/>
      <c r="H908" s="257" t="s">
        <v>428</v>
      </c>
      <c r="I908" s="258">
        <v>2.1000000000000001E-2</v>
      </c>
      <c r="J908" s="258">
        <v>0</v>
      </c>
      <c r="K908" s="259">
        <v>3.55</v>
      </c>
      <c r="L908" s="259">
        <v>7.0000000000000007E-2</v>
      </c>
    </row>
    <row r="909" spans="2:12" ht="25.5" x14ac:dyDescent="0.25">
      <c r="B909" s="255" t="s">
        <v>2273</v>
      </c>
      <c r="C909" s="256" t="s">
        <v>2160</v>
      </c>
      <c r="D909" s="255" t="s">
        <v>229</v>
      </c>
      <c r="E909" s="255" t="s">
        <v>2161</v>
      </c>
      <c r="F909" s="534" t="s">
        <v>2162</v>
      </c>
      <c r="G909" s="535"/>
      <c r="H909" s="257" t="s">
        <v>231</v>
      </c>
      <c r="I909" s="258">
        <v>5.2499999999999998E-2</v>
      </c>
      <c r="J909" s="258">
        <v>0</v>
      </c>
      <c r="K909" s="259">
        <v>15.3</v>
      </c>
      <c r="L909" s="259">
        <v>0.8</v>
      </c>
    </row>
    <row r="910" spans="2:12" ht="25.5" x14ac:dyDescent="0.25">
      <c r="B910" s="255" t="s">
        <v>2273</v>
      </c>
      <c r="C910" s="256" t="s">
        <v>3234</v>
      </c>
      <c r="D910" s="255" t="s">
        <v>434</v>
      </c>
      <c r="E910" s="255" t="s">
        <v>3235</v>
      </c>
      <c r="F910" s="534" t="s">
        <v>2283</v>
      </c>
      <c r="G910" s="535"/>
      <c r="H910" s="257" t="s">
        <v>428</v>
      </c>
      <c r="I910" s="258">
        <v>1</v>
      </c>
      <c r="J910" s="258">
        <v>0</v>
      </c>
      <c r="K910" s="259">
        <v>147.66999999999999</v>
      </c>
      <c r="L910" s="259">
        <v>147.66999999999999</v>
      </c>
    </row>
    <row r="911" spans="2:12" ht="25.5" x14ac:dyDescent="0.25">
      <c r="B911" s="255" t="s">
        <v>2273</v>
      </c>
      <c r="C911" s="256" t="s">
        <v>2184</v>
      </c>
      <c r="D911" s="255" t="s">
        <v>229</v>
      </c>
      <c r="E911" s="255" t="s">
        <v>2185</v>
      </c>
      <c r="F911" s="534" t="s">
        <v>2162</v>
      </c>
      <c r="G911" s="535"/>
      <c r="H911" s="257" t="s">
        <v>231</v>
      </c>
      <c r="I911" s="258">
        <v>0.16669999999999999</v>
      </c>
      <c r="J911" s="258">
        <v>0</v>
      </c>
      <c r="K911" s="259">
        <v>23.41</v>
      </c>
      <c r="L911" s="259">
        <v>3.9</v>
      </c>
    </row>
    <row r="912" spans="2:12" ht="25.5" x14ac:dyDescent="0.25">
      <c r="B912" s="260"/>
      <c r="C912" s="260"/>
      <c r="D912" s="260"/>
      <c r="E912" s="260"/>
      <c r="F912" s="260"/>
      <c r="G912" s="260" t="s">
        <v>2274</v>
      </c>
      <c r="H912" s="261">
        <v>2.41</v>
      </c>
      <c r="I912" s="260" t="s">
        <v>2275</v>
      </c>
      <c r="J912" s="261">
        <v>2.29</v>
      </c>
      <c r="K912" s="260" t="s">
        <v>2276</v>
      </c>
      <c r="L912" s="261">
        <v>4.7</v>
      </c>
    </row>
    <row r="913" spans="2:12" ht="25.5" x14ac:dyDescent="0.25">
      <c r="B913" s="260"/>
      <c r="C913" s="260"/>
      <c r="D913" s="260"/>
      <c r="E913" s="260"/>
      <c r="F913" s="260"/>
      <c r="G913" s="260" t="s">
        <v>2277</v>
      </c>
      <c r="H913" s="261">
        <v>0</v>
      </c>
      <c r="I913" s="260"/>
      <c r="J913" s="260" t="s">
        <v>2278</v>
      </c>
      <c r="K913" s="260"/>
      <c r="L913" s="261">
        <v>152.44</v>
      </c>
    </row>
    <row r="914" spans="2:12" ht="13.5" thickBot="1" x14ac:dyDescent="0.3">
      <c r="B914" s="222"/>
      <c r="C914" s="222"/>
      <c r="D914" s="222"/>
      <c r="E914" s="222"/>
      <c r="F914" s="222"/>
      <c r="G914" s="222"/>
      <c r="H914" s="222"/>
      <c r="I914" s="222" t="s">
        <v>2279</v>
      </c>
      <c r="J914" s="262" t="s">
        <v>2755</v>
      </c>
      <c r="K914" s="222" t="s">
        <v>2280</v>
      </c>
      <c r="L914" s="263">
        <v>1067.08</v>
      </c>
    </row>
    <row r="915" spans="2:12" ht="13.5" thickTop="1" x14ac:dyDescent="0.25">
      <c r="B915" s="264"/>
      <c r="C915" s="264"/>
      <c r="D915" s="264"/>
      <c r="E915" s="264"/>
      <c r="F915" s="264"/>
      <c r="G915" s="264"/>
      <c r="H915" s="264"/>
      <c r="I915" s="264"/>
      <c r="J915" s="264"/>
      <c r="K915" s="264"/>
      <c r="L915" s="264"/>
    </row>
    <row r="916" spans="2:12" ht="15" x14ac:dyDescent="0.25">
      <c r="B916" s="247" t="s">
        <v>436</v>
      </c>
      <c r="C916" s="248" t="s">
        <v>24</v>
      </c>
      <c r="D916" s="247" t="s">
        <v>50</v>
      </c>
      <c r="E916" s="247" t="s">
        <v>45</v>
      </c>
      <c r="F916" s="530" t="s">
        <v>2152</v>
      </c>
      <c r="G916" s="531"/>
      <c r="H916" s="249" t="s">
        <v>39</v>
      </c>
      <c r="I916" s="248" t="s">
        <v>41</v>
      </c>
      <c r="J916" s="248" t="s">
        <v>2271</v>
      </c>
      <c r="K916" s="248" t="s">
        <v>82</v>
      </c>
      <c r="L916" s="248" t="s">
        <v>40</v>
      </c>
    </row>
    <row r="917" spans="2:12" ht="38.25" customHeight="1" x14ac:dyDescent="0.25">
      <c r="B917" s="250" t="s">
        <v>2272</v>
      </c>
      <c r="C917" s="251" t="s">
        <v>437</v>
      </c>
      <c r="D917" s="250" t="s">
        <v>434</v>
      </c>
      <c r="E917" s="250" t="s">
        <v>438</v>
      </c>
      <c r="F917" s="532" t="s">
        <v>2808</v>
      </c>
      <c r="G917" s="533"/>
      <c r="H917" s="252" t="s">
        <v>428</v>
      </c>
      <c r="I917" s="253">
        <v>1</v>
      </c>
      <c r="J917" s="254"/>
      <c r="K917" s="254">
        <v>475.08</v>
      </c>
      <c r="L917" s="254">
        <v>475.08</v>
      </c>
    </row>
    <row r="918" spans="2:12" ht="25.5" x14ac:dyDescent="0.25">
      <c r="B918" s="255" t="s">
        <v>2273</v>
      </c>
      <c r="C918" s="256" t="s">
        <v>2160</v>
      </c>
      <c r="D918" s="255" t="s">
        <v>229</v>
      </c>
      <c r="E918" s="255" t="s">
        <v>2161</v>
      </c>
      <c r="F918" s="534" t="s">
        <v>2162</v>
      </c>
      <c r="G918" s="535"/>
      <c r="H918" s="257" t="s">
        <v>231</v>
      </c>
      <c r="I918" s="258">
        <v>0.14599999999999999</v>
      </c>
      <c r="J918" s="258">
        <v>0</v>
      </c>
      <c r="K918" s="259">
        <v>15.3</v>
      </c>
      <c r="L918" s="259">
        <v>2.23</v>
      </c>
    </row>
    <row r="919" spans="2:12" ht="25.5" x14ac:dyDescent="0.25">
      <c r="B919" s="255" t="s">
        <v>2273</v>
      </c>
      <c r="C919" s="256" t="s">
        <v>2809</v>
      </c>
      <c r="D919" s="255" t="s">
        <v>434</v>
      </c>
      <c r="E919" s="255" t="s">
        <v>3233</v>
      </c>
      <c r="F919" s="534" t="s">
        <v>2283</v>
      </c>
      <c r="G919" s="535"/>
      <c r="H919" s="257" t="s">
        <v>428</v>
      </c>
      <c r="I919" s="258">
        <v>4.2000000000000003E-2</v>
      </c>
      <c r="J919" s="258">
        <v>0</v>
      </c>
      <c r="K919" s="259">
        <v>3.55</v>
      </c>
      <c r="L919" s="259">
        <v>0.15</v>
      </c>
    </row>
    <row r="920" spans="2:12" ht="25.5" x14ac:dyDescent="0.25">
      <c r="B920" s="255" t="s">
        <v>2273</v>
      </c>
      <c r="C920" s="256" t="s">
        <v>2184</v>
      </c>
      <c r="D920" s="255" t="s">
        <v>229</v>
      </c>
      <c r="E920" s="255" t="s">
        <v>2185</v>
      </c>
      <c r="F920" s="534" t="s">
        <v>2162</v>
      </c>
      <c r="G920" s="535"/>
      <c r="H920" s="257" t="s">
        <v>231</v>
      </c>
      <c r="I920" s="258">
        <v>0.46329999999999999</v>
      </c>
      <c r="J920" s="258">
        <v>0</v>
      </c>
      <c r="K920" s="259">
        <v>23.41</v>
      </c>
      <c r="L920" s="259">
        <v>10.85</v>
      </c>
    </row>
    <row r="921" spans="2:12" ht="25.5" x14ac:dyDescent="0.25">
      <c r="B921" s="255" t="s">
        <v>2273</v>
      </c>
      <c r="C921" s="256" t="s">
        <v>3236</v>
      </c>
      <c r="D921" s="255" t="s">
        <v>434</v>
      </c>
      <c r="E921" s="255" t="s">
        <v>3237</v>
      </c>
      <c r="F921" s="534" t="s">
        <v>2283</v>
      </c>
      <c r="G921" s="535"/>
      <c r="H921" s="257" t="s">
        <v>428</v>
      </c>
      <c r="I921" s="258">
        <v>1</v>
      </c>
      <c r="J921" s="258">
        <v>0</v>
      </c>
      <c r="K921" s="259">
        <v>461.87</v>
      </c>
      <c r="L921" s="259">
        <v>461.87</v>
      </c>
    </row>
    <row r="922" spans="2:12" ht="25.5" x14ac:dyDescent="0.25">
      <c r="B922" s="260"/>
      <c r="C922" s="260"/>
      <c r="D922" s="260"/>
      <c r="E922" s="260"/>
      <c r="F922" s="260"/>
      <c r="G922" s="260" t="s">
        <v>2274</v>
      </c>
      <c r="H922" s="261">
        <v>6.71</v>
      </c>
      <c r="I922" s="260" t="s">
        <v>2275</v>
      </c>
      <c r="J922" s="261">
        <v>6.36</v>
      </c>
      <c r="K922" s="260" t="s">
        <v>2276</v>
      </c>
      <c r="L922" s="261">
        <v>13.07</v>
      </c>
    </row>
    <row r="923" spans="2:12" ht="25.5" x14ac:dyDescent="0.25">
      <c r="B923" s="260"/>
      <c r="C923" s="260"/>
      <c r="D923" s="260"/>
      <c r="E923" s="260"/>
      <c r="F923" s="260"/>
      <c r="G923" s="260" t="s">
        <v>2277</v>
      </c>
      <c r="H923" s="261">
        <v>0</v>
      </c>
      <c r="I923" s="519"/>
      <c r="J923" s="519" t="s">
        <v>2278</v>
      </c>
      <c r="K923" s="260"/>
      <c r="L923" s="261">
        <v>475.08</v>
      </c>
    </row>
    <row r="924" spans="2:12" ht="13.5" thickBot="1" x14ac:dyDescent="0.3">
      <c r="B924" s="222"/>
      <c r="C924" s="222"/>
      <c r="D924" s="222"/>
      <c r="E924" s="222"/>
      <c r="F924" s="222"/>
      <c r="G924" s="222"/>
      <c r="H924" s="222"/>
      <c r="I924" s="222" t="s">
        <v>2279</v>
      </c>
      <c r="J924" s="262" t="s">
        <v>2728</v>
      </c>
      <c r="K924" s="222" t="s">
        <v>2280</v>
      </c>
      <c r="L924" s="263">
        <v>2850.48</v>
      </c>
    </row>
    <row r="925" spans="2:12" ht="13.5" thickTop="1" x14ac:dyDescent="0.25">
      <c r="B925" s="264"/>
      <c r="C925" s="264"/>
      <c r="D925" s="264"/>
      <c r="E925" s="264"/>
      <c r="F925" s="264"/>
      <c r="G925" s="264"/>
      <c r="H925" s="264"/>
      <c r="I925" s="264"/>
      <c r="J925" s="264"/>
      <c r="K925" s="264"/>
      <c r="L925" s="264"/>
    </row>
    <row r="926" spans="2:12" ht="15" x14ac:dyDescent="0.25">
      <c r="B926" s="247" t="s">
        <v>439</v>
      </c>
      <c r="C926" s="248" t="s">
        <v>24</v>
      </c>
      <c r="D926" s="247" t="s">
        <v>50</v>
      </c>
      <c r="E926" s="247" t="s">
        <v>45</v>
      </c>
      <c r="F926" s="530" t="s">
        <v>2152</v>
      </c>
      <c r="G926" s="531"/>
      <c r="H926" s="249" t="s">
        <v>39</v>
      </c>
      <c r="I926" s="248" t="s">
        <v>41</v>
      </c>
      <c r="J926" s="248" t="s">
        <v>2271</v>
      </c>
      <c r="K926" s="248" t="s">
        <v>82</v>
      </c>
      <c r="L926" s="248" t="s">
        <v>40</v>
      </c>
    </row>
    <row r="927" spans="2:12" ht="25.5" x14ac:dyDescent="0.25">
      <c r="B927" s="250" t="s">
        <v>2272</v>
      </c>
      <c r="C927" s="251" t="s">
        <v>440</v>
      </c>
      <c r="D927" s="250" t="s">
        <v>229</v>
      </c>
      <c r="E927" s="250" t="s">
        <v>441</v>
      </c>
      <c r="F927" s="532">
        <v>2301</v>
      </c>
      <c r="G927" s="533"/>
      <c r="H927" s="252" t="s">
        <v>268</v>
      </c>
      <c r="I927" s="253">
        <v>1</v>
      </c>
      <c r="J927" s="254"/>
      <c r="K927" s="254">
        <v>85.53</v>
      </c>
      <c r="L927" s="254">
        <v>85.53</v>
      </c>
    </row>
    <row r="928" spans="2:12" ht="25.5" x14ac:dyDescent="0.25">
      <c r="B928" s="255" t="s">
        <v>2273</v>
      </c>
      <c r="C928" s="256" t="s">
        <v>2184</v>
      </c>
      <c r="D928" s="255" t="s">
        <v>229</v>
      </c>
      <c r="E928" s="255" t="s">
        <v>2185</v>
      </c>
      <c r="F928" s="534" t="s">
        <v>2162</v>
      </c>
      <c r="G928" s="535"/>
      <c r="H928" s="257" t="s">
        <v>231</v>
      </c>
      <c r="I928" s="258">
        <v>0.35</v>
      </c>
      <c r="J928" s="258">
        <v>0</v>
      </c>
      <c r="K928" s="259">
        <v>23.41</v>
      </c>
      <c r="L928" s="259">
        <v>8.19</v>
      </c>
    </row>
    <row r="929" spans="2:12" ht="25.5" x14ac:dyDescent="0.25">
      <c r="B929" s="255" t="s">
        <v>2273</v>
      </c>
      <c r="C929" s="256" t="s">
        <v>2163</v>
      </c>
      <c r="D929" s="255" t="s">
        <v>229</v>
      </c>
      <c r="E929" s="255" t="s">
        <v>2164</v>
      </c>
      <c r="F929" s="534" t="s">
        <v>2162</v>
      </c>
      <c r="G929" s="535"/>
      <c r="H929" s="257" t="s">
        <v>231</v>
      </c>
      <c r="I929" s="258">
        <v>0.35</v>
      </c>
      <c r="J929" s="258">
        <v>0</v>
      </c>
      <c r="K929" s="259">
        <v>16.78</v>
      </c>
      <c r="L929" s="259">
        <v>5.87</v>
      </c>
    </row>
    <row r="930" spans="2:12" ht="25.5" x14ac:dyDescent="0.25">
      <c r="B930" s="255" t="s">
        <v>2273</v>
      </c>
      <c r="C930" s="256" t="s">
        <v>2827</v>
      </c>
      <c r="D930" s="255" t="s">
        <v>229</v>
      </c>
      <c r="E930" s="255" t="s">
        <v>2828</v>
      </c>
      <c r="F930" s="534" t="s">
        <v>2283</v>
      </c>
      <c r="G930" s="535"/>
      <c r="H930" s="257" t="s">
        <v>268</v>
      </c>
      <c r="I930" s="258">
        <v>1</v>
      </c>
      <c r="J930" s="258">
        <v>0</v>
      </c>
      <c r="K930" s="259">
        <v>71.47</v>
      </c>
      <c r="L930" s="259">
        <v>71.47</v>
      </c>
    </row>
    <row r="931" spans="2:12" ht="25.5" x14ac:dyDescent="0.25">
      <c r="B931" s="260"/>
      <c r="C931" s="260"/>
      <c r="D931" s="260"/>
      <c r="E931" s="260"/>
      <c r="F931" s="260"/>
      <c r="G931" s="260" t="s">
        <v>2274</v>
      </c>
      <c r="H931" s="261">
        <v>7.22</v>
      </c>
      <c r="I931" s="260" t="s">
        <v>2275</v>
      </c>
      <c r="J931" s="261">
        <v>6.84</v>
      </c>
      <c r="K931" s="260" t="s">
        <v>2276</v>
      </c>
      <c r="L931" s="261">
        <v>14.06</v>
      </c>
    </row>
    <row r="932" spans="2:12" ht="25.5" x14ac:dyDescent="0.25">
      <c r="B932" s="260"/>
      <c r="C932" s="260"/>
      <c r="D932" s="260"/>
      <c r="E932" s="260"/>
      <c r="F932" s="260"/>
      <c r="G932" s="260" t="s">
        <v>2277</v>
      </c>
      <c r="H932" s="261">
        <v>0</v>
      </c>
      <c r="I932" s="519"/>
      <c r="J932" s="519" t="s">
        <v>2278</v>
      </c>
      <c r="K932" s="260"/>
      <c r="L932" s="261">
        <v>85.53</v>
      </c>
    </row>
    <row r="933" spans="2:12" ht="13.5" thickBot="1" x14ac:dyDescent="0.3">
      <c r="B933" s="222"/>
      <c r="C933" s="222"/>
      <c r="D933" s="222"/>
      <c r="E933" s="222"/>
      <c r="F933" s="222"/>
      <c r="G933" s="222"/>
      <c r="H933" s="222"/>
      <c r="I933" s="222" t="s">
        <v>2279</v>
      </c>
      <c r="J933" s="262" t="s">
        <v>2695</v>
      </c>
      <c r="K933" s="222" t="s">
        <v>2280</v>
      </c>
      <c r="L933" s="263">
        <v>171.06</v>
      </c>
    </row>
    <row r="934" spans="2:12" ht="13.5" thickTop="1" x14ac:dyDescent="0.25">
      <c r="B934" s="264"/>
      <c r="C934" s="264"/>
      <c r="D934" s="264"/>
      <c r="E934" s="264"/>
      <c r="F934" s="264"/>
      <c r="G934" s="264"/>
      <c r="H934" s="264"/>
      <c r="I934" s="264"/>
      <c r="J934" s="264"/>
      <c r="K934" s="264"/>
      <c r="L934" s="264"/>
    </row>
    <row r="935" spans="2:12" ht="15" x14ac:dyDescent="0.25">
      <c r="B935" s="247" t="s">
        <v>442</v>
      </c>
      <c r="C935" s="248" t="s">
        <v>24</v>
      </c>
      <c r="D935" s="247" t="s">
        <v>50</v>
      </c>
      <c r="E935" s="247" t="s">
        <v>45</v>
      </c>
      <c r="F935" s="530" t="s">
        <v>2152</v>
      </c>
      <c r="G935" s="531"/>
      <c r="H935" s="249" t="s">
        <v>39</v>
      </c>
      <c r="I935" s="248" t="s">
        <v>41</v>
      </c>
      <c r="J935" s="248" t="s">
        <v>2271</v>
      </c>
      <c r="K935" s="248" t="s">
        <v>82</v>
      </c>
      <c r="L935" s="248" t="s">
        <v>40</v>
      </c>
    </row>
    <row r="936" spans="2:12" ht="25.5" x14ac:dyDescent="0.25">
      <c r="B936" s="250" t="s">
        <v>2272</v>
      </c>
      <c r="C936" s="251" t="s">
        <v>443</v>
      </c>
      <c r="D936" s="250" t="s">
        <v>229</v>
      </c>
      <c r="E936" s="250" t="s">
        <v>444</v>
      </c>
      <c r="F936" s="532">
        <v>2301</v>
      </c>
      <c r="G936" s="533"/>
      <c r="H936" s="252" t="s">
        <v>268</v>
      </c>
      <c r="I936" s="253">
        <v>1</v>
      </c>
      <c r="J936" s="254"/>
      <c r="K936" s="254">
        <v>154.38</v>
      </c>
      <c r="L936" s="254">
        <v>154.38</v>
      </c>
    </row>
    <row r="937" spans="2:12" ht="25.5" x14ac:dyDescent="0.25">
      <c r="B937" s="255" t="s">
        <v>2273</v>
      </c>
      <c r="C937" s="256" t="s">
        <v>2829</v>
      </c>
      <c r="D937" s="255" t="s">
        <v>229</v>
      </c>
      <c r="E937" s="255" t="s">
        <v>2830</v>
      </c>
      <c r="F937" s="534" t="s">
        <v>2283</v>
      </c>
      <c r="G937" s="535"/>
      <c r="H937" s="257" t="s">
        <v>268</v>
      </c>
      <c r="I937" s="258">
        <v>1</v>
      </c>
      <c r="J937" s="258">
        <v>0</v>
      </c>
      <c r="K937" s="259">
        <v>140.32</v>
      </c>
      <c r="L937" s="259">
        <v>140.32</v>
      </c>
    </row>
    <row r="938" spans="2:12" ht="25.5" x14ac:dyDescent="0.25">
      <c r="B938" s="255" t="s">
        <v>2273</v>
      </c>
      <c r="C938" s="256" t="s">
        <v>2184</v>
      </c>
      <c r="D938" s="255" t="s">
        <v>229</v>
      </c>
      <c r="E938" s="255" t="s">
        <v>2185</v>
      </c>
      <c r="F938" s="534" t="s">
        <v>2162</v>
      </c>
      <c r="G938" s="535"/>
      <c r="H938" s="257" t="s">
        <v>231</v>
      </c>
      <c r="I938" s="258">
        <v>0.35</v>
      </c>
      <c r="J938" s="258">
        <v>0</v>
      </c>
      <c r="K938" s="259">
        <v>23.41</v>
      </c>
      <c r="L938" s="259">
        <v>8.19</v>
      </c>
    </row>
    <row r="939" spans="2:12" ht="25.5" x14ac:dyDescent="0.25">
      <c r="B939" s="255" t="s">
        <v>2273</v>
      </c>
      <c r="C939" s="256" t="s">
        <v>2163</v>
      </c>
      <c r="D939" s="255" t="s">
        <v>229</v>
      </c>
      <c r="E939" s="255" t="s">
        <v>2164</v>
      </c>
      <c r="F939" s="534" t="s">
        <v>2162</v>
      </c>
      <c r="G939" s="535"/>
      <c r="H939" s="257" t="s">
        <v>231</v>
      </c>
      <c r="I939" s="258">
        <v>0.35</v>
      </c>
      <c r="J939" s="258">
        <v>0</v>
      </c>
      <c r="K939" s="259">
        <v>16.78</v>
      </c>
      <c r="L939" s="259">
        <v>5.87</v>
      </c>
    </row>
    <row r="940" spans="2:12" ht="25.5" x14ac:dyDescent="0.25">
      <c r="B940" s="260"/>
      <c r="C940" s="260"/>
      <c r="D940" s="260"/>
      <c r="E940" s="260"/>
      <c r="F940" s="260"/>
      <c r="G940" s="260" t="s">
        <v>2274</v>
      </c>
      <c r="H940" s="261">
        <v>7.22</v>
      </c>
      <c r="I940" s="260" t="s">
        <v>2275</v>
      </c>
      <c r="J940" s="261">
        <v>6.84</v>
      </c>
      <c r="K940" s="260" t="s">
        <v>2276</v>
      </c>
      <c r="L940" s="261">
        <v>14.06</v>
      </c>
    </row>
    <row r="941" spans="2:12" ht="25.5" x14ac:dyDescent="0.25">
      <c r="B941" s="260"/>
      <c r="C941" s="260"/>
      <c r="D941" s="260"/>
      <c r="E941" s="260"/>
      <c r="F941" s="260"/>
      <c r="G941" s="260" t="s">
        <v>2277</v>
      </c>
      <c r="H941" s="261">
        <v>0</v>
      </c>
      <c r="I941" s="519"/>
      <c r="J941" s="519" t="s">
        <v>2278</v>
      </c>
      <c r="K941" s="260"/>
      <c r="L941" s="261">
        <v>154.38</v>
      </c>
    </row>
    <row r="942" spans="2:12" ht="13.5" thickBot="1" x14ac:dyDescent="0.3">
      <c r="B942" s="222"/>
      <c r="C942" s="222"/>
      <c r="D942" s="222"/>
      <c r="E942" s="222"/>
      <c r="F942" s="222"/>
      <c r="G942" s="222"/>
      <c r="H942" s="222"/>
      <c r="I942" s="222" t="s">
        <v>2279</v>
      </c>
      <c r="J942" s="262" t="s">
        <v>2729</v>
      </c>
      <c r="K942" s="222" t="s">
        <v>2280</v>
      </c>
      <c r="L942" s="263">
        <v>463.14</v>
      </c>
    </row>
    <row r="943" spans="2:12" ht="13.5" thickTop="1" x14ac:dyDescent="0.25">
      <c r="B943" s="264"/>
      <c r="C943" s="264"/>
      <c r="D943" s="264"/>
      <c r="E943" s="264"/>
      <c r="F943" s="264"/>
      <c r="G943" s="264"/>
      <c r="H943" s="264"/>
      <c r="I943" s="264"/>
      <c r="J943" s="264"/>
      <c r="K943" s="264"/>
      <c r="L943" s="264"/>
    </row>
    <row r="944" spans="2:12" ht="15" x14ac:dyDescent="0.25">
      <c r="B944" s="247" t="s">
        <v>445</v>
      </c>
      <c r="C944" s="248" t="s">
        <v>24</v>
      </c>
      <c r="D944" s="247" t="s">
        <v>50</v>
      </c>
      <c r="E944" s="247" t="s">
        <v>45</v>
      </c>
      <c r="F944" s="530" t="s">
        <v>2152</v>
      </c>
      <c r="G944" s="531"/>
      <c r="H944" s="249" t="s">
        <v>39</v>
      </c>
      <c r="I944" s="248" t="s">
        <v>41</v>
      </c>
      <c r="J944" s="248" t="s">
        <v>2271</v>
      </c>
      <c r="K944" s="248" t="s">
        <v>82</v>
      </c>
      <c r="L944" s="248" t="s">
        <v>40</v>
      </c>
    </row>
    <row r="945" spans="2:12" ht="25.5" x14ac:dyDescent="0.25">
      <c r="B945" s="250" t="s">
        <v>2272</v>
      </c>
      <c r="C945" s="251" t="s">
        <v>446</v>
      </c>
      <c r="D945" s="250" t="s">
        <v>229</v>
      </c>
      <c r="E945" s="250" t="s">
        <v>447</v>
      </c>
      <c r="F945" s="532">
        <v>8</v>
      </c>
      <c r="G945" s="533"/>
      <c r="H945" s="252" t="s">
        <v>279</v>
      </c>
      <c r="I945" s="253">
        <v>1</v>
      </c>
      <c r="J945" s="254"/>
      <c r="K945" s="254">
        <v>118.58</v>
      </c>
      <c r="L945" s="254">
        <v>118.58</v>
      </c>
    </row>
    <row r="946" spans="2:12" ht="25.5" x14ac:dyDescent="0.25">
      <c r="B946" s="255" t="s">
        <v>2273</v>
      </c>
      <c r="C946" s="256" t="s">
        <v>2176</v>
      </c>
      <c r="D946" s="255" t="s">
        <v>229</v>
      </c>
      <c r="E946" s="255" t="s">
        <v>2177</v>
      </c>
      <c r="F946" s="534" t="s">
        <v>2162</v>
      </c>
      <c r="G946" s="535"/>
      <c r="H946" s="257" t="s">
        <v>231</v>
      </c>
      <c r="I946" s="258">
        <v>0.5</v>
      </c>
      <c r="J946" s="258">
        <v>0</v>
      </c>
      <c r="K946" s="259">
        <v>23.41</v>
      </c>
      <c r="L946" s="259">
        <v>11.71</v>
      </c>
    </row>
    <row r="947" spans="2:12" ht="25.5" x14ac:dyDescent="0.25">
      <c r="B947" s="255" t="s">
        <v>2273</v>
      </c>
      <c r="C947" s="256" t="s">
        <v>2163</v>
      </c>
      <c r="D947" s="255" t="s">
        <v>229</v>
      </c>
      <c r="E947" s="255" t="s">
        <v>2164</v>
      </c>
      <c r="F947" s="534" t="s">
        <v>2162</v>
      </c>
      <c r="G947" s="535"/>
      <c r="H947" s="257" t="s">
        <v>231</v>
      </c>
      <c r="I947" s="258">
        <v>0.5</v>
      </c>
      <c r="J947" s="258">
        <v>0</v>
      </c>
      <c r="K947" s="259">
        <v>16.78</v>
      </c>
      <c r="L947" s="259">
        <v>8.39</v>
      </c>
    </row>
    <row r="948" spans="2:12" ht="25.5" x14ac:dyDescent="0.25">
      <c r="B948" s="255" t="s">
        <v>2273</v>
      </c>
      <c r="C948" s="256" t="s">
        <v>2457</v>
      </c>
      <c r="D948" s="255" t="s">
        <v>229</v>
      </c>
      <c r="E948" s="255" t="s">
        <v>2458</v>
      </c>
      <c r="F948" s="534" t="s">
        <v>2283</v>
      </c>
      <c r="G948" s="535"/>
      <c r="H948" s="257" t="s">
        <v>268</v>
      </c>
      <c r="I948" s="258">
        <v>1</v>
      </c>
      <c r="J948" s="258">
        <v>0</v>
      </c>
      <c r="K948" s="259">
        <v>31.92</v>
      </c>
      <c r="L948" s="259">
        <v>31.92</v>
      </c>
    </row>
    <row r="949" spans="2:12" ht="25.5" x14ac:dyDescent="0.25">
      <c r="B949" s="255" t="s">
        <v>2273</v>
      </c>
      <c r="C949" s="256" t="s">
        <v>2520</v>
      </c>
      <c r="D949" s="255" t="s">
        <v>229</v>
      </c>
      <c r="E949" s="255" t="s">
        <v>2521</v>
      </c>
      <c r="F949" s="534" t="s">
        <v>2283</v>
      </c>
      <c r="G949" s="535"/>
      <c r="H949" s="257" t="s">
        <v>292</v>
      </c>
      <c r="I949" s="258">
        <v>0.28000000000000003</v>
      </c>
      <c r="J949" s="258">
        <v>0</v>
      </c>
      <c r="K949" s="259">
        <v>0.35</v>
      </c>
      <c r="L949" s="259">
        <v>0.1</v>
      </c>
    </row>
    <row r="950" spans="2:12" ht="25.5" x14ac:dyDescent="0.25">
      <c r="B950" s="255" t="s">
        <v>2273</v>
      </c>
      <c r="C950" s="256" t="s">
        <v>2331</v>
      </c>
      <c r="D950" s="255" t="s">
        <v>229</v>
      </c>
      <c r="E950" s="255" t="s">
        <v>2332</v>
      </c>
      <c r="F950" s="534" t="s">
        <v>2283</v>
      </c>
      <c r="G950" s="535"/>
      <c r="H950" s="257" t="s">
        <v>268</v>
      </c>
      <c r="I950" s="258">
        <v>1</v>
      </c>
      <c r="J950" s="258">
        <v>0</v>
      </c>
      <c r="K950" s="259">
        <v>66.48</v>
      </c>
      <c r="L950" s="259">
        <v>66.48</v>
      </c>
    </row>
    <row r="951" spans="2:12" ht="25.5" x14ac:dyDescent="0.25">
      <c r="B951" s="260"/>
      <c r="C951" s="260"/>
      <c r="D951" s="260"/>
      <c r="E951" s="260"/>
      <c r="F951" s="260"/>
      <c r="G951" s="260" t="s">
        <v>2274</v>
      </c>
      <c r="H951" s="261">
        <v>10.32</v>
      </c>
      <c r="I951" s="260" t="s">
        <v>2275</v>
      </c>
      <c r="J951" s="261">
        <v>9.77</v>
      </c>
      <c r="K951" s="260" t="s">
        <v>2276</v>
      </c>
      <c r="L951" s="261">
        <v>20.09</v>
      </c>
    </row>
    <row r="952" spans="2:12" ht="25.5" x14ac:dyDescent="0.25">
      <c r="B952" s="260"/>
      <c r="C952" s="260"/>
      <c r="D952" s="260"/>
      <c r="E952" s="260"/>
      <c r="F952" s="260"/>
      <c r="G952" s="260" t="s">
        <v>2277</v>
      </c>
      <c r="H952" s="261">
        <v>0</v>
      </c>
      <c r="I952" s="260"/>
      <c r="J952" s="260" t="s">
        <v>2278</v>
      </c>
      <c r="K952" s="260"/>
      <c r="L952" s="261">
        <v>118.58</v>
      </c>
    </row>
    <row r="953" spans="2:12" ht="13.5" thickBot="1" x14ac:dyDescent="0.3">
      <c r="B953" s="222"/>
      <c r="C953" s="222"/>
      <c r="D953" s="222"/>
      <c r="E953" s="222"/>
      <c r="F953" s="222"/>
      <c r="G953" s="222"/>
      <c r="H953" s="222"/>
      <c r="I953" s="222" t="s">
        <v>2279</v>
      </c>
      <c r="J953" s="262" t="s">
        <v>2695</v>
      </c>
      <c r="K953" s="222" t="s">
        <v>2280</v>
      </c>
      <c r="L953" s="263">
        <v>237.16</v>
      </c>
    </row>
    <row r="954" spans="2:12" ht="13.5" thickTop="1" x14ac:dyDescent="0.25">
      <c r="B954" s="264"/>
      <c r="C954" s="264"/>
      <c r="D954" s="264"/>
      <c r="E954" s="264"/>
      <c r="F954" s="264"/>
      <c r="G954" s="264"/>
      <c r="H954" s="264"/>
      <c r="I954" s="264"/>
      <c r="J954" s="264"/>
      <c r="K954" s="264"/>
      <c r="L954" s="264"/>
    </row>
    <row r="955" spans="2:12" ht="15" x14ac:dyDescent="0.25">
      <c r="B955" s="247" t="s">
        <v>448</v>
      </c>
      <c r="C955" s="248" t="s">
        <v>24</v>
      </c>
      <c r="D955" s="247" t="s">
        <v>50</v>
      </c>
      <c r="E955" s="247" t="s">
        <v>45</v>
      </c>
      <c r="F955" s="530" t="s">
        <v>2152</v>
      </c>
      <c r="G955" s="531"/>
      <c r="H955" s="249" t="s">
        <v>39</v>
      </c>
      <c r="I955" s="248" t="s">
        <v>41</v>
      </c>
      <c r="J955" s="248" t="s">
        <v>2271</v>
      </c>
      <c r="K955" s="248" t="s">
        <v>82</v>
      </c>
      <c r="L955" s="248" t="s">
        <v>40</v>
      </c>
    </row>
    <row r="956" spans="2:12" ht="25.5" x14ac:dyDescent="0.25">
      <c r="B956" s="250" t="s">
        <v>2272</v>
      </c>
      <c r="C956" s="251" t="s">
        <v>449</v>
      </c>
      <c r="D956" s="250" t="s">
        <v>229</v>
      </c>
      <c r="E956" s="250" t="s">
        <v>450</v>
      </c>
      <c r="F956" s="532">
        <v>8</v>
      </c>
      <c r="G956" s="533"/>
      <c r="H956" s="252" t="s">
        <v>279</v>
      </c>
      <c r="I956" s="253">
        <v>1</v>
      </c>
      <c r="J956" s="254"/>
      <c r="K956" s="254">
        <v>76.98</v>
      </c>
      <c r="L956" s="254">
        <v>76.98</v>
      </c>
    </row>
    <row r="957" spans="2:12" ht="25.5" x14ac:dyDescent="0.25">
      <c r="B957" s="255" t="s">
        <v>2273</v>
      </c>
      <c r="C957" s="256" t="s">
        <v>2520</v>
      </c>
      <c r="D957" s="255" t="s">
        <v>229</v>
      </c>
      <c r="E957" s="255" t="s">
        <v>2521</v>
      </c>
      <c r="F957" s="534" t="s">
        <v>2283</v>
      </c>
      <c r="G957" s="535"/>
      <c r="H957" s="257" t="s">
        <v>292</v>
      </c>
      <c r="I957" s="258">
        <v>0.28000000000000003</v>
      </c>
      <c r="J957" s="258">
        <v>0</v>
      </c>
      <c r="K957" s="259">
        <v>0.35</v>
      </c>
      <c r="L957" s="259">
        <v>0.1</v>
      </c>
    </row>
    <row r="958" spans="2:12" ht="25.5" x14ac:dyDescent="0.25">
      <c r="B958" s="255" t="s">
        <v>2273</v>
      </c>
      <c r="C958" s="256" t="s">
        <v>2163</v>
      </c>
      <c r="D958" s="255" t="s">
        <v>229</v>
      </c>
      <c r="E958" s="255" t="s">
        <v>2164</v>
      </c>
      <c r="F958" s="534" t="s">
        <v>2162</v>
      </c>
      <c r="G958" s="535"/>
      <c r="H958" s="257" t="s">
        <v>231</v>
      </c>
      <c r="I958" s="258">
        <v>0.2</v>
      </c>
      <c r="J958" s="258">
        <v>0</v>
      </c>
      <c r="K958" s="259">
        <v>16.78</v>
      </c>
      <c r="L958" s="259">
        <v>3.36</v>
      </c>
    </row>
    <row r="959" spans="2:12" ht="25.5" x14ac:dyDescent="0.25">
      <c r="B959" s="255" t="s">
        <v>2273</v>
      </c>
      <c r="C959" s="256" t="s">
        <v>2534</v>
      </c>
      <c r="D959" s="255" t="s">
        <v>229</v>
      </c>
      <c r="E959" s="255" t="s">
        <v>2535</v>
      </c>
      <c r="F959" s="534" t="s">
        <v>2283</v>
      </c>
      <c r="G959" s="535"/>
      <c r="H959" s="257" t="s">
        <v>268</v>
      </c>
      <c r="I959" s="258">
        <v>1</v>
      </c>
      <c r="J959" s="258">
        <v>0</v>
      </c>
      <c r="K959" s="259">
        <v>68.86</v>
      </c>
      <c r="L959" s="259">
        <v>68.86</v>
      </c>
    </row>
    <row r="960" spans="2:12" ht="25.5" x14ac:dyDescent="0.25">
      <c r="B960" s="255" t="s">
        <v>2273</v>
      </c>
      <c r="C960" s="256" t="s">
        <v>2184</v>
      </c>
      <c r="D960" s="255" t="s">
        <v>229</v>
      </c>
      <c r="E960" s="255" t="s">
        <v>2185</v>
      </c>
      <c r="F960" s="534" t="s">
        <v>2162</v>
      </c>
      <c r="G960" s="535"/>
      <c r="H960" s="257" t="s">
        <v>231</v>
      </c>
      <c r="I960" s="258">
        <v>0.2</v>
      </c>
      <c r="J960" s="258">
        <v>0</v>
      </c>
      <c r="K960" s="259">
        <v>23.41</v>
      </c>
      <c r="L960" s="259">
        <v>4.68</v>
      </c>
    </row>
    <row r="961" spans="2:12" ht="25.5" x14ac:dyDescent="0.25">
      <c r="B961" s="260"/>
      <c r="C961" s="260"/>
      <c r="D961" s="260"/>
      <c r="E961" s="260"/>
      <c r="F961" s="260"/>
      <c r="G961" s="260" t="s">
        <v>2274</v>
      </c>
      <c r="H961" s="261">
        <v>4.12</v>
      </c>
      <c r="I961" s="260" t="s">
        <v>2275</v>
      </c>
      <c r="J961" s="261">
        <v>3.91</v>
      </c>
      <c r="K961" s="260" t="s">
        <v>2276</v>
      </c>
      <c r="L961" s="261">
        <v>8.0299999999999994</v>
      </c>
    </row>
    <row r="962" spans="2:12" ht="25.5" x14ac:dyDescent="0.25">
      <c r="B962" s="260"/>
      <c r="C962" s="260"/>
      <c r="D962" s="260"/>
      <c r="E962" s="260"/>
      <c r="F962" s="260"/>
      <c r="G962" s="260" t="s">
        <v>2277</v>
      </c>
      <c r="H962" s="261">
        <v>0</v>
      </c>
      <c r="I962" s="260"/>
      <c r="J962" s="260" t="s">
        <v>2278</v>
      </c>
      <c r="K962" s="260"/>
      <c r="L962" s="261">
        <v>76.98</v>
      </c>
    </row>
    <row r="963" spans="2:12" ht="13.5" thickBot="1" x14ac:dyDescent="0.3">
      <c r="B963" s="222"/>
      <c r="C963" s="222"/>
      <c r="D963" s="222"/>
      <c r="E963" s="222"/>
      <c r="F963" s="222"/>
      <c r="G963" s="222"/>
      <c r="H963" s="222"/>
      <c r="I963" s="222" t="s">
        <v>2279</v>
      </c>
      <c r="J963" s="262" t="s">
        <v>2729</v>
      </c>
      <c r="K963" s="222" t="s">
        <v>2280</v>
      </c>
      <c r="L963" s="263">
        <v>230.94</v>
      </c>
    </row>
    <row r="964" spans="2:12" ht="13.5" thickTop="1" x14ac:dyDescent="0.25">
      <c r="B964" s="264"/>
      <c r="C964" s="264"/>
      <c r="D964" s="264"/>
      <c r="E964" s="264"/>
      <c r="F964" s="264"/>
      <c r="G964" s="264"/>
      <c r="H964" s="264"/>
      <c r="I964" s="264"/>
      <c r="J964" s="264"/>
      <c r="K964" s="264"/>
      <c r="L964" s="264"/>
    </row>
    <row r="965" spans="2:12" ht="15" x14ac:dyDescent="0.25">
      <c r="B965" s="247" t="s">
        <v>451</v>
      </c>
      <c r="C965" s="248" t="s">
        <v>24</v>
      </c>
      <c r="D965" s="247" t="s">
        <v>50</v>
      </c>
      <c r="E965" s="247" t="s">
        <v>45</v>
      </c>
      <c r="F965" s="530" t="s">
        <v>2152</v>
      </c>
      <c r="G965" s="531"/>
      <c r="H965" s="249" t="s">
        <v>39</v>
      </c>
      <c r="I965" s="248" t="s">
        <v>41</v>
      </c>
      <c r="J965" s="248" t="s">
        <v>2271</v>
      </c>
      <c r="K965" s="248" t="s">
        <v>82</v>
      </c>
      <c r="L965" s="248" t="s">
        <v>40</v>
      </c>
    </row>
    <row r="966" spans="2:12" ht="25.5" x14ac:dyDescent="0.25">
      <c r="B966" s="250" t="s">
        <v>2272</v>
      </c>
      <c r="C966" s="251" t="s">
        <v>452</v>
      </c>
      <c r="D966" s="250" t="s">
        <v>229</v>
      </c>
      <c r="E966" s="250" t="s">
        <v>453</v>
      </c>
      <c r="F966" s="532">
        <v>8</v>
      </c>
      <c r="G966" s="533"/>
      <c r="H966" s="252" t="s">
        <v>279</v>
      </c>
      <c r="I966" s="253">
        <v>1</v>
      </c>
      <c r="J966" s="254"/>
      <c r="K966" s="254">
        <v>2277.59</v>
      </c>
      <c r="L966" s="254">
        <v>2277.59</v>
      </c>
    </row>
    <row r="967" spans="2:12" ht="25.5" x14ac:dyDescent="0.25">
      <c r="B967" s="255" t="s">
        <v>2273</v>
      </c>
      <c r="C967" s="256" t="s">
        <v>2163</v>
      </c>
      <c r="D967" s="255" t="s">
        <v>229</v>
      </c>
      <c r="E967" s="255" t="s">
        <v>2164</v>
      </c>
      <c r="F967" s="534" t="s">
        <v>2162</v>
      </c>
      <c r="G967" s="535"/>
      <c r="H967" s="257" t="s">
        <v>231</v>
      </c>
      <c r="I967" s="258">
        <v>0.5</v>
      </c>
      <c r="J967" s="258">
        <v>0</v>
      </c>
      <c r="K967" s="259">
        <v>16.78</v>
      </c>
      <c r="L967" s="259">
        <v>8.39</v>
      </c>
    </row>
    <row r="968" spans="2:12" ht="25.5" x14ac:dyDescent="0.25">
      <c r="B968" s="255" t="s">
        <v>2273</v>
      </c>
      <c r="C968" s="256" t="s">
        <v>2184</v>
      </c>
      <c r="D968" s="255" t="s">
        <v>229</v>
      </c>
      <c r="E968" s="255" t="s">
        <v>2185</v>
      </c>
      <c r="F968" s="534" t="s">
        <v>2162</v>
      </c>
      <c r="G968" s="535"/>
      <c r="H968" s="257" t="s">
        <v>231</v>
      </c>
      <c r="I968" s="258">
        <v>0.5</v>
      </c>
      <c r="J968" s="258">
        <v>0</v>
      </c>
      <c r="K968" s="259">
        <v>23.41</v>
      </c>
      <c r="L968" s="259">
        <v>11.71</v>
      </c>
    </row>
    <row r="969" spans="2:12" ht="25.5" x14ac:dyDescent="0.25">
      <c r="B969" s="255" t="s">
        <v>2273</v>
      </c>
      <c r="C969" s="256" t="s">
        <v>3238</v>
      </c>
      <c r="D969" s="255" t="s">
        <v>229</v>
      </c>
      <c r="E969" s="255" t="s">
        <v>3239</v>
      </c>
      <c r="F969" s="534" t="s">
        <v>2283</v>
      </c>
      <c r="G969" s="535"/>
      <c r="H969" s="257" t="s">
        <v>268</v>
      </c>
      <c r="I969" s="258">
        <v>1</v>
      </c>
      <c r="J969" s="258">
        <v>0</v>
      </c>
      <c r="K969" s="259">
        <v>2257.5</v>
      </c>
      <c r="L969" s="259">
        <v>2257.5</v>
      </c>
    </row>
    <row r="970" spans="2:12" ht="25.5" x14ac:dyDescent="0.25">
      <c r="B970" s="260"/>
      <c r="C970" s="260"/>
      <c r="D970" s="260"/>
      <c r="E970" s="260"/>
      <c r="F970" s="260"/>
      <c r="G970" s="260" t="s">
        <v>2274</v>
      </c>
      <c r="H970" s="261">
        <v>10.32</v>
      </c>
      <c r="I970" s="260" t="s">
        <v>2275</v>
      </c>
      <c r="J970" s="261">
        <v>9.77</v>
      </c>
      <c r="K970" s="260" t="s">
        <v>2276</v>
      </c>
      <c r="L970" s="261">
        <v>20.09</v>
      </c>
    </row>
    <row r="971" spans="2:12" ht="25.5" x14ac:dyDescent="0.25">
      <c r="B971" s="260"/>
      <c r="C971" s="260"/>
      <c r="D971" s="260"/>
      <c r="E971" s="260"/>
      <c r="F971" s="260"/>
      <c r="G971" s="260" t="s">
        <v>2277</v>
      </c>
      <c r="H971" s="261">
        <v>0</v>
      </c>
      <c r="I971" s="260"/>
      <c r="J971" s="260" t="s">
        <v>2278</v>
      </c>
      <c r="K971" s="260"/>
      <c r="L971" s="261">
        <v>2277.59</v>
      </c>
    </row>
    <row r="972" spans="2:12" ht="13.5" thickBot="1" x14ac:dyDescent="0.3">
      <c r="B972" s="222"/>
      <c r="C972" s="222"/>
      <c r="D972" s="222"/>
      <c r="E972" s="222"/>
      <c r="F972" s="222"/>
      <c r="G972" s="222"/>
      <c r="H972" s="222"/>
      <c r="I972" s="222" t="s">
        <v>2279</v>
      </c>
      <c r="J972" s="262" t="s">
        <v>2728</v>
      </c>
      <c r="K972" s="222" t="s">
        <v>2280</v>
      </c>
      <c r="L972" s="263">
        <v>13665.54</v>
      </c>
    </row>
    <row r="973" spans="2:12" ht="13.5" thickTop="1" x14ac:dyDescent="0.25">
      <c r="B973" s="264"/>
      <c r="C973" s="264"/>
      <c r="D973" s="264"/>
      <c r="E973" s="264"/>
      <c r="F973" s="264"/>
      <c r="G973" s="264"/>
      <c r="H973" s="264"/>
      <c r="I973" s="264"/>
      <c r="J973" s="264"/>
      <c r="K973" s="264"/>
      <c r="L973" s="264"/>
    </row>
    <row r="974" spans="2:12" ht="15" x14ac:dyDescent="0.25">
      <c r="B974" s="247" t="s">
        <v>454</v>
      </c>
      <c r="C974" s="248" t="s">
        <v>24</v>
      </c>
      <c r="D974" s="247" t="s">
        <v>50</v>
      </c>
      <c r="E974" s="247" t="s">
        <v>45</v>
      </c>
      <c r="F974" s="530" t="s">
        <v>2152</v>
      </c>
      <c r="G974" s="531"/>
      <c r="H974" s="249" t="s">
        <v>39</v>
      </c>
      <c r="I974" s="248" t="s">
        <v>41</v>
      </c>
      <c r="J974" s="248" t="s">
        <v>2271</v>
      </c>
      <c r="K974" s="248" t="s">
        <v>82</v>
      </c>
      <c r="L974" s="248" t="s">
        <v>40</v>
      </c>
    </row>
    <row r="975" spans="2:12" ht="25.5" x14ac:dyDescent="0.25">
      <c r="B975" s="250" t="s">
        <v>2272</v>
      </c>
      <c r="C975" s="251" t="s">
        <v>455</v>
      </c>
      <c r="D975" s="250" t="s">
        <v>229</v>
      </c>
      <c r="E975" s="250" t="s">
        <v>456</v>
      </c>
      <c r="F975" s="532">
        <v>8</v>
      </c>
      <c r="G975" s="533"/>
      <c r="H975" s="252" t="s">
        <v>279</v>
      </c>
      <c r="I975" s="253">
        <v>1</v>
      </c>
      <c r="J975" s="254"/>
      <c r="K975" s="254">
        <v>287.89</v>
      </c>
      <c r="L975" s="254">
        <v>287.89</v>
      </c>
    </row>
    <row r="976" spans="2:12" ht="25.5" x14ac:dyDescent="0.25">
      <c r="B976" s="255" t="s">
        <v>2273</v>
      </c>
      <c r="C976" s="256" t="s">
        <v>3240</v>
      </c>
      <c r="D976" s="255" t="s">
        <v>229</v>
      </c>
      <c r="E976" s="255" t="s">
        <v>456</v>
      </c>
      <c r="F976" s="534" t="s">
        <v>2283</v>
      </c>
      <c r="G976" s="535"/>
      <c r="H976" s="257" t="s">
        <v>268</v>
      </c>
      <c r="I976" s="258">
        <v>1</v>
      </c>
      <c r="J976" s="258">
        <v>0</v>
      </c>
      <c r="K976" s="259">
        <v>221.99</v>
      </c>
      <c r="L976" s="259">
        <v>221.99</v>
      </c>
    </row>
    <row r="977" spans="2:12" ht="25.5" x14ac:dyDescent="0.25">
      <c r="B977" s="255" t="s">
        <v>2273</v>
      </c>
      <c r="C977" s="256" t="s">
        <v>2184</v>
      </c>
      <c r="D977" s="255" t="s">
        <v>229</v>
      </c>
      <c r="E977" s="255" t="s">
        <v>2185</v>
      </c>
      <c r="F977" s="534" t="s">
        <v>2162</v>
      </c>
      <c r="G977" s="535"/>
      <c r="H977" s="257" t="s">
        <v>231</v>
      </c>
      <c r="I977" s="258">
        <v>1.64</v>
      </c>
      <c r="J977" s="258">
        <v>0</v>
      </c>
      <c r="K977" s="259">
        <v>23.41</v>
      </c>
      <c r="L977" s="259">
        <v>38.39</v>
      </c>
    </row>
    <row r="978" spans="2:12" ht="25.5" x14ac:dyDescent="0.25">
      <c r="B978" s="255" t="s">
        <v>2273</v>
      </c>
      <c r="C978" s="256" t="s">
        <v>2163</v>
      </c>
      <c r="D978" s="255" t="s">
        <v>229</v>
      </c>
      <c r="E978" s="255" t="s">
        <v>2164</v>
      </c>
      <c r="F978" s="534" t="s">
        <v>2162</v>
      </c>
      <c r="G978" s="535"/>
      <c r="H978" s="257" t="s">
        <v>231</v>
      </c>
      <c r="I978" s="258">
        <v>1.64</v>
      </c>
      <c r="J978" s="258">
        <v>0</v>
      </c>
      <c r="K978" s="259">
        <v>16.78</v>
      </c>
      <c r="L978" s="259">
        <v>27.52</v>
      </c>
    </row>
    <row r="979" spans="2:12" ht="25.5" x14ac:dyDescent="0.25">
      <c r="B979" s="260"/>
      <c r="C979" s="260"/>
      <c r="D979" s="260"/>
      <c r="E979" s="260"/>
      <c r="F979" s="260"/>
      <c r="G979" s="260" t="s">
        <v>2274</v>
      </c>
      <c r="H979" s="261">
        <v>33.85</v>
      </c>
      <c r="I979" s="260" t="s">
        <v>2275</v>
      </c>
      <c r="J979" s="261">
        <v>32.049999999999997</v>
      </c>
      <c r="K979" s="260" t="s">
        <v>2276</v>
      </c>
      <c r="L979" s="261">
        <v>65.900000000000006</v>
      </c>
    </row>
    <row r="980" spans="2:12" ht="25.5" x14ac:dyDescent="0.25">
      <c r="B980" s="260"/>
      <c r="C980" s="260"/>
      <c r="D980" s="260"/>
      <c r="E980" s="260"/>
      <c r="F980" s="260"/>
      <c r="G980" s="260" t="s">
        <v>2277</v>
      </c>
      <c r="H980" s="261">
        <v>0</v>
      </c>
      <c r="I980" s="519"/>
      <c r="J980" s="519" t="s">
        <v>2278</v>
      </c>
      <c r="K980" s="260"/>
      <c r="L980" s="261">
        <v>287.89</v>
      </c>
    </row>
    <row r="981" spans="2:12" ht="13.5" thickBot="1" x14ac:dyDescent="0.3">
      <c r="B981" s="222"/>
      <c r="C981" s="222"/>
      <c r="D981" s="222"/>
      <c r="E981" s="222"/>
      <c r="F981" s="222"/>
      <c r="G981" s="222"/>
      <c r="H981" s="222"/>
      <c r="I981" s="222" t="s">
        <v>2279</v>
      </c>
      <c r="J981" s="262" t="s">
        <v>2695</v>
      </c>
      <c r="K981" s="222" t="s">
        <v>2280</v>
      </c>
      <c r="L981" s="263">
        <v>575.78</v>
      </c>
    </row>
    <row r="982" spans="2:12" ht="13.5" thickTop="1" x14ac:dyDescent="0.25">
      <c r="B982" s="264"/>
      <c r="C982" s="264"/>
      <c r="D982" s="264"/>
      <c r="E982" s="264"/>
      <c r="F982" s="264"/>
      <c r="G982" s="264"/>
      <c r="H982" s="264"/>
      <c r="I982" s="264"/>
      <c r="J982" s="264"/>
      <c r="K982" s="264"/>
      <c r="L982" s="264"/>
    </row>
    <row r="983" spans="2:12" ht="15" x14ac:dyDescent="0.25">
      <c r="B983" s="247" t="s">
        <v>457</v>
      </c>
      <c r="C983" s="248" t="s">
        <v>24</v>
      </c>
      <c r="D983" s="247" t="s">
        <v>50</v>
      </c>
      <c r="E983" s="247" t="s">
        <v>45</v>
      </c>
      <c r="F983" s="530" t="s">
        <v>2152</v>
      </c>
      <c r="G983" s="531"/>
      <c r="H983" s="249" t="s">
        <v>39</v>
      </c>
      <c r="I983" s="248" t="s">
        <v>41</v>
      </c>
      <c r="J983" s="248" t="s">
        <v>2271</v>
      </c>
      <c r="K983" s="248" t="s">
        <v>82</v>
      </c>
      <c r="L983" s="248" t="s">
        <v>40</v>
      </c>
    </row>
    <row r="984" spans="2:12" ht="25.5" x14ac:dyDescent="0.25">
      <c r="B984" s="250" t="s">
        <v>2272</v>
      </c>
      <c r="C984" s="251" t="s">
        <v>458</v>
      </c>
      <c r="D984" s="250" t="s">
        <v>229</v>
      </c>
      <c r="E984" s="250" t="s">
        <v>459</v>
      </c>
      <c r="F984" s="532">
        <v>8</v>
      </c>
      <c r="G984" s="533"/>
      <c r="H984" s="252" t="s">
        <v>279</v>
      </c>
      <c r="I984" s="253">
        <v>1</v>
      </c>
      <c r="J984" s="254"/>
      <c r="K984" s="254">
        <v>125.66</v>
      </c>
      <c r="L984" s="254">
        <v>125.66</v>
      </c>
    </row>
    <row r="985" spans="2:12" ht="25.5" x14ac:dyDescent="0.25">
      <c r="B985" s="255" t="s">
        <v>2273</v>
      </c>
      <c r="C985" s="256" t="s">
        <v>2184</v>
      </c>
      <c r="D985" s="255" t="s">
        <v>229</v>
      </c>
      <c r="E985" s="255" t="s">
        <v>2185</v>
      </c>
      <c r="F985" s="534" t="s">
        <v>2162</v>
      </c>
      <c r="G985" s="535"/>
      <c r="H985" s="257" t="s">
        <v>231</v>
      </c>
      <c r="I985" s="258">
        <v>0.39</v>
      </c>
      <c r="J985" s="258">
        <v>0</v>
      </c>
      <c r="K985" s="259">
        <v>23.41</v>
      </c>
      <c r="L985" s="259">
        <v>9.1300000000000008</v>
      </c>
    </row>
    <row r="986" spans="2:12" ht="25.5" x14ac:dyDescent="0.25">
      <c r="B986" s="255" t="s">
        <v>2273</v>
      </c>
      <c r="C986" s="256" t="s">
        <v>2163</v>
      </c>
      <c r="D986" s="255" t="s">
        <v>229</v>
      </c>
      <c r="E986" s="255" t="s">
        <v>2164</v>
      </c>
      <c r="F986" s="534" t="s">
        <v>2162</v>
      </c>
      <c r="G986" s="535"/>
      <c r="H986" s="257" t="s">
        <v>231</v>
      </c>
      <c r="I986" s="258">
        <v>0.39</v>
      </c>
      <c r="J986" s="258">
        <v>0</v>
      </c>
      <c r="K986" s="259">
        <v>16.78</v>
      </c>
      <c r="L986" s="259">
        <v>6.54</v>
      </c>
    </row>
    <row r="987" spans="2:12" ht="25.5" x14ac:dyDescent="0.25">
      <c r="B987" s="255" t="s">
        <v>2273</v>
      </c>
      <c r="C987" s="256" t="s">
        <v>3241</v>
      </c>
      <c r="D987" s="255" t="s">
        <v>229</v>
      </c>
      <c r="E987" s="255" t="s">
        <v>3242</v>
      </c>
      <c r="F987" s="534" t="s">
        <v>2283</v>
      </c>
      <c r="G987" s="535"/>
      <c r="H987" s="257" t="s">
        <v>268</v>
      </c>
      <c r="I987" s="258">
        <v>1</v>
      </c>
      <c r="J987" s="258">
        <v>0</v>
      </c>
      <c r="K987" s="259">
        <v>110</v>
      </c>
      <c r="L987" s="259">
        <v>110</v>
      </c>
    </row>
    <row r="988" spans="2:12" ht="25.5" x14ac:dyDescent="0.25">
      <c r="B988" s="260"/>
      <c r="C988" s="260"/>
      <c r="D988" s="260"/>
      <c r="E988" s="260"/>
      <c r="F988" s="260"/>
      <c r="G988" s="260" t="s">
        <v>2274</v>
      </c>
      <c r="H988" s="261">
        <v>8.0399999999999991</v>
      </c>
      <c r="I988" s="260" t="s">
        <v>2275</v>
      </c>
      <c r="J988" s="261">
        <v>7.62</v>
      </c>
      <c r="K988" s="260" t="s">
        <v>2276</v>
      </c>
      <c r="L988" s="261">
        <v>15.66</v>
      </c>
    </row>
    <row r="989" spans="2:12" ht="25.5" x14ac:dyDescent="0.25">
      <c r="B989" s="260"/>
      <c r="C989" s="260"/>
      <c r="D989" s="260"/>
      <c r="E989" s="260"/>
      <c r="F989" s="260"/>
      <c r="G989" s="260" t="s">
        <v>2277</v>
      </c>
      <c r="H989" s="261">
        <v>0</v>
      </c>
      <c r="I989" s="260"/>
      <c r="J989" s="260" t="s">
        <v>2278</v>
      </c>
      <c r="K989" s="260"/>
      <c r="L989" s="261">
        <v>125.66</v>
      </c>
    </row>
    <row r="990" spans="2:12" ht="13.5" thickBot="1" x14ac:dyDescent="0.3">
      <c r="B990" s="222"/>
      <c r="C990" s="222"/>
      <c r="D990" s="222"/>
      <c r="E990" s="222"/>
      <c r="F990" s="222"/>
      <c r="G990" s="222"/>
      <c r="H990" s="222"/>
      <c r="I990" s="222" t="s">
        <v>2279</v>
      </c>
      <c r="J990" s="262" t="s">
        <v>2728</v>
      </c>
      <c r="K990" s="222" t="s">
        <v>2280</v>
      </c>
      <c r="L990" s="263">
        <v>753.96</v>
      </c>
    </row>
    <row r="991" spans="2:12" ht="13.5" thickTop="1" x14ac:dyDescent="0.25">
      <c r="B991" s="264"/>
      <c r="C991" s="264"/>
      <c r="D991" s="264"/>
      <c r="E991" s="264"/>
      <c r="F991" s="264"/>
      <c r="G991" s="264"/>
      <c r="H991" s="264"/>
      <c r="I991" s="264"/>
      <c r="J991" s="264"/>
      <c r="K991" s="264"/>
      <c r="L991" s="264"/>
    </row>
    <row r="992" spans="2:12" ht="15" x14ac:dyDescent="0.25">
      <c r="B992" s="247" t="s">
        <v>460</v>
      </c>
      <c r="C992" s="248" t="s">
        <v>24</v>
      </c>
      <c r="D992" s="247" t="s">
        <v>50</v>
      </c>
      <c r="E992" s="247" t="s">
        <v>45</v>
      </c>
      <c r="F992" s="520" t="s">
        <v>2152</v>
      </c>
      <c r="G992" s="520"/>
      <c r="H992" s="249" t="s">
        <v>39</v>
      </c>
      <c r="I992" s="248" t="s">
        <v>41</v>
      </c>
      <c r="J992" s="248" t="s">
        <v>82</v>
      </c>
      <c r="K992" s="248" t="s">
        <v>40</v>
      </c>
      <c r="L992"/>
    </row>
    <row r="993" spans="2:12" ht="51" x14ac:dyDescent="0.25">
      <c r="B993" s="250" t="s">
        <v>2272</v>
      </c>
      <c r="C993" s="251" t="s">
        <v>461</v>
      </c>
      <c r="D993" s="250" t="s">
        <v>462</v>
      </c>
      <c r="E993" s="250" t="s">
        <v>463</v>
      </c>
      <c r="F993" s="521" t="s">
        <v>2813</v>
      </c>
      <c r="G993" s="521"/>
      <c r="H993" s="252" t="s">
        <v>268</v>
      </c>
      <c r="I993" s="253">
        <v>1</v>
      </c>
      <c r="J993" s="254">
        <v>597.4</v>
      </c>
      <c r="K993" s="254">
        <v>597.4</v>
      </c>
      <c r="L993"/>
    </row>
    <row r="994" spans="2:12" ht="15" x14ac:dyDescent="0.25">
      <c r="B994" s="247" t="s">
        <v>38</v>
      </c>
      <c r="C994" s="248" t="s">
        <v>24</v>
      </c>
      <c r="D994" s="247" t="s">
        <v>50</v>
      </c>
      <c r="E994" s="247" t="s">
        <v>45</v>
      </c>
      <c r="F994" s="520" t="s">
        <v>2152</v>
      </c>
      <c r="G994" s="522"/>
      <c r="H994" s="249" t="s">
        <v>39</v>
      </c>
      <c r="I994" s="248" t="s">
        <v>41</v>
      </c>
      <c r="J994" s="248" t="s">
        <v>82</v>
      </c>
      <c r="K994" s="248" t="s">
        <v>40</v>
      </c>
      <c r="L994"/>
    </row>
    <row r="995" spans="2:12" ht="38.25" x14ac:dyDescent="0.25">
      <c r="B995" s="255" t="s">
        <v>2273</v>
      </c>
      <c r="C995" s="256" t="s">
        <v>3243</v>
      </c>
      <c r="D995" s="255" t="s">
        <v>462</v>
      </c>
      <c r="E995" s="255" t="s">
        <v>3244</v>
      </c>
      <c r="F995" s="518" t="s">
        <v>2283</v>
      </c>
      <c r="G995" s="518"/>
      <c r="H995" s="257" t="s">
        <v>268</v>
      </c>
      <c r="I995" s="258">
        <v>1</v>
      </c>
      <c r="J995" s="259" t="s">
        <v>3245</v>
      </c>
      <c r="K995" s="270" t="s">
        <v>3245</v>
      </c>
      <c r="L995"/>
    </row>
    <row r="996" spans="2:12" ht="15" x14ac:dyDescent="0.25">
      <c r="B996" s="255" t="s">
        <v>2273</v>
      </c>
      <c r="C996" s="256" t="s">
        <v>2311</v>
      </c>
      <c r="D996" s="255" t="s">
        <v>462</v>
      </c>
      <c r="E996" s="255" t="s">
        <v>3246</v>
      </c>
      <c r="F996" s="518" t="s">
        <v>2283</v>
      </c>
      <c r="G996" s="518"/>
      <c r="H996" s="257" t="s">
        <v>268</v>
      </c>
      <c r="I996" s="258">
        <v>1</v>
      </c>
      <c r="J996" s="259" t="s">
        <v>3247</v>
      </c>
      <c r="K996" s="270" t="s">
        <v>3247</v>
      </c>
      <c r="L996"/>
    </row>
    <row r="997" spans="2:12" ht="25.5" x14ac:dyDescent="0.25">
      <c r="B997" s="255" t="s">
        <v>2273</v>
      </c>
      <c r="C997" s="256" t="s">
        <v>2160</v>
      </c>
      <c r="D997" s="255" t="s">
        <v>229</v>
      </c>
      <c r="E997" s="255" t="s">
        <v>2161</v>
      </c>
      <c r="F997" s="518" t="s">
        <v>2162</v>
      </c>
      <c r="G997" s="518"/>
      <c r="H997" s="257" t="s">
        <v>231</v>
      </c>
      <c r="I997" s="258">
        <v>1.75</v>
      </c>
      <c r="J997" s="259" t="s">
        <v>2220</v>
      </c>
      <c r="K997" s="270" t="s">
        <v>3248</v>
      </c>
      <c r="L997"/>
    </row>
    <row r="998" spans="2:12" ht="15" x14ac:dyDescent="0.25">
      <c r="B998" s="255" t="s">
        <v>2273</v>
      </c>
      <c r="C998" s="256" t="s">
        <v>3249</v>
      </c>
      <c r="D998" s="255" t="s">
        <v>462</v>
      </c>
      <c r="E998" s="255" t="s">
        <v>3250</v>
      </c>
      <c r="F998" s="518" t="s">
        <v>2283</v>
      </c>
      <c r="G998" s="518"/>
      <c r="H998" s="257" t="s">
        <v>1533</v>
      </c>
      <c r="I998" s="258">
        <v>1</v>
      </c>
      <c r="J998" s="259" t="s">
        <v>2074</v>
      </c>
      <c r="K998" s="270" t="s">
        <v>2074</v>
      </c>
      <c r="L998"/>
    </row>
    <row r="999" spans="2:12" ht="25.5" x14ac:dyDescent="0.25">
      <c r="B999" s="255" t="s">
        <v>2273</v>
      </c>
      <c r="C999" s="256" t="s">
        <v>3251</v>
      </c>
      <c r="D999" s="255" t="s">
        <v>462</v>
      </c>
      <c r="E999" s="255" t="s">
        <v>3252</v>
      </c>
      <c r="F999" s="518" t="s">
        <v>2283</v>
      </c>
      <c r="G999" s="518"/>
      <c r="H999" s="257" t="s">
        <v>268</v>
      </c>
      <c r="I999" s="258">
        <v>1</v>
      </c>
      <c r="J999" s="259" t="s">
        <v>3253</v>
      </c>
      <c r="K999" s="270" t="s">
        <v>3253</v>
      </c>
      <c r="L999"/>
    </row>
    <row r="1000" spans="2:12" ht="25.5" x14ac:dyDescent="0.25">
      <c r="B1000" s="255" t="s">
        <v>2273</v>
      </c>
      <c r="C1000" s="256" t="s">
        <v>2184</v>
      </c>
      <c r="D1000" s="255" t="s">
        <v>229</v>
      </c>
      <c r="E1000" s="255" t="s">
        <v>2185</v>
      </c>
      <c r="F1000" s="518" t="s">
        <v>2162</v>
      </c>
      <c r="G1000" s="518"/>
      <c r="H1000" s="257" t="s">
        <v>231</v>
      </c>
      <c r="I1000" s="258">
        <v>1.75</v>
      </c>
      <c r="J1000" s="259" t="s">
        <v>2222</v>
      </c>
      <c r="K1000" s="270" t="s">
        <v>3254</v>
      </c>
      <c r="L1000"/>
    </row>
    <row r="1001" spans="2:12" ht="38.25" x14ac:dyDescent="0.25">
      <c r="B1001" s="255" t="s">
        <v>2273</v>
      </c>
      <c r="C1001" s="256" t="s">
        <v>3255</v>
      </c>
      <c r="D1001" s="255" t="s">
        <v>462</v>
      </c>
      <c r="E1001" s="255" t="s">
        <v>3256</v>
      </c>
      <c r="F1001" s="518" t="s">
        <v>2283</v>
      </c>
      <c r="G1001" s="518"/>
      <c r="H1001" s="257" t="s">
        <v>268</v>
      </c>
      <c r="I1001" s="258">
        <v>1</v>
      </c>
      <c r="J1001" s="259" t="s">
        <v>3257</v>
      </c>
      <c r="K1001" s="270" t="s">
        <v>3257</v>
      </c>
      <c r="L1001"/>
    </row>
    <row r="1002" spans="2:12" ht="15" x14ac:dyDescent="0.25">
      <c r="B1002" s="523" t="s">
        <v>2697</v>
      </c>
      <c r="C1002" s="522"/>
      <c r="D1002" s="522"/>
      <c r="E1002" s="522"/>
      <c r="F1002" s="522"/>
      <c r="G1002" s="522"/>
      <c r="H1002" s="522"/>
      <c r="I1002" s="522"/>
      <c r="J1002" s="522"/>
      <c r="K1002" s="522"/>
      <c r="L1002"/>
    </row>
    <row r="1003" spans="2:12" ht="15" x14ac:dyDescent="0.25">
      <c r="B1003" s="247" t="s">
        <v>38</v>
      </c>
      <c r="C1003" s="248" t="s">
        <v>24</v>
      </c>
      <c r="D1003" s="247" t="s">
        <v>50</v>
      </c>
      <c r="E1003" s="247" t="s">
        <v>45</v>
      </c>
      <c r="F1003" s="520" t="s">
        <v>2152</v>
      </c>
      <c r="G1003" s="522"/>
      <c r="H1003" s="249" t="s">
        <v>39</v>
      </c>
      <c r="I1003" s="248" t="s">
        <v>41</v>
      </c>
      <c r="J1003" s="248" t="s">
        <v>82</v>
      </c>
      <c r="K1003" s="248" t="s">
        <v>40</v>
      </c>
      <c r="L1003"/>
    </row>
    <row r="1004" spans="2:12" ht="38.25" x14ac:dyDescent="0.25">
      <c r="B1004" s="255" t="s">
        <v>2273</v>
      </c>
      <c r="C1004" s="256" t="s">
        <v>3243</v>
      </c>
      <c r="D1004" s="255" t="s">
        <v>462</v>
      </c>
      <c r="E1004" s="255" t="s">
        <v>3244</v>
      </c>
      <c r="F1004" s="518" t="s">
        <v>2283</v>
      </c>
      <c r="G1004" s="518"/>
      <c r="H1004" s="257" t="s">
        <v>268</v>
      </c>
      <c r="I1004" s="258">
        <v>1</v>
      </c>
      <c r="J1004" s="259" t="s">
        <v>3245</v>
      </c>
      <c r="K1004" s="270" t="s">
        <v>3245</v>
      </c>
      <c r="L1004"/>
    </row>
    <row r="1005" spans="2:12" ht="15" x14ac:dyDescent="0.25">
      <c r="B1005" s="255" t="s">
        <v>2273</v>
      </c>
      <c r="C1005" s="256" t="s">
        <v>2311</v>
      </c>
      <c r="D1005" s="255" t="s">
        <v>462</v>
      </c>
      <c r="E1005" s="255" t="s">
        <v>3246</v>
      </c>
      <c r="F1005" s="518" t="s">
        <v>2283</v>
      </c>
      <c r="G1005" s="518"/>
      <c r="H1005" s="257" t="s">
        <v>268</v>
      </c>
      <c r="I1005" s="258">
        <v>1</v>
      </c>
      <c r="J1005" s="259" t="s">
        <v>3247</v>
      </c>
      <c r="K1005" s="270" t="s">
        <v>3247</v>
      </c>
      <c r="L1005"/>
    </row>
    <row r="1006" spans="2:12" ht="25.5" x14ac:dyDescent="0.25">
      <c r="B1006" s="255" t="s">
        <v>2273</v>
      </c>
      <c r="C1006" s="256" t="s">
        <v>2160</v>
      </c>
      <c r="D1006" s="255" t="s">
        <v>229</v>
      </c>
      <c r="E1006" s="255" t="s">
        <v>2161</v>
      </c>
      <c r="F1006" s="518" t="s">
        <v>2162</v>
      </c>
      <c r="G1006" s="518"/>
      <c r="H1006" s="257" t="s">
        <v>231</v>
      </c>
      <c r="I1006" s="258">
        <v>1.75</v>
      </c>
      <c r="J1006" s="259" t="s">
        <v>2220</v>
      </c>
      <c r="K1006" s="270" t="s">
        <v>3248</v>
      </c>
      <c r="L1006"/>
    </row>
    <row r="1007" spans="2:12" ht="15" x14ac:dyDescent="0.25">
      <c r="B1007" s="255" t="s">
        <v>2273</v>
      </c>
      <c r="C1007" s="256" t="s">
        <v>3249</v>
      </c>
      <c r="D1007" s="255" t="s">
        <v>462</v>
      </c>
      <c r="E1007" s="255" t="s">
        <v>3250</v>
      </c>
      <c r="F1007" s="518" t="s">
        <v>2283</v>
      </c>
      <c r="G1007" s="518"/>
      <c r="H1007" s="257" t="s">
        <v>1533</v>
      </c>
      <c r="I1007" s="258">
        <v>1</v>
      </c>
      <c r="J1007" s="259" t="s">
        <v>2074</v>
      </c>
      <c r="K1007" s="270" t="s">
        <v>2074</v>
      </c>
      <c r="L1007"/>
    </row>
    <row r="1008" spans="2:12" ht="25.5" x14ac:dyDescent="0.25">
      <c r="B1008" s="255" t="s">
        <v>2273</v>
      </c>
      <c r="C1008" s="256" t="s">
        <v>3251</v>
      </c>
      <c r="D1008" s="255" t="s">
        <v>462</v>
      </c>
      <c r="E1008" s="255" t="s">
        <v>3252</v>
      </c>
      <c r="F1008" s="518" t="s">
        <v>2283</v>
      </c>
      <c r="G1008" s="518"/>
      <c r="H1008" s="257" t="s">
        <v>268</v>
      </c>
      <c r="I1008" s="258">
        <v>1</v>
      </c>
      <c r="J1008" s="259" t="s">
        <v>3253</v>
      </c>
      <c r="K1008" s="270" t="s">
        <v>3253</v>
      </c>
      <c r="L1008"/>
    </row>
    <row r="1009" spans="2:12" ht="25.5" x14ac:dyDescent="0.25">
      <c r="B1009" s="255" t="s">
        <v>2273</v>
      </c>
      <c r="C1009" s="256" t="s">
        <v>2184</v>
      </c>
      <c r="D1009" s="255" t="s">
        <v>229</v>
      </c>
      <c r="E1009" s="255" t="s">
        <v>2185</v>
      </c>
      <c r="F1009" s="518" t="s">
        <v>2162</v>
      </c>
      <c r="G1009" s="518"/>
      <c r="H1009" s="257" t="s">
        <v>231</v>
      </c>
      <c r="I1009" s="258">
        <v>1.75</v>
      </c>
      <c r="J1009" s="259" t="s">
        <v>2222</v>
      </c>
      <c r="K1009" s="270" t="s">
        <v>3254</v>
      </c>
      <c r="L1009"/>
    </row>
    <row r="1010" spans="2:12" ht="38.25" x14ac:dyDescent="0.25">
      <c r="B1010" s="255" t="s">
        <v>2273</v>
      </c>
      <c r="C1010" s="256" t="s">
        <v>3255</v>
      </c>
      <c r="D1010" s="255" t="s">
        <v>462</v>
      </c>
      <c r="E1010" s="255" t="s">
        <v>3256</v>
      </c>
      <c r="F1010" s="518" t="s">
        <v>2283</v>
      </c>
      <c r="G1010" s="518"/>
      <c r="H1010" s="257" t="s">
        <v>268</v>
      </c>
      <c r="I1010" s="258">
        <v>1</v>
      </c>
      <c r="J1010" s="259" t="s">
        <v>3257</v>
      </c>
      <c r="K1010" s="270" t="s">
        <v>3257</v>
      </c>
      <c r="L1010"/>
    </row>
    <row r="1011" spans="2:12" ht="25.5" x14ac:dyDescent="0.25">
      <c r="B1011" s="260"/>
      <c r="C1011" s="260"/>
      <c r="D1011" s="260"/>
      <c r="E1011" s="260"/>
      <c r="F1011" s="260" t="s">
        <v>2274</v>
      </c>
      <c r="G1011" s="261">
        <v>34.799999999999997</v>
      </c>
      <c r="H1011" s="260" t="s">
        <v>2275</v>
      </c>
      <c r="I1011" s="261">
        <v>32.950000000000003</v>
      </c>
      <c r="J1011" s="260" t="s">
        <v>2276</v>
      </c>
      <c r="K1011" s="261">
        <v>67.75</v>
      </c>
      <c r="L1011"/>
    </row>
    <row r="1012" spans="2:12" ht="25.5" x14ac:dyDescent="0.25">
      <c r="B1012" s="260"/>
      <c r="C1012" s="260"/>
      <c r="D1012" s="260"/>
      <c r="E1012" s="260"/>
      <c r="F1012" s="260" t="s">
        <v>2277</v>
      </c>
      <c r="G1012" s="261">
        <v>0</v>
      </c>
      <c r="H1012" s="260"/>
      <c r="I1012" s="519" t="s">
        <v>2278</v>
      </c>
      <c r="J1012" s="519"/>
      <c r="K1012" s="261">
        <v>597.4</v>
      </c>
      <c r="L1012"/>
    </row>
    <row r="1013" spans="2:12" ht="15.75" thickBot="1" x14ac:dyDescent="0.3">
      <c r="B1013" s="222"/>
      <c r="C1013" s="222"/>
      <c r="D1013" s="222"/>
      <c r="E1013" s="222"/>
      <c r="F1013" s="222"/>
      <c r="G1013" s="222"/>
      <c r="H1013" s="222" t="s">
        <v>2279</v>
      </c>
      <c r="I1013" s="262" t="s">
        <v>2729</v>
      </c>
      <c r="J1013" s="222" t="s">
        <v>2280</v>
      </c>
      <c r="K1013" s="263">
        <v>1792.2</v>
      </c>
      <c r="L1013"/>
    </row>
    <row r="1014" spans="2:12" ht="15.75" thickTop="1" x14ac:dyDescent="0.25">
      <c r="B1014" s="264"/>
      <c r="C1014" s="264"/>
      <c r="D1014" s="264"/>
      <c r="E1014" s="264"/>
      <c r="F1014" s="264"/>
      <c r="G1014" s="264"/>
      <c r="H1014" s="264"/>
      <c r="I1014" s="264"/>
      <c r="J1014" s="264"/>
      <c r="K1014" s="264"/>
      <c r="L1014"/>
    </row>
    <row r="1015" spans="2:12" x14ac:dyDescent="0.25">
      <c r="B1015" s="244" t="s">
        <v>464</v>
      </c>
      <c r="C1015" s="244"/>
      <c r="D1015" s="244"/>
      <c r="E1015" s="244" t="s">
        <v>465</v>
      </c>
      <c r="F1015" s="244"/>
      <c r="G1015" s="525"/>
      <c r="H1015" s="525"/>
      <c r="I1015" s="244"/>
      <c r="J1015" s="245"/>
      <c r="K1015" s="244"/>
      <c r="L1015" s="246">
        <v>272795.48</v>
      </c>
    </row>
    <row r="1016" spans="2:12" x14ac:dyDescent="0.25">
      <c r="B1016" s="244" t="s">
        <v>466</v>
      </c>
      <c r="C1016" s="244"/>
      <c r="D1016" s="244"/>
      <c r="E1016" s="244" t="s">
        <v>467</v>
      </c>
      <c r="F1016" s="244"/>
      <c r="G1016" s="525"/>
      <c r="H1016" s="525"/>
      <c r="I1016" s="244"/>
      <c r="J1016" s="245"/>
      <c r="K1016" s="244"/>
      <c r="L1016" s="246">
        <v>10415.379999999999</v>
      </c>
    </row>
    <row r="1017" spans="2:12" ht="15" x14ac:dyDescent="0.25">
      <c r="B1017" s="247" t="s">
        <v>468</v>
      </c>
      <c r="C1017" s="248" t="s">
        <v>24</v>
      </c>
      <c r="D1017" s="247" t="s">
        <v>50</v>
      </c>
      <c r="E1017" s="247" t="s">
        <v>45</v>
      </c>
      <c r="F1017" s="520" t="s">
        <v>2152</v>
      </c>
      <c r="G1017" s="520"/>
      <c r="H1017" s="249" t="s">
        <v>39</v>
      </c>
      <c r="I1017" s="248" t="s">
        <v>41</v>
      </c>
      <c r="J1017" s="248" t="s">
        <v>2271</v>
      </c>
      <c r="K1017" s="248" t="s">
        <v>82</v>
      </c>
      <c r="L1017" s="248" t="s">
        <v>40</v>
      </c>
    </row>
    <row r="1018" spans="2:12" ht="25.5" x14ac:dyDescent="0.25">
      <c r="B1018" s="250" t="s">
        <v>2272</v>
      </c>
      <c r="C1018" s="251" t="s">
        <v>469</v>
      </c>
      <c r="D1018" s="250" t="s">
        <v>229</v>
      </c>
      <c r="E1018" s="250" t="s">
        <v>470</v>
      </c>
      <c r="F1018" s="521">
        <v>7</v>
      </c>
      <c r="G1018" s="521"/>
      <c r="H1018" s="252" t="s">
        <v>279</v>
      </c>
      <c r="I1018" s="253">
        <v>1</v>
      </c>
      <c r="J1018" s="254"/>
      <c r="K1018" s="254">
        <v>420.41</v>
      </c>
      <c r="L1018" s="254">
        <v>420.41</v>
      </c>
    </row>
    <row r="1019" spans="2:12" ht="25.5" x14ac:dyDescent="0.25">
      <c r="B1019" s="255" t="s">
        <v>2273</v>
      </c>
      <c r="C1019" s="256" t="s">
        <v>2516</v>
      </c>
      <c r="D1019" s="255" t="s">
        <v>229</v>
      </c>
      <c r="E1019" s="255" t="s">
        <v>2517</v>
      </c>
      <c r="F1019" s="518" t="s">
        <v>2283</v>
      </c>
      <c r="G1019" s="518"/>
      <c r="H1019" s="257" t="s">
        <v>360</v>
      </c>
      <c r="I1019" s="258">
        <v>20.551400000000001</v>
      </c>
      <c r="J1019" s="258">
        <v>0</v>
      </c>
      <c r="K1019" s="259">
        <v>0.94</v>
      </c>
      <c r="L1019" s="259">
        <v>19.32</v>
      </c>
    </row>
    <row r="1020" spans="2:12" ht="25.5" x14ac:dyDescent="0.25">
      <c r="B1020" s="255" t="s">
        <v>2273</v>
      </c>
      <c r="C1020" s="256" t="s">
        <v>2730</v>
      </c>
      <c r="D1020" s="255" t="s">
        <v>229</v>
      </c>
      <c r="E1020" s="255" t="s">
        <v>2731</v>
      </c>
      <c r="F1020" s="518" t="s">
        <v>2283</v>
      </c>
      <c r="G1020" s="518"/>
      <c r="H1020" s="257" t="s">
        <v>284</v>
      </c>
      <c r="I1020" s="258">
        <v>2.1600000000000001E-2</v>
      </c>
      <c r="J1020" s="258">
        <v>0</v>
      </c>
      <c r="K1020" s="259">
        <v>164.93</v>
      </c>
      <c r="L1020" s="259">
        <v>3.56</v>
      </c>
    </row>
    <row r="1021" spans="2:12" ht="25.5" x14ac:dyDescent="0.25">
      <c r="B1021" s="255" t="s">
        <v>2273</v>
      </c>
      <c r="C1021" s="256" t="s">
        <v>2445</v>
      </c>
      <c r="D1021" s="255" t="s">
        <v>229</v>
      </c>
      <c r="E1021" s="255" t="s">
        <v>2446</v>
      </c>
      <c r="F1021" s="518" t="s">
        <v>2283</v>
      </c>
      <c r="G1021" s="518"/>
      <c r="H1021" s="257" t="s">
        <v>360</v>
      </c>
      <c r="I1021" s="258">
        <v>16.212</v>
      </c>
      <c r="J1021" s="258">
        <v>0</v>
      </c>
      <c r="K1021" s="259">
        <v>0.64</v>
      </c>
      <c r="L1021" s="259">
        <v>10.38</v>
      </c>
    </row>
    <row r="1022" spans="2:12" ht="25.5" x14ac:dyDescent="0.25">
      <c r="B1022" s="255" t="s">
        <v>2273</v>
      </c>
      <c r="C1022" s="256" t="s">
        <v>2506</v>
      </c>
      <c r="D1022" s="255" t="s">
        <v>229</v>
      </c>
      <c r="E1022" s="255" t="s">
        <v>2507</v>
      </c>
      <c r="F1022" s="518" t="s">
        <v>2283</v>
      </c>
      <c r="G1022" s="518"/>
      <c r="H1022" s="257" t="s">
        <v>268</v>
      </c>
      <c r="I1022" s="258">
        <v>201.6</v>
      </c>
      <c r="J1022" s="258">
        <v>0</v>
      </c>
      <c r="K1022" s="259">
        <v>0.49</v>
      </c>
      <c r="L1022" s="259">
        <v>98.78</v>
      </c>
    </row>
    <row r="1023" spans="2:12" ht="25.5" x14ac:dyDescent="0.25">
      <c r="B1023" s="255" t="s">
        <v>2273</v>
      </c>
      <c r="C1023" s="256" t="s">
        <v>2160</v>
      </c>
      <c r="D1023" s="255" t="s">
        <v>229</v>
      </c>
      <c r="E1023" s="255" t="s">
        <v>2161</v>
      </c>
      <c r="F1023" s="518" t="s">
        <v>2162</v>
      </c>
      <c r="G1023" s="518"/>
      <c r="H1023" s="257" t="s">
        <v>231</v>
      </c>
      <c r="I1023" s="258">
        <v>8.0736000000000008</v>
      </c>
      <c r="J1023" s="258">
        <v>0</v>
      </c>
      <c r="K1023" s="259">
        <v>15.3</v>
      </c>
      <c r="L1023" s="259">
        <v>123.53</v>
      </c>
    </row>
    <row r="1024" spans="2:12" ht="25.5" x14ac:dyDescent="0.25">
      <c r="B1024" s="255" t="s">
        <v>2273</v>
      </c>
      <c r="C1024" s="256" t="s">
        <v>2530</v>
      </c>
      <c r="D1024" s="255" t="s">
        <v>229</v>
      </c>
      <c r="E1024" s="255" t="s">
        <v>2531</v>
      </c>
      <c r="F1024" s="518" t="s">
        <v>2283</v>
      </c>
      <c r="G1024" s="518"/>
      <c r="H1024" s="257" t="s">
        <v>284</v>
      </c>
      <c r="I1024" s="258">
        <v>0.13730000000000001</v>
      </c>
      <c r="J1024" s="258">
        <v>0</v>
      </c>
      <c r="K1024" s="259">
        <v>180.8</v>
      </c>
      <c r="L1024" s="259">
        <v>24.82</v>
      </c>
    </row>
    <row r="1025" spans="2:12" ht="25.5" x14ac:dyDescent="0.25">
      <c r="B1025" s="255" t="s">
        <v>2273</v>
      </c>
      <c r="C1025" s="256" t="s">
        <v>2165</v>
      </c>
      <c r="D1025" s="255" t="s">
        <v>229</v>
      </c>
      <c r="E1025" s="255" t="s">
        <v>2166</v>
      </c>
      <c r="F1025" s="518" t="s">
        <v>2162</v>
      </c>
      <c r="G1025" s="518"/>
      <c r="H1025" s="257" t="s">
        <v>231</v>
      </c>
      <c r="I1025" s="258">
        <v>5.8376000000000001</v>
      </c>
      <c r="J1025" s="258">
        <v>0</v>
      </c>
      <c r="K1025" s="259">
        <v>23.41</v>
      </c>
      <c r="L1025" s="259">
        <v>136.66</v>
      </c>
    </row>
    <row r="1026" spans="2:12" ht="25.5" x14ac:dyDescent="0.25">
      <c r="B1026" s="255" t="s">
        <v>2273</v>
      </c>
      <c r="C1026" s="256" t="s">
        <v>2338</v>
      </c>
      <c r="D1026" s="255" t="s">
        <v>229</v>
      </c>
      <c r="E1026" s="255" t="s">
        <v>2339</v>
      </c>
      <c r="F1026" s="518" t="s">
        <v>2283</v>
      </c>
      <c r="G1026" s="518"/>
      <c r="H1026" s="257" t="s">
        <v>284</v>
      </c>
      <c r="I1026" s="258">
        <v>2.1600000000000001E-2</v>
      </c>
      <c r="J1026" s="258">
        <v>0</v>
      </c>
      <c r="K1026" s="259">
        <v>157.65</v>
      </c>
      <c r="L1026" s="259">
        <v>3.41</v>
      </c>
    </row>
    <row r="1027" spans="2:12" ht="25.5" x14ac:dyDescent="0.25">
      <c r="B1027" s="260"/>
      <c r="C1027" s="260"/>
      <c r="D1027" s="260"/>
      <c r="E1027" s="260"/>
      <c r="F1027" s="260"/>
      <c r="G1027" s="260" t="s">
        <v>2274</v>
      </c>
      <c r="H1027" s="261">
        <v>133.62</v>
      </c>
      <c r="I1027" s="260" t="s">
        <v>2275</v>
      </c>
      <c r="J1027" s="261">
        <v>126.55</v>
      </c>
      <c r="K1027" s="260" t="s">
        <v>2276</v>
      </c>
      <c r="L1027" s="261">
        <v>260.17</v>
      </c>
    </row>
    <row r="1028" spans="2:12" ht="25.5" x14ac:dyDescent="0.25">
      <c r="B1028" s="260"/>
      <c r="C1028" s="260"/>
      <c r="D1028" s="260"/>
      <c r="E1028" s="260"/>
      <c r="F1028" s="260"/>
      <c r="G1028" s="260" t="s">
        <v>2277</v>
      </c>
      <c r="H1028" s="261">
        <v>0</v>
      </c>
      <c r="I1028" s="519"/>
      <c r="J1028" s="519" t="s">
        <v>2278</v>
      </c>
      <c r="K1028" s="260"/>
      <c r="L1028" s="261">
        <v>420.41</v>
      </c>
    </row>
    <row r="1029" spans="2:12" ht="13.5" thickBot="1" x14ac:dyDescent="0.3">
      <c r="B1029" s="222"/>
      <c r="C1029" s="222"/>
      <c r="D1029" s="222"/>
      <c r="E1029" s="222"/>
      <c r="F1029" s="222"/>
      <c r="G1029" s="222"/>
      <c r="H1029" s="222"/>
      <c r="I1029" s="222" t="s">
        <v>2279</v>
      </c>
      <c r="J1029" s="262" t="s">
        <v>2729</v>
      </c>
      <c r="K1029" s="222" t="s">
        <v>2280</v>
      </c>
      <c r="L1029" s="263">
        <v>1261.23</v>
      </c>
    </row>
    <row r="1030" spans="2:12" ht="13.5" thickTop="1" x14ac:dyDescent="0.25">
      <c r="B1030" s="264"/>
      <c r="C1030" s="264"/>
      <c r="D1030" s="264"/>
      <c r="E1030" s="264"/>
      <c r="F1030" s="264"/>
      <c r="G1030" s="264"/>
      <c r="H1030" s="264"/>
      <c r="I1030" s="264"/>
      <c r="J1030" s="264"/>
      <c r="K1030" s="264"/>
      <c r="L1030" s="264"/>
    </row>
    <row r="1031" spans="2:12" ht="15" x14ac:dyDescent="0.25">
      <c r="B1031" s="247" t="s">
        <v>471</v>
      </c>
      <c r="C1031" s="248" t="s">
        <v>24</v>
      </c>
      <c r="D1031" s="247" t="s">
        <v>50</v>
      </c>
      <c r="E1031" s="247" t="s">
        <v>45</v>
      </c>
      <c r="F1031" s="520" t="s">
        <v>2152</v>
      </c>
      <c r="G1031" s="520"/>
      <c r="H1031" s="249" t="s">
        <v>39</v>
      </c>
      <c r="I1031" s="248" t="s">
        <v>41</v>
      </c>
      <c r="J1031" s="248" t="s">
        <v>2271</v>
      </c>
      <c r="K1031" s="248" t="s">
        <v>82</v>
      </c>
      <c r="L1031" s="248" t="s">
        <v>40</v>
      </c>
    </row>
    <row r="1032" spans="2:12" ht="25.5" x14ac:dyDescent="0.25">
      <c r="B1032" s="250" t="s">
        <v>2272</v>
      </c>
      <c r="C1032" s="251" t="s">
        <v>472</v>
      </c>
      <c r="D1032" s="250" t="s">
        <v>229</v>
      </c>
      <c r="E1032" s="250" t="s">
        <v>473</v>
      </c>
      <c r="F1032" s="521">
        <v>8</v>
      </c>
      <c r="G1032" s="521"/>
      <c r="H1032" s="252" t="s">
        <v>279</v>
      </c>
      <c r="I1032" s="253">
        <v>1</v>
      </c>
      <c r="J1032" s="254"/>
      <c r="K1032" s="254">
        <v>73.06</v>
      </c>
      <c r="L1032" s="254">
        <v>73.06</v>
      </c>
    </row>
    <row r="1033" spans="2:12" ht="25.5" x14ac:dyDescent="0.25">
      <c r="B1033" s="255" t="s">
        <v>2273</v>
      </c>
      <c r="C1033" s="256" t="s">
        <v>2160</v>
      </c>
      <c r="D1033" s="255" t="s">
        <v>229</v>
      </c>
      <c r="E1033" s="255" t="s">
        <v>2161</v>
      </c>
      <c r="F1033" s="518" t="s">
        <v>2162</v>
      </c>
      <c r="G1033" s="518"/>
      <c r="H1033" s="257" t="s">
        <v>231</v>
      </c>
      <c r="I1033" s="258">
        <v>0.28720000000000001</v>
      </c>
      <c r="J1033" s="258">
        <v>0</v>
      </c>
      <c r="K1033" s="259">
        <v>15.3</v>
      </c>
      <c r="L1033" s="259">
        <v>4.3899999999999997</v>
      </c>
    </row>
    <row r="1034" spans="2:12" ht="25.5" x14ac:dyDescent="0.25">
      <c r="B1034" s="255" t="s">
        <v>2273</v>
      </c>
      <c r="C1034" s="256" t="s">
        <v>2167</v>
      </c>
      <c r="D1034" s="255" t="s">
        <v>229</v>
      </c>
      <c r="E1034" s="255" t="s">
        <v>2168</v>
      </c>
      <c r="F1034" s="518" t="s">
        <v>2162</v>
      </c>
      <c r="G1034" s="518"/>
      <c r="H1034" s="257" t="s">
        <v>231</v>
      </c>
      <c r="I1034" s="258">
        <v>2.6100000000000002E-2</v>
      </c>
      <c r="J1034" s="258">
        <v>0</v>
      </c>
      <c r="K1034" s="259">
        <v>23.41</v>
      </c>
      <c r="L1034" s="259">
        <v>0.61</v>
      </c>
    </row>
    <row r="1035" spans="2:12" ht="25.5" x14ac:dyDescent="0.25">
      <c r="B1035" s="255" t="s">
        <v>2273</v>
      </c>
      <c r="C1035" s="256" t="s">
        <v>2338</v>
      </c>
      <c r="D1035" s="255" t="s">
        <v>229</v>
      </c>
      <c r="E1035" s="255" t="s">
        <v>2339</v>
      </c>
      <c r="F1035" s="518" t="s">
        <v>2283</v>
      </c>
      <c r="G1035" s="518"/>
      <c r="H1035" s="257" t="s">
        <v>284</v>
      </c>
      <c r="I1035" s="258">
        <v>8.5000000000000006E-3</v>
      </c>
      <c r="J1035" s="258">
        <v>0</v>
      </c>
      <c r="K1035" s="259">
        <v>157.65</v>
      </c>
      <c r="L1035" s="259">
        <v>1.34</v>
      </c>
    </row>
    <row r="1036" spans="2:12" ht="25.5" x14ac:dyDescent="0.25">
      <c r="B1036" s="255" t="s">
        <v>2273</v>
      </c>
      <c r="C1036" s="256" t="s">
        <v>2445</v>
      </c>
      <c r="D1036" s="255" t="s">
        <v>229</v>
      </c>
      <c r="E1036" s="255" t="s">
        <v>2446</v>
      </c>
      <c r="F1036" s="518" t="s">
        <v>2283</v>
      </c>
      <c r="G1036" s="518"/>
      <c r="H1036" s="257" t="s">
        <v>360</v>
      </c>
      <c r="I1036" s="258">
        <v>12.96</v>
      </c>
      <c r="J1036" s="258">
        <v>0</v>
      </c>
      <c r="K1036" s="259">
        <v>0.64</v>
      </c>
      <c r="L1036" s="259">
        <v>8.2899999999999991</v>
      </c>
    </row>
    <row r="1037" spans="2:12" ht="25.5" x14ac:dyDescent="0.25">
      <c r="B1037" s="255" t="s">
        <v>2273</v>
      </c>
      <c r="C1037" s="256" t="s">
        <v>2536</v>
      </c>
      <c r="D1037" s="255" t="s">
        <v>229</v>
      </c>
      <c r="E1037" s="255" t="s">
        <v>2537</v>
      </c>
      <c r="F1037" s="518" t="s">
        <v>2283</v>
      </c>
      <c r="G1037" s="518"/>
      <c r="H1037" s="257" t="s">
        <v>360</v>
      </c>
      <c r="I1037" s="258">
        <v>6.2399999999999997E-2</v>
      </c>
      <c r="J1037" s="258">
        <v>0</v>
      </c>
      <c r="K1037" s="259">
        <v>14.5</v>
      </c>
      <c r="L1037" s="259">
        <v>0.9</v>
      </c>
    </row>
    <row r="1038" spans="2:12" ht="25.5" x14ac:dyDescent="0.25">
      <c r="B1038" s="255" t="s">
        <v>2273</v>
      </c>
      <c r="C1038" s="256" t="s">
        <v>2491</v>
      </c>
      <c r="D1038" s="255" t="s">
        <v>229</v>
      </c>
      <c r="E1038" s="255" t="s">
        <v>2492</v>
      </c>
      <c r="F1038" s="518" t="s">
        <v>2283</v>
      </c>
      <c r="G1038" s="518"/>
      <c r="H1038" s="257" t="s">
        <v>292</v>
      </c>
      <c r="I1038" s="258">
        <v>0.20519999999999999</v>
      </c>
      <c r="J1038" s="258">
        <v>0</v>
      </c>
      <c r="K1038" s="259">
        <v>12.78</v>
      </c>
      <c r="L1038" s="259">
        <v>2.62</v>
      </c>
    </row>
    <row r="1039" spans="2:12" ht="25.5" x14ac:dyDescent="0.25">
      <c r="B1039" s="255" t="s">
        <v>2273</v>
      </c>
      <c r="C1039" s="256" t="s">
        <v>2682</v>
      </c>
      <c r="D1039" s="255" t="s">
        <v>229</v>
      </c>
      <c r="E1039" s="255" t="s">
        <v>2683</v>
      </c>
      <c r="F1039" s="518" t="s">
        <v>2283</v>
      </c>
      <c r="G1039" s="518"/>
      <c r="H1039" s="257" t="s">
        <v>240</v>
      </c>
      <c r="I1039" s="258">
        <v>0.1739</v>
      </c>
      <c r="J1039" s="258">
        <v>0</v>
      </c>
      <c r="K1039" s="259">
        <v>34.51</v>
      </c>
      <c r="L1039" s="259">
        <v>6</v>
      </c>
    </row>
    <row r="1040" spans="2:12" ht="25.5" x14ac:dyDescent="0.25">
      <c r="B1040" s="255" t="s">
        <v>2273</v>
      </c>
      <c r="C1040" s="256" t="s">
        <v>2664</v>
      </c>
      <c r="D1040" s="255" t="s">
        <v>229</v>
      </c>
      <c r="E1040" s="255" t="s">
        <v>2665</v>
      </c>
      <c r="F1040" s="518" t="s">
        <v>2283</v>
      </c>
      <c r="G1040" s="518"/>
      <c r="H1040" s="257" t="s">
        <v>360</v>
      </c>
      <c r="I1040" s="258">
        <v>0.26369999999999999</v>
      </c>
      <c r="J1040" s="258">
        <v>0</v>
      </c>
      <c r="K1040" s="259">
        <v>6.85</v>
      </c>
      <c r="L1040" s="259">
        <v>1.81</v>
      </c>
    </row>
    <row r="1041" spans="2:12" ht="25.5" x14ac:dyDescent="0.25">
      <c r="B1041" s="255" t="s">
        <v>2273</v>
      </c>
      <c r="C1041" s="256" t="s">
        <v>2194</v>
      </c>
      <c r="D1041" s="255" t="s">
        <v>229</v>
      </c>
      <c r="E1041" s="255" t="s">
        <v>2195</v>
      </c>
      <c r="F1041" s="518" t="s">
        <v>2162</v>
      </c>
      <c r="G1041" s="518"/>
      <c r="H1041" s="257" t="s">
        <v>231</v>
      </c>
      <c r="I1041" s="258">
        <v>2.6100000000000002E-2</v>
      </c>
      <c r="J1041" s="258">
        <v>0</v>
      </c>
      <c r="K1041" s="259">
        <v>18.36</v>
      </c>
      <c r="L1041" s="259">
        <v>0.48</v>
      </c>
    </row>
    <row r="1042" spans="2:12" ht="25.5" x14ac:dyDescent="0.25">
      <c r="B1042" s="255" t="s">
        <v>2273</v>
      </c>
      <c r="C1042" s="256" t="s">
        <v>2439</v>
      </c>
      <c r="D1042" s="255" t="s">
        <v>229</v>
      </c>
      <c r="E1042" s="255" t="s">
        <v>2440</v>
      </c>
      <c r="F1042" s="518" t="s">
        <v>2283</v>
      </c>
      <c r="G1042" s="518"/>
      <c r="H1042" s="257" t="s">
        <v>360</v>
      </c>
      <c r="I1042" s="258">
        <v>0.01</v>
      </c>
      <c r="J1042" s="258">
        <v>0</v>
      </c>
      <c r="K1042" s="259">
        <v>20.86</v>
      </c>
      <c r="L1042" s="259">
        <v>0.21</v>
      </c>
    </row>
    <row r="1043" spans="2:12" ht="25.5" x14ac:dyDescent="0.25">
      <c r="B1043" s="255" t="s">
        <v>2273</v>
      </c>
      <c r="C1043" s="256" t="s">
        <v>2163</v>
      </c>
      <c r="D1043" s="255" t="s">
        <v>229</v>
      </c>
      <c r="E1043" s="255" t="s">
        <v>2164</v>
      </c>
      <c r="F1043" s="518" t="s">
        <v>2162</v>
      </c>
      <c r="G1043" s="518"/>
      <c r="H1043" s="257" t="s">
        <v>231</v>
      </c>
      <c r="I1043" s="258">
        <v>0.27700000000000002</v>
      </c>
      <c r="J1043" s="258">
        <v>0</v>
      </c>
      <c r="K1043" s="259">
        <v>16.78</v>
      </c>
      <c r="L1043" s="259">
        <v>4.6500000000000004</v>
      </c>
    </row>
    <row r="1044" spans="2:12" ht="25.5" x14ac:dyDescent="0.25">
      <c r="B1044" s="255" t="s">
        <v>2273</v>
      </c>
      <c r="C1044" s="256" t="s">
        <v>2180</v>
      </c>
      <c r="D1044" s="255" t="s">
        <v>229</v>
      </c>
      <c r="E1044" s="255" t="s">
        <v>2181</v>
      </c>
      <c r="F1044" s="518" t="s">
        <v>2162</v>
      </c>
      <c r="G1044" s="518"/>
      <c r="H1044" s="257" t="s">
        <v>231</v>
      </c>
      <c r="I1044" s="258">
        <v>0.2208</v>
      </c>
      <c r="J1044" s="258">
        <v>0</v>
      </c>
      <c r="K1044" s="259">
        <v>23.41</v>
      </c>
      <c r="L1044" s="259">
        <v>5.17</v>
      </c>
    </row>
    <row r="1045" spans="2:12" ht="25.5" x14ac:dyDescent="0.25">
      <c r="B1045" s="255" t="s">
        <v>2273</v>
      </c>
      <c r="C1045" s="256" t="s">
        <v>2169</v>
      </c>
      <c r="D1045" s="255" t="s">
        <v>229</v>
      </c>
      <c r="E1045" s="255" t="s">
        <v>2170</v>
      </c>
      <c r="F1045" s="518" t="s">
        <v>2162</v>
      </c>
      <c r="G1045" s="518"/>
      <c r="H1045" s="257" t="s">
        <v>231</v>
      </c>
      <c r="I1045" s="258">
        <v>5.3800000000000001E-2</v>
      </c>
      <c r="J1045" s="258">
        <v>0</v>
      </c>
      <c r="K1045" s="259">
        <v>23.41</v>
      </c>
      <c r="L1045" s="259">
        <v>1.26</v>
      </c>
    </row>
    <row r="1046" spans="2:12" ht="25.5" x14ac:dyDescent="0.25">
      <c r="B1046" s="255" t="s">
        <v>2273</v>
      </c>
      <c r="C1046" s="256" t="s">
        <v>2297</v>
      </c>
      <c r="D1046" s="255" t="s">
        <v>229</v>
      </c>
      <c r="E1046" s="255" t="s">
        <v>2298</v>
      </c>
      <c r="F1046" s="518" t="s">
        <v>2283</v>
      </c>
      <c r="G1046" s="518"/>
      <c r="H1046" s="257" t="s">
        <v>284</v>
      </c>
      <c r="I1046" s="258">
        <v>2.5399999999999999E-2</v>
      </c>
      <c r="J1046" s="258">
        <v>0</v>
      </c>
      <c r="K1046" s="259">
        <v>151.24</v>
      </c>
      <c r="L1046" s="259">
        <v>3.84</v>
      </c>
    </row>
    <row r="1047" spans="2:12" ht="25.5" x14ac:dyDescent="0.25">
      <c r="B1047" s="255" t="s">
        <v>2273</v>
      </c>
      <c r="C1047" s="256" t="s">
        <v>2412</v>
      </c>
      <c r="D1047" s="255" t="s">
        <v>229</v>
      </c>
      <c r="E1047" s="255" t="s">
        <v>2413</v>
      </c>
      <c r="F1047" s="518" t="s">
        <v>2283</v>
      </c>
      <c r="G1047" s="518"/>
      <c r="H1047" s="257" t="s">
        <v>284</v>
      </c>
      <c r="I1047" s="258">
        <v>3.2800000000000003E-2</v>
      </c>
      <c r="J1047" s="258">
        <v>0</v>
      </c>
      <c r="K1047" s="259">
        <v>157.54</v>
      </c>
      <c r="L1047" s="259">
        <v>5.17</v>
      </c>
    </row>
    <row r="1048" spans="2:12" ht="25.5" x14ac:dyDescent="0.25">
      <c r="B1048" s="255" t="s">
        <v>2273</v>
      </c>
      <c r="C1048" s="256" t="s">
        <v>2659</v>
      </c>
      <c r="D1048" s="255" t="s">
        <v>229</v>
      </c>
      <c r="E1048" s="255" t="s">
        <v>2660</v>
      </c>
      <c r="F1048" s="518" t="s">
        <v>2283</v>
      </c>
      <c r="G1048" s="518"/>
      <c r="H1048" s="257" t="s">
        <v>360</v>
      </c>
      <c r="I1048" s="258">
        <v>3.1684000000000001</v>
      </c>
      <c r="J1048" s="258">
        <v>0</v>
      </c>
      <c r="K1048" s="259">
        <v>8.33</v>
      </c>
      <c r="L1048" s="259">
        <v>26.39</v>
      </c>
    </row>
    <row r="1049" spans="2:12" ht="25.5" x14ac:dyDescent="0.25">
      <c r="B1049" s="260"/>
      <c r="C1049" s="260"/>
      <c r="D1049" s="260"/>
      <c r="E1049" s="260"/>
      <c r="F1049" s="260"/>
      <c r="G1049" s="260" t="s">
        <v>2274</v>
      </c>
      <c r="H1049" s="261">
        <v>8.48</v>
      </c>
      <c r="I1049" s="260" t="s">
        <v>2275</v>
      </c>
      <c r="J1049" s="261">
        <v>8.0399999999999991</v>
      </c>
      <c r="K1049" s="260" t="s">
        <v>2276</v>
      </c>
      <c r="L1049" s="261">
        <v>16.52</v>
      </c>
    </row>
    <row r="1050" spans="2:12" ht="25.5" x14ac:dyDescent="0.25">
      <c r="B1050" s="260"/>
      <c r="C1050" s="260"/>
      <c r="D1050" s="260"/>
      <c r="E1050" s="260"/>
      <c r="F1050" s="260"/>
      <c r="G1050" s="260" t="s">
        <v>2277</v>
      </c>
      <c r="H1050" s="261">
        <v>0</v>
      </c>
      <c r="I1050" s="519"/>
      <c r="J1050" s="519" t="s">
        <v>2278</v>
      </c>
      <c r="K1050" s="260"/>
      <c r="L1050" s="261">
        <v>73.06</v>
      </c>
    </row>
    <row r="1051" spans="2:12" ht="13.5" thickBot="1" x14ac:dyDescent="0.3">
      <c r="B1051" s="222"/>
      <c r="C1051" s="222"/>
      <c r="D1051" s="222"/>
      <c r="E1051" s="222"/>
      <c r="F1051" s="222"/>
      <c r="G1051" s="222"/>
      <c r="H1051" s="222"/>
      <c r="I1051" s="222" t="s">
        <v>2279</v>
      </c>
      <c r="J1051" s="262" t="s">
        <v>2729</v>
      </c>
      <c r="K1051" s="222" t="s">
        <v>2280</v>
      </c>
      <c r="L1051" s="263">
        <v>219.18</v>
      </c>
    </row>
    <row r="1052" spans="2:12" ht="13.5" thickTop="1" x14ac:dyDescent="0.25">
      <c r="B1052" s="264"/>
      <c r="C1052" s="264"/>
      <c r="D1052" s="264"/>
      <c r="E1052" s="264"/>
      <c r="F1052" s="264"/>
      <c r="G1052" s="264"/>
      <c r="H1052" s="264"/>
      <c r="I1052" s="264"/>
      <c r="J1052" s="264"/>
      <c r="K1052" s="264"/>
      <c r="L1052" s="264"/>
    </row>
    <row r="1053" spans="2:12" ht="15" x14ac:dyDescent="0.25">
      <c r="B1053" s="247" t="s">
        <v>474</v>
      </c>
      <c r="C1053" s="248" t="s">
        <v>24</v>
      </c>
      <c r="D1053" s="247" t="s">
        <v>50</v>
      </c>
      <c r="E1053" s="247" t="s">
        <v>45</v>
      </c>
      <c r="F1053" s="520" t="s">
        <v>2152</v>
      </c>
      <c r="G1053" s="520"/>
      <c r="H1053" s="249" t="s">
        <v>39</v>
      </c>
      <c r="I1053" s="248" t="s">
        <v>41</v>
      </c>
      <c r="J1053" s="248" t="s">
        <v>2271</v>
      </c>
      <c r="K1053" s="248" t="s">
        <v>82</v>
      </c>
      <c r="L1053" s="248" t="s">
        <v>40</v>
      </c>
    </row>
    <row r="1054" spans="2:12" ht="25.5" x14ac:dyDescent="0.25">
      <c r="B1054" s="250" t="s">
        <v>2272</v>
      </c>
      <c r="C1054" s="251" t="s">
        <v>475</v>
      </c>
      <c r="D1054" s="250" t="s">
        <v>229</v>
      </c>
      <c r="E1054" s="250" t="s">
        <v>476</v>
      </c>
      <c r="F1054" s="521">
        <v>7</v>
      </c>
      <c r="G1054" s="521"/>
      <c r="H1054" s="252" t="s">
        <v>279</v>
      </c>
      <c r="I1054" s="253">
        <v>1</v>
      </c>
      <c r="J1054" s="254"/>
      <c r="K1054" s="254">
        <v>367.45</v>
      </c>
      <c r="L1054" s="254">
        <v>367.45</v>
      </c>
    </row>
    <row r="1055" spans="2:12" ht="25.5" x14ac:dyDescent="0.25">
      <c r="B1055" s="255" t="s">
        <v>2273</v>
      </c>
      <c r="C1055" s="256" t="s">
        <v>2160</v>
      </c>
      <c r="D1055" s="255" t="s">
        <v>229</v>
      </c>
      <c r="E1055" s="255" t="s">
        <v>2161</v>
      </c>
      <c r="F1055" s="518" t="s">
        <v>2162</v>
      </c>
      <c r="G1055" s="518"/>
      <c r="H1055" s="257" t="s">
        <v>231</v>
      </c>
      <c r="I1055" s="258">
        <v>7.2774999999999999</v>
      </c>
      <c r="J1055" s="258">
        <v>0</v>
      </c>
      <c r="K1055" s="259">
        <v>15.3</v>
      </c>
      <c r="L1055" s="259">
        <v>111.35</v>
      </c>
    </row>
    <row r="1056" spans="2:12" ht="25.5" x14ac:dyDescent="0.25">
      <c r="B1056" s="255" t="s">
        <v>2273</v>
      </c>
      <c r="C1056" s="256" t="s">
        <v>2445</v>
      </c>
      <c r="D1056" s="255" t="s">
        <v>229</v>
      </c>
      <c r="E1056" s="255" t="s">
        <v>2446</v>
      </c>
      <c r="F1056" s="518" t="s">
        <v>2283</v>
      </c>
      <c r="G1056" s="518"/>
      <c r="H1056" s="257" t="s">
        <v>360</v>
      </c>
      <c r="I1056" s="258">
        <v>14.0504</v>
      </c>
      <c r="J1056" s="258">
        <v>0</v>
      </c>
      <c r="K1056" s="259">
        <v>0.64</v>
      </c>
      <c r="L1056" s="259">
        <v>8.99</v>
      </c>
    </row>
    <row r="1057" spans="2:12" ht="25.5" x14ac:dyDescent="0.25">
      <c r="B1057" s="255" t="s">
        <v>2273</v>
      </c>
      <c r="C1057" s="256" t="s">
        <v>2165</v>
      </c>
      <c r="D1057" s="255" t="s">
        <v>229</v>
      </c>
      <c r="E1057" s="255" t="s">
        <v>2166</v>
      </c>
      <c r="F1057" s="518" t="s">
        <v>2162</v>
      </c>
      <c r="G1057" s="518"/>
      <c r="H1057" s="257" t="s">
        <v>231</v>
      </c>
      <c r="I1057" s="258">
        <v>5.0593000000000004</v>
      </c>
      <c r="J1057" s="258">
        <v>0</v>
      </c>
      <c r="K1057" s="259">
        <v>23.41</v>
      </c>
      <c r="L1057" s="259">
        <v>118.44</v>
      </c>
    </row>
    <row r="1058" spans="2:12" ht="25.5" x14ac:dyDescent="0.25">
      <c r="B1058" s="255" t="s">
        <v>2273</v>
      </c>
      <c r="C1058" s="256" t="s">
        <v>2516</v>
      </c>
      <c r="D1058" s="255" t="s">
        <v>229</v>
      </c>
      <c r="E1058" s="255" t="s">
        <v>2517</v>
      </c>
      <c r="F1058" s="518" t="s">
        <v>2283</v>
      </c>
      <c r="G1058" s="518"/>
      <c r="H1058" s="257" t="s">
        <v>360</v>
      </c>
      <c r="I1058" s="258">
        <v>17.811199999999999</v>
      </c>
      <c r="J1058" s="258">
        <v>0</v>
      </c>
      <c r="K1058" s="259">
        <v>0.94</v>
      </c>
      <c r="L1058" s="259">
        <v>16.739999999999998</v>
      </c>
    </row>
    <row r="1059" spans="2:12" ht="25.5" x14ac:dyDescent="0.25">
      <c r="B1059" s="255" t="s">
        <v>2273</v>
      </c>
      <c r="C1059" s="256" t="s">
        <v>2530</v>
      </c>
      <c r="D1059" s="255" t="s">
        <v>229</v>
      </c>
      <c r="E1059" s="255" t="s">
        <v>2531</v>
      </c>
      <c r="F1059" s="518" t="s">
        <v>2283</v>
      </c>
      <c r="G1059" s="518"/>
      <c r="H1059" s="257" t="s">
        <v>284</v>
      </c>
      <c r="I1059" s="258">
        <v>0.11899999999999999</v>
      </c>
      <c r="J1059" s="258">
        <v>0</v>
      </c>
      <c r="K1059" s="259">
        <v>180.8</v>
      </c>
      <c r="L1059" s="259">
        <v>21.52</v>
      </c>
    </row>
    <row r="1060" spans="2:12" ht="25.5" x14ac:dyDescent="0.25">
      <c r="B1060" s="255" t="s">
        <v>2273</v>
      </c>
      <c r="C1060" s="256" t="s">
        <v>2506</v>
      </c>
      <c r="D1060" s="255" t="s">
        <v>229</v>
      </c>
      <c r="E1060" s="255" t="s">
        <v>2507</v>
      </c>
      <c r="F1060" s="518" t="s">
        <v>2283</v>
      </c>
      <c r="G1060" s="518"/>
      <c r="H1060" s="257" t="s">
        <v>268</v>
      </c>
      <c r="I1060" s="258">
        <v>174.72</v>
      </c>
      <c r="J1060" s="258">
        <v>0</v>
      </c>
      <c r="K1060" s="259">
        <v>0.49</v>
      </c>
      <c r="L1060" s="259">
        <v>85.61</v>
      </c>
    </row>
    <row r="1061" spans="2:12" ht="25.5" x14ac:dyDescent="0.25">
      <c r="B1061" s="255" t="s">
        <v>2273</v>
      </c>
      <c r="C1061" s="256" t="s">
        <v>2730</v>
      </c>
      <c r="D1061" s="255" t="s">
        <v>229</v>
      </c>
      <c r="E1061" s="255" t="s">
        <v>2731</v>
      </c>
      <c r="F1061" s="518" t="s">
        <v>2283</v>
      </c>
      <c r="G1061" s="518"/>
      <c r="H1061" s="257" t="s">
        <v>284</v>
      </c>
      <c r="I1061" s="258">
        <v>1.4999999999999999E-2</v>
      </c>
      <c r="J1061" s="258">
        <v>0</v>
      </c>
      <c r="K1061" s="259">
        <v>164.93</v>
      </c>
      <c r="L1061" s="259">
        <v>2.4700000000000002</v>
      </c>
    </row>
    <row r="1062" spans="2:12" ht="25.5" x14ac:dyDescent="0.25">
      <c r="B1062" s="255" t="s">
        <v>2273</v>
      </c>
      <c r="C1062" s="256" t="s">
        <v>2338</v>
      </c>
      <c r="D1062" s="255" t="s">
        <v>229</v>
      </c>
      <c r="E1062" s="255" t="s">
        <v>2339</v>
      </c>
      <c r="F1062" s="518" t="s">
        <v>2283</v>
      </c>
      <c r="G1062" s="518"/>
      <c r="H1062" s="257" t="s">
        <v>284</v>
      </c>
      <c r="I1062" s="258">
        <v>1.4999999999999999E-2</v>
      </c>
      <c r="J1062" s="258">
        <v>0</v>
      </c>
      <c r="K1062" s="259">
        <v>157.65</v>
      </c>
      <c r="L1062" s="259">
        <v>2.36</v>
      </c>
    </row>
    <row r="1063" spans="2:12" ht="25.5" x14ac:dyDescent="0.25">
      <c r="B1063" s="260"/>
      <c r="C1063" s="260"/>
      <c r="D1063" s="260"/>
      <c r="E1063" s="260"/>
      <c r="F1063" s="260"/>
      <c r="G1063" s="260" t="s">
        <v>2274</v>
      </c>
      <c r="H1063" s="261">
        <v>118.01</v>
      </c>
      <c r="I1063" s="260" t="s">
        <v>2275</v>
      </c>
      <c r="J1063" s="261">
        <v>111.76</v>
      </c>
      <c r="K1063" s="260" t="s">
        <v>2276</v>
      </c>
      <c r="L1063" s="261">
        <v>229.77</v>
      </c>
    </row>
    <row r="1064" spans="2:12" ht="25.5" x14ac:dyDescent="0.25">
      <c r="B1064" s="260"/>
      <c r="C1064" s="260"/>
      <c r="D1064" s="260"/>
      <c r="E1064" s="260"/>
      <c r="F1064" s="260"/>
      <c r="G1064" s="260" t="s">
        <v>2277</v>
      </c>
      <c r="H1064" s="261">
        <v>0</v>
      </c>
      <c r="I1064" s="519"/>
      <c r="J1064" s="519" t="s">
        <v>2278</v>
      </c>
      <c r="K1064" s="260"/>
      <c r="L1064" s="261">
        <v>367.45</v>
      </c>
    </row>
    <row r="1065" spans="2:12" ht="13.5" thickBot="1" x14ac:dyDescent="0.3">
      <c r="B1065" s="222"/>
      <c r="C1065" s="222"/>
      <c r="D1065" s="222"/>
      <c r="E1065" s="222"/>
      <c r="F1065" s="222"/>
      <c r="G1065" s="222"/>
      <c r="H1065" s="222"/>
      <c r="I1065" s="222" t="s">
        <v>2279</v>
      </c>
      <c r="J1065" s="262" t="s">
        <v>2728</v>
      </c>
      <c r="K1065" s="222" t="s">
        <v>2280</v>
      </c>
      <c r="L1065" s="263">
        <v>2204.6999999999998</v>
      </c>
    </row>
    <row r="1066" spans="2:12" ht="13.5" thickTop="1" x14ac:dyDescent="0.25">
      <c r="B1066" s="264"/>
      <c r="C1066" s="264"/>
      <c r="D1066" s="264"/>
      <c r="E1066" s="264"/>
      <c r="F1066" s="264"/>
      <c r="G1066" s="264"/>
      <c r="H1066" s="264"/>
      <c r="I1066" s="264"/>
      <c r="J1066" s="264"/>
      <c r="K1066" s="264"/>
      <c r="L1066" s="264"/>
    </row>
    <row r="1067" spans="2:12" ht="15" x14ac:dyDescent="0.25">
      <c r="B1067" s="247" t="s">
        <v>477</v>
      </c>
      <c r="C1067" s="248" t="s">
        <v>24</v>
      </c>
      <c r="D1067" s="247" t="s">
        <v>50</v>
      </c>
      <c r="E1067" s="247" t="s">
        <v>45</v>
      </c>
      <c r="F1067" s="520" t="s">
        <v>2152</v>
      </c>
      <c r="G1067" s="520"/>
      <c r="H1067" s="249" t="s">
        <v>39</v>
      </c>
      <c r="I1067" s="248" t="s">
        <v>41</v>
      </c>
      <c r="J1067" s="248" t="s">
        <v>2271</v>
      </c>
      <c r="K1067" s="248" t="s">
        <v>82</v>
      </c>
      <c r="L1067" s="248" t="s">
        <v>40</v>
      </c>
    </row>
    <row r="1068" spans="2:12" ht="25.5" x14ac:dyDescent="0.25">
      <c r="B1068" s="250" t="s">
        <v>2272</v>
      </c>
      <c r="C1068" s="251" t="s">
        <v>478</v>
      </c>
      <c r="D1068" s="250" t="s">
        <v>229</v>
      </c>
      <c r="E1068" s="250" t="s">
        <v>479</v>
      </c>
      <c r="F1068" s="521">
        <v>7</v>
      </c>
      <c r="G1068" s="521"/>
      <c r="H1068" s="252" t="s">
        <v>240</v>
      </c>
      <c r="I1068" s="253">
        <v>1</v>
      </c>
      <c r="J1068" s="254"/>
      <c r="K1068" s="254">
        <v>90.23</v>
      </c>
      <c r="L1068" s="254">
        <v>90.23</v>
      </c>
    </row>
    <row r="1069" spans="2:12" ht="25.5" x14ac:dyDescent="0.25">
      <c r="B1069" s="255" t="s">
        <v>2273</v>
      </c>
      <c r="C1069" s="256" t="s">
        <v>2160</v>
      </c>
      <c r="D1069" s="255" t="s">
        <v>229</v>
      </c>
      <c r="E1069" s="255" t="s">
        <v>2161</v>
      </c>
      <c r="F1069" s="518" t="s">
        <v>2162</v>
      </c>
      <c r="G1069" s="518"/>
      <c r="H1069" s="257" t="s">
        <v>231</v>
      </c>
      <c r="I1069" s="258">
        <v>0.35460000000000003</v>
      </c>
      <c r="J1069" s="258">
        <v>0</v>
      </c>
      <c r="K1069" s="259">
        <v>15.3</v>
      </c>
      <c r="L1069" s="259">
        <v>5.43</v>
      </c>
    </row>
    <row r="1070" spans="2:12" ht="25.5" x14ac:dyDescent="0.25">
      <c r="B1070" s="255" t="s">
        <v>2273</v>
      </c>
      <c r="C1070" s="256" t="s">
        <v>2169</v>
      </c>
      <c r="D1070" s="255" t="s">
        <v>229</v>
      </c>
      <c r="E1070" s="255" t="s">
        <v>2170</v>
      </c>
      <c r="F1070" s="518" t="s">
        <v>2162</v>
      </c>
      <c r="G1070" s="518"/>
      <c r="H1070" s="257" t="s">
        <v>231</v>
      </c>
      <c r="I1070" s="258">
        <v>6.6400000000000001E-2</v>
      </c>
      <c r="J1070" s="258">
        <v>0</v>
      </c>
      <c r="K1070" s="259">
        <v>23.41</v>
      </c>
      <c r="L1070" s="259">
        <v>1.55</v>
      </c>
    </row>
    <row r="1071" spans="2:12" ht="25.5" x14ac:dyDescent="0.25">
      <c r="B1071" s="255" t="s">
        <v>2273</v>
      </c>
      <c r="C1071" s="256" t="s">
        <v>2445</v>
      </c>
      <c r="D1071" s="255" t="s">
        <v>229</v>
      </c>
      <c r="E1071" s="255" t="s">
        <v>2446</v>
      </c>
      <c r="F1071" s="518" t="s">
        <v>2283</v>
      </c>
      <c r="G1071" s="518"/>
      <c r="H1071" s="257" t="s">
        <v>360</v>
      </c>
      <c r="I1071" s="258">
        <v>16</v>
      </c>
      <c r="J1071" s="258">
        <v>0</v>
      </c>
      <c r="K1071" s="259">
        <v>0.64</v>
      </c>
      <c r="L1071" s="259">
        <v>10.24</v>
      </c>
    </row>
    <row r="1072" spans="2:12" ht="25.5" x14ac:dyDescent="0.25">
      <c r="B1072" s="255" t="s">
        <v>2273</v>
      </c>
      <c r="C1072" s="256" t="s">
        <v>2491</v>
      </c>
      <c r="D1072" s="255" t="s">
        <v>229</v>
      </c>
      <c r="E1072" s="255" t="s">
        <v>2492</v>
      </c>
      <c r="F1072" s="518" t="s">
        <v>2283</v>
      </c>
      <c r="G1072" s="518"/>
      <c r="H1072" s="257" t="s">
        <v>292</v>
      </c>
      <c r="I1072" s="258">
        <v>0.25330000000000003</v>
      </c>
      <c r="J1072" s="258">
        <v>0</v>
      </c>
      <c r="K1072" s="259">
        <v>12.78</v>
      </c>
      <c r="L1072" s="259">
        <v>3.24</v>
      </c>
    </row>
    <row r="1073" spans="2:12" ht="25.5" x14ac:dyDescent="0.25">
      <c r="B1073" s="255" t="s">
        <v>2273</v>
      </c>
      <c r="C1073" s="256" t="s">
        <v>2664</v>
      </c>
      <c r="D1073" s="255" t="s">
        <v>229</v>
      </c>
      <c r="E1073" s="255" t="s">
        <v>2665</v>
      </c>
      <c r="F1073" s="518" t="s">
        <v>2283</v>
      </c>
      <c r="G1073" s="518"/>
      <c r="H1073" s="257" t="s">
        <v>360</v>
      </c>
      <c r="I1073" s="258">
        <v>0.3256</v>
      </c>
      <c r="J1073" s="258">
        <v>0</v>
      </c>
      <c r="K1073" s="259">
        <v>6.85</v>
      </c>
      <c r="L1073" s="259">
        <v>2.23</v>
      </c>
    </row>
    <row r="1074" spans="2:12" ht="25.5" x14ac:dyDescent="0.25">
      <c r="B1074" s="255" t="s">
        <v>2273</v>
      </c>
      <c r="C1074" s="256" t="s">
        <v>2297</v>
      </c>
      <c r="D1074" s="255" t="s">
        <v>229</v>
      </c>
      <c r="E1074" s="255" t="s">
        <v>2298</v>
      </c>
      <c r="F1074" s="518" t="s">
        <v>2283</v>
      </c>
      <c r="G1074" s="518"/>
      <c r="H1074" s="257" t="s">
        <v>284</v>
      </c>
      <c r="I1074" s="258">
        <v>3.1399999999999997E-2</v>
      </c>
      <c r="J1074" s="258">
        <v>0</v>
      </c>
      <c r="K1074" s="259">
        <v>151.24</v>
      </c>
      <c r="L1074" s="259">
        <v>4.75</v>
      </c>
    </row>
    <row r="1075" spans="2:12" ht="25.5" x14ac:dyDescent="0.25">
      <c r="B1075" s="255" t="s">
        <v>2273</v>
      </c>
      <c r="C1075" s="256" t="s">
        <v>2163</v>
      </c>
      <c r="D1075" s="255" t="s">
        <v>229</v>
      </c>
      <c r="E1075" s="255" t="s">
        <v>2164</v>
      </c>
      <c r="F1075" s="518" t="s">
        <v>2162</v>
      </c>
      <c r="G1075" s="518"/>
      <c r="H1075" s="257" t="s">
        <v>231</v>
      </c>
      <c r="I1075" s="258">
        <v>0.34200000000000003</v>
      </c>
      <c r="J1075" s="258">
        <v>0</v>
      </c>
      <c r="K1075" s="259">
        <v>16.78</v>
      </c>
      <c r="L1075" s="259">
        <v>5.74</v>
      </c>
    </row>
    <row r="1076" spans="2:12" ht="25.5" x14ac:dyDescent="0.25">
      <c r="B1076" s="255" t="s">
        <v>2273</v>
      </c>
      <c r="C1076" s="256" t="s">
        <v>2682</v>
      </c>
      <c r="D1076" s="255" t="s">
        <v>229</v>
      </c>
      <c r="E1076" s="255" t="s">
        <v>2683</v>
      </c>
      <c r="F1076" s="518" t="s">
        <v>2283</v>
      </c>
      <c r="G1076" s="518"/>
      <c r="H1076" s="257" t="s">
        <v>240</v>
      </c>
      <c r="I1076" s="258">
        <v>0.2147</v>
      </c>
      <c r="J1076" s="258">
        <v>0</v>
      </c>
      <c r="K1076" s="259">
        <v>34.51</v>
      </c>
      <c r="L1076" s="259">
        <v>7.41</v>
      </c>
    </row>
    <row r="1077" spans="2:12" ht="25.5" x14ac:dyDescent="0.25">
      <c r="B1077" s="255" t="s">
        <v>2273</v>
      </c>
      <c r="C1077" s="256" t="s">
        <v>2412</v>
      </c>
      <c r="D1077" s="255" t="s">
        <v>229</v>
      </c>
      <c r="E1077" s="255" t="s">
        <v>2413</v>
      </c>
      <c r="F1077" s="518" t="s">
        <v>2283</v>
      </c>
      <c r="G1077" s="518"/>
      <c r="H1077" s="257" t="s">
        <v>284</v>
      </c>
      <c r="I1077" s="258">
        <v>4.0500000000000001E-2</v>
      </c>
      <c r="J1077" s="258">
        <v>0</v>
      </c>
      <c r="K1077" s="259">
        <v>157.54</v>
      </c>
      <c r="L1077" s="259">
        <v>6.38</v>
      </c>
    </row>
    <row r="1078" spans="2:12" ht="25.5" x14ac:dyDescent="0.25">
      <c r="B1078" s="255" t="s">
        <v>2273</v>
      </c>
      <c r="C1078" s="256" t="s">
        <v>2194</v>
      </c>
      <c r="D1078" s="255" t="s">
        <v>229</v>
      </c>
      <c r="E1078" s="255" t="s">
        <v>2195</v>
      </c>
      <c r="F1078" s="518" t="s">
        <v>2162</v>
      </c>
      <c r="G1078" s="518"/>
      <c r="H1078" s="257" t="s">
        <v>231</v>
      </c>
      <c r="I1078" s="258">
        <v>3.2199999999999999E-2</v>
      </c>
      <c r="J1078" s="258">
        <v>0</v>
      </c>
      <c r="K1078" s="259">
        <v>18.36</v>
      </c>
      <c r="L1078" s="259">
        <v>0.59</v>
      </c>
    </row>
    <row r="1079" spans="2:12" ht="25.5" x14ac:dyDescent="0.25">
      <c r="B1079" s="255" t="s">
        <v>2273</v>
      </c>
      <c r="C1079" s="256" t="s">
        <v>2338</v>
      </c>
      <c r="D1079" s="255" t="s">
        <v>229</v>
      </c>
      <c r="E1079" s="255" t="s">
        <v>2339</v>
      </c>
      <c r="F1079" s="518" t="s">
        <v>2283</v>
      </c>
      <c r="G1079" s="518"/>
      <c r="H1079" s="257" t="s">
        <v>284</v>
      </c>
      <c r="I1079" s="258">
        <v>1.0500000000000001E-2</v>
      </c>
      <c r="J1079" s="258">
        <v>0</v>
      </c>
      <c r="K1079" s="259">
        <v>157.65</v>
      </c>
      <c r="L1079" s="259">
        <v>1.66</v>
      </c>
    </row>
    <row r="1080" spans="2:12" ht="25.5" x14ac:dyDescent="0.25">
      <c r="B1080" s="255" t="s">
        <v>2273</v>
      </c>
      <c r="C1080" s="256" t="s">
        <v>2536</v>
      </c>
      <c r="D1080" s="255" t="s">
        <v>229</v>
      </c>
      <c r="E1080" s="255" t="s">
        <v>2537</v>
      </c>
      <c r="F1080" s="518" t="s">
        <v>2283</v>
      </c>
      <c r="G1080" s="518"/>
      <c r="H1080" s="257" t="s">
        <v>360</v>
      </c>
      <c r="I1080" s="258">
        <v>7.6999999999999999E-2</v>
      </c>
      <c r="J1080" s="258">
        <v>0</v>
      </c>
      <c r="K1080" s="259">
        <v>14.5</v>
      </c>
      <c r="L1080" s="259">
        <v>1.1200000000000001</v>
      </c>
    </row>
    <row r="1081" spans="2:12" ht="25.5" x14ac:dyDescent="0.25">
      <c r="B1081" s="255" t="s">
        <v>2273</v>
      </c>
      <c r="C1081" s="256" t="s">
        <v>2439</v>
      </c>
      <c r="D1081" s="255" t="s">
        <v>229</v>
      </c>
      <c r="E1081" s="255" t="s">
        <v>2440</v>
      </c>
      <c r="F1081" s="518" t="s">
        <v>2283</v>
      </c>
      <c r="G1081" s="518"/>
      <c r="H1081" s="257" t="s">
        <v>360</v>
      </c>
      <c r="I1081" s="258">
        <v>1.24E-2</v>
      </c>
      <c r="J1081" s="258">
        <v>0</v>
      </c>
      <c r="K1081" s="259">
        <v>20.86</v>
      </c>
      <c r="L1081" s="259">
        <v>0.26</v>
      </c>
    </row>
    <row r="1082" spans="2:12" ht="25.5" x14ac:dyDescent="0.25">
      <c r="B1082" s="255" t="s">
        <v>2273</v>
      </c>
      <c r="C1082" s="256" t="s">
        <v>2167</v>
      </c>
      <c r="D1082" s="255" t="s">
        <v>229</v>
      </c>
      <c r="E1082" s="255" t="s">
        <v>2168</v>
      </c>
      <c r="F1082" s="518" t="s">
        <v>2162</v>
      </c>
      <c r="G1082" s="518"/>
      <c r="H1082" s="257" t="s">
        <v>231</v>
      </c>
      <c r="I1082" s="258">
        <v>3.2199999999999999E-2</v>
      </c>
      <c r="J1082" s="258">
        <v>0</v>
      </c>
      <c r="K1082" s="259">
        <v>23.41</v>
      </c>
      <c r="L1082" s="259">
        <v>0.75</v>
      </c>
    </row>
    <row r="1083" spans="2:12" ht="25.5" x14ac:dyDescent="0.25">
      <c r="B1083" s="255" t="s">
        <v>2273</v>
      </c>
      <c r="C1083" s="256" t="s">
        <v>2180</v>
      </c>
      <c r="D1083" s="255" t="s">
        <v>229</v>
      </c>
      <c r="E1083" s="255" t="s">
        <v>2181</v>
      </c>
      <c r="F1083" s="518" t="s">
        <v>2162</v>
      </c>
      <c r="G1083" s="518"/>
      <c r="H1083" s="257" t="s">
        <v>231</v>
      </c>
      <c r="I1083" s="258">
        <v>0.27260000000000001</v>
      </c>
      <c r="J1083" s="258">
        <v>0</v>
      </c>
      <c r="K1083" s="259">
        <v>23.41</v>
      </c>
      <c r="L1083" s="259">
        <v>6.38</v>
      </c>
    </row>
    <row r="1084" spans="2:12" ht="25.5" x14ac:dyDescent="0.25">
      <c r="B1084" s="255" t="s">
        <v>2273</v>
      </c>
      <c r="C1084" s="256" t="s">
        <v>2659</v>
      </c>
      <c r="D1084" s="255" t="s">
        <v>229</v>
      </c>
      <c r="E1084" s="255" t="s">
        <v>2660</v>
      </c>
      <c r="F1084" s="518" t="s">
        <v>2283</v>
      </c>
      <c r="G1084" s="518"/>
      <c r="H1084" s="257" t="s">
        <v>360</v>
      </c>
      <c r="I1084" s="258">
        <v>3.9116</v>
      </c>
      <c r="J1084" s="258">
        <v>0</v>
      </c>
      <c r="K1084" s="259">
        <v>8.33</v>
      </c>
      <c r="L1084" s="259">
        <v>32.58</v>
      </c>
    </row>
    <row r="1085" spans="2:12" ht="25.5" x14ac:dyDescent="0.25">
      <c r="B1085" s="260"/>
      <c r="C1085" s="260"/>
      <c r="D1085" s="260"/>
      <c r="E1085" s="260"/>
      <c r="F1085" s="260"/>
      <c r="G1085" s="260" t="s">
        <v>2274</v>
      </c>
      <c r="H1085" s="261">
        <v>10.49</v>
      </c>
      <c r="I1085" s="260" t="s">
        <v>2275</v>
      </c>
      <c r="J1085" s="261">
        <v>9.93</v>
      </c>
      <c r="K1085" s="260" t="s">
        <v>2276</v>
      </c>
      <c r="L1085" s="261">
        <v>20.420000000000002</v>
      </c>
    </row>
    <row r="1086" spans="2:12" ht="25.5" x14ac:dyDescent="0.25">
      <c r="B1086" s="260"/>
      <c r="C1086" s="260"/>
      <c r="D1086" s="260"/>
      <c r="E1086" s="260"/>
      <c r="F1086" s="260"/>
      <c r="G1086" s="260" t="s">
        <v>2277</v>
      </c>
      <c r="H1086" s="261">
        <v>0</v>
      </c>
      <c r="I1086" s="519"/>
      <c r="J1086" s="519" t="s">
        <v>2278</v>
      </c>
      <c r="K1086" s="260"/>
      <c r="L1086" s="261">
        <v>90.23</v>
      </c>
    </row>
    <row r="1087" spans="2:12" ht="13.5" thickBot="1" x14ac:dyDescent="0.3">
      <c r="B1087" s="222"/>
      <c r="C1087" s="222"/>
      <c r="D1087" s="222"/>
      <c r="E1087" s="222"/>
      <c r="F1087" s="222"/>
      <c r="G1087" s="222"/>
      <c r="H1087" s="222"/>
      <c r="I1087" s="222" t="s">
        <v>2279</v>
      </c>
      <c r="J1087" s="262" t="s">
        <v>3163</v>
      </c>
      <c r="K1087" s="222" t="s">
        <v>2280</v>
      </c>
      <c r="L1087" s="263">
        <v>135.35</v>
      </c>
    </row>
    <row r="1088" spans="2:12" ht="13.5" thickTop="1" x14ac:dyDescent="0.25">
      <c r="B1088" s="264"/>
      <c r="C1088" s="264"/>
      <c r="D1088" s="264"/>
      <c r="E1088" s="264"/>
      <c r="F1088" s="264"/>
      <c r="G1088" s="264"/>
      <c r="H1088" s="264"/>
      <c r="I1088" s="264"/>
      <c r="J1088" s="264"/>
      <c r="K1088" s="264"/>
      <c r="L1088" s="264"/>
    </row>
    <row r="1089" spans="2:12" ht="15" x14ac:dyDescent="0.25">
      <c r="B1089" s="247" t="s">
        <v>480</v>
      </c>
      <c r="C1089" s="248" t="s">
        <v>24</v>
      </c>
      <c r="D1089" s="247" t="s">
        <v>50</v>
      </c>
      <c r="E1089" s="247" t="s">
        <v>45</v>
      </c>
      <c r="F1089" s="520" t="s">
        <v>2152</v>
      </c>
      <c r="G1089" s="520"/>
      <c r="H1089" s="249" t="s">
        <v>39</v>
      </c>
      <c r="I1089" s="248" t="s">
        <v>41</v>
      </c>
      <c r="J1089" s="248" t="s">
        <v>2271</v>
      </c>
      <c r="K1089" s="248" t="s">
        <v>82</v>
      </c>
      <c r="L1089" s="248" t="s">
        <v>40</v>
      </c>
    </row>
    <row r="1090" spans="2:12" ht="25.5" x14ac:dyDescent="0.25">
      <c r="B1090" s="250" t="s">
        <v>2272</v>
      </c>
      <c r="C1090" s="251" t="s">
        <v>481</v>
      </c>
      <c r="D1090" s="250" t="s">
        <v>229</v>
      </c>
      <c r="E1090" s="250" t="s">
        <v>482</v>
      </c>
      <c r="F1090" s="521">
        <v>8</v>
      </c>
      <c r="G1090" s="521"/>
      <c r="H1090" s="252" t="s">
        <v>279</v>
      </c>
      <c r="I1090" s="253">
        <v>1</v>
      </c>
      <c r="J1090" s="254"/>
      <c r="K1090" s="254">
        <v>26.06</v>
      </c>
      <c r="L1090" s="254">
        <v>26.06</v>
      </c>
    </row>
    <row r="1091" spans="2:12" ht="25.5" x14ac:dyDescent="0.25">
      <c r="B1091" s="255" t="s">
        <v>2273</v>
      </c>
      <c r="C1091" s="256" t="s">
        <v>2845</v>
      </c>
      <c r="D1091" s="255" t="s">
        <v>229</v>
      </c>
      <c r="E1091" s="255" t="s">
        <v>2846</v>
      </c>
      <c r="F1091" s="518" t="s">
        <v>2283</v>
      </c>
      <c r="G1091" s="518"/>
      <c r="H1091" s="257" t="s">
        <v>268</v>
      </c>
      <c r="I1091" s="258">
        <v>1</v>
      </c>
      <c r="J1091" s="258">
        <v>0</v>
      </c>
      <c r="K1091" s="259">
        <v>17.22</v>
      </c>
      <c r="L1091" s="259">
        <v>17.22</v>
      </c>
    </row>
    <row r="1092" spans="2:12" ht="25.5" x14ac:dyDescent="0.25">
      <c r="B1092" s="255" t="s">
        <v>2273</v>
      </c>
      <c r="C1092" s="256" t="s">
        <v>2184</v>
      </c>
      <c r="D1092" s="255" t="s">
        <v>229</v>
      </c>
      <c r="E1092" s="255" t="s">
        <v>2185</v>
      </c>
      <c r="F1092" s="518" t="s">
        <v>2162</v>
      </c>
      <c r="G1092" s="518"/>
      <c r="H1092" s="257" t="s">
        <v>231</v>
      </c>
      <c r="I1092" s="258">
        <v>0.22</v>
      </c>
      <c r="J1092" s="258">
        <v>0</v>
      </c>
      <c r="K1092" s="259">
        <v>23.41</v>
      </c>
      <c r="L1092" s="259">
        <v>5.15</v>
      </c>
    </row>
    <row r="1093" spans="2:12" ht="25.5" x14ac:dyDescent="0.25">
      <c r="B1093" s="255" t="s">
        <v>2273</v>
      </c>
      <c r="C1093" s="256" t="s">
        <v>2163</v>
      </c>
      <c r="D1093" s="255" t="s">
        <v>229</v>
      </c>
      <c r="E1093" s="255" t="s">
        <v>2164</v>
      </c>
      <c r="F1093" s="518" t="s">
        <v>2162</v>
      </c>
      <c r="G1093" s="518"/>
      <c r="H1093" s="257" t="s">
        <v>231</v>
      </c>
      <c r="I1093" s="258">
        <v>0.22</v>
      </c>
      <c r="J1093" s="258">
        <v>0</v>
      </c>
      <c r="K1093" s="259">
        <v>16.78</v>
      </c>
      <c r="L1093" s="259">
        <v>3.69</v>
      </c>
    </row>
    <row r="1094" spans="2:12" ht="25.5" x14ac:dyDescent="0.25">
      <c r="B1094" s="260"/>
      <c r="C1094" s="260"/>
      <c r="D1094" s="260"/>
      <c r="E1094" s="260"/>
      <c r="F1094" s="260"/>
      <c r="G1094" s="260" t="s">
        <v>2274</v>
      </c>
      <c r="H1094" s="261">
        <v>4.54</v>
      </c>
      <c r="I1094" s="260" t="s">
        <v>2275</v>
      </c>
      <c r="J1094" s="261">
        <v>4.3</v>
      </c>
      <c r="K1094" s="260" t="s">
        <v>2276</v>
      </c>
      <c r="L1094" s="261">
        <v>8.84</v>
      </c>
    </row>
    <row r="1095" spans="2:12" ht="25.5" x14ac:dyDescent="0.25">
      <c r="B1095" s="260"/>
      <c r="C1095" s="260"/>
      <c r="D1095" s="260"/>
      <c r="E1095" s="260"/>
      <c r="F1095" s="260"/>
      <c r="G1095" s="260" t="s">
        <v>2277</v>
      </c>
      <c r="H1095" s="261">
        <v>0</v>
      </c>
      <c r="I1095" s="519"/>
      <c r="J1095" s="519" t="s">
        <v>2278</v>
      </c>
      <c r="K1095" s="260"/>
      <c r="L1095" s="261">
        <v>26.06</v>
      </c>
    </row>
    <row r="1096" spans="2:12" ht="13.5" thickBot="1" x14ac:dyDescent="0.3">
      <c r="B1096" s="222"/>
      <c r="C1096" s="222"/>
      <c r="D1096" s="222"/>
      <c r="E1096" s="222"/>
      <c r="F1096" s="222"/>
      <c r="G1096" s="222"/>
      <c r="H1096" s="222"/>
      <c r="I1096" s="222" t="s">
        <v>2279</v>
      </c>
      <c r="J1096" s="262" t="s">
        <v>2741</v>
      </c>
      <c r="K1096" s="222" t="s">
        <v>2280</v>
      </c>
      <c r="L1096" s="263">
        <v>104.24</v>
      </c>
    </row>
    <row r="1097" spans="2:12" ht="13.5" thickTop="1" x14ac:dyDescent="0.25">
      <c r="B1097" s="264"/>
      <c r="C1097" s="264"/>
      <c r="D1097" s="264"/>
      <c r="E1097" s="264"/>
      <c r="F1097" s="264"/>
      <c r="G1097" s="264"/>
      <c r="H1097" s="264"/>
      <c r="I1097" s="264"/>
      <c r="J1097" s="264"/>
      <c r="K1097" s="264"/>
      <c r="L1097" s="264"/>
    </row>
    <row r="1098" spans="2:12" ht="15" x14ac:dyDescent="0.25">
      <c r="B1098" s="247" t="s">
        <v>483</v>
      </c>
      <c r="C1098" s="248" t="s">
        <v>24</v>
      </c>
      <c r="D1098" s="247" t="s">
        <v>50</v>
      </c>
      <c r="E1098" s="247" t="s">
        <v>45</v>
      </c>
      <c r="F1098" s="520" t="s">
        <v>2152</v>
      </c>
      <c r="G1098" s="520"/>
      <c r="H1098" s="249" t="s">
        <v>39</v>
      </c>
      <c r="I1098" s="248" t="s">
        <v>41</v>
      </c>
      <c r="J1098" s="248" t="s">
        <v>2271</v>
      </c>
      <c r="K1098" s="248" t="s">
        <v>82</v>
      </c>
      <c r="L1098" s="248" t="s">
        <v>40</v>
      </c>
    </row>
    <row r="1099" spans="2:12" ht="25.5" x14ac:dyDescent="0.25">
      <c r="B1099" s="250" t="s">
        <v>2272</v>
      </c>
      <c r="C1099" s="251" t="s">
        <v>484</v>
      </c>
      <c r="D1099" s="250" t="s">
        <v>229</v>
      </c>
      <c r="E1099" s="250" t="s">
        <v>485</v>
      </c>
      <c r="F1099" s="521">
        <v>8</v>
      </c>
      <c r="G1099" s="521"/>
      <c r="H1099" s="252" t="s">
        <v>279</v>
      </c>
      <c r="I1099" s="253">
        <v>1</v>
      </c>
      <c r="J1099" s="254"/>
      <c r="K1099" s="254">
        <v>45.72</v>
      </c>
      <c r="L1099" s="254">
        <v>45.72</v>
      </c>
    </row>
    <row r="1100" spans="2:12" ht="25.5" x14ac:dyDescent="0.25">
      <c r="B1100" s="255" t="s">
        <v>2273</v>
      </c>
      <c r="C1100" s="256" t="s">
        <v>2184</v>
      </c>
      <c r="D1100" s="255" t="s">
        <v>229</v>
      </c>
      <c r="E1100" s="255" t="s">
        <v>2185</v>
      </c>
      <c r="F1100" s="518" t="s">
        <v>2162</v>
      </c>
      <c r="G1100" s="518"/>
      <c r="H1100" s="257" t="s">
        <v>231</v>
      </c>
      <c r="I1100" s="258">
        <v>0.22</v>
      </c>
      <c r="J1100" s="258">
        <v>0</v>
      </c>
      <c r="K1100" s="259">
        <v>23.41</v>
      </c>
      <c r="L1100" s="259">
        <v>5.15</v>
      </c>
    </row>
    <row r="1101" spans="2:12" ht="25.5" x14ac:dyDescent="0.25">
      <c r="B1101" s="255" t="s">
        <v>2273</v>
      </c>
      <c r="C1101" s="256" t="s">
        <v>2856</v>
      </c>
      <c r="D1101" s="255" t="s">
        <v>229</v>
      </c>
      <c r="E1101" s="255" t="s">
        <v>2857</v>
      </c>
      <c r="F1101" s="518" t="s">
        <v>2283</v>
      </c>
      <c r="G1101" s="518"/>
      <c r="H1101" s="257" t="s">
        <v>268</v>
      </c>
      <c r="I1101" s="258">
        <v>1</v>
      </c>
      <c r="J1101" s="258">
        <v>0</v>
      </c>
      <c r="K1101" s="259">
        <v>36.880000000000003</v>
      </c>
      <c r="L1101" s="259">
        <v>36.880000000000003</v>
      </c>
    </row>
    <row r="1102" spans="2:12" ht="25.5" x14ac:dyDescent="0.25">
      <c r="B1102" s="255" t="s">
        <v>2273</v>
      </c>
      <c r="C1102" s="256" t="s">
        <v>2163</v>
      </c>
      <c r="D1102" s="255" t="s">
        <v>229</v>
      </c>
      <c r="E1102" s="255" t="s">
        <v>2164</v>
      </c>
      <c r="F1102" s="518" t="s">
        <v>2162</v>
      </c>
      <c r="G1102" s="518"/>
      <c r="H1102" s="257" t="s">
        <v>231</v>
      </c>
      <c r="I1102" s="258">
        <v>0.22</v>
      </c>
      <c r="J1102" s="258">
        <v>0</v>
      </c>
      <c r="K1102" s="259">
        <v>16.78</v>
      </c>
      <c r="L1102" s="259">
        <v>3.69</v>
      </c>
    </row>
    <row r="1103" spans="2:12" ht="25.5" x14ac:dyDescent="0.25">
      <c r="B1103" s="260"/>
      <c r="C1103" s="260"/>
      <c r="D1103" s="260"/>
      <c r="E1103" s="260"/>
      <c r="F1103" s="260"/>
      <c r="G1103" s="260" t="s">
        <v>2274</v>
      </c>
      <c r="H1103" s="261">
        <v>4.54</v>
      </c>
      <c r="I1103" s="260" t="s">
        <v>2275</v>
      </c>
      <c r="J1103" s="261">
        <v>4.3</v>
      </c>
      <c r="K1103" s="260" t="s">
        <v>2276</v>
      </c>
      <c r="L1103" s="261">
        <v>8.84</v>
      </c>
    </row>
    <row r="1104" spans="2:12" ht="25.5" x14ac:dyDescent="0.25">
      <c r="B1104" s="260"/>
      <c r="C1104" s="260"/>
      <c r="D1104" s="260"/>
      <c r="E1104" s="260"/>
      <c r="F1104" s="260"/>
      <c r="G1104" s="260" t="s">
        <v>2277</v>
      </c>
      <c r="H1104" s="261">
        <v>0</v>
      </c>
      <c r="I1104" s="519"/>
      <c r="J1104" s="519" t="s">
        <v>2278</v>
      </c>
      <c r="K1104" s="260"/>
      <c r="L1104" s="261">
        <v>45.72</v>
      </c>
    </row>
    <row r="1105" spans="2:12" ht="13.5" thickBot="1" x14ac:dyDescent="0.3">
      <c r="B1105" s="222"/>
      <c r="C1105" s="222"/>
      <c r="D1105" s="222"/>
      <c r="E1105" s="222"/>
      <c r="F1105" s="222"/>
      <c r="G1105" s="222"/>
      <c r="H1105" s="222"/>
      <c r="I1105" s="222" t="s">
        <v>2279</v>
      </c>
      <c r="J1105" s="262" t="s">
        <v>2695</v>
      </c>
      <c r="K1105" s="222" t="s">
        <v>2280</v>
      </c>
      <c r="L1105" s="263">
        <v>91.44</v>
      </c>
    </row>
    <row r="1106" spans="2:12" ht="13.5" thickTop="1" x14ac:dyDescent="0.25">
      <c r="B1106" s="264"/>
      <c r="C1106" s="264"/>
      <c r="D1106" s="264"/>
      <c r="E1106" s="264"/>
      <c r="F1106" s="264"/>
      <c r="G1106" s="264"/>
      <c r="H1106" s="264"/>
      <c r="I1106" s="264"/>
      <c r="J1106" s="264"/>
      <c r="K1106" s="264"/>
      <c r="L1106" s="264"/>
    </row>
    <row r="1107" spans="2:12" ht="15" x14ac:dyDescent="0.25">
      <c r="B1107" s="247" t="s">
        <v>486</v>
      </c>
      <c r="C1107" s="248" t="s">
        <v>24</v>
      </c>
      <c r="D1107" s="247" t="s">
        <v>50</v>
      </c>
      <c r="E1107" s="247" t="s">
        <v>45</v>
      </c>
      <c r="F1107" s="520" t="s">
        <v>2152</v>
      </c>
      <c r="G1107" s="520"/>
      <c r="H1107" s="249" t="s">
        <v>39</v>
      </c>
      <c r="I1107" s="248" t="s">
        <v>41</v>
      </c>
      <c r="J1107" s="248" t="s">
        <v>2271</v>
      </c>
      <c r="K1107" s="248" t="s">
        <v>82</v>
      </c>
      <c r="L1107" s="248" t="s">
        <v>40</v>
      </c>
    </row>
    <row r="1108" spans="2:12" ht="25.5" x14ac:dyDescent="0.25">
      <c r="B1108" s="250" t="s">
        <v>2272</v>
      </c>
      <c r="C1108" s="251" t="s">
        <v>487</v>
      </c>
      <c r="D1108" s="250" t="s">
        <v>229</v>
      </c>
      <c r="E1108" s="250" t="s">
        <v>488</v>
      </c>
      <c r="F1108" s="521">
        <v>8</v>
      </c>
      <c r="G1108" s="521"/>
      <c r="H1108" s="252" t="s">
        <v>279</v>
      </c>
      <c r="I1108" s="253">
        <v>1</v>
      </c>
      <c r="J1108" s="254"/>
      <c r="K1108" s="254">
        <v>26.53</v>
      </c>
      <c r="L1108" s="254">
        <v>26.53</v>
      </c>
    </row>
    <row r="1109" spans="2:12" ht="25.5" x14ac:dyDescent="0.25">
      <c r="B1109" s="255" t="s">
        <v>2273</v>
      </c>
      <c r="C1109" s="256" t="s">
        <v>3258</v>
      </c>
      <c r="D1109" s="255" t="s">
        <v>229</v>
      </c>
      <c r="E1109" s="255" t="s">
        <v>3259</v>
      </c>
      <c r="F1109" s="518" t="s">
        <v>2283</v>
      </c>
      <c r="G1109" s="518"/>
      <c r="H1109" s="257" t="s">
        <v>268</v>
      </c>
      <c r="I1109" s="258">
        <v>1</v>
      </c>
      <c r="J1109" s="258">
        <v>0</v>
      </c>
      <c r="K1109" s="259">
        <v>11.93</v>
      </c>
      <c r="L1109" s="259">
        <v>11.93</v>
      </c>
    </row>
    <row r="1110" spans="2:12" ht="25.5" x14ac:dyDescent="0.25">
      <c r="B1110" s="255" t="s">
        <v>2273</v>
      </c>
      <c r="C1110" s="256" t="s">
        <v>2520</v>
      </c>
      <c r="D1110" s="255" t="s">
        <v>229</v>
      </c>
      <c r="E1110" s="255" t="s">
        <v>2521</v>
      </c>
      <c r="F1110" s="518" t="s">
        <v>2283</v>
      </c>
      <c r="G1110" s="518"/>
      <c r="H1110" s="257" t="s">
        <v>292</v>
      </c>
      <c r="I1110" s="258">
        <v>0.42</v>
      </c>
      <c r="J1110" s="258">
        <v>0</v>
      </c>
      <c r="K1110" s="259">
        <v>0.35</v>
      </c>
      <c r="L1110" s="259">
        <v>0.15</v>
      </c>
    </row>
    <row r="1111" spans="2:12" ht="25.5" x14ac:dyDescent="0.25">
      <c r="B1111" s="255" t="s">
        <v>2273</v>
      </c>
      <c r="C1111" s="256" t="s">
        <v>2163</v>
      </c>
      <c r="D1111" s="255" t="s">
        <v>229</v>
      </c>
      <c r="E1111" s="255" t="s">
        <v>2164</v>
      </c>
      <c r="F1111" s="518" t="s">
        <v>2162</v>
      </c>
      <c r="G1111" s="518"/>
      <c r="H1111" s="257" t="s">
        <v>231</v>
      </c>
      <c r="I1111" s="258">
        <v>0.36</v>
      </c>
      <c r="J1111" s="258">
        <v>0</v>
      </c>
      <c r="K1111" s="259">
        <v>16.78</v>
      </c>
      <c r="L1111" s="259">
        <v>6.04</v>
      </c>
    </row>
    <row r="1112" spans="2:12" ht="25.5" x14ac:dyDescent="0.25">
      <c r="B1112" s="255" t="s">
        <v>2273</v>
      </c>
      <c r="C1112" s="256" t="s">
        <v>2184</v>
      </c>
      <c r="D1112" s="255" t="s">
        <v>229</v>
      </c>
      <c r="E1112" s="255" t="s">
        <v>2185</v>
      </c>
      <c r="F1112" s="518" t="s">
        <v>2162</v>
      </c>
      <c r="G1112" s="518"/>
      <c r="H1112" s="257" t="s">
        <v>231</v>
      </c>
      <c r="I1112" s="258">
        <v>0.36</v>
      </c>
      <c r="J1112" s="258">
        <v>0</v>
      </c>
      <c r="K1112" s="259">
        <v>23.41</v>
      </c>
      <c r="L1112" s="259">
        <v>8.43</v>
      </c>
    </row>
    <row r="1113" spans="2:12" ht="25.5" x14ac:dyDescent="0.25">
      <c r="B1113" s="260"/>
      <c r="C1113" s="260"/>
      <c r="D1113" s="260"/>
      <c r="E1113" s="260"/>
      <c r="F1113" s="260"/>
      <c r="G1113" s="260" t="s">
        <v>2274</v>
      </c>
      <c r="H1113" s="261">
        <v>7.43</v>
      </c>
      <c r="I1113" s="260" t="s">
        <v>2275</v>
      </c>
      <c r="J1113" s="261">
        <v>7.03</v>
      </c>
      <c r="K1113" s="260" t="s">
        <v>2276</v>
      </c>
      <c r="L1113" s="261">
        <v>14.46</v>
      </c>
    </row>
    <row r="1114" spans="2:12" ht="25.5" x14ac:dyDescent="0.25">
      <c r="B1114" s="260"/>
      <c r="C1114" s="260"/>
      <c r="D1114" s="260"/>
      <c r="E1114" s="260"/>
      <c r="F1114" s="260"/>
      <c r="G1114" s="260" t="s">
        <v>2277</v>
      </c>
      <c r="H1114" s="261">
        <v>0</v>
      </c>
      <c r="I1114" s="519"/>
      <c r="J1114" s="519" t="s">
        <v>2278</v>
      </c>
      <c r="K1114" s="260"/>
      <c r="L1114" s="261">
        <v>26.53</v>
      </c>
    </row>
    <row r="1115" spans="2:12" ht="13.5" thickBot="1" x14ac:dyDescent="0.3">
      <c r="B1115" s="222"/>
      <c r="C1115" s="222"/>
      <c r="D1115" s="222"/>
      <c r="E1115" s="222"/>
      <c r="F1115" s="222"/>
      <c r="G1115" s="222"/>
      <c r="H1115" s="222"/>
      <c r="I1115" s="222" t="s">
        <v>2279</v>
      </c>
      <c r="J1115" s="262" t="s">
        <v>2728</v>
      </c>
      <c r="K1115" s="222" t="s">
        <v>2280</v>
      </c>
      <c r="L1115" s="263">
        <v>159.18</v>
      </c>
    </row>
    <row r="1116" spans="2:12" ht="13.5" thickTop="1" x14ac:dyDescent="0.25">
      <c r="B1116" s="264"/>
      <c r="C1116" s="264"/>
      <c r="D1116" s="264"/>
      <c r="E1116" s="264"/>
      <c r="F1116" s="264"/>
      <c r="G1116" s="264"/>
      <c r="H1116" s="264"/>
      <c r="I1116" s="264"/>
      <c r="J1116" s="264"/>
      <c r="K1116" s="264"/>
      <c r="L1116" s="264"/>
    </row>
    <row r="1117" spans="2:12" ht="15" x14ac:dyDescent="0.25">
      <c r="B1117" s="247" t="s">
        <v>489</v>
      </c>
      <c r="C1117" s="248" t="s">
        <v>24</v>
      </c>
      <c r="D1117" s="247" t="s">
        <v>50</v>
      </c>
      <c r="E1117" s="247" t="s">
        <v>45</v>
      </c>
      <c r="F1117" s="520" t="s">
        <v>2152</v>
      </c>
      <c r="G1117" s="520"/>
      <c r="H1117" s="249" t="s">
        <v>39</v>
      </c>
      <c r="I1117" s="248" t="s">
        <v>41</v>
      </c>
      <c r="J1117" s="248" t="s">
        <v>2271</v>
      </c>
      <c r="K1117" s="248" t="s">
        <v>82</v>
      </c>
      <c r="L1117" s="248" t="s">
        <v>40</v>
      </c>
    </row>
    <row r="1118" spans="2:12" ht="25.5" x14ac:dyDescent="0.25">
      <c r="B1118" s="250" t="s">
        <v>2272</v>
      </c>
      <c r="C1118" s="251" t="s">
        <v>490</v>
      </c>
      <c r="D1118" s="250" t="s">
        <v>229</v>
      </c>
      <c r="E1118" s="250" t="s">
        <v>491</v>
      </c>
      <c r="F1118" s="521">
        <v>8</v>
      </c>
      <c r="G1118" s="521"/>
      <c r="H1118" s="252" t="s">
        <v>279</v>
      </c>
      <c r="I1118" s="253">
        <v>1</v>
      </c>
      <c r="J1118" s="254"/>
      <c r="K1118" s="254">
        <v>22.74</v>
      </c>
      <c r="L1118" s="254">
        <v>22.74</v>
      </c>
    </row>
    <row r="1119" spans="2:12" ht="25.5" x14ac:dyDescent="0.25">
      <c r="B1119" s="255" t="s">
        <v>2273</v>
      </c>
      <c r="C1119" s="256" t="s">
        <v>2163</v>
      </c>
      <c r="D1119" s="255" t="s">
        <v>229</v>
      </c>
      <c r="E1119" s="255" t="s">
        <v>2164</v>
      </c>
      <c r="F1119" s="518" t="s">
        <v>2162</v>
      </c>
      <c r="G1119" s="518"/>
      <c r="H1119" s="257" t="s">
        <v>231</v>
      </c>
      <c r="I1119" s="258">
        <v>0.36</v>
      </c>
      <c r="J1119" s="258">
        <v>0</v>
      </c>
      <c r="K1119" s="259">
        <v>16.78</v>
      </c>
      <c r="L1119" s="259">
        <v>6.04</v>
      </c>
    </row>
    <row r="1120" spans="2:12" ht="25.5" x14ac:dyDescent="0.25">
      <c r="B1120" s="255" t="s">
        <v>2273</v>
      </c>
      <c r="C1120" s="256" t="s">
        <v>2184</v>
      </c>
      <c r="D1120" s="255" t="s">
        <v>229</v>
      </c>
      <c r="E1120" s="255" t="s">
        <v>2185</v>
      </c>
      <c r="F1120" s="518" t="s">
        <v>2162</v>
      </c>
      <c r="G1120" s="518"/>
      <c r="H1120" s="257" t="s">
        <v>231</v>
      </c>
      <c r="I1120" s="258">
        <v>0.36</v>
      </c>
      <c r="J1120" s="258">
        <v>0</v>
      </c>
      <c r="K1120" s="259">
        <v>23.41</v>
      </c>
      <c r="L1120" s="259">
        <v>8.43</v>
      </c>
    </row>
    <row r="1121" spans="2:12" ht="25.5" x14ac:dyDescent="0.25">
      <c r="B1121" s="255" t="s">
        <v>2273</v>
      </c>
      <c r="C1121" s="256" t="s">
        <v>2520</v>
      </c>
      <c r="D1121" s="255" t="s">
        <v>229</v>
      </c>
      <c r="E1121" s="255" t="s">
        <v>2521</v>
      </c>
      <c r="F1121" s="518" t="s">
        <v>2283</v>
      </c>
      <c r="G1121" s="518"/>
      <c r="H1121" s="257" t="s">
        <v>292</v>
      </c>
      <c r="I1121" s="258">
        <v>0.45</v>
      </c>
      <c r="J1121" s="258">
        <v>0</v>
      </c>
      <c r="K1121" s="259">
        <v>0.35</v>
      </c>
      <c r="L1121" s="259">
        <v>0.16</v>
      </c>
    </row>
    <row r="1122" spans="2:12" ht="25.5" x14ac:dyDescent="0.25">
      <c r="B1122" s="255" t="s">
        <v>2273</v>
      </c>
      <c r="C1122" s="256" t="s">
        <v>2344</v>
      </c>
      <c r="D1122" s="255" t="s">
        <v>229</v>
      </c>
      <c r="E1122" s="255" t="s">
        <v>491</v>
      </c>
      <c r="F1122" s="518" t="s">
        <v>2283</v>
      </c>
      <c r="G1122" s="518"/>
      <c r="H1122" s="257" t="s">
        <v>268</v>
      </c>
      <c r="I1122" s="258">
        <v>1</v>
      </c>
      <c r="J1122" s="258">
        <v>0</v>
      </c>
      <c r="K1122" s="259">
        <v>8.1300000000000008</v>
      </c>
      <c r="L1122" s="259">
        <v>8.1300000000000008</v>
      </c>
    </row>
    <row r="1123" spans="2:12" ht="25.5" x14ac:dyDescent="0.25">
      <c r="B1123" s="260"/>
      <c r="C1123" s="260"/>
      <c r="D1123" s="260"/>
      <c r="E1123" s="260"/>
      <c r="F1123" s="260"/>
      <c r="G1123" s="260" t="s">
        <v>2274</v>
      </c>
      <c r="H1123" s="261">
        <v>7.43</v>
      </c>
      <c r="I1123" s="260" t="s">
        <v>2275</v>
      </c>
      <c r="J1123" s="261">
        <v>7.03</v>
      </c>
      <c r="K1123" s="260" t="s">
        <v>2276</v>
      </c>
      <c r="L1123" s="261">
        <v>14.46</v>
      </c>
    </row>
    <row r="1124" spans="2:12" ht="25.5" x14ac:dyDescent="0.25">
      <c r="B1124" s="260"/>
      <c r="C1124" s="260"/>
      <c r="D1124" s="260"/>
      <c r="E1124" s="260"/>
      <c r="F1124" s="260"/>
      <c r="G1124" s="260" t="s">
        <v>2277</v>
      </c>
      <c r="H1124" s="261">
        <v>0</v>
      </c>
      <c r="I1124" s="519"/>
      <c r="J1124" s="519" t="s">
        <v>2278</v>
      </c>
      <c r="K1124" s="260"/>
      <c r="L1124" s="261">
        <v>22.74</v>
      </c>
    </row>
    <row r="1125" spans="2:12" ht="13.5" thickBot="1" x14ac:dyDescent="0.3">
      <c r="B1125" s="222"/>
      <c r="C1125" s="222"/>
      <c r="D1125" s="222"/>
      <c r="E1125" s="222"/>
      <c r="F1125" s="222"/>
      <c r="G1125" s="222"/>
      <c r="H1125" s="222"/>
      <c r="I1125" s="222" t="s">
        <v>2279</v>
      </c>
      <c r="J1125" s="262" t="s">
        <v>2553</v>
      </c>
      <c r="K1125" s="222" t="s">
        <v>2280</v>
      </c>
      <c r="L1125" s="263">
        <v>22.74</v>
      </c>
    </row>
    <row r="1126" spans="2:12" ht="13.5" thickTop="1" x14ac:dyDescent="0.25">
      <c r="B1126" s="264"/>
      <c r="C1126" s="264"/>
      <c r="D1126" s="264"/>
      <c r="E1126" s="264"/>
      <c r="F1126" s="264"/>
      <c r="G1126" s="264"/>
      <c r="H1126" s="264"/>
      <c r="I1126" s="264"/>
      <c r="J1126" s="264"/>
      <c r="K1126" s="264"/>
      <c r="L1126" s="264"/>
    </row>
    <row r="1127" spans="2:12" ht="15" x14ac:dyDescent="0.25">
      <c r="B1127" s="247" t="s">
        <v>492</v>
      </c>
      <c r="C1127" s="248" t="s">
        <v>24</v>
      </c>
      <c r="D1127" s="247" t="s">
        <v>50</v>
      </c>
      <c r="E1127" s="247" t="s">
        <v>45</v>
      </c>
      <c r="F1127" s="520" t="s">
        <v>2152</v>
      </c>
      <c r="G1127" s="520"/>
      <c r="H1127" s="249" t="s">
        <v>39</v>
      </c>
      <c r="I1127" s="248" t="s">
        <v>41</v>
      </c>
      <c r="J1127" s="248" t="s">
        <v>2271</v>
      </c>
      <c r="K1127" s="248" t="s">
        <v>82</v>
      </c>
      <c r="L1127" s="248" t="s">
        <v>40</v>
      </c>
    </row>
    <row r="1128" spans="2:12" ht="25.5" x14ac:dyDescent="0.25">
      <c r="B1128" s="250" t="s">
        <v>2272</v>
      </c>
      <c r="C1128" s="251" t="s">
        <v>493</v>
      </c>
      <c r="D1128" s="250" t="s">
        <v>229</v>
      </c>
      <c r="E1128" s="250" t="s">
        <v>494</v>
      </c>
      <c r="F1128" s="521">
        <v>8</v>
      </c>
      <c r="G1128" s="521"/>
      <c r="H1128" s="252" t="s">
        <v>279</v>
      </c>
      <c r="I1128" s="253">
        <v>1</v>
      </c>
      <c r="J1128" s="254"/>
      <c r="K1128" s="254">
        <v>86.96</v>
      </c>
      <c r="L1128" s="254">
        <v>86.96</v>
      </c>
    </row>
    <row r="1129" spans="2:12" ht="25.5" x14ac:dyDescent="0.25">
      <c r="B1129" s="255" t="s">
        <v>2273</v>
      </c>
      <c r="C1129" s="256" t="s">
        <v>2814</v>
      </c>
      <c r="D1129" s="255" t="s">
        <v>229</v>
      </c>
      <c r="E1129" s="255" t="s">
        <v>494</v>
      </c>
      <c r="F1129" s="518" t="s">
        <v>2283</v>
      </c>
      <c r="G1129" s="518"/>
      <c r="H1129" s="257" t="s">
        <v>268</v>
      </c>
      <c r="I1129" s="258">
        <v>1</v>
      </c>
      <c r="J1129" s="258">
        <v>0</v>
      </c>
      <c r="K1129" s="259">
        <v>80.94</v>
      </c>
      <c r="L1129" s="259">
        <v>80.94</v>
      </c>
    </row>
    <row r="1130" spans="2:12" ht="25.5" x14ac:dyDescent="0.25">
      <c r="B1130" s="255" t="s">
        <v>2273</v>
      </c>
      <c r="C1130" s="256" t="s">
        <v>2184</v>
      </c>
      <c r="D1130" s="255" t="s">
        <v>229</v>
      </c>
      <c r="E1130" s="255" t="s">
        <v>2185</v>
      </c>
      <c r="F1130" s="518" t="s">
        <v>2162</v>
      </c>
      <c r="G1130" s="518"/>
      <c r="H1130" s="257" t="s">
        <v>231</v>
      </c>
      <c r="I1130" s="258">
        <v>0.15</v>
      </c>
      <c r="J1130" s="258">
        <v>0</v>
      </c>
      <c r="K1130" s="259">
        <v>23.41</v>
      </c>
      <c r="L1130" s="259">
        <v>3.51</v>
      </c>
    </row>
    <row r="1131" spans="2:12" ht="25.5" x14ac:dyDescent="0.25">
      <c r="B1131" s="255" t="s">
        <v>2273</v>
      </c>
      <c r="C1131" s="256" t="s">
        <v>2163</v>
      </c>
      <c r="D1131" s="255" t="s">
        <v>229</v>
      </c>
      <c r="E1131" s="255" t="s">
        <v>2164</v>
      </c>
      <c r="F1131" s="518" t="s">
        <v>2162</v>
      </c>
      <c r="G1131" s="518"/>
      <c r="H1131" s="257" t="s">
        <v>231</v>
      </c>
      <c r="I1131" s="258">
        <v>0.15</v>
      </c>
      <c r="J1131" s="258">
        <v>0</v>
      </c>
      <c r="K1131" s="259">
        <v>16.78</v>
      </c>
      <c r="L1131" s="259">
        <v>2.52</v>
      </c>
    </row>
    <row r="1132" spans="2:12" ht="25.5" x14ac:dyDescent="0.25">
      <c r="B1132" s="260"/>
      <c r="C1132" s="260"/>
      <c r="D1132" s="260"/>
      <c r="E1132" s="260"/>
      <c r="F1132" s="260"/>
      <c r="G1132" s="260" t="s">
        <v>2274</v>
      </c>
      <c r="H1132" s="261">
        <v>3.09</v>
      </c>
      <c r="I1132" s="260" t="s">
        <v>2275</v>
      </c>
      <c r="J1132" s="261">
        <v>2.93</v>
      </c>
      <c r="K1132" s="260" t="s">
        <v>2276</v>
      </c>
      <c r="L1132" s="261">
        <v>6.02</v>
      </c>
    </row>
    <row r="1133" spans="2:12" ht="25.5" x14ac:dyDescent="0.25">
      <c r="B1133" s="260"/>
      <c r="C1133" s="260"/>
      <c r="D1133" s="260"/>
      <c r="E1133" s="260"/>
      <c r="F1133" s="260"/>
      <c r="G1133" s="260" t="s">
        <v>2277</v>
      </c>
      <c r="H1133" s="261">
        <v>0</v>
      </c>
      <c r="I1133" s="519"/>
      <c r="J1133" s="519" t="s">
        <v>2278</v>
      </c>
      <c r="K1133" s="260"/>
      <c r="L1133" s="261">
        <v>86.96</v>
      </c>
    </row>
    <row r="1134" spans="2:12" ht="13.5" thickBot="1" x14ac:dyDescent="0.3">
      <c r="B1134" s="222"/>
      <c r="C1134" s="222"/>
      <c r="D1134" s="222"/>
      <c r="E1134" s="222"/>
      <c r="F1134" s="222"/>
      <c r="G1134" s="222"/>
      <c r="H1134" s="222"/>
      <c r="I1134" s="222" t="s">
        <v>2279</v>
      </c>
      <c r="J1134" s="262" t="s">
        <v>2728</v>
      </c>
      <c r="K1134" s="222" t="s">
        <v>2280</v>
      </c>
      <c r="L1134" s="263">
        <v>521.76</v>
      </c>
    </row>
    <row r="1135" spans="2:12" ht="13.5" thickTop="1" x14ac:dyDescent="0.25">
      <c r="B1135" s="264"/>
      <c r="C1135" s="264"/>
      <c r="D1135" s="264"/>
      <c r="E1135" s="264"/>
      <c r="F1135" s="264"/>
      <c r="G1135" s="264"/>
      <c r="H1135" s="264"/>
      <c r="I1135" s="264"/>
      <c r="J1135" s="264"/>
      <c r="K1135" s="264"/>
      <c r="L1135" s="264"/>
    </row>
    <row r="1136" spans="2:12" ht="45" x14ac:dyDescent="0.25">
      <c r="B1136" s="247" t="s">
        <v>495</v>
      </c>
      <c r="C1136" s="248" t="s">
        <v>24</v>
      </c>
      <c r="D1136" s="247" t="s">
        <v>50</v>
      </c>
      <c r="E1136" s="247" t="s">
        <v>45</v>
      </c>
      <c r="F1136" s="520" t="s">
        <v>2152</v>
      </c>
      <c r="G1136" s="520"/>
      <c r="H1136" s="249" t="s">
        <v>39</v>
      </c>
      <c r="I1136" s="248" t="s">
        <v>41</v>
      </c>
      <c r="J1136" s="248" t="s">
        <v>2271</v>
      </c>
      <c r="K1136" s="248" t="s">
        <v>82</v>
      </c>
      <c r="L1136" s="248" t="s">
        <v>40</v>
      </c>
    </row>
    <row r="1137" spans="2:12" ht="51" x14ac:dyDescent="0.25">
      <c r="B1137" s="250" t="s">
        <v>2272</v>
      </c>
      <c r="C1137" s="251" t="s">
        <v>496</v>
      </c>
      <c r="D1137" s="250" t="s">
        <v>434</v>
      </c>
      <c r="E1137" s="250" t="s">
        <v>497</v>
      </c>
      <c r="F1137" s="521" t="s">
        <v>2808</v>
      </c>
      <c r="G1137" s="521"/>
      <c r="H1137" s="252" t="s">
        <v>428</v>
      </c>
      <c r="I1137" s="253">
        <v>1</v>
      </c>
      <c r="J1137" s="254"/>
      <c r="K1137" s="254">
        <v>69.38</v>
      </c>
      <c r="L1137" s="254">
        <v>69.38</v>
      </c>
    </row>
    <row r="1138" spans="2:12" ht="25.5" x14ac:dyDescent="0.25">
      <c r="B1138" s="255" t="s">
        <v>2273</v>
      </c>
      <c r="C1138" s="256" t="s">
        <v>2160</v>
      </c>
      <c r="D1138" s="255" t="s">
        <v>229</v>
      </c>
      <c r="E1138" s="255" t="s">
        <v>2161</v>
      </c>
      <c r="F1138" s="518" t="s">
        <v>2162</v>
      </c>
      <c r="G1138" s="518"/>
      <c r="H1138" s="257" t="s">
        <v>231</v>
      </c>
      <c r="I1138" s="258">
        <v>5.4800000000000001E-2</v>
      </c>
      <c r="J1138" s="258">
        <v>0</v>
      </c>
      <c r="K1138" s="259">
        <v>15.3</v>
      </c>
      <c r="L1138" s="259">
        <v>0.84</v>
      </c>
    </row>
    <row r="1139" spans="2:12" ht="25.5" x14ac:dyDescent="0.25">
      <c r="B1139" s="255" t="s">
        <v>2273</v>
      </c>
      <c r="C1139" s="256" t="s">
        <v>2863</v>
      </c>
      <c r="D1139" s="255" t="s">
        <v>434</v>
      </c>
      <c r="E1139" s="255" t="s">
        <v>2864</v>
      </c>
      <c r="F1139" s="518" t="s">
        <v>2283</v>
      </c>
      <c r="G1139" s="518"/>
      <c r="H1139" s="257" t="s">
        <v>428</v>
      </c>
      <c r="I1139" s="258">
        <v>1</v>
      </c>
      <c r="J1139" s="258">
        <v>0</v>
      </c>
      <c r="K1139" s="259">
        <v>64.319999999999993</v>
      </c>
      <c r="L1139" s="259">
        <v>64.319999999999993</v>
      </c>
    </row>
    <row r="1140" spans="2:12" ht="25.5" x14ac:dyDescent="0.25">
      <c r="B1140" s="255" t="s">
        <v>2273</v>
      </c>
      <c r="C1140" s="256" t="s">
        <v>2184</v>
      </c>
      <c r="D1140" s="255" t="s">
        <v>229</v>
      </c>
      <c r="E1140" s="255" t="s">
        <v>2185</v>
      </c>
      <c r="F1140" s="518" t="s">
        <v>2162</v>
      </c>
      <c r="G1140" s="518"/>
      <c r="H1140" s="257" t="s">
        <v>231</v>
      </c>
      <c r="I1140" s="258">
        <v>0.17399999999999999</v>
      </c>
      <c r="J1140" s="258">
        <v>0</v>
      </c>
      <c r="K1140" s="259">
        <v>23.41</v>
      </c>
      <c r="L1140" s="259">
        <v>4.07</v>
      </c>
    </row>
    <row r="1141" spans="2:12" ht="25.5" x14ac:dyDescent="0.25">
      <c r="B1141" s="255" t="s">
        <v>2273</v>
      </c>
      <c r="C1141" s="256" t="s">
        <v>2520</v>
      </c>
      <c r="D1141" s="255" t="s">
        <v>229</v>
      </c>
      <c r="E1141" s="255" t="s">
        <v>2521</v>
      </c>
      <c r="F1141" s="518" t="s">
        <v>2283</v>
      </c>
      <c r="G1141" s="518"/>
      <c r="H1141" s="257" t="s">
        <v>292</v>
      </c>
      <c r="I1141" s="258">
        <v>0.48</v>
      </c>
      <c r="J1141" s="258">
        <v>0</v>
      </c>
      <c r="K1141" s="259">
        <v>0.35</v>
      </c>
      <c r="L1141" s="259">
        <v>0.17</v>
      </c>
    </row>
    <row r="1142" spans="2:12" ht="25.5" x14ac:dyDescent="0.25">
      <c r="B1142" s="260"/>
      <c r="C1142" s="260"/>
      <c r="D1142" s="260"/>
      <c r="E1142" s="260"/>
      <c r="F1142" s="260"/>
      <c r="G1142" s="260" t="s">
        <v>2274</v>
      </c>
      <c r="H1142" s="261">
        <v>2.52</v>
      </c>
      <c r="I1142" s="260" t="s">
        <v>2275</v>
      </c>
      <c r="J1142" s="261">
        <v>2.38</v>
      </c>
      <c r="K1142" s="260" t="s">
        <v>2276</v>
      </c>
      <c r="L1142" s="261">
        <v>4.9000000000000004</v>
      </c>
    </row>
    <row r="1143" spans="2:12" ht="25.5" x14ac:dyDescent="0.25">
      <c r="B1143" s="260"/>
      <c r="C1143" s="260"/>
      <c r="D1143" s="260"/>
      <c r="E1143" s="260"/>
      <c r="F1143" s="260"/>
      <c r="G1143" s="260" t="s">
        <v>2277</v>
      </c>
      <c r="H1143" s="261">
        <v>0</v>
      </c>
      <c r="I1143" s="519"/>
      <c r="J1143" s="519" t="s">
        <v>2278</v>
      </c>
      <c r="K1143" s="260"/>
      <c r="L1143" s="261">
        <v>69.38</v>
      </c>
    </row>
    <row r="1144" spans="2:12" ht="13.5" thickBot="1" x14ac:dyDescent="0.3">
      <c r="B1144" s="222"/>
      <c r="C1144" s="222"/>
      <c r="D1144" s="222"/>
      <c r="E1144" s="222"/>
      <c r="F1144" s="222"/>
      <c r="G1144" s="222"/>
      <c r="H1144" s="222"/>
      <c r="I1144" s="222" t="s">
        <v>2279</v>
      </c>
      <c r="J1144" s="262" t="s">
        <v>2553</v>
      </c>
      <c r="K1144" s="222" t="s">
        <v>2280</v>
      </c>
      <c r="L1144" s="263">
        <v>69.38</v>
      </c>
    </row>
    <row r="1145" spans="2:12" ht="13.5" thickTop="1" x14ac:dyDescent="0.25">
      <c r="B1145" s="264"/>
      <c r="C1145" s="264"/>
      <c r="D1145" s="264"/>
      <c r="E1145" s="264"/>
      <c r="F1145" s="264"/>
      <c r="G1145" s="264"/>
      <c r="H1145" s="264"/>
      <c r="I1145" s="264"/>
      <c r="J1145" s="264"/>
      <c r="K1145" s="264"/>
      <c r="L1145" s="264"/>
    </row>
    <row r="1146" spans="2:12" ht="45" x14ac:dyDescent="0.25">
      <c r="B1146" s="247" t="s">
        <v>498</v>
      </c>
      <c r="C1146" s="248" t="s">
        <v>24</v>
      </c>
      <c r="D1146" s="247" t="s">
        <v>50</v>
      </c>
      <c r="E1146" s="247" t="s">
        <v>45</v>
      </c>
      <c r="F1146" s="520" t="s">
        <v>2152</v>
      </c>
      <c r="G1146" s="520"/>
      <c r="H1146" s="249" t="s">
        <v>39</v>
      </c>
      <c r="I1146" s="248" t="s">
        <v>41</v>
      </c>
      <c r="J1146" s="248" t="s">
        <v>82</v>
      </c>
      <c r="K1146" s="248" t="s">
        <v>40</v>
      </c>
      <c r="L1146"/>
    </row>
    <row r="1147" spans="2:12" ht="25.5" x14ac:dyDescent="0.25">
      <c r="B1147" s="250" t="s">
        <v>2272</v>
      </c>
      <c r="C1147" s="251" t="s">
        <v>499</v>
      </c>
      <c r="D1147" s="250" t="s">
        <v>462</v>
      </c>
      <c r="E1147" s="250" t="s">
        <v>500</v>
      </c>
      <c r="F1147" s="521" t="s">
        <v>2860</v>
      </c>
      <c r="G1147" s="521"/>
      <c r="H1147" s="252" t="s">
        <v>268</v>
      </c>
      <c r="I1147" s="253">
        <v>1</v>
      </c>
      <c r="J1147" s="254">
        <v>5.34</v>
      </c>
      <c r="K1147" s="254">
        <v>5.34</v>
      </c>
      <c r="L1147"/>
    </row>
    <row r="1148" spans="2:12" ht="15" x14ac:dyDescent="0.25">
      <c r="B1148" s="247" t="s">
        <v>38</v>
      </c>
      <c r="C1148" s="248" t="s">
        <v>24</v>
      </c>
      <c r="D1148" s="247" t="s">
        <v>50</v>
      </c>
      <c r="E1148" s="247" t="s">
        <v>45</v>
      </c>
      <c r="F1148" s="520" t="s">
        <v>2152</v>
      </c>
      <c r="G1148" s="522"/>
      <c r="H1148" s="249" t="s">
        <v>39</v>
      </c>
      <c r="I1148" s="248" t="s">
        <v>41</v>
      </c>
      <c r="J1148" s="248" t="s">
        <v>82</v>
      </c>
      <c r="K1148" s="248" t="s">
        <v>40</v>
      </c>
      <c r="L1148"/>
    </row>
    <row r="1149" spans="2:12" ht="25.5" x14ac:dyDescent="0.25">
      <c r="B1149" s="255" t="s">
        <v>2273</v>
      </c>
      <c r="C1149" s="256" t="s">
        <v>2184</v>
      </c>
      <c r="D1149" s="255" t="s">
        <v>229</v>
      </c>
      <c r="E1149" s="255" t="s">
        <v>2185</v>
      </c>
      <c r="F1149" s="518" t="s">
        <v>2162</v>
      </c>
      <c r="G1149" s="518"/>
      <c r="H1149" s="257" t="s">
        <v>231</v>
      </c>
      <c r="I1149" s="258">
        <v>0.1</v>
      </c>
      <c r="J1149" s="259" t="s">
        <v>2222</v>
      </c>
      <c r="K1149" s="270" t="s">
        <v>3260</v>
      </c>
      <c r="L1149"/>
    </row>
    <row r="1150" spans="2:12" ht="25.5" x14ac:dyDescent="0.25">
      <c r="B1150" s="255" t="s">
        <v>2273</v>
      </c>
      <c r="C1150" s="256" t="s">
        <v>2861</v>
      </c>
      <c r="D1150" s="255" t="s">
        <v>434</v>
      </c>
      <c r="E1150" s="255" t="s">
        <v>2862</v>
      </c>
      <c r="F1150" s="518" t="s">
        <v>2283</v>
      </c>
      <c r="G1150" s="518"/>
      <c r="H1150" s="257" t="s">
        <v>428</v>
      </c>
      <c r="I1150" s="258">
        <v>1</v>
      </c>
      <c r="J1150" s="259" t="s">
        <v>2729</v>
      </c>
      <c r="K1150" s="270" t="s">
        <v>2729</v>
      </c>
      <c r="L1150"/>
    </row>
    <row r="1151" spans="2:12" ht="15" x14ac:dyDescent="0.25">
      <c r="B1151" s="523" t="s">
        <v>2697</v>
      </c>
      <c r="C1151" s="522"/>
      <c r="D1151" s="522"/>
      <c r="E1151" s="522"/>
      <c r="F1151" s="522"/>
      <c r="G1151" s="522"/>
      <c r="H1151" s="522"/>
      <c r="I1151" s="522"/>
      <c r="J1151" s="522"/>
      <c r="K1151" s="522"/>
      <c r="L1151"/>
    </row>
    <row r="1152" spans="2:12" ht="15" x14ac:dyDescent="0.25">
      <c r="B1152" s="247" t="s">
        <v>38</v>
      </c>
      <c r="C1152" s="248" t="s">
        <v>24</v>
      </c>
      <c r="D1152" s="247" t="s">
        <v>50</v>
      </c>
      <c r="E1152" s="247" t="s">
        <v>45</v>
      </c>
      <c r="F1152" s="520" t="s">
        <v>2152</v>
      </c>
      <c r="G1152" s="522"/>
      <c r="H1152" s="249" t="s">
        <v>39</v>
      </c>
      <c r="I1152" s="248" t="s">
        <v>41</v>
      </c>
      <c r="J1152" s="248" t="s">
        <v>82</v>
      </c>
      <c r="K1152" s="248" t="s">
        <v>40</v>
      </c>
      <c r="L1152"/>
    </row>
    <row r="1153" spans="2:12" ht="25.5" x14ac:dyDescent="0.25">
      <c r="B1153" s="255" t="s">
        <v>2273</v>
      </c>
      <c r="C1153" s="256" t="s">
        <v>2184</v>
      </c>
      <c r="D1153" s="255" t="s">
        <v>229</v>
      </c>
      <c r="E1153" s="255" t="s">
        <v>2185</v>
      </c>
      <c r="F1153" s="518" t="s">
        <v>2162</v>
      </c>
      <c r="G1153" s="518"/>
      <c r="H1153" s="257" t="s">
        <v>231</v>
      </c>
      <c r="I1153" s="258">
        <v>0.1</v>
      </c>
      <c r="J1153" s="259" t="s">
        <v>2222</v>
      </c>
      <c r="K1153" s="270" t="s">
        <v>3260</v>
      </c>
      <c r="L1153"/>
    </row>
    <row r="1154" spans="2:12" ht="25.5" x14ac:dyDescent="0.25">
      <c r="B1154" s="255" t="s">
        <v>2273</v>
      </c>
      <c r="C1154" s="256" t="s">
        <v>2861</v>
      </c>
      <c r="D1154" s="255" t="s">
        <v>434</v>
      </c>
      <c r="E1154" s="255" t="s">
        <v>2862</v>
      </c>
      <c r="F1154" s="518" t="s">
        <v>2283</v>
      </c>
      <c r="G1154" s="518"/>
      <c r="H1154" s="257" t="s">
        <v>428</v>
      </c>
      <c r="I1154" s="258">
        <v>1</v>
      </c>
      <c r="J1154" s="259" t="s">
        <v>2729</v>
      </c>
      <c r="K1154" s="270" t="s">
        <v>2729</v>
      </c>
      <c r="L1154"/>
    </row>
    <row r="1155" spans="2:12" ht="25.5" x14ac:dyDescent="0.25">
      <c r="B1155" s="260"/>
      <c r="C1155" s="260"/>
      <c r="D1155" s="260"/>
      <c r="E1155" s="260"/>
      <c r="F1155" s="260" t="s">
        <v>2274</v>
      </c>
      <c r="G1155" s="261">
        <v>1.2</v>
      </c>
      <c r="H1155" s="260" t="s">
        <v>2275</v>
      </c>
      <c r="I1155" s="261">
        <v>1.1399999999999999</v>
      </c>
      <c r="J1155" s="260" t="s">
        <v>2276</v>
      </c>
      <c r="K1155" s="261">
        <v>2.34</v>
      </c>
      <c r="L1155"/>
    </row>
    <row r="1156" spans="2:12" ht="25.5" x14ac:dyDescent="0.25">
      <c r="B1156" s="260"/>
      <c r="C1156" s="260"/>
      <c r="D1156" s="260"/>
      <c r="E1156" s="260"/>
      <c r="F1156" s="260" t="s">
        <v>2277</v>
      </c>
      <c r="G1156" s="261">
        <v>0</v>
      </c>
      <c r="H1156" s="260"/>
      <c r="I1156" s="519" t="s">
        <v>2278</v>
      </c>
      <c r="J1156" s="519"/>
      <c r="K1156" s="261">
        <v>5.34</v>
      </c>
      <c r="L1156"/>
    </row>
    <row r="1157" spans="2:12" ht="15.75" thickBot="1" x14ac:dyDescent="0.3">
      <c r="B1157" s="222"/>
      <c r="C1157" s="222"/>
      <c r="D1157" s="222"/>
      <c r="E1157" s="222"/>
      <c r="F1157" s="222"/>
      <c r="G1157" s="222"/>
      <c r="H1157" s="222" t="s">
        <v>2279</v>
      </c>
      <c r="I1157" s="262" t="s">
        <v>2810</v>
      </c>
      <c r="J1157" s="222" t="s">
        <v>2280</v>
      </c>
      <c r="K1157" s="263">
        <v>69.42</v>
      </c>
      <c r="L1157"/>
    </row>
    <row r="1158" spans="2:12" ht="15.75" thickTop="1" x14ac:dyDescent="0.25">
      <c r="B1158" s="264"/>
      <c r="C1158" s="264"/>
      <c r="D1158" s="264"/>
      <c r="E1158" s="264"/>
      <c r="F1158" s="264"/>
      <c r="G1158" s="264"/>
      <c r="H1158" s="264"/>
      <c r="I1158" s="264"/>
      <c r="J1158" s="264"/>
      <c r="K1158" s="264"/>
      <c r="L1158"/>
    </row>
    <row r="1159" spans="2:12" ht="45" x14ac:dyDescent="0.25">
      <c r="B1159" s="247" t="s">
        <v>501</v>
      </c>
      <c r="C1159" s="248" t="s">
        <v>24</v>
      </c>
      <c r="D1159" s="247" t="s">
        <v>50</v>
      </c>
      <c r="E1159" s="247" t="s">
        <v>45</v>
      </c>
      <c r="F1159" s="520" t="s">
        <v>2152</v>
      </c>
      <c r="G1159" s="520"/>
      <c r="H1159" s="249" t="s">
        <v>39</v>
      </c>
      <c r="I1159" s="248" t="s">
        <v>41</v>
      </c>
      <c r="J1159" s="248" t="s">
        <v>2271</v>
      </c>
      <c r="K1159" s="248" t="s">
        <v>82</v>
      </c>
      <c r="L1159" s="248" t="s">
        <v>40</v>
      </c>
    </row>
    <row r="1160" spans="2:12" ht="25.5" x14ac:dyDescent="0.25">
      <c r="B1160" s="250" t="s">
        <v>2272</v>
      </c>
      <c r="C1160" s="251" t="s">
        <v>502</v>
      </c>
      <c r="D1160" s="250" t="s">
        <v>238</v>
      </c>
      <c r="E1160" s="250" t="s">
        <v>503</v>
      </c>
      <c r="F1160" s="521">
        <v>100</v>
      </c>
      <c r="G1160" s="521"/>
      <c r="H1160" s="252" t="s">
        <v>268</v>
      </c>
      <c r="I1160" s="253">
        <v>1</v>
      </c>
      <c r="J1160" s="254"/>
      <c r="K1160" s="254">
        <v>4.83</v>
      </c>
      <c r="L1160" s="254">
        <v>4.83</v>
      </c>
    </row>
    <row r="1161" spans="2:12" ht="25.5" x14ac:dyDescent="0.25">
      <c r="B1161" s="255" t="s">
        <v>2273</v>
      </c>
      <c r="C1161" s="256" t="s">
        <v>3261</v>
      </c>
      <c r="D1161" s="255" t="s">
        <v>434</v>
      </c>
      <c r="E1161" s="255" t="s">
        <v>3262</v>
      </c>
      <c r="F1161" s="518" t="s">
        <v>2283</v>
      </c>
      <c r="G1161" s="518"/>
      <c r="H1161" s="257" t="s">
        <v>428</v>
      </c>
      <c r="I1161" s="258">
        <v>1</v>
      </c>
      <c r="J1161" s="258">
        <v>0</v>
      </c>
      <c r="K1161" s="259">
        <v>2.4900000000000002</v>
      </c>
      <c r="L1161" s="259">
        <v>2.4900000000000002</v>
      </c>
    </row>
    <row r="1162" spans="2:12" ht="25.5" x14ac:dyDescent="0.25">
      <c r="B1162" s="255" t="s">
        <v>2273</v>
      </c>
      <c r="C1162" s="256" t="s">
        <v>2184</v>
      </c>
      <c r="D1162" s="255" t="s">
        <v>229</v>
      </c>
      <c r="E1162" s="255" t="s">
        <v>2185</v>
      </c>
      <c r="F1162" s="518" t="s">
        <v>2162</v>
      </c>
      <c r="G1162" s="518"/>
      <c r="H1162" s="257" t="s">
        <v>231</v>
      </c>
      <c r="I1162" s="258">
        <v>0.1</v>
      </c>
      <c r="J1162" s="258">
        <v>0</v>
      </c>
      <c r="K1162" s="259">
        <v>23.41</v>
      </c>
      <c r="L1162" s="259">
        <v>2.34</v>
      </c>
    </row>
    <row r="1163" spans="2:12" ht="25.5" x14ac:dyDescent="0.25">
      <c r="B1163" s="260"/>
      <c r="C1163" s="260"/>
      <c r="D1163" s="260"/>
      <c r="E1163" s="260"/>
      <c r="F1163" s="260"/>
      <c r="G1163" s="260" t="s">
        <v>2274</v>
      </c>
      <c r="H1163" s="261">
        <v>1.2</v>
      </c>
      <c r="I1163" s="260" t="s">
        <v>2275</v>
      </c>
      <c r="J1163" s="261">
        <v>1.1399999999999999</v>
      </c>
      <c r="K1163" s="260" t="s">
        <v>2276</v>
      </c>
      <c r="L1163" s="261">
        <v>2.34</v>
      </c>
    </row>
    <row r="1164" spans="2:12" ht="25.5" x14ac:dyDescent="0.25">
      <c r="B1164" s="260"/>
      <c r="C1164" s="260"/>
      <c r="D1164" s="260"/>
      <c r="E1164" s="260"/>
      <c r="F1164" s="260"/>
      <c r="G1164" s="260" t="s">
        <v>2277</v>
      </c>
      <c r="H1164" s="261">
        <v>0</v>
      </c>
      <c r="I1164" s="519"/>
      <c r="J1164" s="519" t="s">
        <v>2278</v>
      </c>
      <c r="K1164" s="260"/>
      <c r="L1164" s="261">
        <v>4.83</v>
      </c>
    </row>
    <row r="1165" spans="2:12" ht="13.5" thickBot="1" x14ac:dyDescent="0.3">
      <c r="B1165" s="222"/>
      <c r="C1165" s="222"/>
      <c r="D1165" s="222"/>
      <c r="E1165" s="222"/>
      <c r="F1165" s="222"/>
      <c r="G1165" s="222"/>
      <c r="H1165" s="222"/>
      <c r="I1165" s="222" t="s">
        <v>2279</v>
      </c>
      <c r="J1165" s="262" t="s">
        <v>2685</v>
      </c>
      <c r="K1165" s="222" t="s">
        <v>2280</v>
      </c>
      <c r="L1165" s="263">
        <v>144.9</v>
      </c>
    </row>
    <row r="1166" spans="2:12" ht="13.5" thickTop="1" x14ac:dyDescent="0.25">
      <c r="B1166" s="264"/>
      <c r="C1166" s="264"/>
      <c r="D1166" s="264"/>
      <c r="E1166" s="264"/>
      <c r="F1166" s="264"/>
      <c r="G1166" s="264"/>
      <c r="H1166" s="264"/>
      <c r="I1166" s="264"/>
      <c r="J1166" s="264"/>
      <c r="K1166" s="264"/>
      <c r="L1166" s="264"/>
    </row>
    <row r="1167" spans="2:12" ht="45" x14ac:dyDescent="0.25">
      <c r="B1167" s="247" t="s">
        <v>504</v>
      </c>
      <c r="C1167" s="248" t="s">
        <v>24</v>
      </c>
      <c r="D1167" s="247" t="s">
        <v>50</v>
      </c>
      <c r="E1167" s="247" t="s">
        <v>45</v>
      </c>
      <c r="F1167" s="520" t="s">
        <v>2152</v>
      </c>
      <c r="G1167" s="520"/>
      <c r="H1167" s="249" t="s">
        <v>39</v>
      </c>
      <c r="I1167" s="248" t="s">
        <v>41</v>
      </c>
      <c r="J1167" s="248" t="s">
        <v>82</v>
      </c>
      <c r="K1167" s="248" t="s">
        <v>40</v>
      </c>
      <c r="L1167"/>
    </row>
    <row r="1168" spans="2:12" ht="25.5" x14ac:dyDescent="0.25">
      <c r="B1168" s="250" t="s">
        <v>2272</v>
      </c>
      <c r="C1168" s="251" t="s">
        <v>505</v>
      </c>
      <c r="D1168" s="250" t="s">
        <v>462</v>
      </c>
      <c r="E1168" s="250" t="s">
        <v>506</v>
      </c>
      <c r="F1168" s="521" t="s">
        <v>2854</v>
      </c>
      <c r="G1168" s="521"/>
      <c r="H1168" s="252" t="s">
        <v>268</v>
      </c>
      <c r="I1168" s="253">
        <v>1</v>
      </c>
      <c r="J1168" s="254">
        <v>4.1500000000000004</v>
      </c>
      <c r="K1168" s="254">
        <v>4.1500000000000004</v>
      </c>
      <c r="L1168"/>
    </row>
    <row r="1169" spans="2:12" ht="15" x14ac:dyDescent="0.25">
      <c r="B1169" s="247" t="s">
        <v>38</v>
      </c>
      <c r="C1169" s="248" t="s">
        <v>24</v>
      </c>
      <c r="D1169" s="247" t="s">
        <v>50</v>
      </c>
      <c r="E1169" s="247" t="s">
        <v>45</v>
      </c>
      <c r="F1169" s="520" t="s">
        <v>2152</v>
      </c>
      <c r="G1169" s="522"/>
      <c r="H1169" s="249" t="s">
        <v>39</v>
      </c>
      <c r="I1169" s="248" t="s">
        <v>41</v>
      </c>
      <c r="J1169" s="248" t="s">
        <v>82</v>
      </c>
      <c r="K1169" s="248" t="s">
        <v>40</v>
      </c>
      <c r="L1169"/>
    </row>
    <row r="1170" spans="2:12" ht="25.5" x14ac:dyDescent="0.25">
      <c r="B1170" s="255" t="s">
        <v>2273</v>
      </c>
      <c r="C1170" s="256" t="s">
        <v>2184</v>
      </c>
      <c r="D1170" s="255" t="s">
        <v>229</v>
      </c>
      <c r="E1170" s="255" t="s">
        <v>2185</v>
      </c>
      <c r="F1170" s="518" t="s">
        <v>2162</v>
      </c>
      <c r="G1170" s="518"/>
      <c r="H1170" s="257" t="s">
        <v>231</v>
      </c>
      <c r="I1170" s="258">
        <v>0.1</v>
      </c>
      <c r="J1170" s="259" t="s">
        <v>2222</v>
      </c>
      <c r="K1170" s="270" t="s">
        <v>3260</v>
      </c>
      <c r="L1170"/>
    </row>
    <row r="1171" spans="2:12" ht="38.25" x14ac:dyDescent="0.25">
      <c r="B1171" s="255" t="s">
        <v>2273</v>
      </c>
      <c r="C1171" s="256" t="s">
        <v>3263</v>
      </c>
      <c r="D1171" s="255" t="s">
        <v>462</v>
      </c>
      <c r="E1171" s="255" t="s">
        <v>3264</v>
      </c>
      <c r="F1171" s="518" t="s">
        <v>2283</v>
      </c>
      <c r="G1171" s="518"/>
      <c r="H1171" s="257" t="s">
        <v>268</v>
      </c>
      <c r="I1171" s="258">
        <v>1</v>
      </c>
      <c r="J1171" s="259" t="s">
        <v>3265</v>
      </c>
      <c r="K1171" s="270" t="s">
        <v>3265</v>
      </c>
      <c r="L1171"/>
    </row>
    <row r="1172" spans="2:12" ht="15" x14ac:dyDescent="0.25">
      <c r="B1172" s="523" t="s">
        <v>2697</v>
      </c>
      <c r="C1172" s="522"/>
      <c r="D1172" s="522"/>
      <c r="E1172" s="522"/>
      <c r="F1172" s="522"/>
      <c r="G1172" s="522"/>
      <c r="H1172" s="522"/>
      <c r="I1172" s="522"/>
      <c r="J1172" s="522"/>
      <c r="K1172" s="522"/>
      <c r="L1172"/>
    </row>
    <row r="1173" spans="2:12" ht="15" x14ac:dyDescent="0.25">
      <c r="B1173" s="247" t="s">
        <v>38</v>
      </c>
      <c r="C1173" s="248" t="s">
        <v>24</v>
      </c>
      <c r="D1173" s="247" t="s">
        <v>50</v>
      </c>
      <c r="E1173" s="247" t="s">
        <v>45</v>
      </c>
      <c r="F1173" s="520" t="s">
        <v>2152</v>
      </c>
      <c r="G1173" s="522"/>
      <c r="H1173" s="249" t="s">
        <v>39</v>
      </c>
      <c r="I1173" s="248" t="s">
        <v>41</v>
      </c>
      <c r="J1173" s="248" t="s">
        <v>82</v>
      </c>
      <c r="K1173" s="248" t="s">
        <v>40</v>
      </c>
      <c r="L1173"/>
    </row>
    <row r="1174" spans="2:12" ht="25.5" x14ac:dyDescent="0.25">
      <c r="B1174" s="255" t="s">
        <v>2273</v>
      </c>
      <c r="C1174" s="256" t="s">
        <v>2184</v>
      </c>
      <c r="D1174" s="255" t="s">
        <v>229</v>
      </c>
      <c r="E1174" s="255" t="s">
        <v>2185</v>
      </c>
      <c r="F1174" s="518" t="s">
        <v>2162</v>
      </c>
      <c r="G1174" s="518"/>
      <c r="H1174" s="257" t="s">
        <v>231</v>
      </c>
      <c r="I1174" s="258">
        <v>0.1</v>
      </c>
      <c r="J1174" s="259" t="s">
        <v>2222</v>
      </c>
      <c r="K1174" s="270" t="s">
        <v>3260</v>
      </c>
      <c r="L1174"/>
    </row>
    <row r="1175" spans="2:12" ht="38.25" x14ac:dyDescent="0.25">
      <c r="B1175" s="255" t="s">
        <v>2273</v>
      </c>
      <c r="C1175" s="256" t="s">
        <v>3263</v>
      </c>
      <c r="D1175" s="255" t="s">
        <v>462</v>
      </c>
      <c r="E1175" s="255" t="s">
        <v>3264</v>
      </c>
      <c r="F1175" s="518" t="s">
        <v>2283</v>
      </c>
      <c r="G1175" s="518"/>
      <c r="H1175" s="257" t="s">
        <v>268</v>
      </c>
      <c r="I1175" s="258">
        <v>1</v>
      </c>
      <c r="J1175" s="259" t="s">
        <v>3265</v>
      </c>
      <c r="K1175" s="270" t="s">
        <v>3265</v>
      </c>
      <c r="L1175"/>
    </row>
    <row r="1176" spans="2:12" ht="25.5" x14ac:dyDescent="0.25">
      <c r="B1176" s="260"/>
      <c r="C1176" s="260"/>
      <c r="D1176" s="260"/>
      <c r="E1176" s="260"/>
      <c r="F1176" s="260" t="s">
        <v>2274</v>
      </c>
      <c r="G1176" s="261">
        <v>1.2</v>
      </c>
      <c r="H1176" s="260" t="s">
        <v>2275</v>
      </c>
      <c r="I1176" s="261">
        <v>1.1399999999999999</v>
      </c>
      <c r="J1176" s="260" t="s">
        <v>2276</v>
      </c>
      <c r="K1176" s="261">
        <v>2.34</v>
      </c>
      <c r="L1176"/>
    </row>
    <row r="1177" spans="2:12" ht="25.5" x14ac:dyDescent="0.25">
      <c r="B1177" s="260"/>
      <c r="C1177" s="260"/>
      <c r="D1177" s="260"/>
      <c r="E1177" s="260"/>
      <c r="F1177" s="260" t="s">
        <v>2277</v>
      </c>
      <c r="G1177" s="261">
        <v>0</v>
      </c>
      <c r="H1177" s="260"/>
      <c r="I1177" s="519" t="s">
        <v>2278</v>
      </c>
      <c r="J1177" s="519"/>
      <c r="K1177" s="261">
        <v>4.1500000000000004</v>
      </c>
      <c r="L1177"/>
    </row>
    <row r="1178" spans="2:12" ht="15.75" thickBot="1" x14ac:dyDescent="0.3">
      <c r="B1178" s="222"/>
      <c r="C1178" s="222"/>
      <c r="D1178" s="222"/>
      <c r="E1178" s="222"/>
      <c r="F1178" s="222"/>
      <c r="G1178" s="222"/>
      <c r="H1178" s="222" t="s">
        <v>2279</v>
      </c>
      <c r="I1178" s="262" t="s">
        <v>2755</v>
      </c>
      <c r="J1178" s="222" t="s">
        <v>2280</v>
      </c>
      <c r="K1178" s="263">
        <v>29.05</v>
      </c>
      <c r="L1178"/>
    </row>
    <row r="1179" spans="2:12" ht="15.75" thickTop="1" x14ac:dyDescent="0.25">
      <c r="B1179" s="264"/>
      <c r="C1179" s="264"/>
      <c r="D1179" s="264"/>
      <c r="E1179" s="264"/>
      <c r="F1179" s="264"/>
      <c r="G1179" s="264"/>
      <c r="H1179" s="264"/>
      <c r="I1179" s="264"/>
      <c r="J1179" s="264"/>
      <c r="K1179" s="264"/>
      <c r="L1179"/>
    </row>
    <row r="1180" spans="2:12" ht="45" x14ac:dyDescent="0.25">
      <c r="B1180" s="247" t="s">
        <v>507</v>
      </c>
      <c r="C1180" s="248" t="s">
        <v>24</v>
      </c>
      <c r="D1180" s="247" t="s">
        <v>50</v>
      </c>
      <c r="E1180" s="247" t="s">
        <v>45</v>
      </c>
      <c r="F1180" s="520" t="s">
        <v>2152</v>
      </c>
      <c r="G1180" s="520"/>
      <c r="H1180" s="249" t="s">
        <v>39</v>
      </c>
      <c r="I1180" s="248" t="s">
        <v>41</v>
      </c>
      <c r="J1180" s="248" t="s">
        <v>2271</v>
      </c>
      <c r="K1180" s="248" t="s">
        <v>82</v>
      </c>
      <c r="L1180" s="248" t="s">
        <v>40</v>
      </c>
    </row>
    <row r="1181" spans="2:12" ht="25.5" x14ac:dyDescent="0.25">
      <c r="B1181" s="250" t="s">
        <v>2272</v>
      </c>
      <c r="C1181" s="251" t="s">
        <v>508</v>
      </c>
      <c r="D1181" s="250" t="s">
        <v>229</v>
      </c>
      <c r="E1181" s="250" t="s">
        <v>509</v>
      </c>
      <c r="F1181" s="521">
        <v>8</v>
      </c>
      <c r="G1181" s="521"/>
      <c r="H1181" s="252" t="s">
        <v>279</v>
      </c>
      <c r="I1181" s="253">
        <v>1</v>
      </c>
      <c r="J1181" s="254"/>
      <c r="K1181" s="254">
        <v>8.3699999999999992</v>
      </c>
      <c r="L1181" s="254">
        <v>8.3699999999999992</v>
      </c>
    </row>
    <row r="1182" spans="2:12" ht="25.5" x14ac:dyDescent="0.25">
      <c r="B1182" s="255" t="s">
        <v>2273</v>
      </c>
      <c r="C1182" s="256" t="s">
        <v>2910</v>
      </c>
      <c r="D1182" s="255" t="s">
        <v>229</v>
      </c>
      <c r="E1182" s="255" t="s">
        <v>3266</v>
      </c>
      <c r="F1182" s="518" t="s">
        <v>2283</v>
      </c>
      <c r="G1182" s="518"/>
      <c r="H1182" s="257" t="s">
        <v>268</v>
      </c>
      <c r="I1182" s="258">
        <v>1</v>
      </c>
      <c r="J1182" s="258">
        <v>0</v>
      </c>
      <c r="K1182" s="259">
        <v>2.76</v>
      </c>
      <c r="L1182" s="259">
        <v>2.76</v>
      </c>
    </row>
    <row r="1183" spans="2:12" ht="25.5" x14ac:dyDescent="0.25">
      <c r="B1183" s="255" t="s">
        <v>2273</v>
      </c>
      <c r="C1183" s="256" t="s">
        <v>2163</v>
      </c>
      <c r="D1183" s="255" t="s">
        <v>229</v>
      </c>
      <c r="E1183" s="255" t="s">
        <v>2164</v>
      </c>
      <c r="F1183" s="518" t="s">
        <v>2162</v>
      </c>
      <c r="G1183" s="518"/>
      <c r="H1183" s="257" t="s">
        <v>231</v>
      </c>
      <c r="I1183" s="258">
        <v>0.14000000000000001</v>
      </c>
      <c r="J1183" s="258">
        <v>0</v>
      </c>
      <c r="K1183" s="259">
        <v>16.78</v>
      </c>
      <c r="L1183" s="259">
        <v>2.35</v>
      </c>
    </row>
    <row r="1184" spans="2:12" ht="25.5" x14ac:dyDescent="0.25">
      <c r="B1184" s="255" t="s">
        <v>2273</v>
      </c>
      <c r="C1184" s="256" t="s">
        <v>2184</v>
      </c>
      <c r="D1184" s="255" t="s">
        <v>229</v>
      </c>
      <c r="E1184" s="255" t="s">
        <v>2185</v>
      </c>
      <c r="F1184" s="518" t="s">
        <v>2162</v>
      </c>
      <c r="G1184" s="518"/>
      <c r="H1184" s="257" t="s">
        <v>231</v>
      </c>
      <c r="I1184" s="258">
        <v>0.14000000000000001</v>
      </c>
      <c r="J1184" s="258">
        <v>0</v>
      </c>
      <c r="K1184" s="259">
        <v>23.41</v>
      </c>
      <c r="L1184" s="259">
        <v>3.28</v>
      </c>
    </row>
    <row r="1185" spans="2:12" ht="25.5" x14ac:dyDescent="0.25">
      <c r="B1185" s="260"/>
      <c r="C1185" s="260"/>
      <c r="D1185" s="260"/>
      <c r="E1185" s="260"/>
      <c r="F1185" s="260"/>
      <c r="G1185" s="260" t="s">
        <v>2274</v>
      </c>
      <c r="H1185" s="261">
        <v>2.88</v>
      </c>
      <c r="I1185" s="260" t="s">
        <v>2275</v>
      </c>
      <c r="J1185" s="261">
        <v>2.73</v>
      </c>
      <c r="K1185" s="260" t="s">
        <v>2276</v>
      </c>
      <c r="L1185" s="261">
        <v>5.61</v>
      </c>
    </row>
    <row r="1186" spans="2:12" ht="25.5" x14ac:dyDescent="0.25">
      <c r="B1186" s="260"/>
      <c r="C1186" s="260"/>
      <c r="D1186" s="260"/>
      <c r="E1186" s="260"/>
      <c r="F1186" s="260"/>
      <c r="G1186" s="260" t="s">
        <v>2277</v>
      </c>
      <c r="H1186" s="261">
        <v>0</v>
      </c>
      <c r="I1186" s="519"/>
      <c r="J1186" s="519" t="s">
        <v>2278</v>
      </c>
      <c r="K1186" s="260"/>
      <c r="L1186" s="261">
        <v>8.3699999999999992</v>
      </c>
    </row>
    <row r="1187" spans="2:12" ht="13.5" thickBot="1" x14ac:dyDescent="0.3">
      <c r="B1187" s="222"/>
      <c r="C1187" s="222"/>
      <c r="D1187" s="222"/>
      <c r="E1187" s="222"/>
      <c r="F1187" s="222"/>
      <c r="G1187" s="222"/>
      <c r="H1187" s="222"/>
      <c r="I1187" s="222" t="s">
        <v>2279</v>
      </c>
      <c r="J1187" s="262" t="s">
        <v>2553</v>
      </c>
      <c r="K1187" s="222" t="s">
        <v>2280</v>
      </c>
      <c r="L1187" s="263">
        <v>8.3699999999999992</v>
      </c>
    </row>
    <row r="1188" spans="2:12" ht="13.5" thickTop="1" x14ac:dyDescent="0.25">
      <c r="B1188" s="264"/>
      <c r="C1188" s="264"/>
      <c r="D1188" s="264"/>
      <c r="E1188" s="264"/>
      <c r="F1188" s="264"/>
      <c r="G1188" s="264"/>
      <c r="H1188" s="264"/>
      <c r="I1188" s="264"/>
      <c r="J1188" s="264"/>
      <c r="K1188" s="264"/>
      <c r="L1188" s="264"/>
    </row>
    <row r="1189" spans="2:12" ht="45" x14ac:dyDescent="0.25">
      <c r="B1189" s="247" t="s">
        <v>510</v>
      </c>
      <c r="C1189" s="248" t="s">
        <v>24</v>
      </c>
      <c r="D1189" s="247" t="s">
        <v>50</v>
      </c>
      <c r="E1189" s="247" t="s">
        <v>45</v>
      </c>
      <c r="F1189" s="520" t="s">
        <v>2152</v>
      </c>
      <c r="G1189" s="520"/>
      <c r="H1189" s="249" t="s">
        <v>39</v>
      </c>
      <c r="I1189" s="248" t="s">
        <v>41</v>
      </c>
      <c r="J1189" s="248" t="s">
        <v>2271</v>
      </c>
      <c r="K1189" s="248" t="s">
        <v>82</v>
      </c>
      <c r="L1189" s="248" t="s">
        <v>40</v>
      </c>
    </row>
    <row r="1190" spans="2:12" ht="25.5" x14ac:dyDescent="0.25">
      <c r="B1190" s="250" t="s">
        <v>2272</v>
      </c>
      <c r="C1190" s="251" t="s">
        <v>511</v>
      </c>
      <c r="D1190" s="250" t="s">
        <v>229</v>
      </c>
      <c r="E1190" s="250" t="s">
        <v>512</v>
      </c>
      <c r="F1190" s="521">
        <v>8</v>
      </c>
      <c r="G1190" s="521"/>
      <c r="H1190" s="252" t="s">
        <v>279</v>
      </c>
      <c r="I1190" s="253">
        <v>1</v>
      </c>
      <c r="J1190" s="254"/>
      <c r="K1190" s="254">
        <v>16.68</v>
      </c>
      <c r="L1190" s="254">
        <v>16.68</v>
      </c>
    </row>
    <row r="1191" spans="2:12" ht="25.5" x14ac:dyDescent="0.25">
      <c r="B1191" s="255" t="s">
        <v>2273</v>
      </c>
      <c r="C1191" s="256" t="s">
        <v>2184</v>
      </c>
      <c r="D1191" s="255" t="s">
        <v>229</v>
      </c>
      <c r="E1191" s="255" t="s">
        <v>2185</v>
      </c>
      <c r="F1191" s="518" t="s">
        <v>2162</v>
      </c>
      <c r="G1191" s="518"/>
      <c r="H1191" s="257" t="s">
        <v>231</v>
      </c>
      <c r="I1191" s="258">
        <v>0.28000000000000003</v>
      </c>
      <c r="J1191" s="258">
        <v>0</v>
      </c>
      <c r="K1191" s="259">
        <v>23.41</v>
      </c>
      <c r="L1191" s="259">
        <v>6.55</v>
      </c>
    </row>
    <row r="1192" spans="2:12" ht="25.5" x14ac:dyDescent="0.25">
      <c r="B1192" s="255" t="s">
        <v>2273</v>
      </c>
      <c r="C1192" s="256" t="s">
        <v>2847</v>
      </c>
      <c r="D1192" s="255" t="s">
        <v>229</v>
      </c>
      <c r="E1192" s="255" t="s">
        <v>3267</v>
      </c>
      <c r="F1192" s="518" t="s">
        <v>2283</v>
      </c>
      <c r="G1192" s="518"/>
      <c r="H1192" s="257" t="s">
        <v>268</v>
      </c>
      <c r="I1192" s="258">
        <v>1</v>
      </c>
      <c r="J1192" s="258">
        <v>0</v>
      </c>
      <c r="K1192" s="259">
        <v>5.44</v>
      </c>
      <c r="L1192" s="259">
        <v>5.44</v>
      </c>
    </row>
    <row r="1193" spans="2:12" ht="25.5" x14ac:dyDescent="0.25">
      <c r="B1193" s="255" t="s">
        <v>2273</v>
      </c>
      <c r="C1193" s="256" t="s">
        <v>2163</v>
      </c>
      <c r="D1193" s="255" t="s">
        <v>229</v>
      </c>
      <c r="E1193" s="255" t="s">
        <v>2164</v>
      </c>
      <c r="F1193" s="518" t="s">
        <v>2162</v>
      </c>
      <c r="G1193" s="518"/>
      <c r="H1193" s="257" t="s">
        <v>231</v>
      </c>
      <c r="I1193" s="258">
        <v>0.28000000000000003</v>
      </c>
      <c r="J1193" s="258">
        <v>0</v>
      </c>
      <c r="K1193" s="259">
        <v>16.78</v>
      </c>
      <c r="L1193" s="259">
        <v>4.7</v>
      </c>
    </row>
    <row r="1194" spans="2:12" ht="25.5" x14ac:dyDescent="0.25">
      <c r="B1194" s="260"/>
      <c r="C1194" s="260"/>
      <c r="D1194" s="260"/>
      <c r="E1194" s="260"/>
      <c r="F1194" s="260"/>
      <c r="G1194" s="260" t="s">
        <v>2274</v>
      </c>
      <c r="H1194" s="261">
        <v>5.77</v>
      </c>
      <c r="I1194" s="260" t="s">
        <v>2275</v>
      </c>
      <c r="J1194" s="261">
        <v>5.47</v>
      </c>
      <c r="K1194" s="260" t="s">
        <v>2276</v>
      </c>
      <c r="L1194" s="261">
        <v>11.24</v>
      </c>
    </row>
    <row r="1195" spans="2:12" ht="25.5" x14ac:dyDescent="0.25">
      <c r="B1195" s="260"/>
      <c r="C1195" s="260"/>
      <c r="D1195" s="260"/>
      <c r="E1195" s="260"/>
      <c r="F1195" s="260"/>
      <c r="G1195" s="260" t="s">
        <v>2277</v>
      </c>
      <c r="H1195" s="261">
        <v>0</v>
      </c>
      <c r="I1195" s="519"/>
      <c r="J1195" s="519" t="s">
        <v>2278</v>
      </c>
      <c r="K1195" s="260"/>
      <c r="L1195" s="261">
        <v>16.68</v>
      </c>
    </row>
    <row r="1196" spans="2:12" ht="13.5" thickBot="1" x14ac:dyDescent="0.3">
      <c r="B1196" s="222"/>
      <c r="C1196" s="222"/>
      <c r="D1196" s="222"/>
      <c r="E1196" s="222"/>
      <c r="F1196" s="222"/>
      <c r="G1196" s="222"/>
      <c r="H1196" s="222"/>
      <c r="I1196" s="222" t="s">
        <v>2279</v>
      </c>
      <c r="J1196" s="262" t="s">
        <v>2755</v>
      </c>
      <c r="K1196" s="222" t="s">
        <v>2280</v>
      </c>
      <c r="L1196" s="263">
        <v>116.76</v>
      </c>
    </row>
    <row r="1197" spans="2:12" ht="13.5" thickTop="1" x14ac:dyDescent="0.25">
      <c r="B1197" s="264"/>
      <c r="C1197" s="264"/>
      <c r="D1197" s="264"/>
      <c r="E1197" s="264"/>
      <c r="F1197" s="264"/>
      <c r="G1197" s="264"/>
      <c r="H1197" s="264"/>
      <c r="I1197" s="264"/>
      <c r="J1197" s="264"/>
      <c r="K1197" s="264"/>
      <c r="L1197" s="264"/>
    </row>
    <row r="1198" spans="2:12" ht="45" x14ac:dyDescent="0.25">
      <c r="B1198" s="247" t="s">
        <v>513</v>
      </c>
      <c r="C1198" s="248" t="s">
        <v>24</v>
      </c>
      <c r="D1198" s="247" t="s">
        <v>50</v>
      </c>
      <c r="E1198" s="247" t="s">
        <v>45</v>
      </c>
      <c r="F1198" s="520" t="s">
        <v>2152</v>
      </c>
      <c r="G1198" s="520"/>
      <c r="H1198" s="249" t="s">
        <v>39</v>
      </c>
      <c r="I1198" s="248" t="s">
        <v>41</v>
      </c>
      <c r="J1198" s="248" t="s">
        <v>2271</v>
      </c>
      <c r="K1198" s="248" t="s">
        <v>82</v>
      </c>
      <c r="L1198" s="248" t="s">
        <v>40</v>
      </c>
    </row>
    <row r="1199" spans="2:12" ht="25.5" x14ac:dyDescent="0.25">
      <c r="B1199" s="250" t="s">
        <v>2272</v>
      </c>
      <c r="C1199" s="251" t="s">
        <v>514</v>
      </c>
      <c r="D1199" s="250" t="s">
        <v>229</v>
      </c>
      <c r="E1199" s="250" t="s">
        <v>515</v>
      </c>
      <c r="F1199" s="521">
        <v>8</v>
      </c>
      <c r="G1199" s="521"/>
      <c r="H1199" s="252" t="s">
        <v>279</v>
      </c>
      <c r="I1199" s="253">
        <v>1</v>
      </c>
      <c r="J1199" s="254"/>
      <c r="K1199" s="254">
        <v>26.99</v>
      </c>
      <c r="L1199" s="254">
        <v>26.99</v>
      </c>
    </row>
    <row r="1200" spans="2:12" ht="25.5" x14ac:dyDescent="0.25">
      <c r="B1200" s="255" t="s">
        <v>2273</v>
      </c>
      <c r="C1200" s="256" t="s">
        <v>2163</v>
      </c>
      <c r="D1200" s="255" t="s">
        <v>229</v>
      </c>
      <c r="E1200" s="255" t="s">
        <v>2164</v>
      </c>
      <c r="F1200" s="518" t="s">
        <v>2162</v>
      </c>
      <c r="G1200" s="518"/>
      <c r="H1200" s="257" t="s">
        <v>231</v>
      </c>
      <c r="I1200" s="258">
        <v>0.45</v>
      </c>
      <c r="J1200" s="258">
        <v>0</v>
      </c>
      <c r="K1200" s="259">
        <v>16.78</v>
      </c>
      <c r="L1200" s="259">
        <v>7.55</v>
      </c>
    </row>
    <row r="1201" spans="2:12" ht="25.5" x14ac:dyDescent="0.25">
      <c r="B1201" s="255" t="s">
        <v>2273</v>
      </c>
      <c r="C1201" s="256" t="s">
        <v>2184</v>
      </c>
      <c r="D1201" s="255" t="s">
        <v>229</v>
      </c>
      <c r="E1201" s="255" t="s">
        <v>2185</v>
      </c>
      <c r="F1201" s="518" t="s">
        <v>2162</v>
      </c>
      <c r="G1201" s="518"/>
      <c r="H1201" s="257" t="s">
        <v>231</v>
      </c>
      <c r="I1201" s="258">
        <v>0.45</v>
      </c>
      <c r="J1201" s="258">
        <v>0</v>
      </c>
      <c r="K1201" s="259">
        <v>23.41</v>
      </c>
      <c r="L1201" s="259">
        <v>10.53</v>
      </c>
    </row>
    <row r="1202" spans="2:12" ht="25.5" x14ac:dyDescent="0.25">
      <c r="B1202" s="255" t="s">
        <v>2273</v>
      </c>
      <c r="C1202" s="256" t="s">
        <v>2848</v>
      </c>
      <c r="D1202" s="255" t="s">
        <v>229</v>
      </c>
      <c r="E1202" s="255" t="s">
        <v>3268</v>
      </c>
      <c r="F1202" s="518" t="s">
        <v>2283</v>
      </c>
      <c r="G1202" s="518"/>
      <c r="H1202" s="257" t="s">
        <v>268</v>
      </c>
      <c r="I1202" s="258">
        <v>1</v>
      </c>
      <c r="J1202" s="258">
        <v>0</v>
      </c>
      <c r="K1202" s="259">
        <v>8.91</v>
      </c>
      <c r="L1202" s="259">
        <v>8.91</v>
      </c>
    </row>
    <row r="1203" spans="2:12" ht="25.5" x14ac:dyDescent="0.25">
      <c r="B1203" s="260"/>
      <c r="C1203" s="260"/>
      <c r="D1203" s="260"/>
      <c r="E1203" s="260"/>
      <c r="F1203" s="260"/>
      <c r="G1203" s="260" t="s">
        <v>2274</v>
      </c>
      <c r="H1203" s="261">
        <v>9.2899999999999991</v>
      </c>
      <c r="I1203" s="260" t="s">
        <v>2275</v>
      </c>
      <c r="J1203" s="261">
        <v>8.7899999999999991</v>
      </c>
      <c r="K1203" s="260" t="s">
        <v>2276</v>
      </c>
      <c r="L1203" s="261">
        <v>18.079999999999998</v>
      </c>
    </row>
    <row r="1204" spans="2:12" ht="25.5" x14ac:dyDescent="0.25">
      <c r="B1204" s="260"/>
      <c r="C1204" s="260"/>
      <c r="D1204" s="260"/>
      <c r="E1204" s="260"/>
      <c r="F1204" s="260"/>
      <c r="G1204" s="260" t="s">
        <v>2277</v>
      </c>
      <c r="H1204" s="261">
        <v>0</v>
      </c>
      <c r="I1204" s="519"/>
      <c r="J1204" s="519" t="s">
        <v>2278</v>
      </c>
      <c r="K1204" s="260"/>
      <c r="L1204" s="261">
        <v>26.99</v>
      </c>
    </row>
    <row r="1205" spans="2:12" ht="13.5" thickBot="1" x14ac:dyDescent="0.3">
      <c r="B1205" s="222"/>
      <c r="C1205" s="222"/>
      <c r="D1205" s="222"/>
      <c r="E1205" s="222"/>
      <c r="F1205" s="222"/>
      <c r="G1205" s="222"/>
      <c r="H1205" s="222"/>
      <c r="I1205" s="222" t="s">
        <v>2279</v>
      </c>
      <c r="J1205" s="262" t="s">
        <v>2553</v>
      </c>
      <c r="K1205" s="222" t="s">
        <v>2280</v>
      </c>
      <c r="L1205" s="263">
        <v>26.99</v>
      </c>
    </row>
    <row r="1206" spans="2:12" ht="13.5" thickTop="1" x14ac:dyDescent="0.25">
      <c r="B1206" s="264"/>
      <c r="C1206" s="264"/>
      <c r="D1206" s="264"/>
      <c r="E1206" s="264"/>
      <c r="F1206" s="264"/>
      <c r="G1206" s="264"/>
      <c r="H1206" s="264"/>
      <c r="I1206" s="264"/>
      <c r="J1206" s="264"/>
      <c r="K1206" s="264"/>
      <c r="L1206" s="264"/>
    </row>
    <row r="1207" spans="2:12" ht="45" x14ac:dyDescent="0.25">
      <c r="B1207" s="247" t="s">
        <v>516</v>
      </c>
      <c r="C1207" s="248" t="s">
        <v>24</v>
      </c>
      <c r="D1207" s="247" t="s">
        <v>50</v>
      </c>
      <c r="E1207" s="247" t="s">
        <v>45</v>
      </c>
      <c r="F1207" s="520" t="s">
        <v>2152</v>
      </c>
      <c r="G1207" s="520"/>
      <c r="H1207" s="249" t="s">
        <v>39</v>
      </c>
      <c r="I1207" s="248" t="s">
        <v>41</v>
      </c>
      <c r="J1207" s="248" t="s">
        <v>2271</v>
      </c>
      <c r="K1207" s="248" t="s">
        <v>82</v>
      </c>
      <c r="L1207" s="248" t="s">
        <v>40</v>
      </c>
    </row>
    <row r="1208" spans="2:12" ht="25.5" x14ac:dyDescent="0.25">
      <c r="B1208" s="250" t="s">
        <v>2272</v>
      </c>
      <c r="C1208" s="251" t="s">
        <v>517</v>
      </c>
      <c r="D1208" s="250" t="s">
        <v>229</v>
      </c>
      <c r="E1208" s="250" t="s">
        <v>518</v>
      </c>
      <c r="F1208" s="521">
        <v>8</v>
      </c>
      <c r="G1208" s="521"/>
      <c r="H1208" s="252" t="s">
        <v>279</v>
      </c>
      <c r="I1208" s="253">
        <v>1</v>
      </c>
      <c r="J1208" s="254"/>
      <c r="K1208" s="254">
        <v>13.62</v>
      </c>
      <c r="L1208" s="254">
        <v>13.62</v>
      </c>
    </row>
    <row r="1209" spans="2:12" ht="25.5" x14ac:dyDescent="0.25">
      <c r="B1209" s="255" t="s">
        <v>2273</v>
      </c>
      <c r="C1209" s="256" t="s">
        <v>2184</v>
      </c>
      <c r="D1209" s="255" t="s">
        <v>229</v>
      </c>
      <c r="E1209" s="255" t="s">
        <v>2185</v>
      </c>
      <c r="F1209" s="518" t="s">
        <v>2162</v>
      </c>
      <c r="G1209" s="518"/>
      <c r="H1209" s="257" t="s">
        <v>231</v>
      </c>
      <c r="I1209" s="258">
        <v>0.28000000000000003</v>
      </c>
      <c r="J1209" s="258">
        <v>0</v>
      </c>
      <c r="K1209" s="259">
        <v>23.41</v>
      </c>
      <c r="L1209" s="259">
        <v>6.55</v>
      </c>
    </row>
    <row r="1210" spans="2:12" ht="25.5" x14ac:dyDescent="0.25">
      <c r="B1210" s="255" t="s">
        <v>2273</v>
      </c>
      <c r="C1210" s="256" t="s">
        <v>2849</v>
      </c>
      <c r="D1210" s="255" t="s">
        <v>229</v>
      </c>
      <c r="E1210" s="255" t="s">
        <v>3269</v>
      </c>
      <c r="F1210" s="518" t="s">
        <v>2283</v>
      </c>
      <c r="G1210" s="518"/>
      <c r="H1210" s="257" t="s">
        <v>268</v>
      </c>
      <c r="I1210" s="258">
        <v>1</v>
      </c>
      <c r="J1210" s="258">
        <v>0</v>
      </c>
      <c r="K1210" s="259">
        <v>2.38</v>
      </c>
      <c r="L1210" s="259">
        <v>2.38</v>
      </c>
    </row>
    <row r="1211" spans="2:12" ht="25.5" x14ac:dyDescent="0.25">
      <c r="B1211" s="255" t="s">
        <v>2273</v>
      </c>
      <c r="C1211" s="256" t="s">
        <v>2163</v>
      </c>
      <c r="D1211" s="255" t="s">
        <v>229</v>
      </c>
      <c r="E1211" s="255" t="s">
        <v>2164</v>
      </c>
      <c r="F1211" s="518" t="s">
        <v>2162</v>
      </c>
      <c r="G1211" s="518"/>
      <c r="H1211" s="257" t="s">
        <v>231</v>
      </c>
      <c r="I1211" s="258">
        <v>0.28000000000000003</v>
      </c>
      <c r="J1211" s="258">
        <v>0</v>
      </c>
      <c r="K1211" s="259">
        <v>16.78</v>
      </c>
      <c r="L1211" s="259">
        <v>4.7</v>
      </c>
    </row>
    <row r="1212" spans="2:12" ht="25.5" x14ac:dyDescent="0.25">
      <c r="B1212" s="260"/>
      <c r="C1212" s="260"/>
      <c r="D1212" s="260"/>
      <c r="E1212" s="260"/>
      <c r="F1212" s="260"/>
      <c r="G1212" s="260" t="s">
        <v>2274</v>
      </c>
      <c r="H1212" s="261">
        <v>5.77</v>
      </c>
      <c r="I1212" s="260" t="s">
        <v>2275</v>
      </c>
      <c r="J1212" s="261">
        <v>5.47</v>
      </c>
      <c r="K1212" s="260" t="s">
        <v>2276</v>
      </c>
      <c r="L1212" s="261">
        <v>11.24</v>
      </c>
    </row>
    <row r="1213" spans="2:12" ht="25.5" x14ac:dyDescent="0.25">
      <c r="B1213" s="260"/>
      <c r="C1213" s="260"/>
      <c r="D1213" s="260"/>
      <c r="E1213" s="260"/>
      <c r="F1213" s="260"/>
      <c r="G1213" s="260" t="s">
        <v>2277</v>
      </c>
      <c r="H1213" s="261">
        <v>0</v>
      </c>
      <c r="I1213" s="519"/>
      <c r="J1213" s="519" t="s">
        <v>2278</v>
      </c>
      <c r="K1213" s="260"/>
      <c r="L1213" s="261">
        <v>13.62</v>
      </c>
    </row>
    <row r="1214" spans="2:12" ht="13.5" thickBot="1" x14ac:dyDescent="0.3">
      <c r="B1214" s="222"/>
      <c r="C1214" s="222"/>
      <c r="D1214" s="222"/>
      <c r="E1214" s="222"/>
      <c r="F1214" s="222"/>
      <c r="G1214" s="222"/>
      <c r="H1214" s="222"/>
      <c r="I1214" s="222" t="s">
        <v>2279</v>
      </c>
      <c r="J1214" s="262" t="s">
        <v>2727</v>
      </c>
      <c r="K1214" s="222" t="s">
        <v>2280</v>
      </c>
      <c r="L1214" s="263">
        <v>122.58</v>
      </c>
    </row>
    <row r="1215" spans="2:12" ht="13.5" thickTop="1" x14ac:dyDescent="0.25">
      <c r="B1215" s="264"/>
      <c r="C1215" s="264"/>
      <c r="D1215" s="264"/>
      <c r="E1215" s="264"/>
      <c r="F1215" s="264"/>
      <c r="G1215" s="264"/>
      <c r="H1215" s="264"/>
      <c r="I1215" s="264"/>
      <c r="J1215" s="264"/>
      <c r="K1215" s="264"/>
      <c r="L1215" s="264"/>
    </row>
    <row r="1216" spans="2:12" ht="45" x14ac:dyDescent="0.25">
      <c r="B1216" s="247" t="s">
        <v>519</v>
      </c>
      <c r="C1216" s="248" t="s">
        <v>24</v>
      </c>
      <c r="D1216" s="247" t="s">
        <v>50</v>
      </c>
      <c r="E1216" s="247" t="s">
        <v>45</v>
      </c>
      <c r="F1216" s="520" t="s">
        <v>2152</v>
      </c>
      <c r="G1216" s="520"/>
      <c r="H1216" s="249" t="s">
        <v>39</v>
      </c>
      <c r="I1216" s="248" t="s">
        <v>41</v>
      </c>
      <c r="J1216" s="248" t="s">
        <v>2271</v>
      </c>
      <c r="K1216" s="248" t="s">
        <v>82</v>
      </c>
      <c r="L1216" s="248" t="s">
        <v>40</v>
      </c>
    </row>
    <row r="1217" spans="2:12" ht="25.5" x14ac:dyDescent="0.25">
      <c r="B1217" s="250" t="s">
        <v>2272</v>
      </c>
      <c r="C1217" s="251" t="s">
        <v>520</v>
      </c>
      <c r="D1217" s="250" t="s">
        <v>229</v>
      </c>
      <c r="E1217" s="250" t="s">
        <v>521</v>
      </c>
      <c r="F1217" s="521">
        <v>8</v>
      </c>
      <c r="G1217" s="521"/>
      <c r="H1217" s="252" t="s">
        <v>279</v>
      </c>
      <c r="I1217" s="253">
        <v>1</v>
      </c>
      <c r="J1217" s="254"/>
      <c r="K1217" s="254">
        <v>15.06</v>
      </c>
      <c r="L1217" s="254">
        <v>15.06</v>
      </c>
    </row>
    <row r="1218" spans="2:12" ht="25.5" x14ac:dyDescent="0.25">
      <c r="B1218" s="255" t="s">
        <v>2273</v>
      </c>
      <c r="C1218" s="256" t="s">
        <v>2163</v>
      </c>
      <c r="D1218" s="255" t="s">
        <v>229</v>
      </c>
      <c r="E1218" s="255" t="s">
        <v>2164</v>
      </c>
      <c r="F1218" s="518" t="s">
        <v>2162</v>
      </c>
      <c r="G1218" s="518"/>
      <c r="H1218" s="257" t="s">
        <v>231</v>
      </c>
      <c r="I1218" s="258">
        <v>0.28000000000000003</v>
      </c>
      <c r="J1218" s="258">
        <v>0</v>
      </c>
      <c r="K1218" s="259">
        <v>16.78</v>
      </c>
      <c r="L1218" s="259">
        <v>4.7</v>
      </c>
    </row>
    <row r="1219" spans="2:12" ht="25.5" x14ac:dyDescent="0.25">
      <c r="B1219" s="255" t="s">
        <v>2273</v>
      </c>
      <c r="C1219" s="256" t="s">
        <v>2844</v>
      </c>
      <c r="D1219" s="255" t="s">
        <v>229</v>
      </c>
      <c r="E1219" s="255" t="s">
        <v>521</v>
      </c>
      <c r="F1219" s="518" t="s">
        <v>2283</v>
      </c>
      <c r="G1219" s="518"/>
      <c r="H1219" s="257" t="s">
        <v>268</v>
      </c>
      <c r="I1219" s="258">
        <v>1</v>
      </c>
      <c r="J1219" s="258">
        <v>0</v>
      </c>
      <c r="K1219" s="259">
        <v>3.82</v>
      </c>
      <c r="L1219" s="259">
        <v>3.82</v>
      </c>
    </row>
    <row r="1220" spans="2:12" ht="25.5" x14ac:dyDescent="0.25">
      <c r="B1220" s="255" t="s">
        <v>2273</v>
      </c>
      <c r="C1220" s="256" t="s">
        <v>2184</v>
      </c>
      <c r="D1220" s="255" t="s">
        <v>229</v>
      </c>
      <c r="E1220" s="255" t="s">
        <v>2185</v>
      </c>
      <c r="F1220" s="518" t="s">
        <v>2162</v>
      </c>
      <c r="G1220" s="518"/>
      <c r="H1220" s="257" t="s">
        <v>231</v>
      </c>
      <c r="I1220" s="258">
        <v>0.28000000000000003</v>
      </c>
      <c r="J1220" s="258">
        <v>0</v>
      </c>
      <c r="K1220" s="259">
        <v>23.41</v>
      </c>
      <c r="L1220" s="259">
        <v>6.55</v>
      </c>
    </row>
    <row r="1221" spans="2:12" ht="25.5" x14ac:dyDescent="0.25">
      <c r="B1221" s="260"/>
      <c r="C1221" s="260"/>
      <c r="D1221" s="260"/>
      <c r="E1221" s="260"/>
      <c r="F1221" s="260"/>
      <c r="G1221" s="260" t="s">
        <v>2274</v>
      </c>
      <c r="H1221" s="261">
        <v>5.77</v>
      </c>
      <c r="I1221" s="260" t="s">
        <v>2275</v>
      </c>
      <c r="J1221" s="261">
        <v>5.47</v>
      </c>
      <c r="K1221" s="260" t="s">
        <v>2276</v>
      </c>
      <c r="L1221" s="261">
        <v>11.24</v>
      </c>
    </row>
    <row r="1222" spans="2:12" ht="25.5" x14ac:dyDescent="0.25">
      <c r="B1222" s="260"/>
      <c r="C1222" s="260"/>
      <c r="D1222" s="260"/>
      <c r="E1222" s="260"/>
      <c r="F1222" s="260"/>
      <c r="G1222" s="260" t="s">
        <v>2277</v>
      </c>
      <c r="H1222" s="261">
        <v>0</v>
      </c>
      <c r="I1222" s="519"/>
      <c r="J1222" s="519" t="s">
        <v>2278</v>
      </c>
      <c r="K1222" s="260"/>
      <c r="L1222" s="261">
        <v>15.06</v>
      </c>
    </row>
    <row r="1223" spans="2:12" ht="13.5" thickBot="1" x14ac:dyDescent="0.3">
      <c r="B1223" s="222"/>
      <c r="C1223" s="222"/>
      <c r="D1223" s="222"/>
      <c r="E1223" s="222"/>
      <c r="F1223" s="222"/>
      <c r="G1223" s="222"/>
      <c r="H1223" s="222"/>
      <c r="I1223" s="222" t="s">
        <v>2279</v>
      </c>
      <c r="J1223" s="262" t="s">
        <v>2755</v>
      </c>
      <c r="K1223" s="222" t="s">
        <v>2280</v>
      </c>
      <c r="L1223" s="263">
        <v>105.42</v>
      </c>
    </row>
    <row r="1224" spans="2:12" ht="13.5" thickTop="1" x14ac:dyDescent="0.25">
      <c r="B1224" s="264"/>
      <c r="C1224" s="264"/>
      <c r="D1224" s="264"/>
      <c r="E1224" s="264"/>
      <c r="F1224" s="264"/>
      <c r="G1224" s="264"/>
      <c r="H1224" s="264"/>
      <c r="I1224" s="264"/>
      <c r="J1224" s="264"/>
      <c r="K1224" s="264"/>
      <c r="L1224" s="264"/>
    </row>
    <row r="1225" spans="2:12" ht="45" x14ac:dyDescent="0.25">
      <c r="B1225" s="247" t="s">
        <v>522</v>
      </c>
      <c r="C1225" s="248" t="s">
        <v>24</v>
      </c>
      <c r="D1225" s="247" t="s">
        <v>50</v>
      </c>
      <c r="E1225" s="247" t="s">
        <v>45</v>
      </c>
      <c r="F1225" s="520" t="s">
        <v>2152</v>
      </c>
      <c r="G1225" s="520"/>
      <c r="H1225" s="249" t="s">
        <v>39</v>
      </c>
      <c r="I1225" s="248" t="s">
        <v>41</v>
      </c>
      <c r="J1225" s="248" t="s">
        <v>2271</v>
      </c>
      <c r="K1225" s="248" t="s">
        <v>82</v>
      </c>
      <c r="L1225" s="248" t="s">
        <v>40</v>
      </c>
    </row>
    <row r="1226" spans="2:12" ht="25.5" x14ac:dyDescent="0.25">
      <c r="B1226" s="250" t="s">
        <v>2272</v>
      </c>
      <c r="C1226" s="251" t="s">
        <v>523</v>
      </c>
      <c r="D1226" s="250" t="s">
        <v>229</v>
      </c>
      <c r="E1226" s="250" t="s">
        <v>524</v>
      </c>
      <c r="F1226" s="521">
        <v>8</v>
      </c>
      <c r="G1226" s="521"/>
      <c r="H1226" s="252" t="s">
        <v>279</v>
      </c>
      <c r="I1226" s="253">
        <v>1</v>
      </c>
      <c r="J1226" s="254"/>
      <c r="K1226" s="254">
        <v>22.61</v>
      </c>
      <c r="L1226" s="254">
        <v>22.61</v>
      </c>
    </row>
    <row r="1227" spans="2:12" ht="25.5" x14ac:dyDescent="0.25">
      <c r="B1227" s="255" t="s">
        <v>2273</v>
      </c>
      <c r="C1227" s="256" t="s">
        <v>2184</v>
      </c>
      <c r="D1227" s="255" t="s">
        <v>229</v>
      </c>
      <c r="E1227" s="255" t="s">
        <v>2185</v>
      </c>
      <c r="F1227" s="518" t="s">
        <v>2162</v>
      </c>
      <c r="G1227" s="518"/>
      <c r="H1227" s="257" t="s">
        <v>231</v>
      </c>
      <c r="I1227" s="258">
        <v>0.36</v>
      </c>
      <c r="J1227" s="258">
        <v>0</v>
      </c>
      <c r="K1227" s="259">
        <v>23.41</v>
      </c>
      <c r="L1227" s="259">
        <v>8.43</v>
      </c>
    </row>
    <row r="1228" spans="2:12" ht="25.5" x14ac:dyDescent="0.25">
      <c r="B1228" s="255" t="s">
        <v>2273</v>
      </c>
      <c r="C1228" s="256" t="s">
        <v>2866</v>
      </c>
      <c r="D1228" s="255" t="s">
        <v>229</v>
      </c>
      <c r="E1228" s="255" t="s">
        <v>524</v>
      </c>
      <c r="F1228" s="518" t="s">
        <v>2283</v>
      </c>
      <c r="G1228" s="518"/>
      <c r="H1228" s="257" t="s">
        <v>268</v>
      </c>
      <c r="I1228" s="258">
        <v>1</v>
      </c>
      <c r="J1228" s="258">
        <v>0</v>
      </c>
      <c r="K1228" s="259">
        <v>8.15</v>
      </c>
      <c r="L1228" s="259">
        <v>8.15</v>
      </c>
    </row>
    <row r="1229" spans="2:12" ht="25.5" x14ac:dyDescent="0.25">
      <c r="B1229" s="255" t="s">
        <v>2273</v>
      </c>
      <c r="C1229" s="256" t="s">
        <v>2163</v>
      </c>
      <c r="D1229" s="255" t="s">
        <v>229</v>
      </c>
      <c r="E1229" s="255" t="s">
        <v>2164</v>
      </c>
      <c r="F1229" s="518" t="s">
        <v>2162</v>
      </c>
      <c r="G1229" s="518"/>
      <c r="H1229" s="257" t="s">
        <v>231</v>
      </c>
      <c r="I1229" s="258">
        <v>0.36</v>
      </c>
      <c r="J1229" s="258">
        <v>0</v>
      </c>
      <c r="K1229" s="259">
        <v>16.78</v>
      </c>
      <c r="L1229" s="259">
        <v>6.04</v>
      </c>
    </row>
    <row r="1230" spans="2:12" ht="25.5" x14ac:dyDescent="0.25">
      <c r="B1230" s="260"/>
      <c r="C1230" s="260"/>
      <c r="D1230" s="260"/>
      <c r="E1230" s="260"/>
      <c r="F1230" s="260"/>
      <c r="G1230" s="260" t="s">
        <v>2274</v>
      </c>
      <c r="H1230" s="261">
        <v>7.43</v>
      </c>
      <c r="I1230" s="260" t="s">
        <v>2275</v>
      </c>
      <c r="J1230" s="261">
        <v>7.03</v>
      </c>
      <c r="K1230" s="260" t="s">
        <v>2276</v>
      </c>
      <c r="L1230" s="261">
        <v>14.46</v>
      </c>
    </row>
    <row r="1231" spans="2:12" ht="25.5" x14ac:dyDescent="0.25">
      <c r="B1231" s="260"/>
      <c r="C1231" s="260"/>
      <c r="D1231" s="260"/>
      <c r="E1231" s="260"/>
      <c r="F1231" s="260"/>
      <c r="G1231" s="260" t="s">
        <v>2277</v>
      </c>
      <c r="H1231" s="261">
        <v>0</v>
      </c>
      <c r="I1231" s="519"/>
      <c r="J1231" s="519" t="s">
        <v>2278</v>
      </c>
      <c r="K1231" s="260"/>
      <c r="L1231" s="261">
        <v>22.61</v>
      </c>
    </row>
    <row r="1232" spans="2:12" ht="13.5" thickBot="1" x14ac:dyDescent="0.3">
      <c r="B1232" s="222"/>
      <c r="C1232" s="222"/>
      <c r="D1232" s="222"/>
      <c r="E1232" s="222"/>
      <c r="F1232" s="222"/>
      <c r="G1232" s="222"/>
      <c r="H1232" s="222"/>
      <c r="I1232" s="222" t="s">
        <v>2279</v>
      </c>
      <c r="J1232" s="262" t="s">
        <v>2695</v>
      </c>
      <c r="K1232" s="222" t="s">
        <v>2280</v>
      </c>
      <c r="L1232" s="263">
        <v>45.22</v>
      </c>
    </row>
    <row r="1233" spans="2:14" ht="13.5" thickTop="1" x14ac:dyDescent="0.25">
      <c r="B1233" s="264"/>
      <c r="C1233" s="264"/>
      <c r="D1233" s="264"/>
      <c r="E1233" s="264"/>
      <c r="F1233" s="264"/>
      <c r="G1233" s="264"/>
      <c r="H1233" s="264"/>
      <c r="I1233" s="264"/>
      <c r="J1233" s="264"/>
      <c r="K1233" s="264"/>
      <c r="L1233" s="264"/>
    </row>
    <row r="1234" spans="2:14" ht="45" x14ac:dyDescent="0.25">
      <c r="B1234" s="247" t="s">
        <v>525</v>
      </c>
      <c r="C1234" s="248" t="s">
        <v>24</v>
      </c>
      <c r="D1234" s="247" t="s">
        <v>50</v>
      </c>
      <c r="E1234" s="247" t="s">
        <v>45</v>
      </c>
      <c r="F1234" s="520" t="s">
        <v>2152</v>
      </c>
      <c r="G1234" s="520"/>
      <c r="H1234" s="249" t="s">
        <v>39</v>
      </c>
      <c r="I1234" s="248" t="s">
        <v>41</v>
      </c>
      <c r="J1234" s="248" t="s">
        <v>2271</v>
      </c>
      <c r="K1234" s="248" t="s">
        <v>82</v>
      </c>
      <c r="L1234" s="248" t="s">
        <v>40</v>
      </c>
    </row>
    <row r="1235" spans="2:14" ht="25.5" x14ac:dyDescent="0.25">
      <c r="B1235" s="250" t="s">
        <v>2272</v>
      </c>
      <c r="C1235" s="251" t="s">
        <v>526</v>
      </c>
      <c r="D1235" s="250" t="s">
        <v>229</v>
      </c>
      <c r="E1235" s="250" t="s">
        <v>527</v>
      </c>
      <c r="F1235" s="521">
        <v>8</v>
      </c>
      <c r="G1235" s="521"/>
      <c r="H1235" s="252" t="s">
        <v>279</v>
      </c>
      <c r="I1235" s="253">
        <v>1</v>
      </c>
      <c r="J1235" s="254"/>
      <c r="K1235" s="254">
        <v>28.33</v>
      </c>
      <c r="L1235" s="254">
        <v>28.33</v>
      </c>
    </row>
    <row r="1236" spans="2:14" ht="25.5" x14ac:dyDescent="0.25">
      <c r="B1236" s="255" t="s">
        <v>2273</v>
      </c>
      <c r="C1236" s="256" t="s">
        <v>2868</v>
      </c>
      <c r="D1236" s="255" t="s">
        <v>229</v>
      </c>
      <c r="E1236" s="255" t="s">
        <v>527</v>
      </c>
      <c r="F1236" s="518" t="s">
        <v>2283</v>
      </c>
      <c r="G1236" s="518"/>
      <c r="H1236" s="257" t="s">
        <v>268</v>
      </c>
      <c r="I1236" s="258">
        <v>1</v>
      </c>
      <c r="J1236" s="258">
        <v>0</v>
      </c>
      <c r="K1236" s="259">
        <v>10.25</v>
      </c>
      <c r="L1236" s="259">
        <v>10.25</v>
      </c>
    </row>
    <row r="1237" spans="2:14" ht="25.5" x14ac:dyDescent="0.25">
      <c r="B1237" s="255" t="s">
        <v>2273</v>
      </c>
      <c r="C1237" s="256" t="s">
        <v>2184</v>
      </c>
      <c r="D1237" s="255" t="s">
        <v>229</v>
      </c>
      <c r="E1237" s="255" t="s">
        <v>2185</v>
      </c>
      <c r="F1237" s="518" t="s">
        <v>2162</v>
      </c>
      <c r="G1237" s="518"/>
      <c r="H1237" s="257" t="s">
        <v>231</v>
      </c>
      <c r="I1237" s="258">
        <v>0.45</v>
      </c>
      <c r="J1237" s="258">
        <v>0</v>
      </c>
      <c r="K1237" s="259">
        <v>23.41</v>
      </c>
      <c r="L1237" s="259">
        <v>10.53</v>
      </c>
    </row>
    <row r="1238" spans="2:14" ht="25.5" x14ac:dyDescent="0.25">
      <c r="B1238" s="255" t="s">
        <v>2273</v>
      </c>
      <c r="C1238" s="256" t="s">
        <v>2163</v>
      </c>
      <c r="D1238" s="255" t="s">
        <v>229</v>
      </c>
      <c r="E1238" s="255" t="s">
        <v>2164</v>
      </c>
      <c r="F1238" s="518" t="s">
        <v>2162</v>
      </c>
      <c r="G1238" s="518"/>
      <c r="H1238" s="257" t="s">
        <v>231</v>
      </c>
      <c r="I1238" s="258">
        <v>0.45</v>
      </c>
      <c r="J1238" s="258">
        <v>0</v>
      </c>
      <c r="K1238" s="259">
        <v>16.78</v>
      </c>
      <c r="L1238" s="259">
        <v>7.55</v>
      </c>
    </row>
    <row r="1239" spans="2:14" ht="25.5" x14ac:dyDescent="0.25">
      <c r="B1239" s="260"/>
      <c r="C1239" s="260"/>
      <c r="D1239" s="260"/>
      <c r="E1239" s="260"/>
      <c r="F1239" s="260"/>
      <c r="G1239" s="260" t="s">
        <v>2274</v>
      </c>
      <c r="H1239" s="261">
        <v>9.2899999999999991</v>
      </c>
      <c r="I1239" s="260" t="s">
        <v>2275</v>
      </c>
      <c r="J1239" s="261">
        <v>8.7899999999999991</v>
      </c>
      <c r="K1239" s="260" t="s">
        <v>2276</v>
      </c>
      <c r="L1239" s="261">
        <v>18.079999999999998</v>
      </c>
    </row>
    <row r="1240" spans="2:14" ht="25.5" x14ac:dyDescent="0.25">
      <c r="B1240" s="260"/>
      <c r="C1240" s="260"/>
      <c r="D1240" s="260"/>
      <c r="E1240" s="260"/>
      <c r="F1240" s="260"/>
      <c r="G1240" s="260" t="s">
        <v>2277</v>
      </c>
      <c r="H1240" s="261">
        <v>0</v>
      </c>
      <c r="I1240" s="519"/>
      <c r="J1240" s="519" t="s">
        <v>2278</v>
      </c>
      <c r="K1240" s="260"/>
      <c r="L1240" s="261">
        <v>28.33</v>
      </c>
    </row>
    <row r="1241" spans="2:14" ht="13.5" thickBot="1" x14ac:dyDescent="0.3">
      <c r="B1241" s="222"/>
      <c r="C1241" s="222"/>
      <c r="D1241" s="222"/>
      <c r="E1241" s="222"/>
      <c r="F1241" s="222"/>
      <c r="G1241" s="222"/>
      <c r="H1241" s="222"/>
      <c r="I1241" s="222" t="s">
        <v>2279</v>
      </c>
      <c r="J1241" s="262" t="s">
        <v>2741</v>
      </c>
      <c r="K1241" s="222" t="s">
        <v>2280</v>
      </c>
      <c r="L1241" s="263">
        <v>113.32</v>
      </c>
    </row>
    <row r="1242" spans="2:14" ht="13.5" thickTop="1" x14ac:dyDescent="0.25">
      <c r="B1242" s="264"/>
      <c r="C1242" s="264"/>
      <c r="D1242" s="264"/>
      <c r="E1242" s="264"/>
      <c r="F1242" s="264"/>
      <c r="G1242" s="264"/>
      <c r="H1242" s="264"/>
      <c r="I1242" s="264"/>
      <c r="J1242" s="264"/>
      <c r="K1242" s="264"/>
      <c r="L1242" s="264"/>
    </row>
    <row r="1243" spans="2:14" ht="45" x14ac:dyDescent="0.25">
      <c r="B1243" s="247" t="s">
        <v>528</v>
      </c>
      <c r="C1243" s="248" t="s">
        <v>24</v>
      </c>
      <c r="D1243" s="247" t="s">
        <v>50</v>
      </c>
      <c r="E1243" s="247" t="s">
        <v>45</v>
      </c>
      <c r="F1243" s="520" t="s">
        <v>2152</v>
      </c>
      <c r="G1243" s="520"/>
      <c r="H1243" s="249" t="s">
        <v>39</v>
      </c>
      <c r="I1243" s="248" t="s">
        <v>41</v>
      </c>
      <c r="J1243" s="248" t="s">
        <v>2271</v>
      </c>
      <c r="K1243" s="248" t="s">
        <v>82</v>
      </c>
      <c r="L1243" s="248" t="s">
        <v>40</v>
      </c>
    </row>
    <row r="1244" spans="2:14" ht="25.5" x14ac:dyDescent="0.25">
      <c r="B1244" s="250" t="s">
        <v>2272</v>
      </c>
      <c r="C1244" s="251" t="s">
        <v>529</v>
      </c>
      <c r="D1244" s="250" t="s">
        <v>229</v>
      </c>
      <c r="E1244" s="250" t="s">
        <v>530</v>
      </c>
      <c r="F1244" s="521">
        <v>8</v>
      </c>
      <c r="G1244" s="521"/>
      <c r="H1244" s="252" t="s">
        <v>279</v>
      </c>
      <c r="I1244" s="253">
        <v>1</v>
      </c>
      <c r="J1244" s="254"/>
      <c r="K1244" s="254">
        <v>14.23</v>
      </c>
      <c r="L1244" s="254">
        <v>14.23</v>
      </c>
    </row>
    <row r="1245" spans="2:14" ht="25.5" x14ac:dyDescent="0.25">
      <c r="B1245" s="255" t="s">
        <v>2273</v>
      </c>
      <c r="C1245" s="256" t="s">
        <v>2184</v>
      </c>
      <c r="D1245" s="255" t="s">
        <v>229</v>
      </c>
      <c r="E1245" s="255" t="s">
        <v>2185</v>
      </c>
      <c r="F1245" s="518" t="s">
        <v>2162</v>
      </c>
      <c r="G1245" s="518"/>
      <c r="H1245" s="257" t="s">
        <v>231</v>
      </c>
      <c r="I1245" s="258">
        <v>0.28000000000000003</v>
      </c>
      <c r="J1245" s="258">
        <v>0</v>
      </c>
      <c r="K1245" s="259">
        <v>23.41</v>
      </c>
      <c r="L1245" s="259">
        <v>6.55</v>
      </c>
    </row>
    <row r="1246" spans="2:14" ht="25.5" x14ac:dyDescent="0.25">
      <c r="B1246" s="255" t="s">
        <v>2273</v>
      </c>
      <c r="C1246" s="256" t="s">
        <v>2163</v>
      </c>
      <c r="D1246" s="255" t="s">
        <v>229</v>
      </c>
      <c r="E1246" s="255" t="s">
        <v>2164</v>
      </c>
      <c r="F1246" s="518" t="s">
        <v>2162</v>
      </c>
      <c r="G1246" s="518"/>
      <c r="H1246" s="257" t="s">
        <v>231</v>
      </c>
      <c r="I1246" s="258">
        <v>0.28000000000000003</v>
      </c>
      <c r="J1246" s="258">
        <v>0</v>
      </c>
      <c r="K1246" s="259">
        <v>16.78</v>
      </c>
      <c r="L1246" s="259">
        <v>4.7</v>
      </c>
    </row>
    <row r="1247" spans="2:14" ht="25.5" x14ac:dyDescent="0.25">
      <c r="B1247" s="255" t="s">
        <v>2273</v>
      </c>
      <c r="C1247" s="256" t="s">
        <v>2869</v>
      </c>
      <c r="D1247" s="255" t="s">
        <v>229</v>
      </c>
      <c r="E1247" s="255" t="s">
        <v>530</v>
      </c>
      <c r="F1247" s="518" t="s">
        <v>2283</v>
      </c>
      <c r="G1247" s="518"/>
      <c r="H1247" s="257" t="s">
        <v>268</v>
      </c>
      <c r="I1247" s="258">
        <v>1</v>
      </c>
      <c r="J1247" s="258">
        <v>0</v>
      </c>
      <c r="K1247" s="259">
        <v>2.99</v>
      </c>
      <c r="L1247" s="259">
        <v>2.99</v>
      </c>
      <c r="N1247" s="239"/>
    </row>
    <row r="1248" spans="2:14" ht="25.5" x14ac:dyDescent="0.25">
      <c r="B1248" s="260"/>
      <c r="C1248" s="260"/>
      <c r="D1248" s="260"/>
      <c r="E1248" s="260"/>
      <c r="F1248" s="260"/>
      <c r="G1248" s="260" t="s">
        <v>2274</v>
      </c>
      <c r="H1248" s="261">
        <v>5.77</v>
      </c>
      <c r="I1248" s="260" t="s">
        <v>2275</v>
      </c>
      <c r="J1248" s="261">
        <v>5.47</v>
      </c>
      <c r="K1248" s="260" t="s">
        <v>2276</v>
      </c>
      <c r="L1248" s="261">
        <v>11.24</v>
      </c>
    </row>
    <row r="1249" spans="2:12" ht="25.5" x14ac:dyDescent="0.25">
      <c r="B1249" s="260"/>
      <c r="C1249" s="260"/>
      <c r="D1249" s="260"/>
      <c r="E1249" s="260"/>
      <c r="F1249" s="260"/>
      <c r="G1249" s="260" t="s">
        <v>2277</v>
      </c>
      <c r="H1249" s="261">
        <v>0</v>
      </c>
      <c r="I1249" s="519"/>
      <c r="J1249" s="519" t="s">
        <v>2278</v>
      </c>
      <c r="K1249" s="260"/>
      <c r="L1249" s="261">
        <v>14.23</v>
      </c>
    </row>
    <row r="1250" spans="2:12" ht="13.5" thickBot="1" x14ac:dyDescent="0.3">
      <c r="B1250" s="222"/>
      <c r="C1250" s="222"/>
      <c r="D1250" s="222"/>
      <c r="E1250" s="222"/>
      <c r="F1250" s="222"/>
      <c r="G1250" s="222"/>
      <c r="H1250" s="222"/>
      <c r="I1250" s="222" t="s">
        <v>2279</v>
      </c>
      <c r="J1250" s="262" t="s">
        <v>2060</v>
      </c>
      <c r="K1250" s="222" t="s">
        <v>2280</v>
      </c>
      <c r="L1250" s="263">
        <v>71.150000000000006</v>
      </c>
    </row>
    <row r="1251" spans="2:12" ht="13.5" thickTop="1" x14ac:dyDescent="0.25">
      <c r="B1251" s="264"/>
      <c r="C1251" s="264"/>
      <c r="D1251" s="264"/>
      <c r="E1251" s="264"/>
      <c r="F1251" s="264"/>
      <c r="G1251" s="264"/>
      <c r="H1251" s="264"/>
      <c r="I1251" s="264"/>
      <c r="J1251" s="264"/>
      <c r="K1251" s="264"/>
      <c r="L1251" s="264"/>
    </row>
    <row r="1252" spans="2:12" ht="45" x14ac:dyDescent="0.25">
      <c r="B1252" s="247" t="s">
        <v>531</v>
      </c>
      <c r="C1252" s="248" t="s">
        <v>24</v>
      </c>
      <c r="D1252" s="247" t="s">
        <v>50</v>
      </c>
      <c r="E1252" s="247" t="s">
        <v>45</v>
      </c>
      <c r="F1252" s="520" t="s">
        <v>2152</v>
      </c>
      <c r="G1252" s="520"/>
      <c r="H1252" s="249" t="s">
        <v>39</v>
      </c>
      <c r="I1252" s="248" t="s">
        <v>41</v>
      </c>
      <c r="J1252" s="248" t="s">
        <v>2271</v>
      </c>
      <c r="K1252" s="248" t="s">
        <v>82</v>
      </c>
      <c r="L1252" s="248" t="s">
        <v>40</v>
      </c>
    </row>
    <row r="1253" spans="2:12" ht="25.5" x14ac:dyDescent="0.25">
      <c r="B1253" s="250" t="s">
        <v>2272</v>
      </c>
      <c r="C1253" s="251" t="s">
        <v>532</v>
      </c>
      <c r="D1253" s="250" t="s">
        <v>229</v>
      </c>
      <c r="E1253" s="250" t="s">
        <v>533</v>
      </c>
      <c r="F1253" s="521">
        <v>8</v>
      </c>
      <c r="G1253" s="521"/>
      <c r="H1253" s="252" t="s">
        <v>279</v>
      </c>
      <c r="I1253" s="253">
        <v>1</v>
      </c>
      <c r="J1253" s="254"/>
      <c r="K1253" s="254">
        <v>14.79</v>
      </c>
      <c r="L1253" s="254">
        <v>14.79</v>
      </c>
    </row>
    <row r="1254" spans="2:12" ht="25.5" x14ac:dyDescent="0.25">
      <c r="B1254" s="255" t="s">
        <v>2273</v>
      </c>
      <c r="C1254" s="256" t="s">
        <v>2870</v>
      </c>
      <c r="D1254" s="255" t="s">
        <v>229</v>
      </c>
      <c r="E1254" s="255" t="s">
        <v>533</v>
      </c>
      <c r="F1254" s="518" t="s">
        <v>2283</v>
      </c>
      <c r="G1254" s="518"/>
      <c r="H1254" s="257" t="s">
        <v>268</v>
      </c>
      <c r="I1254" s="258">
        <v>1</v>
      </c>
      <c r="J1254" s="258">
        <v>0</v>
      </c>
      <c r="K1254" s="259">
        <v>3.55</v>
      </c>
      <c r="L1254" s="259">
        <v>3.55</v>
      </c>
    </row>
    <row r="1255" spans="2:12" ht="25.5" x14ac:dyDescent="0.25">
      <c r="B1255" s="255" t="s">
        <v>2273</v>
      </c>
      <c r="C1255" s="256" t="s">
        <v>2163</v>
      </c>
      <c r="D1255" s="255" t="s">
        <v>229</v>
      </c>
      <c r="E1255" s="255" t="s">
        <v>2164</v>
      </c>
      <c r="F1255" s="518" t="s">
        <v>2162</v>
      </c>
      <c r="G1255" s="518"/>
      <c r="H1255" s="257" t="s">
        <v>231</v>
      </c>
      <c r="I1255" s="258">
        <v>0.28000000000000003</v>
      </c>
      <c r="J1255" s="258">
        <v>0</v>
      </c>
      <c r="K1255" s="259">
        <v>16.78</v>
      </c>
      <c r="L1255" s="259">
        <v>4.7</v>
      </c>
    </row>
    <row r="1256" spans="2:12" ht="25.5" x14ac:dyDescent="0.25">
      <c r="B1256" s="255" t="s">
        <v>2273</v>
      </c>
      <c r="C1256" s="256" t="s">
        <v>2184</v>
      </c>
      <c r="D1256" s="255" t="s">
        <v>229</v>
      </c>
      <c r="E1256" s="255" t="s">
        <v>2185</v>
      </c>
      <c r="F1256" s="518" t="s">
        <v>2162</v>
      </c>
      <c r="G1256" s="518"/>
      <c r="H1256" s="257" t="s">
        <v>231</v>
      </c>
      <c r="I1256" s="258">
        <v>0.28000000000000003</v>
      </c>
      <c r="J1256" s="258">
        <v>0</v>
      </c>
      <c r="K1256" s="259">
        <v>23.41</v>
      </c>
      <c r="L1256" s="259">
        <v>6.55</v>
      </c>
    </row>
    <row r="1257" spans="2:12" ht="25.5" x14ac:dyDescent="0.25">
      <c r="B1257" s="260"/>
      <c r="C1257" s="260"/>
      <c r="D1257" s="260"/>
      <c r="E1257" s="260"/>
      <c r="F1257" s="260"/>
      <c r="G1257" s="260" t="s">
        <v>2274</v>
      </c>
      <c r="H1257" s="261">
        <v>5.77</v>
      </c>
      <c r="I1257" s="260" t="s">
        <v>2275</v>
      </c>
      <c r="J1257" s="261">
        <v>5.47</v>
      </c>
      <c r="K1257" s="260" t="s">
        <v>2276</v>
      </c>
      <c r="L1257" s="261">
        <v>11.24</v>
      </c>
    </row>
    <row r="1258" spans="2:12" ht="25.5" x14ac:dyDescent="0.25">
      <c r="B1258" s="260"/>
      <c r="C1258" s="260"/>
      <c r="D1258" s="260"/>
      <c r="E1258" s="260"/>
      <c r="F1258" s="260"/>
      <c r="G1258" s="260" t="s">
        <v>2277</v>
      </c>
      <c r="H1258" s="261">
        <v>0</v>
      </c>
      <c r="I1258" s="519"/>
      <c r="J1258" s="519" t="s">
        <v>2278</v>
      </c>
      <c r="K1258" s="260"/>
      <c r="L1258" s="261">
        <v>14.79</v>
      </c>
    </row>
    <row r="1259" spans="2:12" ht="13.5" thickBot="1" x14ac:dyDescent="0.3">
      <c r="B1259" s="222"/>
      <c r="C1259" s="222"/>
      <c r="D1259" s="222"/>
      <c r="E1259" s="222"/>
      <c r="F1259" s="222"/>
      <c r="G1259" s="222"/>
      <c r="H1259" s="222"/>
      <c r="I1259" s="222" t="s">
        <v>2279</v>
      </c>
      <c r="J1259" s="262" t="s">
        <v>2060</v>
      </c>
      <c r="K1259" s="222" t="s">
        <v>2280</v>
      </c>
      <c r="L1259" s="263">
        <v>73.95</v>
      </c>
    </row>
    <row r="1260" spans="2:12" ht="13.5" thickTop="1" x14ac:dyDescent="0.25">
      <c r="B1260" s="264"/>
      <c r="C1260" s="264"/>
      <c r="D1260" s="264"/>
      <c r="E1260" s="264"/>
      <c r="F1260" s="264"/>
      <c r="G1260" s="264"/>
      <c r="H1260" s="264"/>
      <c r="I1260" s="264"/>
      <c r="J1260" s="264"/>
      <c r="K1260" s="264"/>
      <c r="L1260" s="264"/>
    </row>
    <row r="1261" spans="2:12" ht="45" x14ac:dyDescent="0.25">
      <c r="B1261" s="247" t="s">
        <v>534</v>
      </c>
      <c r="C1261" s="248" t="s">
        <v>24</v>
      </c>
      <c r="D1261" s="247" t="s">
        <v>50</v>
      </c>
      <c r="E1261" s="247" t="s">
        <v>45</v>
      </c>
      <c r="F1261" s="520" t="s">
        <v>2152</v>
      </c>
      <c r="G1261" s="520"/>
      <c r="H1261" s="249" t="s">
        <v>39</v>
      </c>
      <c r="I1261" s="248" t="s">
        <v>41</v>
      </c>
      <c r="J1261" s="248" t="s">
        <v>2271</v>
      </c>
      <c r="K1261" s="248" t="s">
        <v>82</v>
      </c>
      <c r="L1261" s="248" t="s">
        <v>40</v>
      </c>
    </row>
    <row r="1262" spans="2:12" ht="25.5" x14ac:dyDescent="0.25">
      <c r="B1262" s="250" t="s">
        <v>2272</v>
      </c>
      <c r="C1262" s="251" t="s">
        <v>535</v>
      </c>
      <c r="D1262" s="250" t="s">
        <v>229</v>
      </c>
      <c r="E1262" s="250" t="s">
        <v>536</v>
      </c>
      <c r="F1262" s="521">
        <v>8</v>
      </c>
      <c r="G1262" s="521"/>
      <c r="H1262" s="252" t="s">
        <v>279</v>
      </c>
      <c r="I1262" s="253">
        <v>1</v>
      </c>
      <c r="J1262" s="254"/>
      <c r="K1262" s="254">
        <v>14.7</v>
      </c>
      <c r="L1262" s="254">
        <v>14.7</v>
      </c>
    </row>
    <row r="1263" spans="2:12" ht="25.5" x14ac:dyDescent="0.25">
      <c r="B1263" s="255" t="s">
        <v>2273</v>
      </c>
      <c r="C1263" s="256" t="s">
        <v>2184</v>
      </c>
      <c r="D1263" s="255" t="s">
        <v>229</v>
      </c>
      <c r="E1263" s="255" t="s">
        <v>2185</v>
      </c>
      <c r="F1263" s="518" t="s">
        <v>2162</v>
      </c>
      <c r="G1263" s="518"/>
      <c r="H1263" s="257" t="s">
        <v>231</v>
      </c>
      <c r="I1263" s="258">
        <v>0.28000000000000003</v>
      </c>
      <c r="J1263" s="258">
        <v>0</v>
      </c>
      <c r="K1263" s="259">
        <v>23.41</v>
      </c>
      <c r="L1263" s="259">
        <v>6.55</v>
      </c>
    </row>
    <row r="1264" spans="2:12" ht="25.5" x14ac:dyDescent="0.25">
      <c r="B1264" s="255" t="s">
        <v>2273</v>
      </c>
      <c r="C1264" s="256" t="s">
        <v>2922</v>
      </c>
      <c r="D1264" s="255" t="s">
        <v>229</v>
      </c>
      <c r="E1264" s="255" t="s">
        <v>536</v>
      </c>
      <c r="F1264" s="518" t="s">
        <v>2283</v>
      </c>
      <c r="G1264" s="518"/>
      <c r="H1264" s="257" t="s">
        <v>268</v>
      </c>
      <c r="I1264" s="258">
        <v>1</v>
      </c>
      <c r="J1264" s="258">
        <v>0</v>
      </c>
      <c r="K1264" s="259">
        <v>3.46</v>
      </c>
      <c r="L1264" s="259">
        <v>3.46</v>
      </c>
    </row>
    <row r="1265" spans="2:12" ht="25.5" x14ac:dyDescent="0.25">
      <c r="B1265" s="255" t="s">
        <v>2273</v>
      </c>
      <c r="C1265" s="256" t="s">
        <v>2163</v>
      </c>
      <c r="D1265" s="255" t="s">
        <v>229</v>
      </c>
      <c r="E1265" s="255" t="s">
        <v>2164</v>
      </c>
      <c r="F1265" s="518" t="s">
        <v>2162</v>
      </c>
      <c r="G1265" s="518"/>
      <c r="H1265" s="257" t="s">
        <v>231</v>
      </c>
      <c r="I1265" s="258">
        <v>0.28000000000000003</v>
      </c>
      <c r="J1265" s="258">
        <v>0</v>
      </c>
      <c r="K1265" s="259">
        <v>16.78</v>
      </c>
      <c r="L1265" s="259">
        <v>4.7</v>
      </c>
    </row>
    <row r="1266" spans="2:12" ht="25.5" x14ac:dyDescent="0.25">
      <c r="B1266" s="260"/>
      <c r="C1266" s="260"/>
      <c r="D1266" s="260"/>
      <c r="E1266" s="260"/>
      <c r="F1266" s="260"/>
      <c r="G1266" s="260" t="s">
        <v>2274</v>
      </c>
      <c r="H1266" s="261">
        <v>5.77</v>
      </c>
      <c r="I1266" s="260" t="s">
        <v>2275</v>
      </c>
      <c r="J1266" s="261">
        <v>5.47</v>
      </c>
      <c r="K1266" s="260" t="s">
        <v>2276</v>
      </c>
      <c r="L1266" s="261">
        <v>11.24</v>
      </c>
    </row>
    <row r="1267" spans="2:12" ht="25.5" x14ac:dyDescent="0.25">
      <c r="B1267" s="260"/>
      <c r="C1267" s="260"/>
      <c r="D1267" s="260"/>
      <c r="E1267" s="260"/>
      <c r="F1267" s="260"/>
      <c r="G1267" s="260" t="s">
        <v>2277</v>
      </c>
      <c r="H1267" s="261">
        <v>0</v>
      </c>
      <c r="I1267" s="519"/>
      <c r="J1267" s="519" t="s">
        <v>2278</v>
      </c>
      <c r="K1267" s="260"/>
      <c r="L1267" s="261">
        <v>14.7</v>
      </c>
    </row>
    <row r="1268" spans="2:12" ht="13.5" thickBot="1" x14ac:dyDescent="0.3">
      <c r="B1268" s="222"/>
      <c r="C1268" s="222"/>
      <c r="D1268" s="222"/>
      <c r="E1268" s="222"/>
      <c r="F1268" s="222"/>
      <c r="G1268" s="222"/>
      <c r="H1268" s="222"/>
      <c r="I1268" s="222" t="s">
        <v>2279</v>
      </c>
      <c r="J1268" s="262" t="s">
        <v>2755</v>
      </c>
      <c r="K1268" s="222" t="s">
        <v>2280</v>
      </c>
      <c r="L1268" s="263">
        <v>102.9</v>
      </c>
    </row>
    <row r="1269" spans="2:12" ht="13.5" thickTop="1" x14ac:dyDescent="0.25">
      <c r="B1269" s="264"/>
      <c r="C1269" s="264"/>
      <c r="D1269" s="264"/>
      <c r="E1269" s="264"/>
      <c r="F1269" s="264"/>
      <c r="G1269" s="264"/>
      <c r="H1269" s="264"/>
      <c r="I1269" s="264"/>
      <c r="J1269" s="264"/>
      <c r="K1269" s="264"/>
      <c r="L1269" s="264"/>
    </row>
    <row r="1270" spans="2:12" ht="45" x14ac:dyDescent="0.25">
      <c r="B1270" s="247" t="s">
        <v>537</v>
      </c>
      <c r="C1270" s="248" t="s">
        <v>24</v>
      </c>
      <c r="D1270" s="247" t="s">
        <v>50</v>
      </c>
      <c r="E1270" s="247" t="s">
        <v>45</v>
      </c>
      <c r="F1270" s="520" t="s">
        <v>2152</v>
      </c>
      <c r="G1270" s="520"/>
      <c r="H1270" s="249" t="s">
        <v>39</v>
      </c>
      <c r="I1270" s="248" t="s">
        <v>41</v>
      </c>
      <c r="J1270" s="248" t="s">
        <v>2271</v>
      </c>
      <c r="K1270" s="248" t="s">
        <v>82</v>
      </c>
      <c r="L1270" s="248" t="s">
        <v>40</v>
      </c>
    </row>
    <row r="1271" spans="2:12" ht="25.5" x14ac:dyDescent="0.25">
      <c r="B1271" s="250" t="s">
        <v>2272</v>
      </c>
      <c r="C1271" s="251" t="s">
        <v>538</v>
      </c>
      <c r="D1271" s="250" t="s">
        <v>229</v>
      </c>
      <c r="E1271" s="250" t="s">
        <v>539</v>
      </c>
      <c r="F1271" s="521">
        <v>8</v>
      </c>
      <c r="G1271" s="521"/>
      <c r="H1271" s="252" t="s">
        <v>279</v>
      </c>
      <c r="I1271" s="253">
        <v>1</v>
      </c>
      <c r="J1271" s="254"/>
      <c r="K1271" s="254">
        <v>36.33</v>
      </c>
      <c r="L1271" s="254">
        <v>36.33</v>
      </c>
    </row>
    <row r="1272" spans="2:12" ht="25.5" x14ac:dyDescent="0.25">
      <c r="B1272" s="255" t="s">
        <v>2273</v>
      </c>
      <c r="C1272" s="256" t="s">
        <v>2184</v>
      </c>
      <c r="D1272" s="255" t="s">
        <v>229</v>
      </c>
      <c r="E1272" s="255" t="s">
        <v>2185</v>
      </c>
      <c r="F1272" s="518" t="s">
        <v>2162</v>
      </c>
      <c r="G1272" s="518"/>
      <c r="H1272" s="257" t="s">
        <v>231</v>
      </c>
      <c r="I1272" s="258">
        <v>0.46</v>
      </c>
      <c r="J1272" s="258">
        <v>0</v>
      </c>
      <c r="K1272" s="259">
        <v>23.41</v>
      </c>
      <c r="L1272" s="259">
        <v>10.77</v>
      </c>
    </row>
    <row r="1273" spans="2:12" ht="25.5" x14ac:dyDescent="0.25">
      <c r="B1273" s="255" t="s">
        <v>2273</v>
      </c>
      <c r="C1273" s="256" t="s">
        <v>2163</v>
      </c>
      <c r="D1273" s="255" t="s">
        <v>229</v>
      </c>
      <c r="E1273" s="255" t="s">
        <v>2164</v>
      </c>
      <c r="F1273" s="518" t="s">
        <v>2162</v>
      </c>
      <c r="G1273" s="518"/>
      <c r="H1273" s="257" t="s">
        <v>231</v>
      </c>
      <c r="I1273" s="258">
        <v>0.46</v>
      </c>
      <c r="J1273" s="258">
        <v>0</v>
      </c>
      <c r="K1273" s="259">
        <v>16.78</v>
      </c>
      <c r="L1273" s="259">
        <v>7.72</v>
      </c>
    </row>
    <row r="1274" spans="2:12" ht="25.5" x14ac:dyDescent="0.25">
      <c r="B1274" s="255" t="s">
        <v>2273</v>
      </c>
      <c r="C1274" s="256" t="s">
        <v>2871</v>
      </c>
      <c r="D1274" s="255" t="s">
        <v>229</v>
      </c>
      <c r="E1274" s="255" t="s">
        <v>2872</v>
      </c>
      <c r="F1274" s="518" t="s">
        <v>2283</v>
      </c>
      <c r="G1274" s="518"/>
      <c r="H1274" s="257" t="s">
        <v>268</v>
      </c>
      <c r="I1274" s="258">
        <v>1</v>
      </c>
      <c r="J1274" s="258">
        <v>0</v>
      </c>
      <c r="K1274" s="259">
        <v>17.86</v>
      </c>
      <c r="L1274" s="259">
        <v>17.86</v>
      </c>
    </row>
    <row r="1275" spans="2:12" ht="25.5" x14ac:dyDescent="0.25">
      <c r="B1275" s="260"/>
      <c r="C1275" s="260"/>
      <c r="D1275" s="260"/>
      <c r="E1275" s="260"/>
      <c r="F1275" s="260"/>
      <c r="G1275" s="260" t="s">
        <v>2274</v>
      </c>
      <c r="H1275" s="261">
        <v>9.49</v>
      </c>
      <c r="I1275" s="260" t="s">
        <v>2275</v>
      </c>
      <c r="J1275" s="261">
        <v>8.98</v>
      </c>
      <c r="K1275" s="260" t="s">
        <v>2276</v>
      </c>
      <c r="L1275" s="261">
        <v>18.47</v>
      </c>
    </row>
    <row r="1276" spans="2:12" ht="25.5" x14ac:dyDescent="0.25">
      <c r="B1276" s="260"/>
      <c r="C1276" s="260"/>
      <c r="D1276" s="260"/>
      <c r="E1276" s="260"/>
      <c r="F1276" s="260"/>
      <c r="G1276" s="260" t="s">
        <v>2277</v>
      </c>
      <c r="H1276" s="261">
        <v>0</v>
      </c>
      <c r="I1276" s="519"/>
      <c r="J1276" s="519" t="s">
        <v>2278</v>
      </c>
      <c r="K1276" s="260"/>
      <c r="L1276" s="261">
        <v>36.33</v>
      </c>
    </row>
    <row r="1277" spans="2:12" ht="13.5" thickBot="1" x14ac:dyDescent="0.3">
      <c r="B1277" s="222"/>
      <c r="C1277" s="222"/>
      <c r="D1277" s="222"/>
      <c r="E1277" s="222"/>
      <c r="F1277" s="222"/>
      <c r="G1277" s="222"/>
      <c r="H1277" s="222"/>
      <c r="I1277" s="222" t="s">
        <v>2279</v>
      </c>
      <c r="J1277" s="262" t="s">
        <v>2553</v>
      </c>
      <c r="K1277" s="222" t="s">
        <v>2280</v>
      </c>
      <c r="L1277" s="263">
        <v>36.33</v>
      </c>
    </row>
    <row r="1278" spans="2:12" ht="13.5" thickTop="1" x14ac:dyDescent="0.25">
      <c r="B1278" s="264"/>
      <c r="C1278" s="264"/>
      <c r="D1278" s="264"/>
      <c r="E1278" s="264"/>
      <c r="F1278" s="264"/>
      <c r="G1278" s="264"/>
      <c r="H1278" s="264"/>
      <c r="I1278" s="264"/>
      <c r="J1278" s="264"/>
      <c r="K1278" s="264"/>
      <c r="L1278" s="264"/>
    </row>
    <row r="1279" spans="2:12" ht="45" x14ac:dyDescent="0.25">
      <c r="B1279" s="247" t="s">
        <v>540</v>
      </c>
      <c r="C1279" s="248" t="s">
        <v>24</v>
      </c>
      <c r="D1279" s="247" t="s">
        <v>50</v>
      </c>
      <c r="E1279" s="247" t="s">
        <v>45</v>
      </c>
      <c r="F1279" s="520" t="s">
        <v>2152</v>
      </c>
      <c r="G1279" s="520"/>
      <c r="H1279" s="249" t="s">
        <v>39</v>
      </c>
      <c r="I1279" s="248" t="s">
        <v>41</v>
      </c>
      <c r="J1279" s="248" t="s">
        <v>2271</v>
      </c>
      <c r="K1279" s="248" t="s">
        <v>82</v>
      </c>
      <c r="L1279" s="248" t="s">
        <v>40</v>
      </c>
    </row>
    <row r="1280" spans="2:12" ht="25.5" x14ac:dyDescent="0.25">
      <c r="B1280" s="250" t="s">
        <v>2272</v>
      </c>
      <c r="C1280" s="251" t="s">
        <v>541</v>
      </c>
      <c r="D1280" s="250" t="s">
        <v>229</v>
      </c>
      <c r="E1280" s="250" t="s">
        <v>542</v>
      </c>
      <c r="F1280" s="521">
        <v>8</v>
      </c>
      <c r="G1280" s="521"/>
      <c r="H1280" s="252" t="s">
        <v>279</v>
      </c>
      <c r="I1280" s="253">
        <v>1</v>
      </c>
      <c r="J1280" s="254"/>
      <c r="K1280" s="254">
        <v>41.33</v>
      </c>
      <c r="L1280" s="254">
        <v>41.33</v>
      </c>
    </row>
    <row r="1281" spans="2:12" ht="25.5" x14ac:dyDescent="0.25">
      <c r="B1281" s="255" t="s">
        <v>2273</v>
      </c>
      <c r="C1281" s="256" t="s">
        <v>3270</v>
      </c>
      <c r="D1281" s="255" t="s">
        <v>229</v>
      </c>
      <c r="E1281" s="255" t="s">
        <v>542</v>
      </c>
      <c r="F1281" s="518" t="s">
        <v>2283</v>
      </c>
      <c r="G1281" s="518"/>
      <c r="H1281" s="257" t="s">
        <v>268</v>
      </c>
      <c r="I1281" s="258">
        <v>1</v>
      </c>
      <c r="J1281" s="258">
        <v>0</v>
      </c>
      <c r="K1281" s="259">
        <v>22.86</v>
      </c>
      <c r="L1281" s="259">
        <v>22.86</v>
      </c>
    </row>
    <row r="1282" spans="2:12" ht="25.5" x14ac:dyDescent="0.25">
      <c r="B1282" s="255" t="s">
        <v>2273</v>
      </c>
      <c r="C1282" s="256" t="s">
        <v>2163</v>
      </c>
      <c r="D1282" s="255" t="s">
        <v>229</v>
      </c>
      <c r="E1282" s="255" t="s">
        <v>2164</v>
      </c>
      <c r="F1282" s="518" t="s">
        <v>2162</v>
      </c>
      <c r="G1282" s="518"/>
      <c r="H1282" s="257" t="s">
        <v>231</v>
      </c>
      <c r="I1282" s="258">
        <v>0.46</v>
      </c>
      <c r="J1282" s="258">
        <v>0</v>
      </c>
      <c r="K1282" s="259">
        <v>16.78</v>
      </c>
      <c r="L1282" s="259">
        <v>7.72</v>
      </c>
    </row>
    <row r="1283" spans="2:12" ht="25.5" x14ac:dyDescent="0.25">
      <c r="B1283" s="255" t="s">
        <v>2273</v>
      </c>
      <c r="C1283" s="256" t="s">
        <v>2184</v>
      </c>
      <c r="D1283" s="255" t="s">
        <v>229</v>
      </c>
      <c r="E1283" s="255" t="s">
        <v>2185</v>
      </c>
      <c r="F1283" s="518" t="s">
        <v>2162</v>
      </c>
      <c r="G1283" s="518"/>
      <c r="H1283" s="257" t="s">
        <v>231</v>
      </c>
      <c r="I1283" s="258">
        <v>0.46</v>
      </c>
      <c r="J1283" s="258">
        <v>0</v>
      </c>
      <c r="K1283" s="259">
        <v>23.41</v>
      </c>
      <c r="L1283" s="259">
        <v>10.77</v>
      </c>
    </row>
    <row r="1284" spans="2:12" ht="25.5" x14ac:dyDescent="0.25">
      <c r="B1284" s="260"/>
      <c r="C1284" s="260"/>
      <c r="D1284" s="260"/>
      <c r="E1284" s="260"/>
      <c r="F1284" s="260"/>
      <c r="G1284" s="260" t="s">
        <v>2274</v>
      </c>
      <c r="H1284" s="261">
        <v>9.49</v>
      </c>
      <c r="I1284" s="260" t="s">
        <v>2275</v>
      </c>
      <c r="J1284" s="261">
        <v>8.98</v>
      </c>
      <c r="K1284" s="260" t="s">
        <v>2276</v>
      </c>
      <c r="L1284" s="261">
        <v>18.47</v>
      </c>
    </row>
    <row r="1285" spans="2:12" ht="25.5" x14ac:dyDescent="0.25">
      <c r="B1285" s="260"/>
      <c r="C1285" s="260"/>
      <c r="D1285" s="260"/>
      <c r="E1285" s="260"/>
      <c r="F1285" s="260"/>
      <c r="G1285" s="260" t="s">
        <v>2277</v>
      </c>
      <c r="H1285" s="261">
        <v>0</v>
      </c>
      <c r="I1285" s="519"/>
      <c r="J1285" s="519" t="s">
        <v>2278</v>
      </c>
      <c r="K1285" s="260"/>
      <c r="L1285" s="261">
        <v>41.33</v>
      </c>
    </row>
    <row r="1286" spans="2:12" ht="13.5" thickBot="1" x14ac:dyDescent="0.3">
      <c r="B1286" s="222"/>
      <c r="C1286" s="222"/>
      <c r="D1286" s="222"/>
      <c r="E1286" s="222"/>
      <c r="F1286" s="222"/>
      <c r="G1286" s="222"/>
      <c r="H1286" s="222"/>
      <c r="I1286" s="222" t="s">
        <v>2279</v>
      </c>
      <c r="J1286" s="262" t="s">
        <v>2695</v>
      </c>
      <c r="K1286" s="222" t="s">
        <v>2280</v>
      </c>
      <c r="L1286" s="263">
        <v>82.66</v>
      </c>
    </row>
    <row r="1287" spans="2:12" ht="13.5" thickTop="1" x14ac:dyDescent="0.25">
      <c r="B1287" s="264"/>
      <c r="C1287" s="264"/>
      <c r="D1287" s="264"/>
      <c r="E1287" s="264"/>
      <c r="F1287" s="264"/>
      <c r="G1287" s="264"/>
      <c r="H1287" s="264"/>
      <c r="I1287" s="264"/>
      <c r="J1287" s="264"/>
      <c r="K1287" s="264"/>
      <c r="L1287" s="264"/>
    </row>
    <row r="1288" spans="2:12" ht="45" x14ac:dyDescent="0.25">
      <c r="B1288" s="247" t="s">
        <v>543</v>
      </c>
      <c r="C1288" s="248" t="s">
        <v>24</v>
      </c>
      <c r="D1288" s="247" t="s">
        <v>50</v>
      </c>
      <c r="E1288" s="247" t="s">
        <v>45</v>
      </c>
      <c r="F1288" s="520" t="s">
        <v>2152</v>
      </c>
      <c r="G1288" s="520"/>
      <c r="H1288" s="249" t="s">
        <v>39</v>
      </c>
      <c r="I1288" s="248" t="s">
        <v>41</v>
      </c>
      <c r="J1288" s="248" t="s">
        <v>2271</v>
      </c>
      <c r="K1288" s="248" t="s">
        <v>82</v>
      </c>
      <c r="L1288" s="248" t="s">
        <v>40</v>
      </c>
    </row>
    <row r="1289" spans="2:12" ht="25.5" x14ac:dyDescent="0.25">
      <c r="B1289" s="250" t="s">
        <v>2272</v>
      </c>
      <c r="C1289" s="251" t="s">
        <v>544</v>
      </c>
      <c r="D1289" s="250" t="s">
        <v>229</v>
      </c>
      <c r="E1289" s="250" t="s">
        <v>545</v>
      </c>
      <c r="F1289" s="521">
        <v>8</v>
      </c>
      <c r="G1289" s="521"/>
      <c r="H1289" s="252" t="s">
        <v>279</v>
      </c>
      <c r="I1289" s="253">
        <v>1</v>
      </c>
      <c r="J1289" s="254"/>
      <c r="K1289" s="254">
        <v>47.68</v>
      </c>
      <c r="L1289" s="254">
        <v>47.68</v>
      </c>
    </row>
    <row r="1290" spans="2:12" ht="25.5" x14ac:dyDescent="0.25">
      <c r="B1290" s="255" t="s">
        <v>2273</v>
      </c>
      <c r="C1290" s="256" t="s">
        <v>2184</v>
      </c>
      <c r="D1290" s="255" t="s">
        <v>229</v>
      </c>
      <c r="E1290" s="255" t="s">
        <v>2185</v>
      </c>
      <c r="F1290" s="518" t="s">
        <v>2162</v>
      </c>
      <c r="G1290" s="518"/>
      <c r="H1290" s="257" t="s">
        <v>231</v>
      </c>
      <c r="I1290" s="258">
        <v>0.46</v>
      </c>
      <c r="J1290" s="258">
        <v>0</v>
      </c>
      <c r="K1290" s="259">
        <v>23.41</v>
      </c>
      <c r="L1290" s="259">
        <v>10.77</v>
      </c>
    </row>
    <row r="1291" spans="2:12" ht="25.5" x14ac:dyDescent="0.25">
      <c r="B1291" s="255" t="s">
        <v>2273</v>
      </c>
      <c r="C1291" s="256" t="s">
        <v>2163</v>
      </c>
      <c r="D1291" s="255" t="s">
        <v>229</v>
      </c>
      <c r="E1291" s="255" t="s">
        <v>2164</v>
      </c>
      <c r="F1291" s="518" t="s">
        <v>2162</v>
      </c>
      <c r="G1291" s="518"/>
      <c r="H1291" s="257" t="s">
        <v>231</v>
      </c>
      <c r="I1291" s="258">
        <v>0.46</v>
      </c>
      <c r="J1291" s="258">
        <v>0</v>
      </c>
      <c r="K1291" s="259">
        <v>16.78</v>
      </c>
      <c r="L1291" s="259">
        <v>7.72</v>
      </c>
    </row>
    <row r="1292" spans="2:12" ht="25.5" x14ac:dyDescent="0.25">
      <c r="B1292" s="255" t="s">
        <v>2273</v>
      </c>
      <c r="C1292" s="256" t="s">
        <v>2874</v>
      </c>
      <c r="D1292" s="255" t="s">
        <v>229</v>
      </c>
      <c r="E1292" s="255" t="s">
        <v>3271</v>
      </c>
      <c r="F1292" s="518" t="s">
        <v>2283</v>
      </c>
      <c r="G1292" s="518"/>
      <c r="H1292" s="257" t="s">
        <v>268</v>
      </c>
      <c r="I1292" s="258">
        <v>1</v>
      </c>
      <c r="J1292" s="258">
        <v>0</v>
      </c>
      <c r="K1292" s="259">
        <v>29.21</v>
      </c>
      <c r="L1292" s="259">
        <v>29.21</v>
      </c>
    </row>
    <row r="1293" spans="2:12" ht="25.5" x14ac:dyDescent="0.25">
      <c r="B1293" s="260"/>
      <c r="C1293" s="260"/>
      <c r="D1293" s="260"/>
      <c r="E1293" s="260"/>
      <c r="F1293" s="260"/>
      <c r="G1293" s="260" t="s">
        <v>2274</v>
      </c>
      <c r="H1293" s="261">
        <v>9.49</v>
      </c>
      <c r="I1293" s="260" t="s">
        <v>2275</v>
      </c>
      <c r="J1293" s="261">
        <v>8.98</v>
      </c>
      <c r="K1293" s="260" t="s">
        <v>2276</v>
      </c>
      <c r="L1293" s="261">
        <v>18.47</v>
      </c>
    </row>
    <row r="1294" spans="2:12" ht="25.5" x14ac:dyDescent="0.25">
      <c r="B1294" s="260"/>
      <c r="C1294" s="260"/>
      <c r="D1294" s="260"/>
      <c r="E1294" s="260"/>
      <c r="F1294" s="260"/>
      <c r="G1294" s="260" t="s">
        <v>2277</v>
      </c>
      <c r="H1294" s="261">
        <v>0</v>
      </c>
      <c r="I1294" s="519"/>
      <c r="J1294" s="519" t="s">
        <v>2278</v>
      </c>
      <c r="K1294" s="260"/>
      <c r="L1294" s="261">
        <v>47.68</v>
      </c>
    </row>
    <row r="1295" spans="2:12" ht="13.5" thickBot="1" x14ac:dyDescent="0.3">
      <c r="B1295" s="222"/>
      <c r="C1295" s="222"/>
      <c r="D1295" s="222"/>
      <c r="E1295" s="222"/>
      <c r="F1295" s="222"/>
      <c r="G1295" s="222"/>
      <c r="H1295" s="222"/>
      <c r="I1295" s="222" t="s">
        <v>2279</v>
      </c>
      <c r="J1295" s="262" t="s">
        <v>2553</v>
      </c>
      <c r="K1295" s="222" t="s">
        <v>2280</v>
      </c>
      <c r="L1295" s="263">
        <v>47.68</v>
      </c>
    </row>
    <row r="1296" spans="2:12" ht="13.5" thickTop="1" x14ac:dyDescent="0.25">
      <c r="B1296" s="264"/>
      <c r="C1296" s="264"/>
      <c r="D1296" s="264"/>
      <c r="E1296" s="264"/>
      <c r="F1296" s="264"/>
      <c r="G1296" s="264"/>
      <c r="H1296" s="264"/>
      <c r="I1296" s="264"/>
      <c r="J1296" s="264"/>
      <c r="K1296" s="264"/>
      <c r="L1296" s="264"/>
    </row>
    <row r="1297" spans="2:12" ht="45" x14ac:dyDescent="0.25">
      <c r="B1297" s="247" t="s">
        <v>546</v>
      </c>
      <c r="C1297" s="248" t="s">
        <v>24</v>
      </c>
      <c r="D1297" s="247" t="s">
        <v>50</v>
      </c>
      <c r="E1297" s="247" t="s">
        <v>45</v>
      </c>
      <c r="F1297" s="520" t="s">
        <v>2152</v>
      </c>
      <c r="G1297" s="520"/>
      <c r="H1297" s="249" t="s">
        <v>39</v>
      </c>
      <c r="I1297" s="248" t="s">
        <v>41</v>
      </c>
      <c r="J1297" s="248" t="s">
        <v>2271</v>
      </c>
      <c r="K1297" s="248" t="s">
        <v>82</v>
      </c>
      <c r="L1297" s="248" t="s">
        <v>40</v>
      </c>
    </row>
    <row r="1298" spans="2:12" ht="25.5" x14ac:dyDescent="0.25">
      <c r="B1298" s="250" t="s">
        <v>2272</v>
      </c>
      <c r="C1298" s="251" t="s">
        <v>547</v>
      </c>
      <c r="D1298" s="250" t="s">
        <v>229</v>
      </c>
      <c r="E1298" s="250" t="s">
        <v>548</v>
      </c>
      <c r="F1298" s="521">
        <v>8</v>
      </c>
      <c r="G1298" s="521"/>
      <c r="H1298" s="252" t="s">
        <v>279</v>
      </c>
      <c r="I1298" s="253">
        <v>1</v>
      </c>
      <c r="J1298" s="254"/>
      <c r="K1298" s="254">
        <v>21.25</v>
      </c>
      <c r="L1298" s="254">
        <v>21.25</v>
      </c>
    </row>
    <row r="1299" spans="2:12" ht="25.5" x14ac:dyDescent="0.25">
      <c r="B1299" s="255" t="s">
        <v>2273</v>
      </c>
      <c r="C1299" s="256" t="s">
        <v>2877</v>
      </c>
      <c r="D1299" s="255" t="s">
        <v>229</v>
      </c>
      <c r="E1299" s="255" t="s">
        <v>548</v>
      </c>
      <c r="F1299" s="518" t="s">
        <v>2283</v>
      </c>
      <c r="G1299" s="518"/>
      <c r="H1299" s="257" t="s">
        <v>268</v>
      </c>
      <c r="I1299" s="258">
        <v>1</v>
      </c>
      <c r="J1299" s="258">
        <v>0</v>
      </c>
      <c r="K1299" s="259">
        <v>9.61</v>
      </c>
      <c r="L1299" s="259">
        <v>9.61</v>
      </c>
    </row>
    <row r="1300" spans="2:12" ht="25.5" x14ac:dyDescent="0.25">
      <c r="B1300" s="255" t="s">
        <v>2273</v>
      </c>
      <c r="C1300" s="256" t="s">
        <v>2184</v>
      </c>
      <c r="D1300" s="255" t="s">
        <v>229</v>
      </c>
      <c r="E1300" s="255" t="s">
        <v>2185</v>
      </c>
      <c r="F1300" s="518" t="s">
        <v>2162</v>
      </c>
      <c r="G1300" s="518"/>
      <c r="H1300" s="257" t="s">
        <v>231</v>
      </c>
      <c r="I1300" s="258">
        <v>0.28999999999999998</v>
      </c>
      <c r="J1300" s="258">
        <v>0</v>
      </c>
      <c r="K1300" s="259">
        <v>23.41</v>
      </c>
      <c r="L1300" s="259">
        <v>6.79</v>
      </c>
    </row>
    <row r="1301" spans="2:12" ht="25.5" x14ac:dyDescent="0.25">
      <c r="B1301" s="255" t="s">
        <v>2273</v>
      </c>
      <c r="C1301" s="256" t="s">
        <v>2163</v>
      </c>
      <c r="D1301" s="255" t="s">
        <v>229</v>
      </c>
      <c r="E1301" s="255" t="s">
        <v>2164</v>
      </c>
      <c r="F1301" s="518" t="s">
        <v>2162</v>
      </c>
      <c r="G1301" s="518"/>
      <c r="H1301" s="257" t="s">
        <v>231</v>
      </c>
      <c r="I1301" s="258">
        <v>0.28999999999999998</v>
      </c>
      <c r="J1301" s="258">
        <v>0</v>
      </c>
      <c r="K1301" s="259">
        <v>16.78</v>
      </c>
      <c r="L1301" s="259">
        <v>4.87</v>
      </c>
    </row>
    <row r="1302" spans="2:12" ht="25.5" x14ac:dyDescent="0.25">
      <c r="B1302" s="260"/>
      <c r="C1302" s="260"/>
      <c r="D1302" s="260"/>
      <c r="E1302" s="260"/>
      <c r="F1302" s="260"/>
      <c r="G1302" s="260" t="s">
        <v>2274</v>
      </c>
      <c r="H1302" s="261">
        <v>5.98</v>
      </c>
      <c r="I1302" s="260" t="s">
        <v>2275</v>
      </c>
      <c r="J1302" s="261">
        <v>5.66</v>
      </c>
      <c r="K1302" s="260" t="s">
        <v>2276</v>
      </c>
      <c r="L1302" s="261">
        <v>11.64</v>
      </c>
    </row>
    <row r="1303" spans="2:12" ht="25.5" x14ac:dyDescent="0.25">
      <c r="B1303" s="260"/>
      <c r="C1303" s="260"/>
      <c r="D1303" s="260"/>
      <c r="E1303" s="260"/>
      <c r="F1303" s="260"/>
      <c r="G1303" s="260" t="s">
        <v>2277</v>
      </c>
      <c r="H1303" s="261">
        <v>0</v>
      </c>
      <c r="I1303" s="519"/>
      <c r="J1303" s="519" t="s">
        <v>2278</v>
      </c>
      <c r="K1303" s="260"/>
      <c r="L1303" s="261">
        <v>21.25</v>
      </c>
    </row>
    <row r="1304" spans="2:12" ht="13.5" thickBot="1" x14ac:dyDescent="0.3">
      <c r="B1304" s="222"/>
      <c r="C1304" s="222"/>
      <c r="D1304" s="222"/>
      <c r="E1304" s="222"/>
      <c r="F1304" s="222"/>
      <c r="G1304" s="222"/>
      <c r="H1304" s="222"/>
      <c r="I1304" s="222" t="s">
        <v>2279</v>
      </c>
      <c r="J1304" s="262" t="s">
        <v>2741</v>
      </c>
      <c r="K1304" s="222" t="s">
        <v>2280</v>
      </c>
      <c r="L1304" s="263">
        <v>85</v>
      </c>
    </row>
    <row r="1305" spans="2:12" ht="13.5" thickTop="1" x14ac:dyDescent="0.25">
      <c r="B1305" s="264"/>
      <c r="C1305" s="264"/>
      <c r="D1305" s="264"/>
      <c r="E1305" s="264"/>
      <c r="F1305" s="264"/>
      <c r="G1305" s="264"/>
      <c r="H1305" s="264"/>
      <c r="I1305" s="264"/>
      <c r="J1305" s="264"/>
      <c r="K1305" s="264"/>
      <c r="L1305" s="264"/>
    </row>
    <row r="1306" spans="2:12" ht="45" x14ac:dyDescent="0.25">
      <c r="B1306" s="247" t="s">
        <v>549</v>
      </c>
      <c r="C1306" s="248" t="s">
        <v>24</v>
      </c>
      <c r="D1306" s="247" t="s">
        <v>50</v>
      </c>
      <c r="E1306" s="247" t="s">
        <v>45</v>
      </c>
      <c r="F1306" s="520" t="s">
        <v>2152</v>
      </c>
      <c r="G1306" s="520"/>
      <c r="H1306" s="249" t="s">
        <v>39</v>
      </c>
      <c r="I1306" s="248" t="s">
        <v>41</v>
      </c>
      <c r="J1306" s="248" t="s">
        <v>2271</v>
      </c>
      <c r="K1306" s="248" t="s">
        <v>82</v>
      </c>
      <c r="L1306" s="248" t="s">
        <v>40</v>
      </c>
    </row>
    <row r="1307" spans="2:12" ht="25.5" x14ac:dyDescent="0.25">
      <c r="B1307" s="250" t="s">
        <v>2272</v>
      </c>
      <c r="C1307" s="251" t="s">
        <v>550</v>
      </c>
      <c r="D1307" s="250" t="s">
        <v>229</v>
      </c>
      <c r="E1307" s="250" t="s">
        <v>551</v>
      </c>
      <c r="F1307" s="521">
        <v>8</v>
      </c>
      <c r="G1307" s="521"/>
      <c r="H1307" s="252" t="s">
        <v>292</v>
      </c>
      <c r="I1307" s="253">
        <v>1</v>
      </c>
      <c r="J1307" s="254"/>
      <c r="K1307" s="254">
        <v>22.76</v>
      </c>
      <c r="L1307" s="254">
        <v>22.76</v>
      </c>
    </row>
    <row r="1308" spans="2:12" ht="25.5" x14ac:dyDescent="0.25">
      <c r="B1308" s="255" t="s">
        <v>2273</v>
      </c>
      <c r="C1308" s="256" t="s">
        <v>2163</v>
      </c>
      <c r="D1308" s="255" t="s">
        <v>229</v>
      </c>
      <c r="E1308" s="255" t="s">
        <v>2164</v>
      </c>
      <c r="F1308" s="518" t="s">
        <v>2162</v>
      </c>
      <c r="G1308" s="518"/>
      <c r="H1308" s="257" t="s">
        <v>231</v>
      </c>
      <c r="I1308" s="258">
        <v>0.3</v>
      </c>
      <c r="J1308" s="258">
        <v>0</v>
      </c>
      <c r="K1308" s="259">
        <v>16.78</v>
      </c>
      <c r="L1308" s="259">
        <v>5.03</v>
      </c>
    </row>
    <row r="1309" spans="2:12" ht="25.5" x14ac:dyDescent="0.25">
      <c r="B1309" s="255" t="s">
        <v>2273</v>
      </c>
      <c r="C1309" s="256" t="s">
        <v>2184</v>
      </c>
      <c r="D1309" s="255" t="s">
        <v>229</v>
      </c>
      <c r="E1309" s="255" t="s">
        <v>2185</v>
      </c>
      <c r="F1309" s="518" t="s">
        <v>2162</v>
      </c>
      <c r="G1309" s="518"/>
      <c r="H1309" s="257" t="s">
        <v>231</v>
      </c>
      <c r="I1309" s="258">
        <v>0.3</v>
      </c>
      <c r="J1309" s="258">
        <v>0</v>
      </c>
      <c r="K1309" s="259">
        <v>23.41</v>
      </c>
      <c r="L1309" s="259">
        <v>7.02</v>
      </c>
    </row>
    <row r="1310" spans="2:12" ht="25.5" x14ac:dyDescent="0.25">
      <c r="B1310" s="255" t="s">
        <v>2273</v>
      </c>
      <c r="C1310" s="256" t="s">
        <v>2305</v>
      </c>
      <c r="D1310" s="255" t="s">
        <v>229</v>
      </c>
      <c r="E1310" s="255" t="s">
        <v>551</v>
      </c>
      <c r="F1310" s="518" t="s">
        <v>2283</v>
      </c>
      <c r="G1310" s="518"/>
      <c r="H1310" s="257" t="s">
        <v>292</v>
      </c>
      <c r="I1310" s="258">
        <v>1.01</v>
      </c>
      <c r="J1310" s="258">
        <v>0</v>
      </c>
      <c r="K1310" s="259">
        <v>10.61</v>
      </c>
      <c r="L1310" s="259">
        <v>10.72</v>
      </c>
    </row>
    <row r="1311" spans="2:12" ht="25.5" x14ac:dyDescent="0.25">
      <c r="B1311" s="260"/>
      <c r="C1311" s="260"/>
      <c r="D1311" s="260"/>
      <c r="E1311" s="260"/>
      <c r="F1311" s="260"/>
      <c r="G1311" s="260" t="s">
        <v>2274</v>
      </c>
      <c r="H1311" s="261">
        <v>6.19</v>
      </c>
      <c r="I1311" s="260" t="s">
        <v>2275</v>
      </c>
      <c r="J1311" s="261">
        <v>5.86</v>
      </c>
      <c r="K1311" s="260" t="s">
        <v>2276</v>
      </c>
      <c r="L1311" s="261">
        <v>12.05</v>
      </c>
    </row>
    <row r="1312" spans="2:12" ht="25.5" x14ac:dyDescent="0.25">
      <c r="B1312" s="260"/>
      <c r="C1312" s="260"/>
      <c r="D1312" s="260"/>
      <c r="E1312" s="260"/>
      <c r="F1312" s="260"/>
      <c r="G1312" s="260" t="s">
        <v>2277</v>
      </c>
      <c r="H1312" s="261">
        <v>0</v>
      </c>
      <c r="I1312" s="519"/>
      <c r="J1312" s="519" t="s">
        <v>2278</v>
      </c>
      <c r="K1312" s="260"/>
      <c r="L1312" s="261">
        <v>22.76</v>
      </c>
    </row>
    <row r="1313" spans="1:12" ht="13.5" thickBot="1" x14ac:dyDescent="0.3">
      <c r="B1313" s="222"/>
      <c r="C1313" s="222"/>
      <c r="D1313" s="222"/>
      <c r="E1313" s="222"/>
      <c r="F1313" s="222"/>
      <c r="G1313" s="222"/>
      <c r="H1313" s="222"/>
      <c r="I1313" s="222" t="s">
        <v>2279</v>
      </c>
      <c r="J1313" s="262" t="s">
        <v>2145</v>
      </c>
      <c r="K1313" s="222" t="s">
        <v>2280</v>
      </c>
      <c r="L1313" s="263">
        <v>245.81</v>
      </c>
    </row>
    <row r="1314" spans="1:12" ht="13.5" thickTop="1" x14ac:dyDescent="0.25">
      <c r="B1314" s="264"/>
      <c r="C1314" s="264"/>
      <c r="D1314" s="264"/>
      <c r="E1314" s="264"/>
      <c r="F1314" s="264"/>
      <c r="G1314" s="264"/>
      <c r="H1314" s="264"/>
      <c r="I1314" s="264"/>
      <c r="J1314" s="264"/>
      <c r="K1314" s="264"/>
      <c r="L1314" s="264"/>
    </row>
    <row r="1315" spans="1:12" ht="45" x14ac:dyDescent="0.25">
      <c r="A1315" s="242"/>
      <c r="B1315" s="247" t="s">
        <v>552</v>
      </c>
      <c r="C1315" s="248" t="s">
        <v>24</v>
      </c>
      <c r="D1315" s="247" t="s">
        <v>50</v>
      </c>
      <c r="E1315" s="247" t="s">
        <v>45</v>
      </c>
      <c r="F1315" s="520" t="s">
        <v>2152</v>
      </c>
      <c r="G1315" s="520"/>
      <c r="H1315" s="249" t="s">
        <v>39</v>
      </c>
      <c r="I1315" s="248" t="s">
        <v>41</v>
      </c>
      <c r="J1315" s="248" t="s">
        <v>2271</v>
      </c>
      <c r="K1315" s="248" t="s">
        <v>82</v>
      </c>
      <c r="L1315" s="248" t="s">
        <v>40</v>
      </c>
    </row>
    <row r="1316" spans="1:12" ht="25.5" x14ac:dyDescent="0.25">
      <c r="B1316" s="250" t="s">
        <v>2272</v>
      </c>
      <c r="C1316" s="251" t="s">
        <v>553</v>
      </c>
      <c r="D1316" s="250" t="s">
        <v>229</v>
      </c>
      <c r="E1316" s="250" t="s">
        <v>554</v>
      </c>
      <c r="F1316" s="521">
        <v>8</v>
      </c>
      <c r="G1316" s="521"/>
      <c r="H1316" s="252" t="s">
        <v>292</v>
      </c>
      <c r="I1316" s="253">
        <v>1</v>
      </c>
      <c r="J1316" s="254"/>
      <c r="K1316" s="254">
        <v>34.33</v>
      </c>
      <c r="L1316" s="254">
        <v>34.33</v>
      </c>
    </row>
    <row r="1317" spans="1:12" ht="25.5" x14ac:dyDescent="0.25">
      <c r="B1317" s="255" t="s">
        <v>2273</v>
      </c>
      <c r="C1317" s="256" t="s">
        <v>2882</v>
      </c>
      <c r="D1317" s="255" t="s">
        <v>229</v>
      </c>
      <c r="E1317" s="255" t="s">
        <v>554</v>
      </c>
      <c r="F1317" s="518" t="s">
        <v>2283</v>
      </c>
      <c r="G1317" s="518"/>
      <c r="H1317" s="257" t="s">
        <v>292</v>
      </c>
      <c r="I1317" s="258">
        <v>1.01</v>
      </c>
      <c r="J1317" s="258">
        <v>0</v>
      </c>
      <c r="K1317" s="259">
        <v>14.91</v>
      </c>
      <c r="L1317" s="259">
        <v>15.06</v>
      </c>
    </row>
    <row r="1318" spans="1:12" ht="25.5" x14ac:dyDescent="0.25">
      <c r="B1318" s="255" t="s">
        <v>2273</v>
      </c>
      <c r="C1318" s="256" t="s">
        <v>2184</v>
      </c>
      <c r="D1318" s="255" t="s">
        <v>229</v>
      </c>
      <c r="E1318" s="255" t="s">
        <v>2185</v>
      </c>
      <c r="F1318" s="518" t="s">
        <v>2162</v>
      </c>
      <c r="G1318" s="518"/>
      <c r="H1318" s="257" t="s">
        <v>231</v>
      </c>
      <c r="I1318" s="258">
        <v>0.48</v>
      </c>
      <c r="J1318" s="258">
        <v>0</v>
      </c>
      <c r="K1318" s="259">
        <v>23.41</v>
      </c>
      <c r="L1318" s="259">
        <v>11.24</v>
      </c>
    </row>
    <row r="1319" spans="1:12" ht="25.5" x14ac:dyDescent="0.25">
      <c r="B1319" s="255" t="s">
        <v>2273</v>
      </c>
      <c r="C1319" s="256" t="s">
        <v>2163</v>
      </c>
      <c r="D1319" s="255" t="s">
        <v>229</v>
      </c>
      <c r="E1319" s="255" t="s">
        <v>2164</v>
      </c>
      <c r="F1319" s="518" t="s">
        <v>2162</v>
      </c>
      <c r="G1319" s="518"/>
      <c r="H1319" s="257" t="s">
        <v>231</v>
      </c>
      <c r="I1319" s="258">
        <v>0.48</v>
      </c>
      <c r="J1319" s="258">
        <v>0</v>
      </c>
      <c r="K1319" s="259">
        <v>16.78</v>
      </c>
      <c r="L1319" s="259">
        <v>8.0500000000000007</v>
      </c>
    </row>
    <row r="1320" spans="1:12" ht="25.5" x14ac:dyDescent="0.25">
      <c r="B1320" s="260"/>
      <c r="C1320" s="260"/>
      <c r="D1320" s="260"/>
      <c r="E1320" s="260"/>
      <c r="F1320" s="260"/>
      <c r="G1320" s="260" t="s">
        <v>2274</v>
      </c>
      <c r="H1320" s="261">
        <v>9.9</v>
      </c>
      <c r="I1320" s="260" t="s">
        <v>2275</v>
      </c>
      <c r="J1320" s="261">
        <v>9.3800000000000008</v>
      </c>
      <c r="K1320" s="260" t="s">
        <v>2276</v>
      </c>
      <c r="L1320" s="261">
        <v>19.28</v>
      </c>
    </row>
    <row r="1321" spans="1:12" ht="25.5" x14ac:dyDescent="0.25">
      <c r="B1321" s="260"/>
      <c r="C1321" s="260"/>
      <c r="D1321" s="260"/>
      <c r="E1321" s="260"/>
      <c r="F1321" s="260"/>
      <c r="G1321" s="260" t="s">
        <v>2277</v>
      </c>
      <c r="H1321" s="261">
        <v>0</v>
      </c>
      <c r="I1321" s="519"/>
      <c r="J1321" s="519" t="s">
        <v>2278</v>
      </c>
      <c r="K1321" s="260"/>
      <c r="L1321" s="261">
        <v>34.33</v>
      </c>
    </row>
    <row r="1322" spans="1:12" ht="13.5" thickBot="1" x14ac:dyDescent="0.3">
      <c r="B1322" s="222"/>
      <c r="C1322" s="222"/>
      <c r="D1322" s="222"/>
      <c r="E1322" s="222"/>
      <c r="F1322" s="222"/>
      <c r="G1322" s="222"/>
      <c r="H1322" s="222"/>
      <c r="I1322" s="222" t="s">
        <v>2279</v>
      </c>
      <c r="J1322" s="262" t="s">
        <v>3272</v>
      </c>
      <c r="K1322" s="222" t="s">
        <v>2280</v>
      </c>
      <c r="L1322" s="263">
        <v>78.959999999999994</v>
      </c>
    </row>
    <row r="1323" spans="1:12" ht="13.5" thickTop="1" x14ac:dyDescent="0.25">
      <c r="B1323" s="264"/>
      <c r="C1323" s="264"/>
      <c r="D1323" s="264"/>
      <c r="E1323" s="264"/>
      <c r="F1323" s="264"/>
      <c r="G1323" s="264"/>
      <c r="H1323" s="264"/>
      <c r="I1323" s="264"/>
      <c r="J1323" s="264"/>
      <c r="K1323" s="264"/>
      <c r="L1323" s="264"/>
    </row>
    <row r="1324" spans="1:12" ht="45" x14ac:dyDescent="0.25">
      <c r="B1324" s="247" t="s">
        <v>555</v>
      </c>
      <c r="C1324" s="248" t="s">
        <v>24</v>
      </c>
      <c r="D1324" s="247" t="s">
        <v>50</v>
      </c>
      <c r="E1324" s="247" t="s">
        <v>45</v>
      </c>
      <c r="F1324" s="520" t="s">
        <v>2152</v>
      </c>
      <c r="G1324" s="520"/>
      <c r="H1324" s="249" t="s">
        <v>39</v>
      </c>
      <c r="I1324" s="248" t="s">
        <v>41</v>
      </c>
      <c r="J1324" s="248" t="s">
        <v>2271</v>
      </c>
      <c r="K1324" s="248" t="s">
        <v>82</v>
      </c>
      <c r="L1324" s="248" t="s">
        <v>40</v>
      </c>
    </row>
    <row r="1325" spans="1:12" ht="25.5" x14ac:dyDescent="0.25">
      <c r="B1325" s="250" t="s">
        <v>2272</v>
      </c>
      <c r="C1325" s="251" t="s">
        <v>556</v>
      </c>
      <c r="D1325" s="250" t="s">
        <v>229</v>
      </c>
      <c r="E1325" s="250" t="s">
        <v>557</v>
      </c>
      <c r="F1325" s="521">
        <v>8</v>
      </c>
      <c r="G1325" s="521"/>
      <c r="H1325" s="252" t="s">
        <v>292</v>
      </c>
      <c r="I1325" s="253">
        <v>1</v>
      </c>
      <c r="J1325" s="254"/>
      <c r="K1325" s="254">
        <v>16.579999999999998</v>
      </c>
      <c r="L1325" s="254">
        <v>16.579999999999998</v>
      </c>
    </row>
    <row r="1326" spans="1:12" ht="25.5" x14ac:dyDescent="0.25">
      <c r="B1326" s="255" t="s">
        <v>2273</v>
      </c>
      <c r="C1326" s="256" t="s">
        <v>2163</v>
      </c>
      <c r="D1326" s="255" t="s">
        <v>229</v>
      </c>
      <c r="E1326" s="255" t="s">
        <v>2164</v>
      </c>
      <c r="F1326" s="518" t="s">
        <v>2162</v>
      </c>
      <c r="G1326" s="518"/>
      <c r="H1326" s="257" t="s">
        <v>231</v>
      </c>
      <c r="I1326" s="258">
        <v>0.24</v>
      </c>
      <c r="J1326" s="258">
        <v>0</v>
      </c>
      <c r="K1326" s="259">
        <v>16.78</v>
      </c>
      <c r="L1326" s="259">
        <v>4.03</v>
      </c>
    </row>
    <row r="1327" spans="1:12" ht="25.5" x14ac:dyDescent="0.25">
      <c r="B1327" s="255" t="s">
        <v>2273</v>
      </c>
      <c r="C1327" s="256" t="s">
        <v>2477</v>
      </c>
      <c r="D1327" s="255" t="s">
        <v>229</v>
      </c>
      <c r="E1327" s="255" t="s">
        <v>557</v>
      </c>
      <c r="F1327" s="518" t="s">
        <v>2283</v>
      </c>
      <c r="G1327" s="518"/>
      <c r="H1327" s="257" t="s">
        <v>292</v>
      </c>
      <c r="I1327" s="258">
        <v>1.01</v>
      </c>
      <c r="J1327" s="258">
        <v>0</v>
      </c>
      <c r="K1327" s="259">
        <v>6.89</v>
      </c>
      <c r="L1327" s="259">
        <v>6.96</v>
      </c>
    </row>
    <row r="1328" spans="1:12" ht="25.5" x14ac:dyDescent="0.25">
      <c r="B1328" s="255" t="s">
        <v>2273</v>
      </c>
      <c r="C1328" s="256" t="s">
        <v>2184</v>
      </c>
      <c r="D1328" s="255" t="s">
        <v>229</v>
      </c>
      <c r="E1328" s="255" t="s">
        <v>2185</v>
      </c>
      <c r="F1328" s="518" t="s">
        <v>2162</v>
      </c>
      <c r="G1328" s="518"/>
      <c r="H1328" s="257" t="s">
        <v>231</v>
      </c>
      <c r="I1328" s="258">
        <v>0.24</v>
      </c>
      <c r="J1328" s="258">
        <v>0</v>
      </c>
      <c r="K1328" s="259">
        <v>23.41</v>
      </c>
      <c r="L1328" s="259">
        <v>5.62</v>
      </c>
    </row>
    <row r="1329" spans="2:12" ht="25.5" x14ac:dyDescent="0.25">
      <c r="B1329" s="260"/>
      <c r="C1329" s="260"/>
      <c r="D1329" s="260"/>
      <c r="E1329" s="260"/>
      <c r="F1329" s="260"/>
      <c r="G1329" s="260" t="s">
        <v>2274</v>
      </c>
      <c r="H1329" s="261">
        <v>4.95</v>
      </c>
      <c r="I1329" s="260" t="s">
        <v>2275</v>
      </c>
      <c r="J1329" s="261">
        <v>4.68</v>
      </c>
      <c r="K1329" s="260" t="s">
        <v>2276</v>
      </c>
      <c r="L1329" s="261">
        <v>9.6300000000000008</v>
      </c>
    </row>
    <row r="1330" spans="2:12" ht="25.5" x14ac:dyDescent="0.25">
      <c r="B1330" s="260"/>
      <c r="C1330" s="260"/>
      <c r="D1330" s="260"/>
      <c r="E1330" s="260"/>
      <c r="F1330" s="260"/>
      <c r="G1330" s="260" t="s">
        <v>2277</v>
      </c>
      <c r="H1330" s="261">
        <v>0</v>
      </c>
      <c r="I1330" s="519"/>
      <c r="J1330" s="519" t="s">
        <v>2278</v>
      </c>
      <c r="K1330" s="260"/>
      <c r="L1330" s="261">
        <v>16.579999999999998</v>
      </c>
    </row>
    <row r="1331" spans="2:12" ht="13.5" thickBot="1" x14ac:dyDescent="0.3">
      <c r="B1331" s="222"/>
      <c r="C1331" s="222"/>
      <c r="D1331" s="222"/>
      <c r="E1331" s="222"/>
      <c r="F1331" s="222"/>
      <c r="G1331" s="222"/>
      <c r="H1331" s="222"/>
      <c r="I1331" s="222" t="s">
        <v>2279</v>
      </c>
      <c r="J1331" s="262" t="s">
        <v>2136</v>
      </c>
      <c r="K1331" s="222" t="s">
        <v>2280</v>
      </c>
      <c r="L1331" s="263">
        <v>358.13</v>
      </c>
    </row>
    <row r="1332" spans="2:12" ht="13.5" thickTop="1" x14ac:dyDescent="0.25">
      <c r="B1332" s="264"/>
      <c r="C1332" s="264"/>
      <c r="D1332" s="264"/>
      <c r="E1332" s="264"/>
      <c r="F1332" s="264"/>
      <c r="G1332" s="264"/>
      <c r="H1332" s="264"/>
      <c r="I1332" s="264"/>
      <c r="J1332" s="264"/>
      <c r="K1332" s="264"/>
      <c r="L1332" s="264"/>
    </row>
    <row r="1333" spans="2:12" ht="45" x14ac:dyDescent="0.25">
      <c r="B1333" s="247" t="s">
        <v>558</v>
      </c>
      <c r="C1333" s="248" t="s">
        <v>24</v>
      </c>
      <c r="D1333" s="247" t="s">
        <v>50</v>
      </c>
      <c r="E1333" s="247" t="s">
        <v>45</v>
      </c>
      <c r="F1333" s="520" t="s">
        <v>2152</v>
      </c>
      <c r="G1333" s="520"/>
      <c r="H1333" s="249" t="s">
        <v>39</v>
      </c>
      <c r="I1333" s="248" t="s">
        <v>41</v>
      </c>
      <c r="J1333" s="248" t="s">
        <v>2271</v>
      </c>
      <c r="K1333" s="248" t="s">
        <v>82</v>
      </c>
      <c r="L1333" s="248" t="s">
        <v>40</v>
      </c>
    </row>
    <row r="1334" spans="2:12" ht="25.5" x14ac:dyDescent="0.25">
      <c r="B1334" s="250" t="s">
        <v>2272</v>
      </c>
      <c r="C1334" s="251" t="s">
        <v>559</v>
      </c>
      <c r="D1334" s="250" t="s">
        <v>229</v>
      </c>
      <c r="E1334" s="250" t="s">
        <v>560</v>
      </c>
      <c r="F1334" s="521">
        <v>8</v>
      </c>
      <c r="G1334" s="521"/>
      <c r="H1334" s="252" t="s">
        <v>292</v>
      </c>
      <c r="I1334" s="253">
        <v>1</v>
      </c>
      <c r="J1334" s="254"/>
      <c r="K1334" s="254">
        <v>37.33</v>
      </c>
      <c r="L1334" s="254">
        <v>37.33</v>
      </c>
    </row>
    <row r="1335" spans="2:12" ht="25.5" x14ac:dyDescent="0.25">
      <c r="B1335" s="255" t="s">
        <v>2273</v>
      </c>
      <c r="C1335" s="256" t="s">
        <v>2184</v>
      </c>
      <c r="D1335" s="255" t="s">
        <v>229</v>
      </c>
      <c r="E1335" s="255" t="s">
        <v>2185</v>
      </c>
      <c r="F1335" s="518" t="s">
        <v>2162</v>
      </c>
      <c r="G1335" s="518"/>
      <c r="H1335" s="257" t="s">
        <v>231</v>
      </c>
      <c r="I1335" s="258">
        <v>0.52</v>
      </c>
      <c r="J1335" s="258">
        <v>0</v>
      </c>
      <c r="K1335" s="259">
        <v>23.41</v>
      </c>
      <c r="L1335" s="259">
        <v>12.17</v>
      </c>
    </row>
    <row r="1336" spans="2:12" ht="25.5" x14ac:dyDescent="0.25">
      <c r="B1336" s="255" t="s">
        <v>2273</v>
      </c>
      <c r="C1336" s="256" t="s">
        <v>2163</v>
      </c>
      <c r="D1336" s="255" t="s">
        <v>229</v>
      </c>
      <c r="E1336" s="255" t="s">
        <v>2164</v>
      </c>
      <c r="F1336" s="518" t="s">
        <v>2162</v>
      </c>
      <c r="G1336" s="518"/>
      <c r="H1336" s="257" t="s">
        <v>231</v>
      </c>
      <c r="I1336" s="258">
        <v>0.52</v>
      </c>
      <c r="J1336" s="258">
        <v>0</v>
      </c>
      <c r="K1336" s="259">
        <v>16.78</v>
      </c>
      <c r="L1336" s="259">
        <v>8.73</v>
      </c>
    </row>
    <row r="1337" spans="2:12" ht="25.5" x14ac:dyDescent="0.25">
      <c r="B1337" s="255" t="s">
        <v>2273</v>
      </c>
      <c r="C1337" s="256" t="s">
        <v>2409</v>
      </c>
      <c r="D1337" s="255" t="s">
        <v>229</v>
      </c>
      <c r="E1337" s="255" t="s">
        <v>560</v>
      </c>
      <c r="F1337" s="518" t="s">
        <v>2283</v>
      </c>
      <c r="G1337" s="518"/>
      <c r="H1337" s="257" t="s">
        <v>292</v>
      </c>
      <c r="I1337" s="258">
        <v>1.01</v>
      </c>
      <c r="J1337" s="258">
        <v>0</v>
      </c>
      <c r="K1337" s="259">
        <v>16.28</v>
      </c>
      <c r="L1337" s="259">
        <v>16.440000000000001</v>
      </c>
    </row>
    <row r="1338" spans="2:12" ht="25.5" x14ac:dyDescent="0.25">
      <c r="B1338" s="260"/>
      <c r="C1338" s="260"/>
      <c r="D1338" s="260"/>
      <c r="E1338" s="260"/>
      <c r="F1338" s="260"/>
      <c r="G1338" s="260" t="s">
        <v>2274</v>
      </c>
      <c r="H1338" s="261">
        <v>10.73</v>
      </c>
      <c r="I1338" s="260" t="s">
        <v>2275</v>
      </c>
      <c r="J1338" s="261">
        <v>10.16</v>
      </c>
      <c r="K1338" s="260" t="s">
        <v>2276</v>
      </c>
      <c r="L1338" s="261">
        <v>20.89</v>
      </c>
    </row>
    <row r="1339" spans="2:12" ht="25.5" x14ac:dyDescent="0.25">
      <c r="B1339" s="260"/>
      <c r="C1339" s="260"/>
      <c r="D1339" s="260"/>
      <c r="E1339" s="260"/>
      <c r="F1339" s="260"/>
      <c r="G1339" s="260" t="s">
        <v>2277</v>
      </c>
      <c r="H1339" s="261">
        <v>0</v>
      </c>
      <c r="I1339" s="519"/>
      <c r="J1339" s="519" t="s">
        <v>2278</v>
      </c>
      <c r="K1339" s="260"/>
      <c r="L1339" s="261">
        <v>37.33</v>
      </c>
    </row>
    <row r="1340" spans="2:12" ht="13.5" thickBot="1" x14ac:dyDescent="0.3">
      <c r="B1340" s="222"/>
      <c r="C1340" s="222"/>
      <c r="D1340" s="222"/>
      <c r="E1340" s="222"/>
      <c r="F1340" s="222"/>
      <c r="G1340" s="222"/>
      <c r="H1340" s="222"/>
      <c r="I1340" s="222" t="s">
        <v>2279</v>
      </c>
      <c r="J1340" s="262" t="s">
        <v>3273</v>
      </c>
      <c r="K1340" s="222" t="s">
        <v>2280</v>
      </c>
      <c r="L1340" s="263">
        <v>3258.91</v>
      </c>
    </row>
    <row r="1341" spans="2:12" ht="13.5" thickTop="1" x14ac:dyDescent="0.25">
      <c r="B1341" s="264"/>
      <c r="C1341" s="264"/>
      <c r="D1341" s="264"/>
      <c r="E1341" s="264"/>
      <c r="F1341" s="264"/>
      <c r="G1341" s="264"/>
      <c r="H1341" s="264"/>
      <c r="I1341" s="264"/>
      <c r="J1341" s="264"/>
      <c r="K1341" s="264"/>
      <c r="L1341" s="264"/>
    </row>
    <row r="1342" spans="2:12" ht="45" x14ac:dyDescent="0.25">
      <c r="B1342" s="247" t="s">
        <v>561</v>
      </c>
      <c r="C1342" s="248" t="s">
        <v>24</v>
      </c>
      <c r="D1342" s="247" t="s">
        <v>50</v>
      </c>
      <c r="E1342" s="247" t="s">
        <v>45</v>
      </c>
      <c r="F1342" s="520" t="s">
        <v>2152</v>
      </c>
      <c r="G1342" s="520"/>
      <c r="H1342" s="249" t="s">
        <v>39</v>
      </c>
      <c r="I1342" s="248" t="s">
        <v>41</v>
      </c>
      <c r="J1342" s="248" t="s">
        <v>2271</v>
      </c>
      <c r="K1342" s="248" t="s">
        <v>82</v>
      </c>
      <c r="L1342" s="248" t="s">
        <v>40</v>
      </c>
    </row>
    <row r="1343" spans="2:12" ht="25.5" x14ac:dyDescent="0.25">
      <c r="B1343" s="250" t="s">
        <v>2272</v>
      </c>
      <c r="C1343" s="251" t="s">
        <v>562</v>
      </c>
      <c r="D1343" s="250" t="s">
        <v>229</v>
      </c>
      <c r="E1343" s="250" t="s">
        <v>563</v>
      </c>
      <c r="F1343" s="521">
        <v>8</v>
      </c>
      <c r="G1343" s="521"/>
      <c r="H1343" s="252" t="s">
        <v>279</v>
      </c>
      <c r="I1343" s="253">
        <v>1</v>
      </c>
      <c r="J1343" s="254"/>
      <c r="K1343" s="254">
        <v>29.27</v>
      </c>
      <c r="L1343" s="254">
        <v>29.27</v>
      </c>
    </row>
    <row r="1344" spans="2:12" ht="25.5" x14ac:dyDescent="0.25">
      <c r="B1344" s="255" t="s">
        <v>2273</v>
      </c>
      <c r="C1344" s="256" t="s">
        <v>2184</v>
      </c>
      <c r="D1344" s="255" t="s">
        <v>229</v>
      </c>
      <c r="E1344" s="255" t="s">
        <v>2185</v>
      </c>
      <c r="F1344" s="518" t="s">
        <v>2162</v>
      </c>
      <c r="G1344" s="518"/>
      <c r="H1344" s="257" t="s">
        <v>231</v>
      </c>
      <c r="I1344" s="258">
        <v>0.46</v>
      </c>
      <c r="J1344" s="258">
        <v>0</v>
      </c>
      <c r="K1344" s="259">
        <v>23.41</v>
      </c>
      <c r="L1344" s="259">
        <v>10.77</v>
      </c>
    </row>
    <row r="1345" spans="2:12" ht="25.5" x14ac:dyDescent="0.25">
      <c r="B1345" s="255" t="s">
        <v>2273</v>
      </c>
      <c r="C1345" s="256" t="s">
        <v>2917</v>
      </c>
      <c r="D1345" s="255" t="s">
        <v>229</v>
      </c>
      <c r="E1345" s="255" t="s">
        <v>3274</v>
      </c>
      <c r="F1345" s="518" t="s">
        <v>2283</v>
      </c>
      <c r="G1345" s="518"/>
      <c r="H1345" s="257" t="s">
        <v>268</v>
      </c>
      <c r="I1345" s="258">
        <v>1</v>
      </c>
      <c r="J1345" s="258">
        <v>0</v>
      </c>
      <c r="K1345" s="259">
        <v>10.8</v>
      </c>
      <c r="L1345" s="259">
        <v>10.8</v>
      </c>
    </row>
    <row r="1346" spans="2:12" ht="25.5" x14ac:dyDescent="0.25">
      <c r="B1346" s="255" t="s">
        <v>2273</v>
      </c>
      <c r="C1346" s="256" t="s">
        <v>2163</v>
      </c>
      <c r="D1346" s="255" t="s">
        <v>229</v>
      </c>
      <c r="E1346" s="255" t="s">
        <v>2164</v>
      </c>
      <c r="F1346" s="518" t="s">
        <v>2162</v>
      </c>
      <c r="G1346" s="518"/>
      <c r="H1346" s="257" t="s">
        <v>231</v>
      </c>
      <c r="I1346" s="258">
        <v>0.46</v>
      </c>
      <c r="J1346" s="258">
        <v>0</v>
      </c>
      <c r="K1346" s="259">
        <v>16.78</v>
      </c>
      <c r="L1346" s="259">
        <v>7.72</v>
      </c>
    </row>
    <row r="1347" spans="2:12" ht="25.5" x14ac:dyDescent="0.25">
      <c r="B1347" s="260"/>
      <c r="C1347" s="260"/>
      <c r="D1347" s="260"/>
      <c r="E1347" s="260"/>
      <c r="F1347" s="260"/>
      <c r="G1347" s="260" t="s">
        <v>2274</v>
      </c>
      <c r="H1347" s="261">
        <v>9.49</v>
      </c>
      <c r="I1347" s="260" t="s">
        <v>2275</v>
      </c>
      <c r="J1347" s="261">
        <v>8.98</v>
      </c>
      <c r="K1347" s="260" t="s">
        <v>2276</v>
      </c>
      <c r="L1347" s="261">
        <v>18.47</v>
      </c>
    </row>
    <row r="1348" spans="2:12" ht="25.5" x14ac:dyDescent="0.25">
      <c r="B1348" s="260"/>
      <c r="C1348" s="260"/>
      <c r="D1348" s="260"/>
      <c r="E1348" s="260"/>
      <c r="F1348" s="260"/>
      <c r="G1348" s="260" t="s">
        <v>2277</v>
      </c>
      <c r="H1348" s="261">
        <v>0</v>
      </c>
      <c r="I1348" s="519"/>
      <c r="J1348" s="519" t="s">
        <v>2278</v>
      </c>
      <c r="K1348" s="260"/>
      <c r="L1348" s="261">
        <v>29.27</v>
      </c>
    </row>
    <row r="1349" spans="2:12" ht="13.5" thickBot="1" x14ac:dyDescent="0.3">
      <c r="B1349" s="222"/>
      <c r="C1349" s="222"/>
      <c r="D1349" s="222"/>
      <c r="E1349" s="222"/>
      <c r="F1349" s="222"/>
      <c r="G1349" s="222"/>
      <c r="H1349" s="222"/>
      <c r="I1349" s="222" t="s">
        <v>2279</v>
      </c>
      <c r="J1349" s="262" t="s">
        <v>2695</v>
      </c>
      <c r="K1349" s="222" t="s">
        <v>2280</v>
      </c>
      <c r="L1349" s="263">
        <v>58.54</v>
      </c>
    </row>
    <row r="1350" spans="2:12" ht="13.5" thickTop="1" x14ac:dyDescent="0.25">
      <c r="B1350" s="264"/>
      <c r="C1350" s="264"/>
      <c r="D1350" s="264"/>
      <c r="E1350" s="264"/>
      <c r="F1350" s="264"/>
      <c r="G1350" s="264"/>
      <c r="H1350" s="264"/>
      <c r="I1350" s="264"/>
      <c r="J1350" s="264"/>
      <c r="K1350" s="264"/>
      <c r="L1350" s="264"/>
    </row>
    <row r="1351" spans="2:12" ht="45" x14ac:dyDescent="0.25">
      <c r="B1351" s="247" t="s">
        <v>564</v>
      </c>
      <c r="C1351" s="248" t="s">
        <v>24</v>
      </c>
      <c r="D1351" s="247" t="s">
        <v>50</v>
      </c>
      <c r="E1351" s="247" t="s">
        <v>45</v>
      </c>
      <c r="F1351" s="520" t="s">
        <v>2152</v>
      </c>
      <c r="G1351" s="520"/>
      <c r="H1351" s="249" t="s">
        <v>39</v>
      </c>
      <c r="I1351" s="248" t="s">
        <v>41</v>
      </c>
      <c r="J1351" s="248" t="s">
        <v>2271</v>
      </c>
      <c r="K1351" s="248" t="s">
        <v>82</v>
      </c>
      <c r="L1351" s="248" t="s">
        <v>40</v>
      </c>
    </row>
    <row r="1352" spans="2:12" ht="25.5" x14ac:dyDescent="0.25">
      <c r="B1352" s="250" t="s">
        <v>2272</v>
      </c>
      <c r="C1352" s="251" t="s">
        <v>565</v>
      </c>
      <c r="D1352" s="250" t="s">
        <v>229</v>
      </c>
      <c r="E1352" s="250" t="s">
        <v>566</v>
      </c>
      <c r="F1352" s="521">
        <v>8</v>
      </c>
      <c r="G1352" s="521"/>
      <c r="H1352" s="252" t="s">
        <v>279</v>
      </c>
      <c r="I1352" s="253">
        <v>1</v>
      </c>
      <c r="J1352" s="254"/>
      <c r="K1352" s="254">
        <v>16.690000000000001</v>
      </c>
      <c r="L1352" s="254">
        <v>16.690000000000001</v>
      </c>
    </row>
    <row r="1353" spans="2:12" ht="25.5" x14ac:dyDescent="0.25">
      <c r="B1353" s="255" t="s">
        <v>2273</v>
      </c>
      <c r="C1353" s="256" t="s">
        <v>2918</v>
      </c>
      <c r="D1353" s="255" t="s">
        <v>229</v>
      </c>
      <c r="E1353" s="255" t="s">
        <v>3275</v>
      </c>
      <c r="F1353" s="518" t="s">
        <v>2283</v>
      </c>
      <c r="G1353" s="518"/>
      <c r="H1353" s="257" t="s">
        <v>268</v>
      </c>
      <c r="I1353" s="258">
        <v>1</v>
      </c>
      <c r="J1353" s="258">
        <v>0</v>
      </c>
      <c r="K1353" s="259">
        <v>5.05</v>
      </c>
      <c r="L1353" s="259">
        <v>5.05</v>
      </c>
    </row>
    <row r="1354" spans="2:12" ht="25.5" x14ac:dyDescent="0.25">
      <c r="B1354" s="255" t="s">
        <v>2273</v>
      </c>
      <c r="C1354" s="256" t="s">
        <v>2163</v>
      </c>
      <c r="D1354" s="255" t="s">
        <v>229</v>
      </c>
      <c r="E1354" s="255" t="s">
        <v>2164</v>
      </c>
      <c r="F1354" s="518" t="s">
        <v>2162</v>
      </c>
      <c r="G1354" s="518"/>
      <c r="H1354" s="257" t="s">
        <v>231</v>
      </c>
      <c r="I1354" s="258">
        <v>0.28999999999999998</v>
      </c>
      <c r="J1354" s="258">
        <v>0</v>
      </c>
      <c r="K1354" s="259">
        <v>16.78</v>
      </c>
      <c r="L1354" s="259">
        <v>4.87</v>
      </c>
    </row>
    <row r="1355" spans="2:12" ht="25.5" x14ac:dyDescent="0.25">
      <c r="B1355" s="255" t="s">
        <v>2273</v>
      </c>
      <c r="C1355" s="256" t="s">
        <v>2184</v>
      </c>
      <c r="D1355" s="255" t="s">
        <v>229</v>
      </c>
      <c r="E1355" s="255" t="s">
        <v>2185</v>
      </c>
      <c r="F1355" s="518" t="s">
        <v>2162</v>
      </c>
      <c r="G1355" s="518"/>
      <c r="H1355" s="257" t="s">
        <v>231</v>
      </c>
      <c r="I1355" s="258">
        <v>0.28999999999999998</v>
      </c>
      <c r="J1355" s="258">
        <v>0</v>
      </c>
      <c r="K1355" s="259">
        <v>23.41</v>
      </c>
      <c r="L1355" s="259">
        <v>6.79</v>
      </c>
    </row>
    <row r="1356" spans="2:12" ht="25.5" x14ac:dyDescent="0.25">
      <c r="B1356" s="260"/>
      <c r="C1356" s="260"/>
      <c r="D1356" s="260"/>
      <c r="E1356" s="260"/>
      <c r="F1356" s="260"/>
      <c r="G1356" s="260" t="s">
        <v>2274</v>
      </c>
      <c r="H1356" s="261">
        <v>5.98</v>
      </c>
      <c r="I1356" s="260" t="s">
        <v>2275</v>
      </c>
      <c r="J1356" s="261">
        <v>5.66</v>
      </c>
      <c r="K1356" s="260" t="s">
        <v>2276</v>
      </c>
      <c r="L1356" s="261">
        <v>11.64</v>
      </c>
    </row>
    <row r="1357" spans="2:12" ht="25.5" x14ac:dyDescent="0.25">
      <c r="B1357" s="260"/>
      <c r="C1357" s="260"/>
      <c r="D1357" s="260"/>
      <c r="E1357" s="260"/>
      <c r="F1357" s="260"/>
      <c r="G1357" s="260" t="s">
        <v>2277</v>
      </c>
      <c r="H1357" s="261">
        <v>0</v>
      </c>
      <c r="I1357" s="519"/>
      <c r="J1357" s="519" t="s">
        <v>2278</v>
      </c>
      <c r="K1357" s="260"/>
      <c r="L1357" s="261">
        <v>16.690000000000001</v>
      </c>
    </row>
    <row r="1358" spans="2:12" ht="13.5" thickBot="1" x14ac:dyDescent="0.3">
      <c r="B1358" s="222"/>
      <c r="C1358" s="222"/>
      <c r="D1358" s="222"/>
      <c r="E1358" s="222"/>
      <c r="F1358" s="222"/>
      <c r="G1358" s="222"/>
      <c r="H1358" s="222"/>
      <c r="I1358" s="222" t="s">
        <v>2279</v>
      </c>
      <c r="J1358" s="262" t="s">
        <v>2553</v>
      </c>
      <c r="K1358" s="222" t="s">
        <v>2280</v>
      </c>
      <c r="L1358" s="263">
        <v>16.690000000000001</v>
      </c>
    </row>
    <row r="1359" spans="2:12" ht="13.5" thickTop="1" x14ac:dyDescent="0.25">
      <c r="B1359" s="264"/>
      <c r="C1359" s="264"/>
      <c r="D1359" s="264"/>
      <c r="E1359" s="264"/>
      <c r="F1359" s="264"/>
      <c r="G1359" s="264"/>
      <c r="H1359" s="264"/>
      <c r="I1359" s="264"/>
      <c r="J1359" s="264"/>
      <c r="K1359" s="264"/>
      <c r="L1359" s="264"/>
    </row>
    <row r="1360" spans="2:12" ht="45" x14ac:dyDescent="0.25">
      <c r="B1360" s="247" t="s">
        <v>567</v>
      </c>
      <c r="C1360" s="248" t="s">
        <v>24</v>
      </c>
      <c r="D1360" s="247" t="s">
        <v>50</v>
      </c>
      <c r="E1360" s="247" t="s">
        <v>45</v>
      </c>
      <c r="F1360" s="520" t="s">
        <v>2152</v>
      </c>
      <c r="G1360" s="520"/>
      <c r="H1360" s="249" t="s">
        <v>39</v>
      </c>
      <c r="I1360" s="248" t="s">
        <v>41</v>
      </c>
      <c r="J1360" s="248" t="s">
        <v>2271</v>
      </c>
      <c r="K1360" s="248" t="s">
        <v>82</v>
      </c>
      <c r="L1360" s="248" t="s">
        <v>40</v>
      </c>
    </row>
    <row r="1361" spans="2:12" ht="25.5" x14ac:dyDescent="0.25">
      <c r="B1361" s="250" t="s">
        <v>2272</v>
      </c>
      <c r="C1361" s="251" t="s">
        <v>568</v>
      </c>
      <c r="D1361" s="250" t="s">
        <v>229</v>
      </c>
      <c r="E1361" s="250" t="s">
        <v>569</v>
      </c>
      <c r="F1361" s="521">
        <v>8</v>
      </c>
      <c r="G1361" s="521"/>
      <c r="H1361" s="252" t="s">
        <v>279</v>
      </c>
      <c r="I1361" s="253">
        <v>1</v>
      </c>
      <c r="J1361" s="254"/>
      <c r="K1361" s="254">
        <v>23.93</v>
      </c>
      <c r="L1361" s="254">
        <v>23.93</v>
      </c>
    </row>
    <row r="1362" spans="2:12" ht="25.5" x14ac:dyDescent="0.25">
      <c r="B1362" s="255" t="s">
        <v>2273</v>
      </c>
      <c r="C1362" s="256" t="s">
        <v>2920</v>
      </c>
      <c r="D1362" s="255" t="s">
        <v>229</v>
      </c>
      <c r="E1362" s="255" t="s">
        <v>3276</v>
      </c>
      <c r="F1362" s="518" t="s">
        <v>2283</v>
      </c>
      <c r="G1362" s="518"/>
      <c r="H1362" s="257" t="s">
        <v>268</v>
      </c>
      <c r="I1362" s="258">
        <v>1</v>
      </c>
      <c r="J1362" s="258">
        <v>0</v>
      </c>
      <c r="K1362" s="259">
        <v>9.07</v>
      </c>
      <c r="L1362" s="259">
        <v>9.07</v>
      </c>
    </row>
    <row r="1363" spans="2:12" ht="25.5" x14ac:dyDescent="0.25">
      <c r="B1363" s="255" t="s">
        <v>2273</v>
      </c>
      <c r="C1363" s="256" t="s">
        <v>2184</v>
      </c>
      <c r="D1363" s="255" t="s">
        <v>229</v>
      </c>
      <c r="E1363" s="255" t="s">
        <v>2185</v>
      </c>
      <c r="F1363" s="518" t="s">
        <v>2162</v>
      </c>
      <c r="G1363" s="518"/>
      <c r="H1363" s="257" t="s">
        <v>231</v>
      </c>
      <c r="I1363" s="258">
        <v>0.37</v>
      </c>
      <c r="J1363" s="258">
        <v>0</v>
      </c>
      <c r="K1363" s="259">
        <v>23.41</v>
      </c>
      <c r="L1363" s="259">
        <v>8.66</v>
      </c>
    </row>
    <row r="1364" spans="2:12" ht="25.5" x14ac:dyDescent="0.25">
      <c r="B1364" s="255" t="s">
        <v>2273</v>
      </c>
      <c r="C1364" s="256" t="s">
        <v>2163</v>
      </c>
      <c r="D1364" s="255" t="s">
        <v>229</v>
      </c>
      <c r="E1364" s="255" t="s">
        <v>2164</v>
      </c>
      <c r="F1364" s="518" t="s">
        <v>2162</v>
      </c>
      <c r="G1364" s="518"/>
      <c r="H1364" s="257" t="s">
        <v>231</v>
      </c>
      <c r="I1364" s="258">
        <v>0.37</v>
      </c>
      <c r="J1364" s="258">
        <v>0</v>
      </c>
      <c r="K1364" s="259">
        <v>16.78</v>
      </c>
      <c r="L1364" s="259">
        <v>6.21</v>
      </c>
    </row>
    <row r="1365" spans="2:12" ht="25.5" x14ac:dyDescent="0.25">
      <c r="B1365" s="260"/>
      <c r="C1365" s="260"/>
      <c r="D1365" s="260"/>
      <c r="E1365" s="260"/>
      <c r="F1365" s="260"/>
      <c r="G1365" s="260" t="s">
        <v>2274</v>
      </c>
      <c r="H1365" s="261">
        <v>7.63</v>
      </c>
      <c r="I1365" s="260" t="s">
        <v>2275</v>
      </c>
      <c r="J1365" s="261">
        <v>7.23</v>
      </c>
      <c r="K1365" s="260" t="s">
        <v>2276</v>
      </c>
      <c r="L1365" s="261">
        <v>14.86</v>
      </c>
    </row>
    <row r="1366" spans="2:12" ht="25.5" x14ac:dyDescent="0.25">
      <c r="B1366" s="260"/>
      <c r="C1366" s="260"/>
      <c r="D1366" s="260"/>
      <c r="E1366" s="260"/>
      <c r="F1366" s="260"/>
      <c r="G1366" s="260" t="s">
        <v>2277</v>
      </c>
      <c r="H1366" s="261">
        <v>0</v>
      </c>
      <c r="I1366" s="519"/>
      <c r="J1366" s="519" t="s">
        <v>2278</v>
      </c>
      <c r="K1366" s="260"/>
      <c r="L1366" s="261">
        <v>23.93</v>
      </c>
    </row>
    <row r="1367" spans="2:12" ht="13.5" thickBot="1" x14ac:dyDescent="0.3">
      <c r="B1367" s="222"/>
      <c r="C1367" s="222"/>
      <c r="D1367" s="222"/>
      <c r="E1367" s="222"/>
      <c r="F1367" s="222"/>
      <c r="G1367" s="222"/>
      <c r="H1367" s="222"/>
      <c r="I1367" s="222" t="s">
        <v>2279</v>
      </c>
      <c r="J1367" s="262" t="s">
        <v>2553</v>
      </c>
      <c r="K1367" s="222" t="s">
        <v>2280</v>
      </c>
      <c r="L1367" s="263">
        <v>23.93</v>
      </c>
    </row>
    <row r="1368" spans="2:12" ht="13.5" thickTop="1" x14ac:dyDescent="0.25">
      <c r="B1368" s="264"/>
      <c r="C1368" s="264"/>
      <c r="D1368" s="264"/>
      <c r="E1368" s="264"/>
      <c r="F1368" s="264"/>
      <c r="G1368" s="264"/>
      <c r="H1368" s="264"/>
      <c r="I1368" s="264"/>
      <c r="J1368" s="264"/>
      <c r="K1368" s="264"/>
      <c r="L1368" s="264"/>
    </row>
    <row r="1369" spans="2:12" ht="45" x14ac:dyDescent="0.25">
      <c r="B1369" s="247" t="s">
        <v>570</v>
      </c>
      <c r="C1369" s="248" t="s">
        <v>24</v>
      </c>
      <c r="D1369" s="247" t="s">
        <v>50</v>
      </c>
      <c r="E1369" s="247" t="s">
        <v>45</v>
      </c>
      <c r="F1369" s="520" t="s">
        <v>2152</v>
      </c>
      <c r="G1369" s="520"/>
      <c r="H1369" s="249" t="s">
        <v>39</v>
      </c>
      <c r="I1369" s="248" t="s">
        <v>41</v>
      </c>
      <c r="J1369" s="248" t="s">
        <v>2271</v>
      </c>
      <c r="K1369" s="248" t="s">
        <v>82</v>
      </c>
      <c r="L1369" s="248" t="s">
        <v>40</v>
      </c>
    </row>
    <row r="1370" spans="2:12" ht="25.5" x14ac:dyDescent="0.25">
      <c r="B1370" s="250" t="s">
        <v>2272</v>
      </c>
      <c r="C1370" s="251" t="s">
        <v>571</v>
      </c>
      <c r="D1370" s="250" t="s">
        <v>229</v>
      </c>
      <c r="E1370" s="250" t="s">
        <v>572</v>
      </c>
      <c r="F1370" s="521">
        <v>8</v>
      </c>
      <c r="G1370" s="521"/>
      <c r="H1370" s="252" t="s">
        <v>279</v>
      </c>
      <c r="I1370" s="253">
        <v>1</v>
      </c>
      <c r="J1370" s="254"/>
      <c r="K1370" s="254">
        <v>18.079999999999998</v>
      </c>
      <c r="L1370" s="254">
        <v>18.079999999999998</v>
      </c>
    </row>
    <row r="1371" spans="2:12" ht="25.5" x14ac:dyDescent="0.25">
      <c r="B1371" s="255" t="s">
        <v>2273</v>
      </c>
      <c r="C1371" s="256" t="s">
        <v>2184</v>
      </c>
      <c r="D1371" s="255" t="s">
        <v>229</v>
      </c>
      <c r="E1371" s="255" t="s">
        <v>2185</v>
      </c>
      <c r="F1371" s="518" t="s">
        <v>2162</v>
      </c>
      <c r="G1371" s="518"/>
      <c r="H1371" s="257" t="s">
        <v>231</v>
      </c>
      <c r="I1371" s="258">
        <v>0.15</v>
      </c>
      <c r="J1371" s="258">
        <v>0</v>
      </c>
      <c r="K1371" s="259">
        <v>23.41</v>
      </c>
      <c r="L1371" s="259">
        <v>3.51</v>
      </c>
    </row>
    <row r="1372" spans="2:12" ht="25.5" x14ac:dyDescent="0.25">
      <c r="B1372" s="255" t="s">
        <v>2273</v>
      </c>
      <c r="C1372" s="256" t="s">
        <v>2163</v>
      </c>
      <c r="D1372" s="255" t="s">
        <v>229</v>
      </c>
      <c r="E1372" s="255" t="s">
        <v>2164</v>
      </c>
      <c r="F1372" s="518" t="s">
        <v>2162</v>
      </c>
      <c r="G1372" s="518"/>
      <c r="H1372" s="257" t="s">
        <v>231</v>
      </c>
      <c r="I1372" s="258">
        <v>0.15</v>
      </c>
      <c r="J1372" s="258">
        <v>0</v>
      </c>
      <c r="K1372" s="259">
        <v>16.78</v>
      </c>
      <c r="L1372" s="259">
        <v>2.52</v>
      </c>
    </row>
    <row r="1373" spans="2:12" ht="25.5" x14ac:dyDescent="0.25">
      <c r="B1373" s="255" t="s">
        <v>2273</v>
      </c>
      <c r="C1373" s="256" t="s">
        <v>2284</v>
      </c>
      <c r="D1373" s="255" t="s">
        <v>229</v>
      </c>
      <c r="E1373" s="255" t="s">
        <v>572</v>
      </c>
      <c r="F1373" s="518" t="s">
        <v>2283</v>
      </c>
      <c r="G1373" s="518"/>
      <c r="H1373" s="257" t="s">
        <v>268</v>
      </c>
      <c r="I1373" s="258">
        <v>1</v>
      </c>
      <c r="J1373" s="258">
        <v>0</v>
      </c>
      <c r="K1373" s="259">
        <v>12.06</v>
      </c>
      <c r="L1373" s="259">
        <v>12.06</v>
      </c>
    </row>
    <row r="1374" spans="2:12" ht="25.5" x14ac:dyDescent="0.25">
      <c r="B1374" s="260"/>
      <c r="C1374" s="260"/>
      <c r="D1374" s="260"/>
      <c r="E1374" s="260"/>
      <c r="F1374" s="260"/>
      <c r="G1374" s="260" t="s">
        <v>2274</v>
      </c>
      <c r="H1374" s="261">
        <v>3.09</v>
      </c>
      <c r="I1374" s="260" t="s">
        <v>2275</v>
      </c>
      <c r="J1374" s="261">
        <v>2.93</v>
      </c>
      <c r="K1374" s="260" t="s">
        <v>2276</v>
      </c>
      <c r="L1374" s="261">
        <v>6.02</v>
      </c>
    </row>
    <row r="1375" spans="2:12" ht="25.5" x14ac:dyDescent="0.25">
      <c r="B1375" s="260"/>
      <c r="C1375" s="260"/>
      <c r="D1375" s="260"/>
      <c r="E1375" s="260"/>
      <c r="F1375" s="260"/>
      <c r="G1375" s="260" t="s">
        <v>2277</v>
      </c>
      <c r="H1375" s="261">
        <v>0</v>
      </c>
      <c r="I1375" s="519"/>
      <c r="J1375" s="519" t="s">
        <v>2278</v>
      </c>
      <c r="K1375" s="260"/>
      <c r="L1375" s="261">
        <v>18.079999999999998</v>
      </c>
    </row>
    <row r="1376" spans="2:12" ht="13.5" thickBot="1" x14ac:dyDescent="0.3">
      <c r="B1376" s="222"/>
      <c r="C1376" s="222"/>
      <c r="D1376" s="222"/>
      <c r="E1376" s="222"/>
      <c r="F1376" s="222"/>
      <c r="G1376" s="222"/>
      <c r="H1376" s="222"/>
      <c r="I1376" s="222" t="s">
        <v>2279</v>
      </c>
      <c r="J1376" s="262" t="s">
        <v>2741</v>
      </c>
      <c r="K1376" s="222" t="s">
        <v>2280</v>
      </c>
      <c r="L1376" s="263">
        <v>72.319999999999993</v>
      </c>
    </row>
    <row r="1377" spans="2:12" ht="13.5" thickTop="1" x14ac:dyDescent="0.25">
      <c r="B1377" s="264"/>
      <c r="C1377" s="264"/>
      <c r="D1377" s="264"/>
      <c r="E1377" s="264"/>
      <c r="F1377" s="264"/>
      <c r="G1377" s="264"/>
      <c r="H1377" s="264"/>
      <c r="I1377" s="264"/>
      <c r="J1377" s="264"/>
      <c r="K1377" s="264"/>
      <c r="L1377" s="264"/>
    </row>
    <row r="1378" spans="2:12" ht="45" x14ac:dyDescent="0.25">
      <c r="B1378" s="247" t="s">
        <v>573</v>
      </c>
      <c r="C1378" s="248" t="s">
        <v>24</v>
      </c>
      <c r="D1378" s="247" t="s">
        <v>50</v>
      </c>
      <c r="E1378" s="247" t="s">
        <v>45</v>
      </c>
      <c r="F1378" s="520" t="s">
        <v>2152</v>
      </c>
      <c r="G1378" s="520"/>
      <c r="H1378" s="249" t="s">
        <v>39</v>
      </c>
      <c r="I1378" s="248" t="s">
        <v>41</v>
      </c>
      <c r="J1378" s="248" t="s">
        <v>2271</v>
      </c>
      <c r="K1378" s="248" t="s">
        <v>82</v>
      </c>
      <c r="L1378" s="248" t="s">
        <v>40</v>
      </c>
    </row>
    <row r="1379" spans="2:12" ht="25.5" x14ac:dyDescent="0.25">
      <c r="B1379" s="250" t="s">
        <v>2272</v>
      </c>
      <c r="C1379" s="251" t="s">
        <v>526</v>
      </c>
      <c r="D1379" s="250" t="s">
        <v>229</v>
      </c>
      <c r="E1379" s="250" t="s">
        <v>527</v>
      </c>
      <c r="F1379" s="521">
        <v>8</v>
      </c>
      <c r="G1379" s="521"/>
      <c r="H1379" s="252" t="s">
        <v>279</v>
      </c>
      <c r="I1379" s="253">
        <v>1</v>
      </c>
      <c r="J1379" s="254"/>
      <c r="K1379" s="254">
        <v>28.33</v>
      </c>
      <c r="L1379" s="254">
        <v>28.33</v>
      </c>
    </row>
    <row r="1380" spans="2:12" ht="25.5" x14ac:dyDescent="0.25">
      <c r="B1380" s="255" t="s">
        <v>2273</v>
      </c>
      <c r="C1380" s="256" t="s">
        <v>2868</v>
      </c>
      <c r="D1380" s="255" t="s">
        <v>229</v>
      </c>
      <c r="E1380" s="255" t="s">
        <v>527</v>
      </c>
      <c r="F1380" s="518" t="s">
        <v>2283</v>
      </c>
      <c r="G1380" s="518"/>
      <c r="H1380" s="257" t="s">
        <v>268</v>
      </c>
      <c r="I1380" s="258">
        <v>1</v>
      </c>
      <c r="J1380" s="258">
        <v>0</v>
      </c>
      <c r="K1380" s="259">
        <v>10.25</v>
      </c>
      <c r="L1380" s="259">
        <v>10.25</v>
      </c>
    </row>
    <row r="1381" spans="2:12" ht="25.5" x14ac:dyDescent="0.25">
      <c r="B1381" s="255" t="s">
        <v>2273</v>
      </c>
      <c r="C1381" s="256" t="s">
        <v>2184</v>
      </c>
      <c r="D1381" s="255" t="s">
        <v>229</v>
      </c>
      <c r="E1381" s="255" t="s">
        <v>2185</v>
      </c>
      <c r="F1381" s="518" t="s">
        <v>2162</v>
      </c>
      <c r="G1381" s="518"/>
      <c r="H1381" s="257" t="s">
        <v>231</v>
      </c>
      <c r="I1381" s="258">
        <v>0.45</v>
      </c>
      <c r="J1381" s="258">
        <v>0</v>
      </c>
      <c r="K1381" s="259">
        <v>23.41</v>
      </c>
      <c r="L1381" s="259">
        <v>10.53</v>
      </c>
    </row>
    <row r="1382" spans="2:12" ht="25.5" x14ac:dyDescent="0.25">
      <c r="B1382" s="255" t="s">
        <v>2273</v>
      </c>
      <c r="C1382" s="256" t="s">
        <v>2163</v>
      </c>
      <c r="D1382" s="255" t="s">
        <v>229</v>
      </c>
      <c r="E1382" s="255" t="s">
        <v>2164</v>
      </c>
      <c r="F1382" s="518" t="s">
        <v>2162</v>
      </c>
      <c r="G1382" s="518"/>
      <c r="H1382" s="257" t="s">
        <v>231</v>
      </c>
      <c r="I1382" s="258">
        <v>0.45</v>
      </c>
      <c r="J1382" s="258">
        <v>0</v>
      </c>
      <c r="K1382" s="259">
        <v>16.78</v>
      </c>
      <c r="L1382" s="259">
        <v>7.55</v>
      </c>
    </row>
    <row r="1383" spans="2:12" ht="25.5" x14ac:dyDescent="0.25">
      <c r="B1383" s="260"/>
      <c r="C1383" s="260"/>
      <c r="D1383" s="260"/>
      <c r="E1383" s="260"/>
      <c r="F1383" s="260"/>
      <c r="G1383" s="260" t="s">
        <v>2274</v>
      </c>
      <c r="H1383" s="261">
        <v>9.2899999999999991</v>
      </c>
      <c r="I1383" s="260" t="s">
        <v>2275</v>
      </c>
      <c r="J1383" s="261">
        <v>8.7899999999999991</v>
      </c>
      <c r="K1383" s="260" t="s">
        <v>2276</v>
      </c>
      <c r="L1383" s="261">
        <v>18.079999999999998</v>
      </c>
    </row>
    <row r="1384" spans="2:12" ht="25.5" x14ac:dyDescent="0.25">
      <c r="B1384" s="260"/>
      <c r="C1384" s="260"/>
      <c r="D1384" s="260"/>
      <c r="E1384" s="260"/>
      <c r="F1384" s="260"/>
      <c r="G1384" s="260" t="s">
        <v>2277</v>
      </c>
      <c r="H1384" s="261">
        <v>0</v>
      </c>
      <c r="I1384" s="519"/>
      <c r="J1384" s="519" t="s">
        <v>2278</v>
      </c>
      <c r="K1384" s="260"/>
      <c r="L1384" s="261">
        <v>28.33</v>
      </c>
    </row>
    <row r="1385" spans="2:12" ht="13.5" thickBot="1" x14ac:dyDescent="0.3">
      <c r="B1385" s="222"/>
      <c r="C1385" s="222"/>
      <c r="D1385" s="222"/>
      <c r="E1385" s="222"/>
      <c r="F1385" s="222"/>
      <c r="G1385" s="222"/>
      <c r="H1385" s="222"/>
      <c r="I1385" s="222" t="s">
        <v>2279</v>
      </c>
      <c r="J1385" s="262" t="s">
        <v>2677</v>
      </c>
      <c r="K1385" s="222" t="s">
        <v>2280</v>
      </c>
      <c r="L1385" s="263">
        <v>226.64</v>
      </c>
    </row>
    <row r="1386" spans="2:12" ht="13.5" thickTop="1" x14ac:dyDescent="0.25">
      <c r="B1386" s="264"/>
      <c r="C1386" s="264"/>
      <c r="D1386" s="264"/>
      <c r="E1386" s="264"/>
      <c r="F1386" s="264"/>
      <c r="G1386" s="264"/>
      <c r="H1386" s="264"/>
      <c r="I1386" s="264"/>
      <c r="J1386" s="264"/>
      <c r="K1386" s="264"/>
      <c r="L1386" s="264"/>
    </row>
    <row r="1387" spans="2:12" ht="45" x14ac:dyDescent="0.25">
      <c r="B1387" s="247" t="s">
        <v>574</v>
      </c>
      <c r="C1387" s="248" t="s">
        <v>24</v>
      </c>
      <c r="D1387" s="247" t="s">
        <v>50</v>
      </c>
      <c r="E1387" s="247" t="s">
        <v>45</v>
      </c>
      <c r="F1387" s="520" t="s">
        <v>2152</v>
      </c>
      <c r="G1387" s="520"/>
      <c r="H1387" s="249" t="s">
        <v>39</v>
      </c>
      <c r="I1387" s="248" t="s">
        <v>41</v>
      </c>
      <c r="J1387" s="248" t="s">
        <v>2271</v>
      </c>
      <c r="K1387" s="248" t="s">
        <v>82</v>
      </c>
      <c r="L1387" s="248" t="s">
        <v>40</v>
      </c>
    </row>
    <row r="1388" spans="2:12" ht="25.5" x14ac:dyDescent="0.25">
      <c r="B1388" s="250" t="s">
        <v>2272</v>
      </c>
      <c r="C1388" s="251" t="s">
        <v>550</v>
      </c>
      <c r="D1388" s="250" t="s">
        <v>229</v>
      </c>
      <c r="E1388" s="250" t="s">
        <v>551</v>
      </c>
      <c r="F1388" s="521">
        <v>8</v>
      </c>
      <c r="G1388" s="521"/>
      <c r="H1388" s="252" t="s">
        <v>292</v>
      </c>
      <c r="I1388" s="253">
        <v>1</v>
      </c>
      <c r="J1388" s="254"/>
      <c r="K1388" s="254">
        <v>22.76</v>
      </c>
      <c r="L1388" s="254">
        <v>22.76</v>
      </c>
    </row>
    <row r="1389" spans="2:12" ht="25.5" x14ac:dyDescent="0.25">
      <c r="B1389" s="255" t="s">
        <v>2273</v>
      </c>
      <c r="C1389" s="256" t="s">
        <v>2163</v>
      </c>
      <c r="D1389" s="255" t="s">
        <v>229</v>
      </c>
      <c r="E1389" s="255" t="s">
        <v>2164</v>
      </c>
      <c r="F1389" s="518" t="s">
        <v>2162</v>
      </c>
      <c r="G1389" s="518"/>
      <c r="H1389" s="257" t="s">
        <v>231</v>
      </c>
      <c r="I1389" s="258">
        <v>0.3</v>
      </c>
      <c r="J1389" s="258">
        <v>0</v>
      </c>
      <c r="K1389" s="259">
        <v>16.78</v>
      </c>
      <c r="L1389" s="259">
        <v>5.03</v>
      </c>
    </row>
    <row r="1390" spans="2:12" ht="25.5" x14ac:dyDescent="0.25">
      <c r="B1390" s="255" t="s">
        <v>2273</v>
      </c>
      <c r="C1390" s="256" t="s">
        <v>2184</v>
      </c>
      <c r="D1390" s="255" t="s">
        <v>229</v>
      </c>
      <c r="E1390" s="255" t="s">
        <v>2185</v>
      </c>
      <c r="F1390" s="518" t="s">
        <v>2162</v>
      </c>
      <c r="G1390" s="518"/>
      <c r="H1390" s="257" t="s">
        <v>231</v>
      </c>
      <c r="I1390" s="258">
        <v>0.3</v>
      </c>
      <c r="J1390" s="258">
        <v>0</v>
      </c>
      <c r="K1390" s="259">
        <v>23.41</v>
      </c>
      <c r="L1390" s="259">
        <v>7.02</v>
      </c>
    </row>
    <row r="1391" spans="2:12" ht="25.5" x14ac:dyDescent="0.25">
      <c r="B1391" s="255" t="s">
        <v>2273</v>
      </c>
      <c r="C1391" s="256" t="s">
        <v>2305</v>
      </c>
      <c r="D1391" s="255" t="s">
        <v>229</v>
      </c>
      <c r="E1391" s="255" t="s">
        <v>551</v>
      </c>
      <c r="F1391" s="518" t="s">
        <v>2283</v>
      </c>
      <c r="G1391" s="518"/>
      <c r="H1391" s="257" t="s">
        <v>292</v>
      </c>
      <c r="I1391" s="258">
        <v>1.01</v>
      </c>
      <c r="J1391" s="258">
        <v>0</v>
      </c>
      <c r="K1391" s="259">
        <v>10.61</v>
      </c>
      <c r="L1391" s="259">
        <v>10.72</v>
      </c>
    </row>
    <row r="1392" spans="2:12" ht="25.5" x14ac:dyDescent="0.25">
      <c r="B1392" s="260"/>
      <c r="C1392" s="260"/>
      <c r="D1392" s="260"/>
      <c r="E1392" s="260"/>
      <c r="F1392" s="260"/>
      <c r="G1392" s="260" t="s">
        <v>2274</v>
      </c>
      <c r="H1392" s="261">
        <v>6.19</v>
      </c>
      <c r="I1392" s="260" t="s">
        <v>2275</v>
      </c>
      <c r="J1392" s="261">
        <v>5.86</v>
      </c>
      <c r="K1392" s="260" t="s">
        <v>2276</v>
      </c>
      <c r="L1392" s="261">
        <v>12.05</v>
      </c>
    </row>
    <row r="1393" spans="2:12" ht="25.5" x14ac:dyDescent="0.25">
      <c r="B1393" s="260"/>
      <c r="C1393" s="260"/>
      <c r="D1393" s="260"/>
      <c r="E1393" s="260"/>
      <c r="F1393" s="260"/>
      <c r="G1393" s="260" t="s">
        <v>2277</v>
      </c>
      <c r="H1393" s="261">
        <v>0</v>
      </c>
      <c r="I1393" s="519"/>
      <c r="J1393" s="519" t="s">
        <v>2278</v>
      </c>
      <c r="K1393" s="260"/>
      <c r="L1393" s="261">
        <v>22.76</v>
      </c>
    </row>
    <row r="1394" spans="2:12" ht="13.5" thickBot="1" x14ac:dyDescent="0.3">
      <c r="B1394" s="222"/>
      <c r="C1394" s="222"/>
      <c r="D1394" s="222"/>
      <c r="E1394" s="222"/>
      <c r="F1394" s="222"/>
      <c r="G1394" s="222"/>
      <c r="H1394" s="222"/>
      <c r="I1394" s="222" t="s">
        <v>2279</v>
      </c>
      <c r="J1394" s="262" t="s">
        <v>2989</v>
      </c>
      <c r="K1394" s="222" t="s">
        <v>2280</v>
      </c>
      <c r="L1394" s="263">
        <v>4.55</v>
      </c>
    </row>
    <row r="1395" spans="2:12" ht="13.5" thickTop="1" x14ac:dyDescent="0.25">
      <c r="B1395" s="264"/>
      <c r="C1395" s="264"/>
      <c r="D1395" s="264"/>
      <c r="E1395" s="264"/>
      <c r="F1395" s="264"/>
      <c r="G1395" s="264"/>
      <c r="H1395" s="264"/>
      <c r="I1395" s="264"/>
      <c r="J1395" s="264"/>
      <c r="K1395" s="264"/>
      <c r="L1395" s="264"/>
    </row>
    <row r="1396" spans="2:12" x14ac:dyDescent="0.25">
      <c r="B1396" s="244" t="s">
        <v>575</v>
      </c>
      <c r="C1396" s="244"/>
      <c r="D1396" s="244"/>
      <c r="E1396" s="244" t="s">
        <v>576</v>
      </c>
      <c r="F1396" s="244"/>
      <c r="G1396" s="525"/>
      <c r="H1396" s="525"/>
      <c r="I1396" s="244"/>
      <c r="J1396" s="245"/>
      <c r="K1396" s="244"/>
      <c r="L1396" s="246">
        <v>18208.240000000002</v>
      </c>
    </row>
    <row r="1397" spans="2:12" ht="15" x14ac:dyDescent="0.25">
      <c r="B1397" s="247" t="s">
        <v>577</v>
      </c>
      <c r="C1397" s="248" t="s">
        <v>24</v>
      </c>
      <c r="D1397" s="247" t="s">
        <v>50</v>
      </c>
      <c r="E1397" s="247" t="s">
        <v>45</v>
      </c>
      <c r="F1397" s="520" t="s">
        <v>2152</v>
      </c>
      <c r="G1397" s="520"/>
      <c r="H1397" s="249" t="s">
        <v>39</v>
      </c>
      <c r="I1397" s="248" t="s">
        <v>41</v>
      </c>
      <c r="J1397" s="248" t="s">
        <v>2271</v>
      </c>
      <c r="K1397" s="248" t="s">
        <v>82</v>
      </c>
      <c r="L1397" s="248" t="s">
        <v>40</v>
      </c>
    </row>
    <row r="1398" spans="2:12" ht="25.5" x14ac:dyDescent="0.25">
      <c r="B1398" s="250" t="s">
        <v>2272</v>
      </c>
      <c r="C1398" s="251" t="s">
        <v>578</v>
      </c>
      <c r="D1398" s="250" t="s">
        <v>229</v>
      </c>
      <c r="E1398" s="250" t="s">
        <v>579</v>
      </c>
      <c r="F1398" s="521">
        <v>8</v>
      </c>
      <c r="G1398" s="521"/>
      <c r="H1398" s="252" t="s">
        <v>268</v>
      </c>
      <c r="I1398" s="253">
        <v>1</v>
      </c>
      <c r="J1398" s="254"/>
      <c r="K1398" s="254">
        <v>437.82</v>
      </c>
      <c r="L1398" s="254">
        <v>437.82</v>
      </c>
    </row>
    <row r="1399" spans="2:12" ht="25.5" x14ac:dyDescent="0.25">
      <c r="B1399" s="255" t="s">
        <v>2273</v>
      </c>
      <c r="C1399" s="256" t="s">
        <v>2167</v>
      </c>
      <c r="D1399" s="255" t="s">
        <v>229</v>
      </c>
      <c r="E1399" s="255" t="s">
        <v>2168</v>
      </c>
      <c r="F1399" s="518" t="s">
        <v>2162</v>
      </c>
      <c r="G1399" s="518"/>
      <c r="H1399" s="257" t="s">
        <v>231</v>
      </c>
      <c r="I1399" s="258">
        <v>9.2999999999999992E-3</v>
      </c>
      <c r="J1399" s="258">
        <v>0</v>
      </c>
      <c r="K1399" s="259">
        <v>23.41</v>
      </c>
      <c r="L1399" s="259">
        <v>0.22</v>
      </c>
    </row>
    <row r="1400" spans="2:12" ht="25.5" x14ac:dyDescent="0.25">
      <c r="B1400" s="255" t="s">
        <v>2273</v>
      </c>
      <c r="C1400" s="256" t="s">
        <v>2412</v>
      </c>
      <c r="D1400" s="255" t="s">
        <v>229</v>
      </c>
      <c r="E1400" s="255" t="s">
        <v>2413</v>
      </c>
      <c r="F1400" s="518" t="s">
        <v>2283</v>
      </c>
      <c r="G1400" s="518"/>
      <c r="H1400" s="257" t="s">
        <v>284</v>
      </c>
      <c r="I1400" s="258">
        <v>1.1599999999999999E-2</v>
      </c>
      <c r="J1400" s="258">
        <v>0</v>
      </c>
      <c r="K1400" s="259">
        <v>157.54</v>
      </c>
      <c r="L1400" s="259">
        <v>1.83</v>
      </c>
    </row>
    <row r="1401" spans="2:12" ht="25.5" x14ac:dyDescent="0.25">
      <c r="B1401" s="255" t="s">
        <v>2273</v>
      </c>
      <c r="C1401" s="256" t="s">
        <v>2730</v>
      </c>
      <c r="D1401" s="255" t="s">
        <v>229</v>
      </c>
      <c r="E1401" s="255" t="s">
        <v>2731</v>
      </c>
      <c r="F1401" s="518" t="s">
        <v>2283</v>
      </c>
      <c r="G1401" s="518"/>
      <c r="H1401" s="257" t="s">
        <v>284</v>
      </c>
      <c r="I1401" s="258">
        <v>1.9199999999999998E-2</v>
      </c>
      <c r="J1401" s="258">
        <v>0</v>
      </c>
      <c r="K1401" s="259">
        <v>164.93</v>
      </c>
      <c r="L1401" s="259">
        <v>3.17</v>
      </c>
    </row>
    <row r="1402" spans="2:12" ht="25.5" x14ac:dyDescent="0.25">
      <c r="B1402" s="255" t="s">
        <v>2273</v>
      </c>
      <c r="C1402" s="256" t="s">
        <v>2536</v>
      </c>
      <c r="D1402" s="255" t="s">
        <v>229</v>
      </c>
      <c r="E1402" s="255" t="s">
        <v>2537</v>
      </c>
      <c r="F1402" s="518" t="s">
        <v>2283</v>
      </c>
      <c r="G1402" s="518"/>
      <c r="H1402" s="257" t="s">
        <v>360</v>
      </c>
      <c r="I1402" s="258">
        <v>2.2100000000000002E-2</v>
      </c>
      <c r="J1402" s="258">
        <v>0</v>
      </c>
      <c r="K1402" s="259">
        <v>14.5</v>
      </c>
      <c r="L1402" s="259">
        <v>0.32</v>
      </c>
    </row>
    <row r="1403" spans="2:12" ht="25.5" x14ac:dyDescent="0.25">
      <c r="B1403" s="255" t="s">
        <v>2273</v>
      </c>
      <c r="C1403" s="256" t="s">
        <v>2491</v>
      </c>
      <c r="D1403" s="255" t="s">
        <v>229</v>
      </c>
      <c r="E1403" s="255" t="s">
        <v>2492</v>
      </c>
      <c r="F1403" s="518" t="s">
        <v>2283</v>
      </c>
      <c r="G1403" s="518"/>
      <c r="H1403" s="257" t="s">
        <v>292</v>
      </c>
      <c r="I1403" s="258">
        <v>7.2800000000000004E-2</v>
      </c>
      <c r="J1403" s="258">
        <v>0</v>
      </c>
      <c r="K1403" s="259">
        <v>12.78</v>
      </c>
      <c r="L1403" s="259">
        <v>0.93</v>
      </c>
    </row>
    <row r="1404" spans="2:12" ht="25.5" x14ac:dyDescent="0.25">
      <c r="B1404" s="255" t="s">
        <v>2273</v>
      </c>
      <c r="C1404" s="256" t="s">
        <v>2518</v>
      </c>
      <c r="D1404" s="255" t="s">
        <v>229</v>
      </c>
      <c r="E1404" s="255" t="s">
        <v>2519</v>
      </c>
      <c r="F1404" s="518" t="s">
        <v>2283</v>
      </c>
      <c r="G1404" s="518"/>
      <c r="H1404" s="257" t="s">
        <v>268</v>
      </c>
      <c r="I1404" s="258">
        <v>6.0299999999999999E-2</v>
      </c>
      <c r="J1404" s="258">
        <v>0</v>
      </c>
      <c r="K1404" s="259">
        <v>3.21</v>
      </c>
      <c r="L1404" s="259">
        <v>0.19</v>
      </c>
    </row>
    <row r="1405" spans="2:12" ht="25.5" x14ac:dyDescent="0.25">
      <c r="B1405" s="255" t="s">
        <v>2273</v>
      </c>
      <c r="C1405" s="256" t="s">
        <v>2900</v>
      </c>
      <c r="D1405" s="255" t="s">
        <v>229</v>
      </c>
      <c r="E1405" s="255" t="s">
        <v>2901</v>
      </c>
      <c r="F1405" s="518" t="s">
        <v>2283</v>
      </c>
      <c r="G1405" s="518"/>
      <c r="H1405" s="257" t="s">
        <v>360</v>
      </c>
      <c r="I1405" s="258">
        <v>4.3452000000000002</v>
      </c>
      <c r="J1405" s="258">
        <v>0</v>
      </c>
      <c r="K1405" s="259">
        <v>7.5</v>
      </c>
      <c r="L1405" s="259">
        <v>32.590000000000003</v>
      </c>
    </row>
    <row r="1406" spans="2:12" ht="25.5" x14ac:dyDescent="0.25">
      <c r="B1406" s="255" t="s">
        <v>2273</v>
      </c>
      <c r="C1406" s="256" t="s">
        <v>2439</v>
      </c>
      <c r="D1406" s="255" t="s">
        <v>229</v>
      </c>
      <c r="E1406" s="255" t="s">
        <v>2440</v>
      </c>
      <c r="F1406" s="518" t="s">
        <v>2283</v>
      </c>
      <c r="G1406" s="518"/>
      <c r="H1406" s="257" t="s">
        <v>360</v>
      </c>
      <c r="I1406" s="258">
        <v>3.5999999999999999E-3</v>
      </c>
      <c r="J1406" s="258">
        <v>0</v>
      </c>
      <c r="K1406" s="259">
        <v>20.86</v>
      </c>
      <c r="L1406" s="259">
        <v>0.08</v>
      </c>
    </row>
    <row r="1407" spans="2:12" ht="25.5" x14ac:dyDescent="0.25">
      <c r="B1407" s="255" t="s">
        <v>2273</v>
      </c>
      <c r="C1407" s="256" t="s">
        <v>3277</v>
      </c>
      <c r="D1407" s="255" t="s">
        <v>229</v>
      </c>
      <c r="E1407" s="255" t="s">
        <v>2909</v>
      </c>
      <c r="F1407" s="518" t="s">
        <v>2283</v>
      </c>
      <c r="G1407" s="518"/>
      <c r="H1407" s="257" t="s">
        <v>268</v>
      </c>
      <c r="I1407" s="258">
        <v>1</v>
      </c>
      <c r="J1407" s="258">
        <v>0</v>
      </c>
      <c r="K1407" s="259">
        <v>23.3</v>
      </c>
      <c r="L1407" s="259">
        <v>23.3</v>
      </c>
    </row>
    <row r="1408" spans="2:12" ht="25.5" x14ac:dyDescent="0.25">
      <c r="B1408" s="255" t="s">
        <v>2273</v>
      </c>
      <c r="C1408" s="256" t="s">
        <v>2682</v>
      </c>
      <c r="D1408" s="255" t="s">
        <v>229</v>
      </c>
      <c r="E1408" s="255" t="s">
        <v>2683</v>
      </c>
      <c r="F1408" s="518" t="s">
        <v>2283</v>
      </c>
      <c r="G1408" s="518"/>
      <c r="H1408" s="257" t="s">
        <v>240</v>
      </c>
      <c r="I1408" s="258">
        <v>6.1699999999999998E-2</v>
      </c>
      <c r="J1408" s="258">
        <v>0</v>
      </c>
      <c r="K1408" s="259">
        <v>34.51</v>
      </c>
      <c r="L1408" s="259">
        <v>2.13</v>
      </c>
    </row>
    <row r="1409" spans="2:12" ht="25.5" x14ac:dyDescent="0.25">
      <c r="B1409" s="255" t="s">
        <v>2273</v>
      </c>
      <c r="C1409" s="256" t="s">
        <v>2194</v>
      </c>
      <c r="D1409" s="255" t="s">
        <v>229</v>
      </c>
      <c r="E1409" s="255" t="s">
        <v>2195</v>
      </c>
      <c r="F1409" s="518" t="s">
        <v>2162</v>
      </c>
      <c r="G1409" s="518"/>
      <c r="H1409" s="257" t="s">
        <v>231</v>
      </c>
      <c r="I1409" s="258">
        <v>9.2999999999999992E-3</v>
      </c>
      <c r="J1409" s="258">
        <v>0</v>
      </c>
      <c r="K1409" s="259">
        <v>18.36</v>
      </c>
      <c r="L1409" s="259">
        <v>0.17</v>
      </c>
    </row>
    <row r="1410" spans="2:12" ht="25.5" x14ac:dyDescent="0.25">
      <c r="B1410" s="255" t="s">
        <v>2273</v>
      </c>
      <c r="C1410" s="256" t="s">
        <v>2896</v>
      </c>
      <c r="D1410" s="255" t="s">
        <v>229</v>
      </c>
      <c r="E1410" s="255" t="s">
        <v>2897</v>
      </c>
      <c r="F1410" s="518" t="s">
        <v>2283</v>
      </c>
      <c r="G1410" s="518"/>
      <c r="H1410" s="257" t="s">
        <v>360</v>
      </c>
      <c r="I1410" s="258">
        <v>1.5204</v>
      </c>
      <c r="J1410" s="258">
        <v>0</v>
      </c>
      <c r="K1410" s="259">
        <v>7.02</v>
      </c>
      <c r="L1410" s="259">
        <v>10.67</v>
      </c>
    </row>
    <row r="1411" spans="2:12" ht="25.5" x14ac:dyDescent="0.25">
      <c r="B1411" s="255" t="s">
        <v>2273</v>
      </c>
      <c r="C1411" s="256" t="s">
        <v>2516</v>
      </c>
      <c r="D1411" s="255" t="s">
        <v>229</v>
      </c>
      <c r="E1411" s="255" t="s">
        <v>2517</v>
      </c>
      <c r="F1411" s="518" t="s">
        <v>2283</v>
      </c>
      <c r="G1411" s="518"/>
      <c r="H1411" s="257" t="s">
        <v>360</v>
      </c>
      <c r="I1411" s="258">
        <v>15.071099999999999</v>
      </c>
      <c r="J1411" s="258">
        <v>0</v>
      </c>
      <c r="K1411" s="259">
        <v>0.94</v>
      </c>
      <c r="L1411" s="259">
        <v>14.17</v>
      </c>
    </row>
    <row r="1412" spans="2:12" ht="25.5" x14ac:dyDescent="0.25">
      <c r="B1412" s="255" t="s">
        <v>2273</v>
      </c>
      <c r="C1412" s="256" t="s">
        <v>2898</v>
      </c>
      <c r="D1412" s="255" t="s">
        <v>229</v>
      </c>
      <c r="E1412" s="255" t="s">
        <v>2899</v>
      </c>
      <c r="F1412" s="518" t="s">
        <v>2283</v>
      </c>
      <c r="G1412" s="518"/>
      <c r="H1412" s="257" t="s">
        <v>360</v>
      </c>
      <c r="I1412" s="258">
        <v>4.82E-2</v>
      </c>
      <c r="J1412" s="258">
        <v>0</v>
      </c>
      <c r="K1412" s="259">
        <v>34.68</v>
      </c>
      <c r="L1412" s="259">
        <v>1.67</v>
      </c>
    </row>
    <row r="1413" spans="2:12" ht="25.5" x14ac:dyDescent="0.25">
      <c r="B1413" s="255" t="s">
        <v>2273</v>
      </c>
      <c r="C1413" s="256" t="s">
        <v>2297</v>
      </c>
      <c r="D1413" s="255" t="s">
        <v>229</v>
      </c>
      <c r="E1413" s="255" t="s">
        <v>2298</v>
      </c>
      <c r="F1413" s="518" t="s">
        <v>2283</v>
      </c>
      <c r="G1413" s="518"/>
      <c r="H1413" s="257" t="s">
        <v>284</v>
      </c>
      <c r="I1413" s="258">
        <v>8.9999999999999993E-3</v>
      </c>
      <c r="J1413" s="258">
        <v>0</v>
      </c>
      <c r="K1413" s="259">
        <v>151.24</v>
      </c>
      <c r="L1413" s="259">
        <v>1.36</v>
      </c>
    </row>
    <row r="1414" spans="2:12" ht="25.5" x14ac:dyDescent="0.25">
      <c r="B1414" s="255" t="s">
        <v>2273</v>
      </c>
      <c r="C1414" s="256" t="s">
        <v>2904</v>
      </c>
      <c r="D1414" s="255" t="s">
        <v>229</v>
      </c>
      <c r="E1414" s="255" t="s">
        <v>2905</v>
      </c>
      <c r="F1414" s="518" t="s">
        <v>2283</v>
      </c>
      <c r="G1414" s="518"/>
      <c r="H1414" s="257" t="s">
        <v>360</v>
      </c>
      <c r="I1414" s="258">
        <v>3.5999999999999997E-2</v>
      </c>
      <c r="J1414" s="258">
        <v>0</v>
      </c>
      <c r="K1414" s="259">
        <v>25.9</v>
      </c>
      <c r="L1414" s="259">
        <v>0.93</v>
      </c>
    </row>
    <row r="1415" spans="2:12" ht="25.5" x14ac:dyDescent="0.25">
      <c r="B1415" s="255" t="s">
        <v>2273</v>
      </c>
      <c r="C1415" s="256" t="s">
        <v>2659</v>
      </c>
      <c r="D1415" s="255" t="s">
        <v>229</v>
      </c>
      <c r="E1415" s="255" t="s">
        <v>2660</v>
      </c>
      <c r="F1415" s="518" t="s">
        <v>2283</v>
      </c>
      <c r="G1415" s="518"/>
      <c r="H1415" s="257" t="s">
        <v>360</v>
      </c>
      <c r="I1415" s="258">
        <v>1.1246</v>
      </c>
      <c r="J1415" s="258">
        <v>0</v>
      </c>
      <c r="K1415" s="259">
        <v>8.33</v>
      </c>
      <c r="L1415" s="259">
        <v>9.3699999999999992</v>
      </c>
    </row>
    <row r="1416" spans="2:12" ht="25.5" x14ac:dyDescent="0.25">
      <c r="B1416" s="255" t="s">
        <v>2273</v>
      </c>
      <c r="C1416" s="256" t="s">
        <v>2906</v>
      </c>
      <c r="D1416" s="255" t="s">
        <v>229</v>
      </c>
      <c r="E1416" s="255" t="s">
        <v>2907</v>
      </c>
      <c r="F1416" s="518" t="s">
        <v>2283</v>
      </c>
      <c r="G1416" s="518"/>
      <c r="H1416" s="257" t="s">
        <v>360</v>
      </c>
      <c r="I1416" s="258">
        <v>1.6032</v>
      </c>
      <c r="J1416" s="258">
        <v>0</v>
      </c>
      <c r="K1416" s="259">
        <v>7.19</v>
      </c>
      <c r="L1416" s="259">
        <v>11.53</v>
      </c>
    </row>
    <row r="1417" spans="2:12" ht="25.5" x14ac:dyDescent="0.25">
      <c r="B1417" s="255" t="s">
        <v>2273</v>
      </c>
      <c r="C1417" s="256" t="s">
        <v>2902</v>
      </c>
      <c r="D1417" s="255" t="s">
        <v>229</v>
      </c>
      <c r="E1417" s="255" t="s">
        <v>2903</v>
      </c>
      <c r="F1417" s="518" t="s">
        <v>2283</v>
      </c>
      <c r="G1417" s="518"/>
      <c r="H1417" s="257" t="s">
        <v>268</v>
      </c>
      <c r="I1417" s="258">
        <v>4.6300000000000001E-2</v>
      </c>
      <c r="J1417" s="258">
        <v>0</v>
      </c>
      <c r="K1417" s="259">
        <v>11.8</v>
      </c>
      <c r="L1417" s="259">
        <v>0.55000000000000004</v>
      </c>
    </row>
    <row r="1418" spans="2:12" ht="25.5" x14ac:dyDescent="0.25">
      <c r="B1418" s="255" t="s">
        <v>2273</v>
      </c>
      <c r="C1418" s="256" t="s">
        <v>2894</v>
      </c>
      <c r="D1418" s="255" t="s">
        <v>229</v>
      </c>
      <c r="E1418" s="255" t="s">
        <v>2895</v>
      </c>
      <c r="F1418" s="518" t="s">
        <v>2283</v>
      </c>
      <c r="G1418" s="518"/>
      <c r="H1418" s="257" t="s">
        <v>268</v>
      </c>
      <c r="I1418" s="258">
        <v>1.2E-2</v>
      </c>
      <c r="J1418" s="258">
        <v>0</v>
      </c>
      <c r="K1418" s="259">
        <v>14.64</v>
      </c>
      <c r="L1418" s="259">
        <v>0.18</v>
      </c>
    </row>
    <row r="1419" spans="2:12" ht="25.5" x14ac:dyDescent="0.25">
      <c r="B1419" s="255" t="s">
        <v>2273</v>
      </c>
      <c r="C1419" s="256" t="s">
        <v>2163</v>
      </c>
      <c r="D1419" s="255" t="s">
        <v>229</v>
      </c>
      <c r="E1419" s="255" t="s">
        <v>2164</v>
      </c>
      <c r="F1419" s="518" t="s">
        <v>2162</v>
      </c>
      <c r="G1419" s="518"/>
      <c r="H1419" s="257" t="s">
        <v>231</v>
      </c>
      <c r="I1419" s="258">
        <v>9.0800000000000006E-2</v>
      </c>
      <c r="J1419" s="258">
        <v>0</v>
      </c>
      <c r="K1419" s="259">
        <v>16.78</v>
      </c>
      <c r="L1419" s="259">
        <v>1.52</v>
      </c>
    </row>
    <row r="1420" spans="2:12" ht="25.5" x14ac:dyDescent="0.25">
      <c r="B1420" s="255" t="s">
        <v>2273</v>
      </c>
      <c r="C1420" s="256" t="s">
        <v>2338</v>
      </c>
      <c r="D1420" s="255" t="s">
        <v>229</v>
      </c>
      <c r="E1420" s="255" t="s">
        <v>2339</v>
      </c>
      <c r="F1420" s="518" t="s">
        <v>2283</v>
      </c>
      <c r="G1420" s="518"/>
      <c r="H1420" s="257" t="s">
        <v>284</v>
      </c>
      <c r="I1420" s="258">
        <v>2.2200000000000001E-2</v>
      </c>
      <c r="J1420" s="258">
        <v>0</v>
      </c>
      <c r="K1420" s="259">
        <v>157.65</v>
      </c>
      <c r="L1420" s="259">
        <v>3.5</v>
      </c>
    </row>
    <row r="1421" spans="2:12" ht="25.5" x14ac:dyDescent="0.25">
      <c r="B1421" s="255" t="s">
        <v>2273</v>
      </c>
      <c r="C1421" s="256" t="s">
        <v>2530</v>
      </c>
      <c r="D1421" s="255" t="s">
        <v>229</v>
      </c>
      <c r="E1421" s="255" t="s">
        <v>2531</v>
      </c>
      <c r="F1421" s="518" t="s">
        <v>2283</v>
      </c>
      <c r="G1421" s="518"/>
      <c r="H1421" s="257" t="s">
        <v>284</v>
      </c>
      <c r="I1421" s="258">
        <v>0.1007</v>
      </c>
      <c r="J1421" s="258">
        <v>0</v>
      </c>
      <c r="K1421" s="259">
        <v>180.8</v>
      </c>
      <c r="L1421" s="259">
        <v>18.21</v>
      </c>
    </row>
    <row r="1422" spans="2:12" ht="25.5" x14ac:dyDescent="0.25">
      <c r="B1422" s="255" t="s">
        <v>2273</v>
      </c>
      <c r="C1422" s="256" t="s">
        <v>2522</v>
      </c>
      <c r="D1422" s="255" t="s">
        <v>229</v>
      </c>
      <c r="E1422" s="255" t="s">
        <v>2523</v>
      </c>
      <c r="F1422" s="518" t="s">
        <v>2283</v>
      </c>
      <c r="G1422" s="518"/>
      <c r="H1422" s="257" t="s">
        <v>360</v>
      </c>
      <c r="I1422" s="258">
        <v>0.65959999999999996</v>
      </c>
      <c r="J1422" s="258">
        <v>0</v>
      </c>
      <c r="K1422" s="259">
        <v>7.44</v>
      </c>
      <c r="L1422" s="259">
        <v>4.91</v>
      </c>
    </row>
    <row r="1423" spans="2:12" ht="25.5" x14ac:dyDescent="0.25">
      <c r="B1423" s="255" t="s">
        <v>2273</v>
      </c>
      <c r="C1423" s="256" t="s">
        <v>2160</v>
      </c>
      <c r="D1423" s="255" t="s">
        <v>229</v>
      </c>
      <c r="E1423" s="255" t="s">
        <v>2161</v>
      </c>
      <c r="F1423" s="518" t="s">
        <v>2162</v>
      </c>
      <c r="G1423" s="518"/>
      <c r="H1423" s="257" t="s">
        <v>231</v>
      </c>
      <c r="I1423" s="258">
        <v>6.3609999999999998</v>
      </c>
      <c r="J1423" s="258">
        <v>0</v>
      </c>
      <c r="K1423" s="259">
        <v>15.3</v>
      </c>
      <c r="L1423" s="259">
        <v>97.32</v>
      </c>
    </row>
    <row r="1424" spans="2:12" ht="25.5" x14ac:dyDescent="0.25">
      <c r="B1424" s="255" t="s">
        <v>2273</v>
      </c>
      <c r="C1424" s="256" t="s">
        <v>2169</v>
      </c>
      <c r="D1424" s="255" t="s">
        <v>229</v>
      </c>
      <c r="E1424" s="255" t="s">
        <v>2170</v>
      </c>
      <c r="F1424" s="518" t="s">
        <v>2162</v>
      </c>
      <c r="G1424" s="518"/>
      <c r="H1424" s="257" t="s">
        <v>231</v>
      </c>
      <c r="I1424" s="258">
        <v>1.9099999999999999E-2</v>
      </c>
      <c r="J1424" s="258">
        <v>0</v>
      </c>
      <c r="K1424" s="259">
        <v>23.41</v>
      </c>
      <c r="L1424" s="259">
        <v>0.45</v>
      </c>
    </row>
    <row r="1425" spans="2:12" ht="25.5" x14ac:dyDescent="0.25">
      <c r="B1425" s="255" t="s">
        <v>2273</v>
      </c>
      <c r="C1425" s="256" t="s">
        <v>2180</v>
      </c>
      <c r="D1425" s="255" t="s">
        <v>229</v>
      </c>
      <c r="E1425" s="255" t="s">
        <v>2181</v>
      </c>
      <c r="F1425" s="518" t="s">
        <v>2162</v>
      </c>
      <c r="G1425" s="518"/>
      <c r="H1425" s="257" t="s">
        <v>231</v>
      </c>
      <c r="I1425" s="258">
        <v>7.0900000000000005E-2</v>
      </c>
      <c r="J1425" s="258">
        <v>0</v>
      </c>
      <c r="K1425" s="259">
        <v>23.41</v>
      </c>
      <c r="L1425" s="259">
        <v>1.66</v>
      </c>
    </row>
    <row r="1426" spans="2:12" ht="25.5" x14ac:dyDescent="0.25">
      <c r="B1426" s="255" t="s">
        <v>2273</v>
      </c>
      <c r="C1426" s="256" t="s">
        <v>2165</v>
      </c>
      <c r="D1426" s="255" t="s">
        <v>229</v>
      </c>
      <c r="E1426" s="255" t="s">
        <v>2166</v>
      </c>
      <c r="F1426" s="518" t="s">
        <v>2162</v>
      </c>
      <c r="G1426" s="518"/>
      <c r="H1426" s="257" t="s">
        <v>231</v>
      </c>
      <c r="I1426" s="258">
        <v>4.7872000000000003</v>
      </c>
      <c r="J1426" s="258">
        <v>0</v>
      </c>
      <c r="K1426" s="259">
        <v>23.41</v>
      </c>
      <c r="L1426" s="259">
        <v>112.07</v>
      </c>
    </row>
    <row r="1427" spans="2:12" ht="25.5" x14ac:dyDescent="0.25">
      <c r="B1427" s="255" t="s">
        <v>2273</v>
      </c>
      <c r="C1427" s="256" t="s">
        <v>2445</v>
      </c>
      <c r="D1427" s="255" t="s">
        <v>229</v>
      </c>
      <c r="E1427" s="255" t="s">
        <v>2446</v>
      </c>
      <c r="F1427" s="518" t="s">
        <v>2283</v>
      </c>
      <c r="G1427" s="518"/>
      <c r="H1427" s="257" t="s">
        <v>360</v>
      </c>
      <c r="I1427" s="258">
        <v>16.488800000000001</v>
      </c>
      <c r="J1427" s="258">
        <v>0</v>
      </c>
      <c r="K1427" s="259">
        <v>0.64</v>
      </c>
      <c r="L1427" s="259">
        <v>10.55</v>
      </c>
    </row>
    <row r="1428" spans="2:12" ht="25.5" x14ac:dyDescent="0.25">
      <c r="B1428" s="255" t="s">
        <v>2273</v>
      </c>
      <c r="C1428" s="256" t="s">
        <v>2506</v>
      </c>
      <c r="D1428" s="255" t="s">
        <v>229</v>
      </c>
      <c r="E1428" s="255" t="s">
        <v>2507</v>
      </c>
      <c r="F1428" s="518" t="s">
        <v>2283</v>
      </c>
      <c r="G1428" s="518"/>
      <c r="H1428" s="257" t="s">
        <v>268</v>
      </c>
      <c r="I1428" s="258">
        <v>147.84</v>
      </c>
      <c r="J1428" s="258">
        <v>0</v>
      </c>
      <c r="K1428" s="259">
        <v>0.49</v>
      </c>
      <c r="L1428" s="259">
        <v>72.44</v>
      </c>
    </row>
    <row r="1429" spans="2:12" ht="25.5" x14ac:dyDescent="0.25">
      <c r="B1429" s="260"/>
      <c r="C1429" s="260"/>
      <c r="D1429" s="260"/>
      <c r="E1429" s="260"/>
      <c r="F1429" s="260"/>
      <c r="G1429" s="260" t="s">
        <v>2274</v>
      </c>
      <c r="H1429" s="261">
        <v>109.58</v>
      </c>
      <c r="I1429" s="260" t="s">
        <v>2275</v>
      </c>
      <c r="J1429" s="261">
        <v>103.79</v>
      </c>
      <c r="K1429" s="260" t="s">
        <v>2276</v>
      </c>
      <c r="L1429" s="261">
        <v>213.37</v>
      </c>
    </row>
    <row r="1430" spans="2:12" ht="25.5" x14ac:dyDescent="0.25">
      <c r="B1430" s="260"/>
      <c r="C1430" s="260"/>
      <c r="D1430" s="260"/>
      <c r="E1430" s="260"/>
      <c r="F1430" s="260"/>
      <c r="G1430" s="260" t="s">
        <v>2277</v>
      </c>
      <c r="H1430" s="261">
        <v>0</v>
      </c>
      <c r="I1430" s="519"/>
      <c r="J1430" s="519" t="s">
        <v>2278</v>
      </c>
      <c r="K1430" s="260"/>
      <c r="L1430" s="261">
        <v>437.82</v>
      </c>
    </row>
    <row r="1431" spans="2:12" ht="13.5" thickBot="1" x14ac:dyDescent="0.3">
      <c r="B1431" s="222"/>
      <c r="C1431" s="222"/>
      <c r="D1431" s="222"/>
      <c r="E1431" s="222"/>
      <c r="F1431" s="222"/>
      <c r="G1431" s="222"/>
      <c r="H1431" s="222"/>
      <c r="I1431" s="222" t="s">
        <v>2279</v>
      </c>
      <c r="J1431" s="262" t="s">
        <v>2553</v>
      </c>
      <c r="K1431" s="222" t="s">
        <v>2280</v>
      </c>
      <c r="L1431" s="263">
        <v>437.82</v>
      </c>
    </row>
    <row r="1432" spans="2:12" ht="13.5" thickTop="1" x14ac:dyDescent="0.25">
      <c r="B1432" s="264"/>
      <c r="C1432" s="264"/>
      <c r="D1432" s="264"/>
      <c r="E1432" s="264"/>
      <c r="F1432" s="264"/>
      <c r="G1432" s="264"/>
      <c r="H1432" s="264"/>
      <c r="I1432" s="264"/>
      <c r="J1432" s="264"/>
      <c r="K1432" s="264"/>
      <c r="L1432" s="264"/>
    </row>
    <row r="1433" spans="2:12" ht="15" x14ac:dyDescent="0.25">
      <c r="B1433" s="247" t="s">
        <v>580</v>
      </c>
      <c r="C1433" s="248" t="s">
        <v>24</v>
      </c>
      <c r="D1433" s="247" t="s">
        <v>50</v>
      </c>
      <c r="E1433" s="247" t="s">
        <v>45</v>
      </c>
      <c r="F1433" s="520" t="s">
        <v>2152</v>
      </c>
      <c r="G1433" s="520"/>
      <c r="H1433" s="249" t="s">
        <v>39</v>
      </c>
      <c r="I1433" s="248" t="s">
        <v>41</v>
      </c>
      <c r="J1433" s="248" t="s">
        <v>2271</v>
      </c>
      <c r="K1433" s="248" t="s">
        <v>82</v>
      </c>
      <c r="L1433" s="248" t="s">
        <v>40</v>
      </c>
    </row>
    <row r="1434" spans="2:12" ht="25.5" x14ac:dyDescent="0.25">
      <c r="B1434" s="250" t="s">
        <v>2272</v>
      </c>
      <c r="C1434" s="251" t="s">
        <v>581</v>
      </c>
      <c r="D1434" s="250" t="s">
        <v>229</v>
      </c>
      <c r="E1434" s="250" t="s">
        <v>582</v>
      </c>
      <c r="F1434" s="521">
        <v>8</v>
      </c>
      <c r="G1434" s="521"/>
      <c r="H1434" s="252" t="s">
        <v>268</v>
      </c>
      <c r="I1434" s="253">
        <v>1</v>
      </c>
      <c r="J1434" s="254"/>
      <c r="K1434" s="254">
        <v>326.61</v>
      </c>
      <c r="L1434" s="254">
        <v>326.61</v>
      </c>
    </row>
    <row r="1435" spans="2:12" ht="25.5" x14ac:dyDescent="0.25">
      <c r="B1435" s="255" t="s">
        <v>2273</v>
      </c>
      <c r="C1435" s="256" t="s">
        <v>2163</v>
      </c>
      <c r="D1435" s="255" t="s">
        <v>229</v>
      </c>
      <c r="E1435" s="255" t="s">
        <v>2164</v>
      </c>
      <c r="F1435" s="518" t="s">
        <v>2162</v>
      </c>
      <c r="G1435" s="518"/>
      <c r="H1435" s="257" t="s">
        <v>231</v>
      </c>
      <c r="I1435" s="258">
        <v>0.88</v>
      </c>
      <c r="J1435" s="258">
        <v>0</v>
      </c>
      <c r="K1435" s="259">
        <v>16.78</v>
      </c>
      <c r="L1435" s="259">
        <v>14.77</v>
      </c>
    </row>
    <row r="1436" spans="2:12" ht="25.5" x14ac:dyDescent="0.25">
      <c r="B1436" s="255" t="s">
        <v>2273</v>
      </c>
      <c r="C1436" s="256" t="s">
        <v>2184</v>
      </c>
      <c r="D1436" s="255" t="s">
        <v>229</v>
      </c>
      <c r="E1436" s="255" t="s">
        <v>2185</v>
      </c>
      <c r="F1436" s="518" t="s">
        <v>2162</v>
      </c>
      <c r="G1436" s="518"/>
      <c r="H1436" s="257" t="s">
        <v>231</v>
      </c>
      <c r="I1436" s="258">
        <v>0.88</v>
      </c>
      <c r="J1436" s="258">
        <v>0</v>
      </c>
      <c r="K1436" s="259">
        <v>23.41</v>
      </c>
      <c r="L1436" s="259">
        <v>20.6</v>
      </c>
    </row>
    <row r="1437" spans="2:12" ht="25.5" x14ac:dyDescent="0.25">
      <c r="B1437" s="255" t="s">
        <v>2273</v>
      </c>
      <c r="C1437" s="256" t="s">
        <v>3278</v>
      </c>
      <c r="D1437" s="255" t="s">
        <v>229</v>
      </c>
      <c r="E1437" s="255" t="s">
        <v>3279</v>
      </c>
      <c r="F1437" s="518" t="s">
        <v>2283</v>
      </c>
      <c r="G1437" s="518"/>
      <c r="H1437" s="257" t="s">
        <v>268</v>
      </c>
      <c r="I1437" s="258">
        <v>1</v>
      </c>
      <c r="J1437" s="258">
        <v>0</v>
      </c>
      <c r="K1437" s="259">
        <v>291.25</v>
      </c>
      <c r="L1437" s="259">
        <v>291.25</v>
      </c>
    </row>
    <row r="1438" spans="2:12" ht="25.5" x14ac:dyDescent="0.25">
      <c r="B1438" s="260"/>
      <c r="C1438" s="260"/>
      <c r="D1438" s="260"/>
      <c r="E1438" s="260"/>
      <c r="F1438" s="260"/>
      <c r="G1438" s="260" t="s">
        <v>2274</v>
      </c>
      <c r="H1438" s="261">
        <v>18.16</v>
      </c>
      <c r="I1438" s="260" t="s">
        <v>2275</v>
      </c>
      <c r="J1438" s="261">
        <v>17.2</v>
      </c>
      <c r="K1438" s="260" t="s">
        <v>2276</v>
      </c>
      <c r="L1438" s="261">
        <v>35.36</v>
      </c>
    </row>
    <row r="1439" spans="2:12" ht="25.5" x14ac:dyDescent="0.25">
      <c r="B1439" s="260"/>
      <c r="C1439" s="260"/>
      <c r="D1439" s="260"/>
      <c r="E1439" s="260"/>
      <c r="F1439" s="260"/>
      <c r="G1439" s="260" t="s">
        <v>2277</v>
      </c>
      <c r="H1439" s="261">
        <v>0</v>
      </c>
      <c r="I1439" s="519"/>
      <c r="J1439" s="519" t="s">
        <v>2278</v>
      </c>
      <c r="K1439" s="260"/>
      <c r="L1439" s="261">
        <v>326.61</v>
      </c>
    </row>
    <row r="1440" spans="2:12" ht="13.5" thickBot="1" x14ac:dyDescent="0.3">
      <c r="B1440" s="222"/>
      <c r="C1440" s="222"/>
      <c r="D1440" s="222"/>
      <c r="E1440" s="222"/>
      <c r="F1440" s="222"/>
      <c r="G1440" s="222"/>
      <c r="H1440" s="222"/>
      <c r="I1440" s="222" t="s">
        <v>2279</v>
      </c>
      <c r="J1440" s="262" t="s">
        <v>2553</v>
      </c>
      <c r="K1440" s="222" t="s">
        <v>2280</v>
      </c>
      <c r="L1440" s="263">
        <v>326.61</v>
      </c>
    </row>
    <row r="1441" spans="2:12" ht="13.5" thickTop="1" x14ac:dyDescent="0.25">
      <c r="B1441" s="264"/>
      <c r="C1441" s="264"/>
      <c r="D1441" s="264"/>
      <c r="E1441" s="264"/>
      <c r="F1441" s="264"/>
      <c r="G1441" s="264"/>
      <c r="H1441" s="264"/>
      <c r="I1441" s="264"/>
      <c r="J1441" s="264"/>
      <c r="K1441" s="264"/>
      <c r="L1441" s="264"/>
    </row>
    <row r="1442" spans="2:12" ht="15" x14ac:dyDescent="0.25">
      <c r="B1442" s="247" t="s">
        <v>583</v>
      </c>
      <c r="C1442" s="248" t="s">
        <v>24</v>
      </c>
      <c r="D1442" s="247" t="s">
        <v>50</v>
      </c>
      <c r="E1442" s="247" t="s">
        <v>45</v>
      </c>
      <c r="F1442" s="520" t="s">
        <v>2152</v>
      </c>
      <c r="G1442" s="520"/>
      <c r="H1442" s="249" t="s">
        <v>39</v>
      </c>
      <c r="I1442" s="248" t="s">
        <v>41</v>
      </c>
      <c r="J1442" s="248" t="s">
        <v>2271</v>
      </c>
      <c r="K1442" s="248" t="s">
        <v>82</v>
      </c>
      <c r="L1442" s="248" t="s">
        <v>40</v>
      </c>
    </row>
    <row r="1443" spans="2:12" ht="25.5" x14ac:dyDescent="0.25">
      <c r="B1443" s="250" t="s">
        <v>2272</v>
      </c>
      <c r="C1443" s="251" t="s">
        <v>469</v>
      </c>
      <c r="D1443" s="250" t="s">
        <v>229</v>
      </c>
      <c r="E1443" s="250" t="s">
        <v>470</v>
      </c>
      <c r="F1443" s="521">
        <v>7</v>
      </c>
      <c r="G1443" s="521"/>
      <c r="H1443" s="252" t="s">
        <v>279</v>
      </c>
      <c r="I1443" s="253">
        <v>1</v>
      </c>
      <c r="J1443" s="254"/>
      <c r="K1443" s="254">
        <v>420.41</v>
      </c>
      <c r="L1443" s="254">
        <v>420.41</v>
      </c>
    </row>
    <row r="1444" spans="2:12" ht="25.5" x14ac:dyDescent="0.25">
      <c r="B1444" s="255" t="s">
        <v>2273</v>
      </c>
      <c r="C1444" s="256" t="s">
        <v>2516</v>
      </c>
      <c r="D1444" s="255" t="s">
        <v>229</v>
      </c>
      <c r="E1444" s="255" t="s">
        <v>2517</v>
      </c>
      <c r="F1444" s="518" t="s">
        <v>2283</v>
      </c>
      <c r="G1444" s="518"/>
      <c r="H1444" s="257" t="s">
        <v>360</v>
      </c>
      <c r="I1444" s="258">
        <v>20.551400000000001</v>
      </c>
      <c r="J1444" s="258">
        <v>0</v>
      </c>
      <c r="K1444" s="259">
        <v>0.94</v>
      </c>
      <c r="L1444" s="259">
        <v>19.32</v>
      </c>
    </row>
    <row r="1445" spans="2:12" ht="25.5" x14ac:dyDescent="0.25">
      <c r="B1445" s="255" t="s">
        <v>2273</v>
      </c>
      <c r="C1445" s="256" t="s">
        <v>2730</v>
      </c>
      <c r="D1445" s="255" t="s">
        <v>229</v>
      </c>
      <c r="E1445" s="255" t="s">
        <v>2731</v>
      </c>
      <c r="F1445" s="518" t="s">
        <v>2283</v>
      </c>
      <c r="G1445" s="518"/>
      <c r="H1445" s="257" t="s">
        <v>284</v>
      </c>
      <c r="I1445" s="258">
        <v>2.1600000000000001E-2</v>
      </c>
      <c r="J1445" s="258">
        <v>0</v>
      </c>
      <c r="K1445" s="259">
        <v>164.93</v>
      </c>
      <c r="L1445" s="259">
        <v>3.56</v>
      </c>
    </row>
    <row r="1446" spans="2:12" ht="25.5" x14ac:dyDescent="0.25">
      <c r="B1446" s="255" t="s">
        <v>2273</v>
      </c>
      <c r="C1446" s="256" t="s">
        <v>2445</v>
      </c>
      <c r="D1446" s="255" t="s">
        <v>229</v>
      </c>
      <c r="E1446" s="255" t="s">
        <v>2446</v>
      </c>
      <c r="F1446" s="518" t="s">
        <v>2283</v>
      </c>
      <c r="G1446" s="518"/>
      <c r="H1446" s="257" t="s">
        <v>360</v>
      </c>
      <c r="I1446" s="258">
        <v>16.212</v>
      </c>
      <c r="J1446" s="258">
        <v>0</v>
      </c>
      <c r="K1446" s="259">
        <v>0.64</v>
      </c>
      <c r="L1446" s="259">
        <v>10.38</v>
      </c>
    </row>
    <row r="1447" spans="2:12" ht="25.5" x14ac:dyDescent="0.25">
      <c r="B1447" s="255" t="s">
        <v>2273</v>
      </c>
      <c r="C1447" s="256" t="s">
        <v>2506</v>
      </c>
      <c r="D1447" s="255" t="s">
        <v>229</v>
      </c>
      <c r="E1447" s="255" t="s">
        <v>2507</v>
      </c>
      <c r="F1447" s="518" t="s">
        <v>2283</v>
      </c>
      <c r="G1447" s="518"/>
      <c r="H1447" s="257" t="s">
        <v>268</v>
      </c>
      <c r="I1447" s="258">
        <v>201.6</v>
      </c>
      <c r="J1447" s="258">
        <v>0</v>
      </c>
      <c r="K1447" s="259">
        <v>0.49</v>
      </c>
      <c r="L1447" s="259">
        <v>98.78</v>
      </c>
    </row>
    <row r="1448" spans="2:12" ht="25.5" x14ac:dyDescent="0.25">
      <c r="B1448" s="255" t="s">
        <v>2273</v>
      </c>
      <c r="C1448" s="256" t="s">
        <v>2160</v>
      </c>
      <c r="D1448" s="255" t="s">
        <v>229</v>
      </c>
      <c r="E1448" s="255" t="s">
        <v>2161</v>
      </c>
      <c r="F1448" s="518" t="s">
        <v>2162</v>
      </c>
      <c r="G1448" s="518"/>
      <c r="H1448" s="257" t="s">
        <v>231</v>
      </c>
      <c r="I1448" s="258">
        <v>8.0736000000000008</v>
      </c>
      <c r="J1448" s="258">
        <v>0</v>
      </c>
      <c r="K1448" s="259">
        <v>15.3</v>
      </c>
      <c r="L1448" s="259">
        <v>123.53</v>
      </c>
    </row>
    <row r="1449" spans="2:12" ht="25.5" x14ac:dyDescent="0.25">
      <c r="B1449" s="255" t="s">
        <v>2273</v>
      </c>
      <c r="C1449" s="256" t="s">
        <v>2530</v>
      </c>
      <c r="D1449" s="255" t="s">
        <v>229</v>
      </c>
      <c r="E1449" s="255" t="s">
        <v>2531</v>
      </c>
      <c r="F1449" s="518" t="s">
        <v>2283</v>
      </c>
      <c r="G1449" s="518"/>
      <c r="H1449" s="257" t="s">
        <v>284</v>
      </c>
      <c r="I1449" s="258">
        <v>0.13730000000000001</v>
      </c>
      <c r="J1449" s="258">
        <v>0</v>
      </c>
      <c r="K1449" s="259">
        <v>180.8</v>
      </c>
      <c r="L1449" s="259">
        <v>24.82</v>
      </c>
    </row>
    <row r="1450" spans="2:12" ht="25.5" x14ac:dyDescent="0.25">
      <c r="B1450" s="255" t="s">
        <v>2273</v>
      </c>
      <c r="C1450" s="256" t="s">
        <v>2165</v>
      </c>
      <c r="D1450" s="255" t="s">
        <v>229</v>
      </c>
      <c r="E1450" s="255" t="s">
        <v>2166</v>
      </c>
      <c r="F1450" s="518" t="s">
        <v>2162</v>
      </c>
      <c r="G1450" s="518"/>
      <c r="H1450" s="257" t="s">
        <v>231</v>
      </c>
      <c r="I1450" s="258">
        <v>5.8376000000000001</v>
      </c>
      <c r="J1450" s="258">
        <v>0</v>
      </c>
      <c r="K1450" s="259">
        <v>23.41</v>
      </c>
      <c r="L1450" s="259">
        <v>136.66</v>
      </c>
    </row>
    <row r="1451" spans="2:12" ht="25.5" x14ac:dyDescent="0.25">
      <c r="B1451" s="255" t="s">
        <v>2273</v>
      </c>
      <c r="C1451" s="256" t="s">
        <v>2338</v>
      </c>
      <c r="D1451" s="255" t="s">
        <v>229</v>
      </c>
      <c r="E1451" s="255" t="s">
        <v>2339</v>
      </c>
      <c r="F1451" s="518" t="s">
        <v>2283</v>
      </c>
      <c r="G1451" s="518"/>
      <c r="H1451" s="257" t="s">
        <v>284</v>
      </c>
      <c r="I1451" s="258">
        <v>2.1600000000000001E-2</v>
      </c>
      <c r="J1451" s="258">
        <v>0</v>
      </c>
      <c r="K1451" s="259">
        <v>157.65</v>
      </c>
      <c r="L1451" s="259">
        <v>3.41</v>
      </c>
    </row>
    <row r="1452" spans="2:12" ht="25.5" x14ac:dyDescent="0.25">
      <c r="B1452" s="260"/>
      <c r="C1452" s="260"/>
      <c r="D1452" s="260"/>
      <c r="E1452" s="260"/>
      <c r="F1452" s="260"/>
      <c r="G1452" s="260" t="s">
        <v>2274</v>
      </c>
      <c r="H1452" s="261">
        <v>133.62</v>
      </c>
      <c r="I1452" s="260" t="s">
        <v>2275</v>
      </c>
      <c r="J1452" s="261">
        <v>126.55</v>
      </c>
      <c r="K1452" s="260" t="s">
        <v>2276</v>
      </c>
      <c r="L1452" s="261">
        <v>260.17</v>
      </c>
    </row>
    <row r="1453" spans="2:12" ht="25.5" x14ac:dyDescent="0.25">
      <c r="B1453" s="260"/>
      <c r="C1453" s="260"/>
      <c r="D1453" s="260"/>
      <c r="E1453" s="260"/>
      <c r="F1453" s="260"/>
      <c r="G1453" s="260" t="s">
        <v>2277</v>
      </c>
      <c r="H1453" s="261">
        <v>0</v>
      </c>
      <c r="I1453" s="519"/>
      <c r="J1453" s="519" t="s">
        <v>2278</v>
      </c>
      <c r="K1453" s="260"/>
      <c r="L1453" s="261">
        <v>420.41</v>
      </c>
    </row>
    <row r="1454" spans="2:12" ht="13.5" thickBot="1" x14ac:dyDescent="0.3">
      <c r="B1454" s="222"/>
      <c r="C1454" s="222"/>
      <c r="D1454" s="222"/>
      <c r="E1454" s="222"/>
      <c r="F1454" s="222"/>
      <c r="G1454" s="222"/>
      <c r="H1454" s="222"/>
      <c r="I1454" s="222" t="s">
        <v>2279</v>
      </c>
      <c r="J1454" s="262" t="s">
        <v>2728</v>
      </c>
      <c r="K1454" s="222" t="s">
        <v>2280</v>
      </c>
      <c r="L1454" s="263">
        <v>2522.46</v>
      </c>
    </row>
    <row r="1455" spans="2:12" ht="13.5" thickTop="1" x14ac:dyDescent="0.25">
      <c r="B1455" s="264"/>
      <c r="C1455" s="264"/>
      <c r="D1455" s="264"/>
      <c r="E1455" s="264"/>
      <c r="F1455" s="264"/>
      <c r="G1455" s="264"/>
      <c r="H1455" s="264"/>
      <c r="I1455" s="264"/>
      <c r="J1455" s="264"/>
      <c r="K1455" s="264"/>
      <c r="L1455" s="264"/>
    </row>
    <row r="1456" spans="2:12" ht="15" x14ac:dyDescent="0.25">
      <c r="B1456" s="247" t="s">
        <v>584</v>
      </c>
      <c r="C1456" s="248" t="s">
        <v>24</v>
      </c>
      <c r="D1456" s="247" t="s">
        <v>50</v>
      </c>
      <c r="E1456" s="247" t="s">
        <v>45</v>
      </c>
      <c r="F1456" s="520" t="s">
        <v>2152</v>
      </c>
      <c r="G1456" s="520"/>
      <c r="H1456" s="249" t="s">
        <v>39</v>
      </c>
      <c r="I1456" s="248" t="s">
        <v>41</v>
      </c>
      <c r="J1456" s="248" t="s">
        <v>2271</v>
      </c>
      <c r="K1456" s="248" t="s">
        <v>82</v>
      </c>
      <c r="L1456" s="248" t="s">
        <v>40</v>
      </c>
    </row>
    <row r="1457" spans="2:12" ht="25.5" x14ac:dyDescent="0.25">
      <c r="B1457" s="250" t="s">
        <v>2272</v>
      </c>
      <c r="C1457" s="251" t="s">
        <v>472</v>
      </c>
      <c r="D1457" s="250" t="s">
        <v>229</v>
      </c>
      <c r="E1457" s="250" t="s">
        <v>473</v>
      </c>
      <c r="F1457" s="521">
        <v>8</v>
      </c>
      <c r="G1457" s="521"/>
      <c r="H1457" s="252" t="s">
        <v>279</v>
      </c>
      <c r="I1457" s="253">
        <v>1</v>
      </c>
      <c r="J1457" s="254"/>
      <c r="K1457" s="254">
        <v>73.06</v>
      </c>
      <c r="L1457" s="254">
        <v>73.06</v>
      </c>
    </row>
    <row r="1458" spans="2:12" ht="25.5" x14ac:dyDescent="0.25">
      <c r="B1458" s="255" t="s">
        <v>2273</v>
      </c>
      <c r="C1458" s="256" t="s">
        <v>2160</v>
      </c>
      <c r="D1458" s="255" t="s">
        <v>229</v>
      </c>
      <c r="E1458" s="255" t="s">
        <v>2161</v>
      </c>
      <c r="F1458" s="518" t="s">
        <v>2162</v>
      </c>
      <c r="G1458" s="518"/>
      <c r="H1458" s="257" t="s">
        <v>231</v>
      </c>
      <c r="I1458" s="258">
        <v>0.28720000000000001</v>
      </c>
      <c r="J1458" s="258">
        <v>0</v>
      </c>
      <c r="K1458" s="259">
        <v>15.3</v>
      </c>
      <c r="L1458" s="259">
        <v>4.3899999999999997</v>
      </c>
    </row>
    <row r="1459" spans="2:12" ht="25.5" x14ac:dyDescent="0.25">
      <c r="B1459" s="255" t="s">
        <v>2273</v>
      </c>
      <c r="C1459" s="256" t="s">
        <v>2167</v>
      </c>
      <c r="D1459" s="255" t="s">
        <v>229</v>
      </c>
      <c r="E1459" s="255" t="s">
        <v>2168</v>
      </c>
      <c r="F1459" s="518" t="s">
        <v>2162</v>
      </c>
      <c r="G1459" s="518"/>
      <c r="H1459" s="257" t="s">
        <v>231</v>
      </c>
      <c r="I1459" s="258">
        <v>2.6100000000000002E-2</v>
      </c>
      <c r="J1459" s="258">
        <v>0</v>
      </c>
      <c r="K1459" s="259">
        <v>23.41</v>
      </c>
      <c r="L1459" s="259">
        <v>0.61</v>
      </c>
    </row>
    <row r="1460" spans="2:12" ht="25.5" x14ac:dyDescent="0.25">
      <c r="B1460" s="255" t="s">
        <v>2273</v>
      </c>
      <c r="C1460" s="256" t="s">
        <v>2338</v>
      </c>
      <c r="D1460" s="255" t="s">
        <v>229</v>
      </c>
      <c r="E1460" s="255" t="s">
        <v>2339</v>
      </c>
      <c r="F1460" s="518" t="s">
        <v>2283</v>
      </c>
      <c r="G1460" s="518"/>
      <c r="H1460" s="257" t="s">
        <v>284</v>
      </c>
      <c r="I1460" s="258">
        <v>8.5000000000000006E-3</v>
      </c>
      <c r="J1460" s="258">
        <v>0</v>
      </c>
      <c r="K1460" s="259">
        <v>157.65</v>
      </c>
      <c r="L1460" s="259">
        <v>1.34</v>
      </c>
    </row>
    <row r="1461" spans="2:12" ht="25.5" x14ac:dyDescent="0.25">
      <c r="B1461" s="255" t="s">
        <v>2273</v>
      </c>
      <c r="C1461" s="256" t="s">
        <v>2445</v>
      </c>
      <c r="D1461" s="255" t="s">
        <v>229</v>
      </c>
      <c r="E1461" s="255" t="s">
        <v>2446</v>
      </c>
      <c r="F1461" s="518" t="s">
        <v>2283</v>
      </c>
      <c r="G1461" s="518"/>
      <c r="H1461" s="257" t="s">
        <v>360</v>
      </c>
      <c r="I1461" s="258">
        <v>12.96</v>
      </c>
      <c r="J1461" s="258">
        <v>0</v>
      </c>
      <c r="K1461" s="259">
        <v>0.64</v>
      </c>
      <c r="L1461" s="259">
        <v>8.2899999999999991</v>
      </c>
    </row>
    <row r="1462" spans="2:12" ht="25.5" x14ac:dyDescent="0.25">
      <c r="B1462" s="255" t="s">
        <v>2273</v>
      </c>
      <c r="C1462" s="256" t="s">
        <v>2536</v>
      </c>
      <c r="D1462" s="255" t="s">
        <v>229</v>
      </c>
      <c r="E1462" s="255" t="s">
        <v>2537</v>
      </c>
      <c r="F1462" s="518" t="s">
        <v>2283</v>
      </c>
      <c r="G1462" s="518"/>
      <c r="H1462" s="257" t="s">
        <v>360</v>
      </c>
      <c r="I1462" s="258">
        <v>6.2399999999999997E-2</v>
      </c>
      <c r="J1462" s="258">
        <v>0</v>
      </c>
      <c r="K1462" s="259">
        <v>14.5</v>
      </c>
      <c r="L1462" s="259">
        <v>0.9</v>
      </c>
    </row>
    <row r="1463" spans="2:12" ht="25.5" x14ac:dyDescent="0.25">
      <c r="B1463" s="255" t="s">
        <v>2273</v>
      </c>
      <c r="C1463" s="256" t="s">
        <v>2491</v>
      </c>
      <c r="D1463" s="255" t="s">
        <v>229</v>
      </c>
      <c r="E1463" s="255" t="s">
        <v>2492</v>
      </c>
      <c r="F1463" s="518" t="s">
        <v>2283</v>
      </c>
      <c r="G1463" s="518"/>
      <c r="H1463" s="257" t="s">
        <v>292</v>
      </c>
      <c r="I1463" s="258">
        <v>0.20519999999999999</v>
      </c>
      <c r="J1463" s="258">
        <v>0</v>
      </c>
      <c r="K1463" s="259">
        <v>12.78</v>
      </c>
      <c r="L1463" s="259">
        <v>2.62</v>
      </c>
    </row>
    <row r="1464" spans="2:12" ht="25.5" x14ac:dyDescent="0.25">
      <c r="B1464" s="255" t="s">
        <v>2273</v>
      </c>
      <c r="C1464" s="256" t="s">
        <v>2682</v>
      </c>
      <c r="D1464" s="255" t="s">
        <v>229</v>
      </c>
      <c r="E1464" s="255" t="s">
        <v>2683</v>
      </c>
      <c r="F1464" s="518" t="s">
        <v>2283</v>
      </c>
      <c r="G1464" s="518"/>
      <c r="H1464" s="257" t="s">
        <v>240</v>
      </c>
      <c r="I1464" s="258">
        <v>0.1739</v>
      </c>
      <c r="J1464" s="258">
        <v>0</v>
      </c>
      <c r="K1464" s="259">
        <v>34.51</v>
      </c>
      <c r="L1464" s="259">
        <v>6</v>
      </c>
    </row>
    <row r="1465" spans="2:12" ht="25.5" x14ac:dyDescent="0.25">
      <c r="B1465" s="255" t="s">
        <v>2273</v>
      </c>
      <c r="C1465" s="256" t="s">
        <v>2664</v>
      </c>
      <c r="D1465" s="255" t="s">
        <v>229</v>
      </c>
      <c r="E1465" s="255" t="s">
        <v>2665</v>
      </c>
      <c r="F1465" s="518" t="s">
        <v>2283</v>
      </c>
      <c r="G1465" s="518"/>
      <c r="H1465" s="257" t="s">
        <v>360</v>
      </c>
      <c r="I1465" s="258">
        <v>0.26369999999999999</v>
      </c>
      <c r="J1465" s="258">
        <v>0</v>
      </c>
      <c r="K1465" s="259">
        <v>6.85</v>
      </c>
      <c r="L1465" s="259">
        <v>1.81</v>
      </c>
    </row>
    <row r="1466" spans="2:12" ht="25.5" x14ac:dyDescent="0.25">
      <c r="B1466" s="255" t="s">
        <v>2273</v>
      </c>
      <c r="C1466" s="256" t="s">
        <v>2194</v>
      </c>
      <c r="D1466" s="255" t="s">
        <v>229</v>
      </c>
      <c r="E1466" s="255" t="s">
        <v>2195</v>
      </c>
      <c r="F1466" s="518" t="s">
        <v>2162</v>
      </c>
      <c r="G1466" s="518"/>
      <c r="H1466" s="257" t="s">
        <v>231</v>
      </c>
      <c r="I1466" s="258">
        <v>2.6100000000000002E-2</v>
      </c>
      <c r="J1466" s="258">
        <v>0</v>
      </c>
      <c r="K1466" s="259">
        <v>18.36</v>
      </c>
      <c r="L1466" s="259">
        <v>0.48</v>
      </c>
    </row>
    <row r="1467" spans="2:12" ht="25.5" x14ac:dyDescent="0.25">
      <c r="B1467" s="255" t="s">
        <v>2273</v>
      </c>
      <c r="C1467" s="256" t="s">
        <v>2439</v>
      </c>
      <c r="D1467" s="255" t="s">
        <v>229</v>
      </c>
      <c r="E1467" s="255" t="s">
        <v>2440</v>
      </c>
      <c r="F1467" s="518" t="s">
        <v>2283</v>
      </c>
      <c r="G1467" s="518"/>
      <c r="H1467" s="257" t="s">
        <v>360</v>
      </c>
      <c r="I1467" s="258">
        <v>0.01</v>
      </c>
      <c r="J1467" s="258">
        <v>0</v>
      </c>
      <c r="K1467" s="259">
        <v>20.86</v>
      </c>
      <c r="L1467" s="259">
        <v>0.21</v>
      </c>
    </row>
    <row r="1468" spans="2:12" ht="25.5" x14ac:dyDescent="0.25">
      <c r="B1468" s="255" t="s">
        <v>2273</v>
      </c>
      <c r="C1468" s="256" t="s">
        <v>2163</v>
      </c>
      <c r="D1468" s="255" t="s">
        <v>229</v>
      </c>
      <c r="E1468" s="255" t="s">
        <v>2164</v>
      </c>
      <c r="F1468" s="518" t="s">
        <v>2162</v>
      </c>
      <c r="G1468" s="518"/>
      <c r="H1468" s="257" t="s">
        <v>231</v>
      </c>
      <c r="I1468" s="258">
        <v>0.27700000000000002</v>
      </c>
      <c r="J1468" s="258">
        <v>0</v>
      </c>
      <c r="K1468" s="259">
        <v>16.78</v>
      </c>
      <c r="L1468" s="259">
        <v>4.6500000000000004</v>
      </c>
    </row>
    <row r="1469" spans="2:12" ht="25.5" x14ac:dyDescent="0.25">
      <c r="B1469" s="255" t="s">
        <v>2273</v>
      </c>
      <c r="C1469" s="256" t="s">
        <v>2180</v>
      </c>
      <c r="D1469" s="255" t="s">
        <v>229</v>
      </c>
      <c r="E1469" s="255" t="s">
        <v>2181</v>
      </c>
      <c r="F1469" s="518" t="s">
        <v>2162</v>
      </c>
      <c r="G1469" s="518"/>
      <c r="H1469" s="257" t="s">
        <v>231</v>
      </c>
      <c r="I1469" s="258">
        <v>0.2208</v>
      </c>
      <c r="J1469" s="258">
        <v>0</v>
      </c>
      <c r="K1469" s="259">
        <v>23.41</v>
      </c>
      <c r="L1469" s="259">
        <v>5.17</v>
      </c>
    </row>
    <row r="1470" spans="2:12" ht="25.5" x14ac:dyDescent="0.25">
      <c r="B1470" s="255" t="s">
        <v>2273</v>
      </c>
      <c r="C1470" s="256" t="s">
        <v>2169</v>
      </c>
      <c r="D1470" s="255" t="s">
        <v>229</v>
      </c>
      <c r="E1470" s="255" t="s">
        <v>2170</v>
      </c>
      <c r="F1470" s="518" t="s">
        <v>2162</v>
      </c>
      <c r="G1470" s="518"/>
      <c r="H1470" s="257" t="s">
        <v>231</v>
      </c>
      <c r="I1470" s="258">
        <v>5.3800000000000001E-2</v>
      </c>
      <c r="J1470" s="258">
        <v>0</v>
      </c>
      <c r="K1470" s="259">
        <v>23.41</v>
      </c>
      <c r="L1470" s="259">
        <v>1.26</v>
      </c>
    </row>
    <row r="1471" spans="2:12" ht="25.5" x14ac:dyDescent="0.25">
      <c r="B1471" s="255" t="s">
        <v>2273</v>
      </c>
      <c r="C1471" s="256" t="s">
        <v>2297</v>
      </c>
      <c r="D1471" s="255" t="s">
        <v>229</v>
      </c>
      <c r="E1471" s="255" t="s">
        <v>2298</v>
      </c>
      <c r="F1471" s="518" t="s">
        <v>2283</v>
      </c>
      <c r="G1471" s="518"/>
      <c r="H1471" s="257" t="s">
        <v>284</v>
      </c>
      <c r="I1471" s="258">
        <v>2.5399999999999999E-2</v>
      </c>
      <c r="J1471" s="258">
        <v>0</v>
      </c>
      <c r="K1471" s="259">
        <v>151.24</v>
      </c>
      <c r="L1471" s="259">
        <v>3.84</v>
      </c>
    </row>
    <row r="1472" spans="2:12" ht="25.5" x14ac:dyDescent="0.25">
      <c r="B1472" s="255" t="s">
        <v>2273</v>
      </c>
      <c r="C1472" s="256" t="s">
        <v>2412</v>
      </c>
      <c r="D1472" s="255" t="s">
        <v>229</v>
      </c>
      <c r="E1472" s="255" t="s">
        <v>2413</v>
      </c>
      <c r="F1472" s="518" t="s">
        <v>2283</v>
      </c>
      <c r="G1472" s="518"/>
      <c r="H1472" s="257" t="s">
        <v>284</v>
      </c>
      <c r="I1472" s="258">
        <v>3.2800000000000003E-2</v>
      </c>
      <c r="J1472" s="258">
        <v>0</v>
      </c>
      <c r="K1472" s="259">
        <v>157.54</v>
      </c>
      <c r="L1472" s="259">
        <v>5.17</v>
      </c>
    </row>
    <row r="1473" spans="2:12" ht="25.5" x14ac:dyDescent="0.25">
      <c r="B1473" s="255" t="s">
        <v>2273</v>
      </c>
      <c r="C1473" s="256" t="s">
        <v>2659</v>
      </c>
      <c r="D1473" s="255" t="s">
        <v>229</v>
      </c>
      <c r="E1473" s="255" t="s">
        <v>2660</v>
      </c>
      <c r="F1473" s="518" t="s">
        <v>2283</v>
      </c>
      <c r="G1473" s="518"/>
      <c r="H1473" s="257" t="s">
        <v>360</v>
      </c>
      <c r="I1473" s="258">
        <v>3.1684000000000001</v>
      </c>
      <c r="J1473" s="258">
        <v>0</v>
      </c>
      <c r="K1473" s="259">
        <v>8.33</v>
      </c>
      <c r="L1473" s="259">
        <v>26.39</v>
      </c>
    </row>
    <row r="1474" spans="2:12" ht="25.5" x14ac:dyDescent="0.25">
      <c r="B1474" s="260"/>
      <c r="C1474" s="260"/>
      <c r="D1474" s="260"/>
      <c r="E1474" s="260"/>
      <c r="F1474" s="260"/>
      <c r="G1474" s="260" t="s">
        <v>2274</v>
      </c>
      <c r="H1474" s="261">
        <v>8.48</v>
      </c>
      <c r="I1474" s="260" t="s">
        <v>2275</v>
      </c>
      <c r="J1474" s="261">
        <v>8.0399999999999991</v>
      </c>
      <c r="K1474" s="260" t="s">
        <v>2276</v>
      </c>
      <c r="L1474" s="261">
        <v>16.52</v>
      </c>
    </row>
    <row r="1475" spans="2:12" ht="25.5" x14ac:dyDescent="0.25">
      <c r="B1475" s="260"/>
      <c r="C1475" s="260"/>
      <c r="D1475" s="260"/>
      <c r="E1475" s="260"/>
      <c r="F1475" s="260"/>
      <c r="G1475" s="260" t="s">
        <v>2277</v>
      </c>
      <c r="H1475" s="261">
        <v>0</v>
      </c>
      <c r="I1475" s="519"/>
      <c r="J1475" s="519" t="s">
        <v>2278</v>
      </c>
      <c r="K1475" s="260"/>
      <c r="L1475" s="261">
        <v>73.06</v>
      </c>
    </row>
    <row r="1476" spans="2:12" ht="13.5" thickBot="1" x14ac:dyDescent="0.3">
      <c r="B1476" s="222"/>
      <c r="C1476" s="222"/>
      <c r="D1476" s="222"/>
      <c r="E1476" s="222"/>
      <c r="F1476" s="222"/>
      <c r="G1476" s="222"/>
      <c r="H1476" s="222"/>
      <c r="I1476" s="222" t="s">
        <v>2279</v>
      </c>
      <c r="J1476" s="262" t="s">
        <v>2728</v>
      </c>
      <c r="K1476" s="222" t="s">
        <v>2280</v>
      </c>
      <c r="L1476" s="263">
        <v>438.36</v>
      </c>
    </row>
    <row r="1477" spans="2:12" ht="13.5" thickTop="1" x14ac:dyDescent="0.25">
      <c r="B1477" s="264"/>
      <c r="C1477" s="264"/>
      <c r="D1477" s="264"/>
      <c r="E1477" s="264"/>
      <c r="F1477" s="264"/>
      <c r="G1477" s="264"/>
      <c r="H1477" s="264"/>
      <c r="I1477" s="264"/>
      <c r="J1477" s="264"/>
      <c r="K1477" s="264"/>
      <c r="L1477" s="264"/>
    </row>
    <row r="1478" spans="2:12" ht="15" x14ac:dyDescent="0.25">
      <c r="B1478" s="247" t="s">
        <v>585</v>
      </c>
      <c r="C1478" s="248" t="s">
        <v>24</v>
      </c>
      <c r="D1478" s="247" t="s">
        <v>50</v>
      </c>
      <c r="E1478" s="247" t="s">
        <v>45</v>
      </c>
      <c r="F1478" s="520" t="s">
        <v>2152</v>
      </c>
      <c r="G1478" s="520"/>
      <c r="H1478" s="249" t="s">
        <v>39</v>
      </c>
      <c r="I1478" s="248" t="s">
        <v>41</v>
      </c>
      <c r="J1478" s="248" t="s">
        <v>2271</v>
      </c>
      <c r="K1478" s="248" t="s">
        <v>82</v>
      </c>
      <c r="L1478" s="248" t="s">
        <v>40</v>
      </c>
    </row>
    <row r="1479" spans="2:12" ht="25.5" x14ac:dyDescent="0.25">
      <c r="B1479" s="250" t="s">
        <v>2272</v>
      </c>
      <c r="C1479" s="251" t="s">
        <v>481</v>
      </c>
      <c r="D1479" s="250" t="s">
        <v>229</v>
      </c>
      <c r="E1479" s="250" t="s">
        <v>482</v>
      </c>
      <c r="F1479" s="521">
        <v>8</v>
      </c>
      <c r="G1479" s="521"/>
      <c r="H1479" s="252" t="s">
        <v>279</v>
      </c>
      <c r="I1479" s="253">
        <v>1</v>
      </c>
      <c r="J1479" s="254"/>
      <c r="K1479" s="254">
        <v>26.06</v>
      </c>
      <c r="L1479" s="254">
        <v>26.06</v>
      </c>
    </row>
    <row r="1480" spans="2:12" ht="25.5" x14ac:dyDescent="0.25">
      <c r="B1480" s="255" t="s">
        <v>2273</v>
      </c>
      <c r="C1480" s="256" t="s">
        <v>2845</v>
      </c>
      <c r="D1480" s="255" t="s">
        <v>229</v>
      </c>
      <c r="E1480" s="255" t="s">
        <v>2846</v>
      </c>
      <c r="F1480" s="518" t="s">
        <v>2283</v>
      </c>
      <c r="G1480" s="518"/>
      <c r="H1480" s="257" t="s">
        <v>268</v>
      </c>
      <c r="I1480" s="258">
        <v>1</v>
      </c>
      <c r="J1480" s="258">
        <v>0</v>
      </c>
      <c r="K1480" s="259">
        <v>17.22</v>
      </c>
      <c r="L1480" s="259">
        <v>17.22</v>
      </c>
    </row>
    <row r="1481" spans="2:12" ht="25.5" x14ac:dyDescent="0.25">
      <c r="B1481" s="255" t="s">
        <v>2273</v>
      </c>
      <c r="C1481" s="256" t="s">
        <v>2184</v>
      </c>
      <c r="D1481" s="255" t="s">
        <v>229</v>
      </c>
      <c r="E1481" s="255" t="s">
        <v>2185</v>
      </c>
      <c r="F1481" s="518" t="s">
        <v>2162</v>
      </c>
      <c r="G1481" s="518"/>
      <c r="H1481" s="257" t="s">
        <v>231</v>
      </c>
      <c r="I1481" s="258">
        <v>0.22</v>
      </c>
      <c r="J1481" s="258">
        <v>0</v>
      </c>
      <c r="K1481" s="259">
        <v>23.41</v>
      </c>
      <c r="L1481" s="259">
        <v>5.15</v>
      </c>
    </row>
    <row r="1482" spans="2:12" ht="25.5" x14ac:dyDescent="0.25">
      <c r="B1482" s="255" t="s">
        <v>2273</v>
      </c>
      <c r="C1482" s="256" t="s">
        <v>2163</v>
      </c>
      <c r="D1482" s="255" t="s">
        <v>229</v>
      </c>
      <c r="E1482" s="255" t="s">
        <v>2164</v>
      </c>
      <c r="F1482" s="518" t="s">
        <v>2162</v>
      </c>
      <c r="G1482" s="518"/>
      <c r="H1482" s="257" t="s">
        <v>231</v>
      </c>
      <c r="I1482" s="258">
        <v>0.22</v>
      </c>
      <c r="J1482" s="258">
        <v>0</v>
      </c>
      <c r="K1482" s="259">
        <v>16.78</v>
      </c>
      <c r="L1482" s="259">
        <v>3.69</v>
      </c>
    </row>
    <row r="1483" spans="2:12" ht="25.5" x14ac:dyDescent="0.25">
      <c r="B1483" s="260"/>
      <c r="C1483" s="260"/>
      <c r="D1483" s="260"/>
      <c r="E1483" s="260"/>
      <c r="F1483" s="260"/>
      <c r="G1483" s="260" t="s">
        <v>2274</v>
      </c>
      <c r="H1483" s="261">
        <v>4.54</v>
      </c>
      <c r="I1483" s="260" t="s">
        <v>2275</v>
      </c>
      <c r="J1483" s="261">
        <v>4.3</v>
      </c>
      <c r="K1483" s="260" t="s">
        <v>2276</v>
      </c>
      <c r="L1483" s="261">
        <v>8.84</v>
      </c>
    </row>
    <row r="1484" spans="2:12" ht="25.5" x14ac:dyDescent="0.25">
      <c r="B1484" s="260"/>
      <c r="C1484" s="260"/>
      <c r="D1484" s="260"/>
      <c r="E1484" s="260"/>
      <c r="F1484" s="260"/>
      <c r="G1484" s="260" t="s">
        <v>2277</v>
      </c>
      <c r="H1484" s="261">
        <v>0</v>
      </c>
      <c r="I1484" s="519"/>
      <c r="J1484" s="519" t="s">
        <v>2278</v>
      </c>
      <c r="K1484" s="260"/>
      <c r="L1484" s="261">
        <v>26.06</v>
      </c>
    </row>
    <row r="1485" spans="2:12" ht="13.5" thickBot="1" x14ac:dyDescent="0.3">
      <c r="B1485" s="222"/>
      <c r="C1485" s="222"/>
      <c r="D1485" s="222"/>
      <c r="E1485" s="222"/>
      <c r="F1485" s="222"/>
      <c r="G1485" s="222"/>
      <c r="H1485" s="222"/>
      <c r="I1485" s="222" t="s">
        <v>2279</v>
      </c>
      <c r="J1485" s="262" t="s">
        <v>2741</v>
      </c>
      <c r="K1485" s="222" t="s">
        <v>2280</v>
      </c>
      <c r="L1485" s="263">
        <v>104.24</v>
      </c>
    </row>
    <row r="1486" spans="2:12" ht="13.5" thickTop="1" x14ac:dyDescent="0.25">
      <c r="B1486" s="264"/>
      <c r="C1486" s="264"/>
      <c r="D1486" s="264"/>
      <c r="E1486" s="264"/>
      <c r="F1486" s="264"/>
      <c r="G1486" s="264"/>
      <c r="H1486" s="264"/>
      <c r="I1486" s="264"/>
      <c r="J1486" s="264"/>
      <c r="K1486" s="264"/>
      <c r="L1486" s="264"/>
    </row>
    <row r="1487" spans="2:12" ht="15" x14ac:dyDescent="0.25">
      <c r="B1487" s="247" t="s">
        <v>586</v>
      </c>
      <c r="C1487" s="248" t="s">
        <v>24</v>
      </c>
      <c r="D1487" s="247" t="s">
        <v>50</v>
      </c>
      <c r="E1487" s="247" t="s">
        <v>45</v>
      </c>
      <c r="F1487" s="520" t="s">
        <v>2152</v>
      </c>
      <c r="G1487" s="520"/>
      <c r="H1487" s="249" t="s">
        <v>39</v>
      </c>
      <c r="I1487" s="248" t="s">
        <v>41</v>
      </c>
      <c r="J1487" s="248" t="s">
        <v>82</v>
      </c>
      <c r="K1487" s="248" t="s">
        <v>40</v>
      </c>
      <c r="L1487"/>
    </row>
    <row r="1488" spans="2:12" ht="25.5" x14ac:dyDescent="0.25">
      <c r="B1488" s="250" t="s">
        <v>2272</v>
      </c>
      <c r="C1488" s="251" t="s">
        <v>587</v>
      </c>
      <c r="D1488" s="250" t="s">
        <v>462</v>
      </c>
      <c r="E1488" s="250" t="s">
        <v>588</v>
      </c>
      <c r="F1488" s="521" t="s">
        <v>3280</v>
      </c>
      <c r="G1488" s="521"/>
      <c r="H1488" s="252" t="s">
        <v>268</v>
      </c>
      <c r="I1488" s="253">
        <v>1</v>
      </c>
      <c r="J1488" s="254">
        <v>88.03</v>
      </c>
      <c r="K1488" s="254">
        <v>88.03</v>
      </c>
      <c r="L1488"/>
    </row>
    <row r="1489" spans="2:12" ht="15" x14ac:dyDescent="0.25">
      <c r="B1489" s="247" t="s">
        <v>38</v>
      </c>
      <c r="C1489" s="248" t="s">
        <v>24</v>
      </c>
      <c r="D1489" s="247" t="s">
        <v>50</v>
      </c>
      <c r="E1489" s="247" t="s">
        <v>45</v>
      </c>
      <c r="F1489" s="520" t="s">
        <v>2152</v>
      </c>
      <c r="G1489" s="522"/>
      <c r="H1489" s="249" t="s">
        <v>39</v>
      </c>
      <c r="I1489" s="248" t="s">
        <v>41</v>
      </c>
      <c r="J1489" s="248" t="s">
        <v>82</v>
      </c>
      <c r="K1489" s="248" t="s">
        <v>40</v>
      </c>
      <c r="L1489"/>
    </row>
    <row r="1490" spans="2:12" ht="15" x14ac:dyDescent="0.25">
      <c r="B1490" s="255" t="s">
        <v>2273</v>
      </c>
      <c r="C1490" s="256" t="s">
        <v>3281</v>
      </c>
      <c r="D1490" s="255" t="s">
        <v>462</v>
      </c>
      <c r="E1490" s="255" t="s">
        <v>3282</v>
      </c>
      <c r="F1490" s="518" t="s">
        <v>2283</v>
      </c>
      <c r="G1490" s="518"/>
      <c r="H1490" s="257" t="s">
        <v>268</v>
      </c>
      <c r="I1490" s="258">
        <v>1</v>
      </c>
      <c r="J1490" s="259" t="s">
        <v>3283</v>
      </c>
      <c r="K1490" s="270" t="s">
        <v>3283</v>
      </c>
      <c r="L1490"/>
    </row>
    <row r="1491" spans="2:12" ht="25.5" x14ac:dyDescent="0.25">
      <c r="B1491" s="255" t="s">
        <v>2273</v>
      </c>
      <c r="C1491" s="256" t="s">
        <v>2160</v>
      </c>
      <c r="D1491" s="255" t="s">
        <v>229</v>
      </c>
      <c r="E1491" s="255" t="s">
        <v>2161</v>
      </c>
      <c r="F1491" s="518" t="s">
        <v>2162</v>
      </c>
      <c r="G1491" s="518"/>
      <c r="H1491" s="257" t="s">
        <v>231</v>
      </c>
      <c r="I1491" s="258">
        <v>0.5</v>
      </c>
      <c r="J1491" s="259" t="s">
        <v>2220</v>
      </c>
      <c r="K1491" s="270" t="s">
        <v>3284</v>
      </c>
      <c r="L1491"/>
    </row>
    <row r="1492" spans="2:12" ht="25.5" x14ac:dyDescent="0.25">
      <c r="B1492" s="255" t="s">
        <v>2273</v>
      </c>
      <c r="C1492" s="256" t="s">
        <v>2184</v>
      </c>
      <c r="D1492" s="255" t="s">
        <v>229</v>
      </c>
      <c r="E1492" s="255" t="s">
        <v>2185</v>
      </c>
      <c r="F1492" s="518" t="s">
        <v>2162</v>
      </c>
      <c r="G1492" s="518"/>
      <c r="H1492" s="257" t="s">
        <v>231</v>
      </c>
      <c r="I1492" s="258">
        <v>0.5</v>
      </c>
      <c r="J1492" s="259" t="s">
        <v>2222</v>
      </c>
      <c r="K1492" s="270" t="s">
        <v>2150</v>
      </c>
      <c r="L1492"/>
    </row>
    <row r="1493" spans="2:12" ht="15" x14ac:dyDescent="0.25">
      <c r="B1493" s="523" t="s">
        <v>2697</v>
      </c>
      <c r="C1493" s="522"/>
      <c r="D1493" s="522"/>
      <c r="E1493" s="522"/>
      <c r="F1493" s="522"/>
      <c r="G1493" s="522"/>
      <c r="H1493" s="522"/>
      <c r="I1493" s="522"/>
      <c r="J1493" s="522"/>
      <c r="K1493" s="522"/>
      <c r="L1493"/>
    </row>
    <row r="1494" spans="2:12" ht="15" x14ac:dyDescent="0.25">
      <c r="B1494" s="247" t="s">
        <v>38</v>
      </c>
      <c r="C1494" s="248" t="s">
        <v>24</v>
      </c>
      <c r="D1494" s="247" t="s">
        <v>50</v>
      </c>
      <c r="E1494" s="247" t="s">
        <v>45</v>
      </c>
      <c r="F1494" s="520" t="s">
        <v>2152</v>
      </c>
      <c r="G1494" s="522"/>
      <c r="H1494" s="249" t="s">
        <v>39</v>
      </c>
      <c r="I1494" s="248" t="s">
        <v>41</v>
      </c>
      <c r="J1494" s="248" t="s">
        <v>82</v>
      </c>
      <c r="K1494" s="248" t="s">
        <v>40</v>
      </c>
      <c r="L1494"/>
    </row>
    <row r="1495" spans="2:12" ht="15" x14ac:dyDescent="0.25">
      <c r="B1495" s="255" t="s">
        <v>2273</v>
      </c>
      <c r="C1495" s="256" t="s">
        <v>3281</v>
      </c>
      <c r="D1495" s="255" t="s">
        <v>462</v>
      </c>
      <c r="E1495" s="255" t="s">
        <v>3282</v>
      </c>
      <c r="F1495" s="518" t="s">
        <v>2283</v>
      </c>
      <c r="G1495" s="518"/>
      <c r="H1495" s="257" t="s">
        <v>268</v>
      </c>
      <c r="I1495" s="258">
        <v>1</v>
      </c>
      <c r="J1495" s="259" t="s">
        <v>3283</v>
      </c>
      <c r="K1495" s="270" t="s">
        <v>3283</v>
      </c>
      <c r="L1495"/>
    </row>
    <row r="1496" spans="2:12" ht="25.5" x14ac:dyDescent="0.25">
      <c r="B1496" s="255" t="s">
        <v>2273</v>
      </c>
      <c r="C1496" s="256" t="s">
        <v>2160</v>
      </c>
      <c r="D1496" s="255" t="s">
        <v>229</v>
      </c>
      <c r="E1496" s="255" t="s">
        <v>2161</v>
      </c>
      <c r="F1496" s="518" t="s">
        <v>2162</v>
      </c>
      <c r="G1496" s="518"/>
      <c r="H1496" s="257" t="s">
        <v>231</v>
      </c>
      <c r="I1496" s="258">
        <v>0.5</v>
      </c>
      <c r="J1496" s="259" t="s">
        <v>2220</v>
      </c>
      <c r="K1496" s="270" t="s">
        <v>3284</v>
      </c>
      <c r="L1496"/>
    </row>
    <row r="1497" spans="2:12" ht="25.5" x14ac:dyDescent="0.25">
      <c r="B1497" s="255" t="s">
        <v>2273</v>
      </c>
      <c r="C1497" s="256" t="s">
        <v>2184</v>
      </c>
      <c r="D1497" s="255" t="s">
        <v>229</v>
      </c>
      <c r="E1497" s="255" t="s">
        <v>2185</v>
      </c>
      <c r="F1497" s="518" t="s">
        <v>2162</v>
      </c>
      <c r="G1497" s="518"/>
      <c r="H1497" s="257" t="s">
        <v>231</v>
      </c>
      <c r="I1497" s="258">
        <v>0.5</v>
      </c>
      <c r="J1497" s="259" t="s">
        <v>2222</v>
      </c>
      <c r="K1497" s="270" t="s">
        <v>2150</v>
      </c>
      <c r="L1497"/>
    </row>
    <row r="1498" spans="2:12" ht="25.5" x14ac:dyDescent="0.25">
      <c r="B1498" s="260"/>
      <c r="C1498" s="260"/>
      <c r="D1498" s="260"/>
      <c r="E1498" s="260"/>
      <c r="F1498" s="260" t="s">
        <v>2274</v>
      </c>
      <c r="G1498" s="261">
        <v>9.94</v>
      </c>
      <c r="H1498" s="260" t="s">
        <v>2275</v>
      </c>
      <c r="I1498" s="261">
        <v>9.42</v>
      </c>
      <c r="J1498" s="260" t="s">
        <v>2276</v>
      </c>
      <c r="K1498" s="261">
        <v>19.36</v>
      </c>
      <c r="L1498"/>
    </row>
    <row r="1499" spans="2:12" ht="25.5" x14ac:dyDescent="0.25">
      <c r="B1499" s="260"/>
      <c r="C1499" s="260"/>
      <c r="D1499" s="260"/>
      <c r="E1499" s="260"/>
      <c r="F1499" s="260" t="s">
        <v>2277</v>
      </c>
      <c r="G1499" s="261">
        <v>0</v>
      </c>
      <c r="H1499" s="260"/>
      <c r="I1499" s="519" t="s">
        <v>2278</v>
      </c>
      <c r="J1499" s="519"/>
      <c r="K1499" s="261">
        <v>88.03</v>
      </c>
      <c r="L1499"/>
    </row>
    <row r="1500" spans="2:12" ht="15.75" thickBot="1" x14ac:dyDescent="0.3">
      <c r="B1500" s="222"/>
      <c r="C1500" s="222"/>
      <c r="D1500" s="222"/>
      <c r="E1500" s="222"/>
      <c r="F1500" s="222"/>
      <c r="G1500" s="222"/>
      <c r="H1500" s="222" t="s">
        <v>2279</v>
      </c>
      <c r="I1500" s="262" t="s">
        <v>2761</v>
      </c>
      <c r="J1500" s="222" t="s">
        <v>2280</v>
      </c>
      <c r="K1500" s="263">
        <v>1232.42</v>
      </c>
      <c r="L1500"/>
    </row>
    <row r="1501" spans="2:12" ht="15.75" thickTop="1" x14ac:dyDescent="0.25">
      <c r="B1501" s="264"/>
      <c r="C1501" s="264"/>
      <c r="D1501" s="264"/>
      <c r="E1501" s="264"/>
      <c r="F1501" s="264"/>
      <c r="G1501" s="264"/>
      <c r="H1501" s="264"/>
      <c r="I1501" s="264"/>
      <c r="J1501" s="264"/>
      <c r="K1501" s="264"/>
      <c r="L1501"/>
    </row>
    <row r="1502" spans="2:12" ht="15" x14ac:dyDescent="0.25">
      <c r="B1502" s="247" t="s">
        <v>589</v>
      </c>
      <c r="C1502" s="248" t="s">
        <v>24</v>
      </c>
      <c r="D1502" s="247" t="s">
        <v>50</v>
      </c>
      <c r="E1502" s="247" t="s">
        <v>45</v>
      </c>
      <c r="F1502" s="520" t="s">
        <v>2152</v>
      </c>
      <c r="G1502" s="520"/>
      <c r="H1502" s="249" t="s">
        <v>39</v>
      </c>
      <c r="I1502" s="248" t="s">
        <v>41</v>
      </c>
      <c r="J1502" s="248" t="s">
        <v>2271</v>
      </c>
      <c r="K1502" s="248" t="s">
        <v>82</v>
      </c>
      <c r="L1502" s="248" t="s">
        <v>40</v>
      </c>
    </row>
    <row r="1503" spans="2:12" ht="25.5" x14ac:dyDescent="0.25">
      <c r="B1503" s="250" t="s">
        <v>2272</v>
      </c>
      <c r="C1503" s="251" t="s">
        <v>590</v>
      </c>
      <c r="D1503" s="250" t="s">
        <v>229</v>
      </c>
      <c r="E1503" s="250" t="s">
        <v>591</v>
      </c>
      <c r="F1503" s="521">
        <v>8</v>
      </c>
      <c r="G1503" s="521"/>
      <c r="H1503" s="252" t="s">
        <v>279</v>
      </c>
      <c r="I1503" s="253">
        <v>1</v>
      </c>
      <c r="J1503" s="254"/>
      <c r="K1503" s="254">
        <v>20.59</v>
      </c>
      <c r="L1503" s="254">
        <v>20.59</v>
      </c>
    </row>
    <row r="1504" spans="2:12" ht="25.5" x14ac:dyDescent="0.25">
      <c r="B1504" s="255" t="s">
        <v>2273</v>
      </c>
      <c r="C1504" s="256" t="s">
        <v>2163</v>
      </c>
      <c r="D1504" s="255" t="s">
        <v>229</v>
      </c>
      <c r="E1504" s="255" t="s">
        <v>2164</v>
      </c>
      <c r="F1504" s="518" t="s">
        <v>2162</v>
      </c>
      <c r="G1504" s="518"/>
      <c r="H1504" s="257" t="s">
        <v>231</v>
      </c>
      <c r="I1504" s="258">
        <v>0.22</v>
      </c>
      <c r="J1504" s="258">
        <v>0</v>
      </c>
      <c r="K1504" s="259">
        <v>16.78</v>
      </c>
      <c r="L1504" s="259">
        <v>3.69</v>
      </c>
    </row>
    <row r="1505" spans="2:12" ht="25.5" x14ac:dyDescent="0.25">
      <c r="B1505" s="255" t="s">
        <v>2273</v>
      </c>
      <c r="C1505" s="256" t="s">
        <v>2184</v>
      </c>
      <c r="D1505" s="255" t="s">
        <v>229</v>
      </c>
      <c r="E1505" s="255" t="s">
        <v>2185</v>
      </c>
      <c r="F1505" s="518" t="s">
        <v>2162</v>
      </c>
      <c r="G1505" s="518"/>
      <c r="H1505" s="257" t="s">
        <v>231</v>
      </c>
      <c r="I1505" s="258">
        <v>0.22</v>
      </c>
      <c r="J1505" s="258">
        <v>0</v>
      </c>
      <c r="K1505" s="259">
        <v>23.41</v>
      </c>
      <c r="L1505" s="259">
        <v>5.15</v>
      </c>
    </row>
    <row r="1506" spans="2:12" ht="25.5" x14ac:dyDescent="0.25">
      <c r="B1506" s="255" t="s">
        <v>2273</v>
      </c>
      <c r="C1506" s="256" t="s">
        <v>3285</v>
      </c>
      <c r="D1506" s="255" t="s">
        <v>229</v>
      </c>
      <c r="E1506" s="255" t="s">
        <v>3286</v>
      </c>
      <c r="F1506" s="518" t="s">
        <v>2283</v>
      </c>
      <c r="G1506" s="518"/>
      <c r="H1506" s="257" t="s">
        <v>268</v>
      </c>
      <c r="I1506" s="258">
        <v>1</v>
      </c>
      <c r="J1506" s="258">
        <v>0</v>
      </c>
      <c r="K1506" s="259">
        <v>11.75</v>
      </c>
      <c r="L1506" s="259">
        <v>11.75</v>
      </c>
    </row>
    <row r="1507" spans="2:12" ht="25.5" x14ac:dyDescent="0.25">
      <c r="B1507" s="260"/>
      <c r="C1507" s="260"/>
      <c r="D1507" s="260"/>
      <c r="E1507" s="260"/>
      <c r="F1507" s="260"/>
      <c r="G1507" s="260" t="s">
        <v>2274</v>
      </c>
      <c r="H1507" s="261">
        <v>4.54</v>
      </c>
      <c r="I1507" s="260" t="s">
        <v>2275</v>
      </c>
      <c r="J1507" s="261">
        <v>4.3</v>
      </c>
      <c r="K1507" s="260" t="s">
        <v>2276</v>
      </c>
      <c r="L1507" s="261">
        <v>8.84</v>
      </c>
    </row>
    <row r="1508" spans="2:12" ht="25.5" x14ac:dyDescent="0.25">
      <c r="B1508" s="260"/>
      <c r="C1508" s="260"/>
      <c r="D1508" s="260"/>
      <c r="E1508" s="260"/>
      <c r="F1508" s="260"/>
      <c r="G1508" s="260" t="s">
        <v>2277</v>
      </c>
      <c r="H1508" s="261">
        <v>0</v>
      </c>
      <c r="I1508" s="519"/>
      <c r="J1508" s="519" t="s">
        <v>2278</v>
      </c>
      <c r="K1508" s="260"/>
      <c r="L1508" s="261">
        <v>20.59</v>
      </c>
    </row>
    <row r="1509" spans="2:12" ht="13.5" thickBot="1" x14ac:dyDescent="0.3">
      <c r="B1509" s="222"/>
      <c r="C1509" s="222"/>
      <c r="D1509" s="222"/>
      <c r="E1509" s="222"/>
      <c r="F1509" s="222"/>
      <c r="G1509" s="222"/>
      <c r="H1509" s="222"/>
      <c r="I1509" s="222" t="s">
        <v>2279</v>
      </c>
      <c r="J1509" s="262" t="s">
        <v>2553</v>
      </c>
      <c r="K1509" s="222" t="s">
        <v>2280</v>
      </c>
      <c r="L1509" s="263">
        <v>20.59</v>
      </c>
    </row>
    <row r="1510" spans="2:12" ht="13.5" thickTop="1" x14ac:dyDescent="0.25">
      <c r="B1510" s="264"/>
      <c r="C1510" s="264"/>
      <c r="D1510" s="264"/>
      <c r="E1510" s="264"/>
      <c r="F1510" s="264"/>
      <c r="G1510" s="264"/>
      <c r="H1510" s="264"/>
      <c r="I1510" s="264"/>
      <c r="J1510" s="264"/>
      <c r="K1510" s="264"/>
      <c r="L1510" s="264"/>
    </row>
    <row r="1511" spans="2:12" ht="15" x14ac:dyDescent="0.25">
      <c r="B1511" s="247" t="s">
        <v>592</v>
      </c>
      <c r="C1511" s="248" t="s">
        <v>24</v>
      </c>
      <c r="D1511" s="247" t="s">
        <v>50</v>
      </c>
      <c r="E1511" s="247" t="s">
        <v>45</v>
      </c>
      <c r="F1511" s="520" t="s">
        <v>2152</v>
      </c>
      <c r="G1511" s="520"/>
      <c r="H1511" s="249" t="s">
        <v>39</v>
      </c>
      <c r="I1511" s="248" t="s">
        <v>41</v>
      </c>
      <c r="J1511" s="248" t="s">
        <v>2271</v>
      </c>
      <c r="K1511" s="248" t="s">
        <v>82</v>
      </c>
      <c r="L1511" s="248" t="s">
        <v>40</v>
      </c>
    </row>
    <row r="1512" spans="2:12" ht="25.5" x14ac:dyDescent="0.25">
      <c r="B1512" s="250" t="s">
        <v>2272</v>
      </c>
      <c r="C1512" s="251" t="s">
        <v>487</v>
      </c>
      <c r="D1512" s="250" t="s">
        <v>229</v>
      </c>
      <c r="E1512" s="250" t="s">
        <v>488</v>
      </c>
      <c r="F1512" s="521">
        <v>8</v>
      </c>
      <c r="G1512" s="521"/>
      <c r="H1512" s="252" t="s">
        <v>279</v>
      </c>
      <c r="I1512" s="253">
        <v>1</v>
      </c>
      <c r="J1512" s="254"/>
      <c r="K1512" s="254">
        <v>26.53</v>
      </c>
      <c r="L1512" s="254">
        <v>26.53</v>
      </c>
    </row>
    <row r="1513" spans="2:12" ht="25.5" x14ac:dyDescent="0.25">
      <c r="B1513" s="255" t="s">
        <v>2273</v>
      </c>
      <c r="C1513" s="256" t="s">
        <v>3258</v>
      </c>
      <c r="D1513" s="255" t="s">
        <v>229</v>
      </c>
      <c r="E1513" s="255" t="s">
        <v>3259</v>
      </c>
      <c r="F1513" s="518" t="s">
        <v>2283</v>
      </c>
      <c r="G1513" s="518"/>
      <c r="H1513" s="257" t="s">
        <v>268</v>
      </c>
      <c r="I1513" s="258">
        <v>1</v>
      </c>
      <c r="J1513" s="258">
        <v>0</v>
      </c>
      <c r="K1513" s="259">
        <v>11.93</v>
      </c>
      <c r="L1513" s="259">
        <v>11.93</v>
      </c>
    </row>
    <row r="1514" spans="2:12" ht="25.5" x14ac:dyDescent="0.25">
      <c r="B1514" s="255" t="s">
        <v>2273</v>
      </c>
      <c r="C1514" s="256" t="s">
        <v>2520</v>
      </c>
      <c r="D1514" s="255" t="s">
        <v>229</v>
      </c>
      <c r="E1514" s="255" t="s">
        <v>2521</v>
      </c>
      <c r="F1514" s="518" t="s">
        <v>2283</v>
      </c>
      <c r="G1514" s="518"/>
      <c r="H1514" s="257" t="s">
        <v>292</v>
      </c>
      <c r="I1514" s="258">
        <v>0.42</v>
      </c>
      <c r="J1514" s="258">
        <v>0</v>
      </c>
      <c r="K1514" s="259">
        <v>0.35</v>
      </c>
      <c r="L1514" s="259">
        <v>0.15</v>
      </c>
    </row>
    <row r="1515" spans="2:12" ht="25.5" x14ac:dyDescent="0.25">
      <c r="B1515" s="255" t="s">
        <v>2273</v>
      </c>
      <c r="C1515" s="256" t="s">
        <v>2163</v>
      </c>
      <c r="D1515" s="255" t="s">
        <v>229</v>
      </c>
      <c r="E1515" s="255" t="s">
        <v>2164</v>
      </c>
      <c r="F1515" s="518" t="s">
        <v>2162</v>
      </c>
      <c r="G1515" s="518"/>
      <c r="H1515" s="257" t="s">
        <v>231</v>
      </c>
      <c r="I1515" s="258">
        <v>0.36</v>
      </c>
      <c r="J1515" s="258">
        <v>0</v>
      </c>
      <c r="K1515" s="259">
        <v>16.78</v>
      </c>
      <c r="L1515" s="259">
        <v>6.04</v>
      </c>
    </row>
    <row r="1516" spans="2:12" ht="25.5" x14ac:dyDescent="0.25">
      <c r="B1516" s="255" t="s">
        <v>2273</v>
      </c>
      <c r="C1516" s="256" t="s">
        <v>2184</v>
      </c>
      <c r="D1516" s="255" t="s">
        <v>229</v>
      </c>
      <c r="E1516" s="255" t="s">
        <v>2185</v>
      </c>
      <c r="F1516" s="518" t="s">
        <v>2162</v>
      </c>
      <c r="G1516" s="518"/>
      <c r="H1516" s="257" t="s">
        <v>231</v>
      </c>
      <c r="I1516" s="258">
        <v>0.36</v>
      </c>
      <c r="J1516" s="258">
        <v>0</v>
      </c>
      <c r="K1516" s="259">
        <v>23.41</v>
      </c>
      <c r="L1516" s="259">
        <v>8.43</v>
      </c>
    </row>
    <row r="1517" spans="2:12" ht="25.5" x14ac:dyDescent="0.25">
      <c r="B1517" s="260"/>
      <c r="C1517" s="260"/>
      <c r="D1517" s="260"/>
      <c r="E1517" s="260"/>
      <c r="F1517" s="260"/>
      <c r="G1517" s="260" t="s">
        <v>2274</v>
      </c>
      <c r="H1517" s="261">
        <v>7.43</v>
      </c>
      <c r="I1517" s="260" t="s">
        <v>2275</v>
      </c>
      <c r="J1517" s="261">
        <v>7.03</v>
      </c>
      <c r="K1517" s="260" t="s">
        <v>2276</v>
      </c>
      <c r="L1517" s="261">
        <v>14.46</v>
      </c>
    </row>
    <row r="1518" spans="2:12" ht="25.5" x14ac:dyDescent="0.25">
      <c r="B1518" s="260"/>
      <c r="C1518" s="260"/>
      <c r="D1518" s="260"/>
      <c r="E1518" s="260"/>
      <c r="F1518" s="260"/>
      <c r="G1518" s="260" t="s">
        <v>2277</v>
      </c>
      <c r="H1518" s="261">
        <v>0</v>
      </c>
      <c r="I1518" s="519"/>
      <c r="J1518" s="519" t="s">
        <v>2278</v>
      </c>
      <c r="K1518" s="260"/>
      <c r="L1518" s="261">
        <v>26.53</v>
      </c>
    </row>
    <row r="1519" spans="2:12" ht="13.5" thickBot="1" x14ac:dyDescent="0.3">
      <c r="B1519" s="222"/>
      <c r="C1519" s="222"/>
      <c r="D1519" s="222"/>
      <c r="E1519" s="222"/>
      <c r="F1519" s="222"/>
      <c r="G1519" s="222"/>
      <c r="H1519" s="222"/>
      <c r="I1519" s="222" t="s">
        <v>2279</v>
      </c>
      <c r="J1519" s="262" t="s">
        <v>2695</v>
      </c>
      <c r="K1519" s="222" t="s">
        <v>2280</v>
      </c>
      <c r="L1519" s="263">
        <v>53.06</v>
      </c>
    </row>
    <row r="1520" spans="2:12" ht="13.5" thickTop="1" x14ac:dyDescent="0.25">
      <c r="B1520" s="264"/>
      <c r="C1520" s="264"/>
      <c r="D1520" s="264"/>
      <c r="E1520" s="264"/>
      <c r="F1520" s="264"/>
      <c r="G1520" s="264"/>
      <c r="H1520" s="264"/>
      <c r="I1520" s="264"/>
      <c r="J1520" s="264"/>
      <c r="K1520" s="264"/>
      <c r="L1520" s="264"/>
    </row>
    <row r="1521" spans="2:19" ht="15" x14ac:dyDescent="0.25">
      <c r="B1521" s="247" t="s">
        <v>593</v>
      </c>
      <c r="C1521" s="248" t="s">
        <v>24</v>
      </c>
      <c r="D1521" s="247" t="s">
        <v>50</v>
      </c>
      <c r="E1521" s="247" t="s">
        <v>45</v>
      </c>
      <c r="F1521" s="520" t="s">
        <v>2152</v>
      </c>
      <c r="G1521" s="520"/>
      <c r="H1521" s="249" t="s">
        <v>39</v>
      </c>
      <c r="I1521" s="248" t="s">
        <v>41</v>
      </c>
      <c r="J1521" s="248" t="s">
        <v>2271</v>
      </c>
      <c r="K1521" s="248" t="s">
        <v>82</v>
      </c>
      <c r="L1521" s="248" t="s">
        <v>40</v>
      </c>
    </row>
    <row r="1522" spans="2:19" ht="25.5" x14ac:dyDescent="0.25">
      <c r="B1522" s="250" t="s">
        <v>2272</v>
      </c>
      <c r="C1522" s="251" t="s">
        <v>594</v>
      </c>
      <c r="D1522" s="250" t="s">
        <v>229</v>
      </c>
      <c r="E1522" s="250" t="s">
        <v>595</v>
      </c>
      <c r="F1522" s="521">
        <v>8</v>
      </c>
      <c r="G1522" s="521"/>
      <c r="H1522" s="252" t="s">
        <v>279</v>
      </c>
      <c r="I1522" s="253">
        <v>1</v>
      </c>
      <c r="J1522" s="254"/>
      <c r="K1522" s="254">
        <v>31.5</v>
      </c>
      <c r="L1522" s="254">
        <v>31.5</v>
      </c>
    </row>
    <row r="1523" spans="2:19" ht="25.5" x14ac:dyDescent="0.25">
      <c r="B1523" s="255" t="s">
        <v>2273</v>
      </c>
      <c r="C1523" s="256" t="s">
        <v>2858</v>
      </c>
      <c r="D1523" s="255" t="s">
        <v>229</v>
      </c>
      <c r="E1523" s="255" t="s">
        <v>2859</v>
      </c>
      <c r="F1523" s="518" t="s">
        <v>2283</v>
      </c>
      <c r="G1523" s="518"/>
      <c r="H1523" s="257" t="s">
        <v>268</v>
      </c>
      <c r="I1523" s="258">
        <v>1</v>
      </c>
      <c r="J1523" s="258">
        <v>0</v>
      </c>
      <c r="K1523" s="259">
        <v>16.899999999999999</v>
      </c>
      <c r="L1523" s="259">
        <v>16.899999999999999</v>
      </c>
    </row>
    <row r="1524" spans="2:19" ht="25.5" x14ac:dyDescent="0.25">
      <c r="B1524" s="255" t="s">
        <v>2273</v>
      </c>
      <c r="C1524" s="256" t="s">
        <v>2163</v>
      </c>
      <c r="D1524" s="255" t="s">
        <v>229</v>
      </c>
      <c r="E1524" s="255" t="s">
        <v>2164</v>
      </c>
      <c r="F1524" s="518" t="s">
        <v>2162</v>
      </c>
      <c r="G1524" s="518"/>
      <c r="H1524" s="257" t="s">
        <v>231</v>
      </c>
      <c r="I1524" s="258">
        <v>0.36</v>
      </c>
      <c r="J1524" s="258">
        <v>0</v>
      </c>
      <c r="K1524" s="259">
        <v>16.78</v>
      </c>
      <c r="L1524" s="259">
        <v>6.04</v>
      </c>
    </row>
    <row r="1525" spans="2:19" ht="25.5" x14ac:dyDescent="0.25">
      <c r="B1525" s="255" t="s">
        <v>2273</v>
      </c>
      <c r="C1525" s="256" t="s">
        <v>2184</v>
      </c>
      <c r="D1525" s="255" t="s">
        <v>229</v>
      </c>
      <c r="E1525" s="255" t="s">
        <v>2185</v>
      </c>
      <c r="F1525" s="518" t="s">
        <v>2162</v>
      </c>
      <c r="G1525" s="518"/>
      <c r="H1525" s="257" t="s">
        <v>231</v>
      </c>
      <c r="I1525" s="258">
        <v>0.36</v>
      </c>
      <c r="J1525" s="258">
        <v>0</v>
      </c>
      <c r="K1525" s="259">
        <v>23.41</v>
      </c>
      <c r="L1525" s="259">
        <v>8.43</v>
      </c>
    </row>
    <row r="1526" spans="2:19" ht="25.5" x14ac:dyDescent="0.25">
      <c r="B1526" s="255" t="s">
        <v>2273</v>
      </c>
      <c r="C1526" s="256" t="s">
        <v>2520</v>
      </c>
      <c r="D1526" s="255" t="s">
        <v>229</v>
      </c>
      <c r="E1526" s="255" t="s">
        <v>2521</v>
      </c>
      <c r="F1526" s="518" t="s">
        <v>2283</v>
      </c>
      <c r="G1526" s="518"/>
      <c r="H1526" s="257" t="s">
        <v>292</v>
      </c>
      <c r="I1526" s="258">
        <v>0.42</v>
      </c>
      <c r="J1526" s="258">
        <v>0</v>
      </c>
      <c r="K1526" s="259">
        <v>0.35</v>
      </c>
      <c r="L1526" s="259">
        <v>0.15</v>
      </c>
    </row>
    <row r="1527" spans="2:19" ht="25.5" x14ac:dyDescent="0.25">
      <c r="B1527" s="260"/>
      <c r="C1527" s="260"/>
      <c r="D1527" s="260"/>
      <c r="E1527" s="260"/>
      <c r="F1527" s="260"/>
      <c r="G1527" s="260" t="s">
        <v>2274</v>
      </c>
      <c r="H1527" s="261">
        <v>7.43</v>
      </c>
      <c r="I1527" s="260" t="s">
        <v>2275</v>
      </c>
      <c r="J1527" s="261">
        <v>7.03</v>
      </c>
      <c r="K1527" s="260" t="s">
        <v>2276</v>
      </c>
      <c r="L1527" s="261">
        <v>14.46</v>
      </c>
    </row>
    <row r="1528" spans="2:19" ht="25.5" x14ac:dyDescent="0.25">
      <c r="B1528" s="260"/>
      <c r="C1528" s="260"/>
      <c r="D1528" s="260"/>
      <c r="E1528" s="260"/>
      <c r="F1528" s="260"/>
      <c r="G1528" s="260" t="s">
        <v>2277</v>
      </c>
      <c r="H1528" s="261">
        <v>0</v>
      </c>
      <c r="I1528" s="519"/>
      <c r="J1528" s="519" t="s">
        <v>2278</v>
      </c>
      <c r="K1528" s="260"/>
      <c r="L1528" s="261">
        <v>31.5</v>
      </c>
    </row>
    <row r="1529" spans="2:19" ht="13.5" thickBot="1" x14ac:dyDescent="0.3">
      <c r="B1529" s="222"/>
      <c r="C1529" s="222"/>
      <c r="D1529" s="222"/>
      <c r="E1529" s="222"/>
      <c r="F1529" s="222"/>
      <c r="G1529" s="222"/>
      <c r="H1529" s="222"/>
      <c r="I1529" s="222" t="s">
        <v>2279</v>
      </c>
      <c r="J1529" s="262" t="s">
        <v>2756</v>
      </c>
      <c r="K1529" s="222" t="s">
        <v>2280</v>
      </c>
      <c r="L1529" s="263">
        <v>504</v>
      </c>
    </row>
    <row r="1530" spans="2:19" ht="13.5" thickTop="1" x14ac:dyDescent="0.25">
      <c r="B1530" s="264"/>
      <c r="C1530" s="264"/>
      <c r="D1530" s="264"/>
      <c r="E1530" s="264"/>
      <c r="F1530" s="264"/>
      <c r="G1530" s="264"/>
      <c r="H1530" s="264"/>
      <c r="I1530" s="264"/>
      <c r="J1530" s="264"/>
      <c r="K1530" s="264"/>
      <c r="L1530" s="264"/>
    </row>
    <row r="1531" spans="2:19" ht="45" x14ac:dyDescent="0.25">
      <c r="B1531" s="247" t="s">
        <v>596</v>
      </c>
      <c r="C1531" s="248" t="s">
        <v>24</v>
      </c>
      <c r="D1531" s="247" t="s">
        <v>50</v>
      </c>
      <c r="E1531" s="247" t="s">
        <v>45</v>
      </c>
      <c r="F1531" s="520" t="s">
        <v>2152</v>
      </c>
      <c r="G1531" s="520"/>
      <c r="H1531" s="249" t="s">
        <v>39</v>
      </c>
      <c r="I1531" s="248" t="s">
        <v>41</v>
      </c>
      <c r="J1531" s="248" t="s">
        <v>2271</v>
      </c>
      <c r="K1531" s="248" t="s">
        <v>82</v>
      </c>
      <c r="L1531" s="248" t="s">
        <v>40</v>
      </c>
    </row>
    <row r="1532" spans="2:19" ht="25.5" x14ac:dyDescent="0.25">
      <c r="B1532" s="250" t="s">
        <v>2272</v>
      </c>
      <c r="C1532" s="251" t="s">
        <v>490</v>
      </c>
      <c r="D1532" s="250" t="s">
        <v>229</v>
      </c>
      <c r="E1532" s="250" t="s">
        <v>491</v>
      </c>
      <c r="F1532" s="521">
        <v>8</v>
      </c>
      <c r="G1532" s="521"/>
      <c r="H1532" s="252" t="s">
        <v>279</v>
      </c>
      <c r="I1532" s="253">
        <v>1</v>
      </c>
      <c r="J1532" s="254"/>
      <c r="K1532" s="254">
        <v>22.74</v>
      </c>
      <c r="L1532" s="254">
        <v>22.74</v>
      </c>
    </row>
    <row r="1533" spans="2:19" ht="25.5" x14ac:dyDescent="0.25">
      <c r="B1533" s="255" t="s">
        <v>2273</v>
      </c>
      <c r="C1533" s="256" t="s">
        <v>2163</v>
      </c>
      <c r="D1533" s="255" t="s">
        <v>229</v>
      </c>
      <c r="E1533" s="255" t="s">
        <v>2164</v>
      </c>
      <c r="F1533" s="518" t="s">
        <v>2162</v>
      </c>
      <c r="G1533" s="518"/>
      <c r="H1533" s="257" t="s">
        <v>231</v>
      </c>
      <c r="I1533" s="258">
        <v>0.36</v>
      </c>
      <c r="J1533" s="258">
        <v>0</v>
      </c>
      <c r="K1533" s="259">
        <v>16.78</v>
      </c>
      <c r="L1533" s="259">
        <v>6.04</v>
      </c>
    </row>
    <row r="1534" spans="2:19" ht="25.5" x14ac:dyDescent="0.25">
      <c r="B1534" s="255" t="s">
        <v>2273</v>
      </c>
      <c r="C1534" s="256" t="s">
        <v>2184</v>
      </c>
      <c r="D1534" s="255" t="s">
        <v>229</v>
      </c>
      <c r="E1534" s="255" t="s">
        <v>2185</v>
      </c>
      <c r="F1534" s="518" t="s">
        <v>2162</v>
      </c>
      <c r="G1534" s="518"/>
      <c r="H1534" s="257" t="s">
        <v>231</v>
      </c>
      <c r="I1534" s="258">
        <v>0.36</v>
      </c>
      <c r="J1534" s="258">
        <v>0</v>
      </c>
      <c r="K1534" s="259">
        <v>23.41</v>
      </c>
      <c r="L1534" s="259">
        <v>8.43</v>
      </c>
    </row>
    <row r="1535" spans="2:19" ht="25.5" x14ac:dyDescent="0.25">
      <c r="B1535" s="255" t="s">
        <v>2273</v>
      </c>
      <c r="C1535" s="256" t="s">
        <v>2520</v>
      </c>
      <c r="D1535" s="255" t="s">
        <v>229</v>
      </c>
      <c r="E1535" s="255" t="s">
        <v>2521</v>
      </c>
      <c r="F1535" s="518" t="s">
        <v>2283</v>
      </c>
      <c r="G1535" s="518"/>
      <c r="H1535" s="257" t="s">
        <v>292</v>
      </c>
      <c r="I1535" s="258">
        <v>0.45</v>
      </c>
      <c r="J1535" s="258">
        <v>0</v>
      </c>
      <c r="K1535" s="259">
        <v>0.35</v>
      </c>
      <c r="L1535" s="259">
        <v>0.16</v>
      </c>
      <c r="M1535" s="240"/>
      <c r="N1535" s="239"/>
      <c r="O1535" s="239"/>
      <c r="P1535" s="239"/>
      <c r="Q1535" s="241"/>
      <c r="R1535" s="239"/>
      <c r="S1535" s="239"/>
    </row>
    <row r="1536" spans="2:19" ht="25.5" x14ac:dyDescent="0.25">
      <c r="B1536" s="255" t="s">
        <v>2273</v>
      </c>
      <c r="C1536" s="256" t="s">
        <v>2344</v>
      </c>
      <c r="D1536" s="255" t="s">
        <v>229</v>
      </c>
      <c r="E1536" s="255" t="s">
        <v>491</v>
      </c>
      <c r="F1536" s="518" t="s">
        <v>2283</v>
      </c>
      <c r="G1536" s="518"/>
      <c r="H1536" s="257" t="s">
        <v>268</v>
      </c>
      <c r="I1536" s="258">
        <v>1</v>
      </c>
      <c r="J1536" s="258">
        <v>0</v>
      </c>
      <c r="K1536" s="259">
        <v>8.1300000000000008</v>
      </c>
      <c r="L1536" s="259">
        <v>8.1300000000000008</v>
      </c>
    </row>
    <row r="1537" spans="2:13" ht="25.5" x14ac:dyDescent="0.25">
      <c r="B1537" s="260"/>
      <c r="C1537" s="260"/>
      <c r="D1537" s="260"/>
      <c r="E1537" s="260"/>
      <c r="F1537" s="260"/>
      <c r="G1537" s="260" t="s">
        <v>2274</v>
      </c>
      <c r="H1537" s="261">
        <v>7.43</v>
      </c>
      <c r="I1537" s="260" t="s">
        <v>2275</v>
      </c>
      <c r="J1537" s="261">
        <v>7.03</v>
      </c>
      <c r="K1537" s="260" t="s">
        <v>2276</v>
      </c>
      <c r="L1537" s="261">
        <v>14.46</v>
      </c>
    </row>
    <row r="1538" spans="2:13" ht="25.5" x14ac:dyDescent="0.25">
      <c r="B1538" s="260"/>
      <c r="C1538" s="260"/>
      <c r="D1538" s="260"/>
      <c r="E1538" s="260"/>
      <c r="F1538" s="260"/>
      <c r="G1538" s="260" t="s">
        <v>2277</v>
      </c>
      <c r="H1538" s="261">
        <v>0</v>
      </c>
      <c r="I1538" s="519"/>
      <c r="J1538" s="519" t="s">
        <v>2278</v>
      </c>
      <c r="K1538" s="260"/>
      <c r="L1538" s="261">
        <v>22.74</v>
      </c>
    </row>
    <row r="1539" spans="2:13" ht="13.5" thickBot="1" x14ac:dyDescent="0.3">
      <c r="B1539" s="222"/>
      <c r="C1539" s="222"/>
      <c r="D1539" s="222"/>
      <c r="E1539" s="222"/>
      <c r="F1539" s="222"/>
      <c r="G1539" s="222"/>
      <c r="H1539" s="222"/>
      <c r="I1539" s="222" t="s">
        <v>2279</v>
      </c>
      <c r="J1539" s="262" t="s">
        <v>2553</v>
      </c>
      <c r="K1539" s="222" t="s">
        <v>2280</v>
      </c>
      <c r="L1539" s="263">
        <v>22.74</v>
      </c>
    </row>
    <row r="1540" spans="2:13" ht="13.5" thickTop="1" x14ac:dyDescent="0.25">
      <c r="B1540" s="264"/>
      <c r="C1540" s="264"/>
      <c r="D1540" s="264"/>
      <c r="E1540" s="264"/>
      <c r="F1540" s="264"/>
      <c r="G1540" s="264"/>
      <c r="H1540" s="264"/>
      <c r="I1540" s="264"/>
      <c r="J1540" s="264"/>
      <c r="K1540" s="264"/>
      <c r="L1540" s="264"/>
    </row>
    <row r="1541" spans="2:13" ht="45" x14ac:dyDescent="0.25">
      <c r="B1541" s="247" t="s">
        <v>597</v>
      </c>
      <c r="C1541" s="248" t="s">
        <v>24</v>
      </c>
      <c r="D1541" s="247" t="s">
        <v>50</v>
      </c>
      <c r="E1541" s="247" t="s">
        <v>45</v>
      </c>
      <c r="F1541" s="520" t="s">
        <v>2152</v>
      </c>
      <c r="G1541" s="520"/>
      <c r="H1541" s="249" t="s">
        <v>39</v>
      </c>
      <c r="I1541" s="248" t="s">
        <v>41</v>
      </c>
      <c r="J1541" s="248" t="s">
        <v>2271</v>
      </c>
      <c r="K1541" s="248" t="s">
        <v>82</v>
      </c>
      <c r="L1541" s="248" t="s">
        <v>40</v>
      </c>
    </row>
    <row r="1542" spans="2:13" ht="25.5" x14ac:dyDescent="0.25">
      <c r="B1542" s="250" t="s">
        <v>2272</v>
      </c>
      <c r="C1542" s="251" t="s">
        <v>493</v>
      </c>
      <c r="D1542" s="250" t="s">
        <v>229</v>
      </c>
      <c r="E1542" s="250" t="s">
        <v>494</v>
      </c>
      <c r="F1542" s="521">
        <v>8</v>
      </c>
      <c r="G1542" s="521"/>
      <c r="H1542" s="252" t="s">
        <v>279</v>
      </c>
      <c r="I1542" s="253">
        <v>1</v>
      </c>
      <c r="J1542" s="254"/>
      <c r="K1542" s="254">
        <v>86.96</v>
      </c>
      <c r="L1542" s="254">
        <v>86.96</v>
      </c>
      <c r="M1542" s="100"/>
    </row>
    <row r="1543" spans="2:13" ht="25.5" x14ac:dyDescent="0.25">
      <c r="B1543" s="255" t="s">
        <v>2273</v>
      </c>
      <c r="C1543" s="256" t="s">
        <v>2814</v>
      </c>
      <c r="D1543" s="255" t="s">
        <v>229</v>
      </c>
      <c r="E1543" s="255" t="s">
        <v>494</v>
      </c>
      <c r="F1543" s="518" t="s">
        <v>2283</v>
      </c>
      <c r="G1543" s="518"/>
      <c r="H1543" s="257" t="s">
        <v>268</v>
      </c>
      <c r="I1543" s="258">
        <v>1</v>
      </c>
      <c r="J1543" s="258">
        <v>0</v>
      </c>
      <c r="K1543" s="259">
        <v>80.94</v>
      </c>
      <c r="L1543" s="259">
        <v>80.94</v>
      </c>
    </row>
    <row r="1544" spans="2:13" ht="25.5" x14ac:dyDescent="0.25">
      <c r="B1544" s="255" t="s">
        <v>2273</v>
      </c>
      <c r="C1544" s="256" t="s">
        <v>2184</v>
      </c>
      <c r="D1544" s="255" t="s">
        <v>229</v>
      </c>
      <c r="E1544" s="255" t="s">
        <v>2185</v>
      </c>
      <c r="F1544" s="518" t="s">
        <v>2162</v>
      </c>
      <c r="G1544" s="518"/>
      <c r="H1544" s="257" t="s">
        <v>231</v>
      </c>
      <c r="I1544" s="258">
        <v>0.15</v>
      </c>
      <c r="J1544" s="258">
        <v>0</v>
      </c>
      <c r="K1544" s="259">
        <v>23.41</v>
      </c>
      <c r="L1544" s="259">
        <v>3.51</v>
      </c>
    </row>
    <row r="1545" spans="2:13" ht="25.5" x14ac:dyDescent="0.25">
      <c r="B1545" s="255" t="s">
        <v>2273</v>
      </c>
      <c r="C1545" s="256" t="s">
        <v>2163</v>
      </c>
      <c r="D1545" s="255" t="s">
        <v>229</v>
      </c>
      <c r="E1545" s="255" t="s">
        <v>2164</v>
      </c>
      <c r="F1545" s="518" t="s">
        <v>2162</v>
      </c>
      <c r="G1545" s="518"/>
      <c r="H1545" s="257" t="s">
        <v>231</v>
      </c>
      <c r="I1545" s="258">
        <v>0.15</v>
      </c>
      <c r="J1545" s="258">
        <v>0</v>
      </c>
      <c r="K1545" s="259">
        <v>16.78</v>
      </c>
      <c r="L1545" s="259">
        <v>2.52</v>
      </c>
    </row>
    <row r="1546" spans="2:13" ht="25.5" x14ac:dyDescent="0.25">
      <c r="B1546" s="260"/>
      <c r="C1546" s="260"/>
      <c r="D1546" s="260"/>
      <c r="E1546" s="260"/>
      <c r="F1546" s="260"/>
      <c r="G1546" s="260" t="s">
        <v>2274</v>
      </c>
      <c r="H1546" s="261">
        <v>3.09</v>
      </c>
      <c r="I1546" s="260" t="s">
        <v>2275</v>
      </c>
      <c r="J1546" s="261">
        <v>2.93</v>
      </c>
      <c r="K1546" s="260" t="s">
        <v>2276</v>
      </c>
      <c r="L1546" s="261">
        <v>6.02</v>
      </c>
    </row>
    <row r="1547" spans="2:13" ht="25.5" x14ac:dyDescent="0.25">
      <c r="B1547" s="260"/>
      <c r="C1547" s="260"/>
      <c r="D1547" s="260"/>
      <c r="E1547" s="260"/>
      <c r="F1547" s="260"/>
      <c r="G1547" s="260" t="s">
        <v>2277</v>
      </c>
      <c r="H1547" s="261">
        <v>0</v>
      </c>
      <c r="I1547" s="519"/>
      <c r="J1547" s="519" t="s">
        <v>2278</v>
      </c>
      <c r="K1547" s="260"/>
      <c r="L1547" s="261">
        <v>86.96</v>
      </c>
    </row>
    <row r="1548" spans="2:13" ht="13.5" thickBot="1" x14ac:dyDescent="0.3">
      <c r="B1548" s="222"/>
      <c r="C1548" s="222"/>
      <c r="D1548" s="222"/>
      <c r="E1548" s="222"/>
      <c r="F1548" s="222"/>
      <c r="G1548" s="222"/>
      <c r="H1548" s="222"/>
      <c r="I1548" s="222" t="s">
        <v>2279</v>
      </c>
      <c r="J1548" s="262" t="s">
        <v>2757</v>
      </c>
      <c r="K1548" s="222" t="s">
        <v>2280</v>
      </c>
      <c r="L1548" s="263">
        <v>1565.28</v>
      </c>
    </row>
    <row r="1549" spans="2:13" ht="13.5" thickTop="1" x14ac:dyDescent="0.25">
      <c r="B1549" s="264"/>
      <c r="C1549" s="264"/>
      <c r="D1549" s="264"/>
      <c r="E1549" s="264"/>
      <c r="F1549" s="264"/>
      <c r="G1549" s="264"/>
      <c r="H1549" s="264"/>
      <c r="I1549" s="264"/>
      <c r="J1549" s="264"/>
      <c r="K1549" s="264"/>
      <c r="L1549" s="264"/>
    </row>
    <row r="1550" spans="2:13" ht="45" x14ac:dyDescent="0.25">
      <c r="B1550" s="247" t="s">
        <v>598</v>
      </c>
      <c r="C1550" s="248" t="s">
        <v>24</v>
      </c>
      <c r="D1550" s="247" t="s">
        <v>50</v>
      </c>
      <c r="E1550" s="247" t="s">
        <v>45</v>
      </c>
      <c r="F1550" s="520" t="s">
        <v>2152</v>
      </c>
      <c r="G1550" s="520"/>
      <c r="H1550" s="249" t="s">
        <v>39</v>
      </c>
      <c r="I1550" s="248" t="s">
        <v>41</v>
      </c>
      <c r="J1550" s="248" t="s">
        <v>2271</v>
      </c>
      <c r="K1550" s="248" t="s">
        <v>82</v>
      </c>
      <c r="L1550" s="248" t="s">
        <v>40</v>
      </c>
    </row>
    <row r="1551" spans="2:13" ht="51" x14ac:dyDescent="0.25">
      <c r="B1551" s="250" t="s">
        <v>2272</v>
      </c>
      <c r="C1551" s="251" t="s">
        <v>496</v>
      </c>
      <c r="D1551" s="250" t="s">
        <v>434</v>
      </c>
      <c r="E1551" s="250" t="s">
        <v>497</v>
      </c>
      <c r="F1551" s="521" t="s">
        <v>2808</v>
      </c>
      <c r="G1551" s="521"/>
      <c r="H1551" s="252" t="s">
        <v>428</v>
      </c>
      <c r="I1551" s="253">
        <v>1</v>
      </c>
      <c r="J1551" s="254"/>
      <c r="K1551" s="254">
        <v>69.38</v>
      </c>
      <c r="L1551" s="254">
        <v>69.38</v>
      </c>
    </row>
    <row r="1552" spans="2:13" ht="25.5" x14ac:dyDescent="0.25">
      <c r="B1552" s="255" t="s">
        <v>2273</v>
      </c>
      <c r="C1552" s="256" t="s">
        <v>2160</v>
      </c>
      <c r="D1552" s="255" t="s">
        <v>229</v>
      </c>
      <c r="E1552" s="255" t="s">
        <v>2161</v>
      </c>
      <c r="F1552" s="518" t="s">
        <v>2162</v>
      </c>
      <c r="G1552" s="518"/>
      <c r="H1552" s="257" t="s">
        <v>231</v>
      </c>
      <c r="I1552" s="258">
        <v>5.4800000000000001E-2</v>
      </c>
      <c r="J1552" s="258">
        <v>0</v>
      </c>
      <c r="K1552" s="259">
        <v>15.3</v>
      </c>
      <c r="L1552" s="259">
        <v>0.84</v>
      </c>
    </row>
    <row r="1553" spans="2:12" ht="25.5" x14ac:dyDescent="0.25">
      <c r="B1553" s="255" t="s">
        <v>2273</v>
      </c>
      <c r="C1553" s="256" t="s">
        <v>2863</v>
      </c>
      <c r="D1553" s="255" t="s">
        <v>434</v>
      </c>
      <c r="E1553" s="255" t="s">
        <v>2864</v>
      </c>
      <c r="F1553" s="518" t="s">
        <v>2283</v>
      </c>
      <c r="G1553" s="518"/>
      <c r="H1553" s="257" t="s">
        <v>428</v>
      </c>
      <c r="I1553" s="258">
        <v>1</v>
      </c>
      <c r="J1553" s="258">
        <v>0</v>
      </c>
      <c r="K1553" s="259">
        <v>64.319999999999993</v>
      </c>
      <c r="L1553" s="259">
        <v>64.319999999999993</v>
      </c>
    </row>
    <row r="1554" spans="2:12" ht="25.5" x14ac:dyDescent="0.25">
      <c r="B1554" s="255" t="s">
        <v>2273</v>
      </c>
      <c r="C1554" s="256" t="s">
        <v>2184</v>
      </c>
      <c r="D1554" s="255" t="s">
        <v>229</v>
      </c>
      <c r="E1554" s="255" t="s">
        <v>2185</v>
      </c>
      <c r="F1554" s="518" t="s">
        <v>2162</v>
      </c>
      <c r="G1554" s="518"/>
      <c r="H1554" s="257" t="s">
        <v>231</v>
      </c>
      <c r="I1554" s="258">
        <v>0.17399999999999999</v>
      </c>
      <c r="J1554" s="258">
        <v>0</v>
      </c>
      <c r="K1554" s="259">
        <v>23.41</v>
      </c>
      <c r="L1554" s="259">
        <v>4.07</v>
      </c>
    </row>
    <row r="1555" spans="2:12" ht="25.5" x14ac:dyDescent="0.25">
      <c r="B1555" s="255" t="s">
        <v>2273</v>
      </c>
      <c r="C1555" s="256" t="s">
        <v>2520</v>
      </c>
      <c r="D1555" s="255" t="s">
        <v>229</v>
      </c>
      <c r="E1555" s="255" t="s">
        <v>2521</v>
      </c>
      <c r="F1555" s="518" t="s">
        <v>2283</v>
      </c>
      <c r="G1555" s="518"/>
      <c r="H1555" s="257" t="s">
        <v>292</v>
      </c>
      <c r="I1555" s="258">
        <v>0.48</v>
      </c>
      <c r="J1555" s="258">
        <v>0</v>
      </c>
      <c r="K1555" s="259">
        <v>0.35</v>
      </c>
      <c r="L1555" s="259">
        <v>0.17</v>
      </c>
    </row>
    <row r="1556" spans="2:12" ht="25.5" x14ac:dyDescent="0.25">
      <c r="B1556" s="260"/>
      <c r="C1556" s="260"/>
      <c r="D1556" s="260"/>
      <c r="E1556" s="260"/>
      <c r="F1556" s="260"/>
      <c r="G1556" s="260" t="s">
        <v>2274</v>
      </c>
      <c r="H1556" s="261">
        <v>2.52</v>
      </c>
      <c r="I1556" s="260" t="s">
        <v>2275</v>
      </c>
      <c r="J1556" s="261">
        <v>2.38</v>
      </c>
      <c r="K1556" s="260" t="s">
        <v>2276</v>
      </c>
      <c r="L1556" s="261">
        <v>4.9000000000000004</v>
      </c>
    </row>
    <row r="1557" spans="2:12" ht="25.5" x14ac:dyDescent="0.25">
      <c r="B1557" s="260"/>
      <c r="C1557" s="260"/>
      <c r="D1557" s="260"/>
      <c r="E1557" s="260"/>
      <c r="F1557" s="260"/>
      <c r="G1557" s="260" t="s">
        <v>2277</v>
      </c>
      <c r="H1557" s="261">
        <v>0</v>
      </c>
      <c r="I1557" s="519"/>
      <c r="J1557" s="519" t="s">
        <v>2278</v>
      </c>
      <c r="K1557" s="260"/>
      <c r="L1557" s="261">
        <v>69.38</v>
      </c>
    </row>
    <row r="1558" spans="2:12" ht="13.5" thickBot="1" x14ac:dyDescent="0.3">
      <c r="B1558" s="222"/>
      <c r="C1558" s="222"/>
      <c r="D1558" s="222"/>
      <c r="E1558" s="222"/>
      <c r="F1558" s="222"/>
      <c r="G1558" s="222"/>
      <c r="H1558" s="222"/>
      <c r="I1558" s="222" t="s">
        <v>2279</v>
      </c>
      <c r="J1558" s="262" t="s">
        <v>2553</v>
      </c>
      <c r="K1558" s="222" t="s">
        <v>2280</v>
      </c>
      <c r="L1558" s="263">
        <v>69.38</v>
      </c>
    </row>
    <row r="1559" spans="2:12" ht="13.5" thickTop="1" x14ac:dyDescent="0.25">
      <c r="B1559" s="264"/>
      <c r="C1559" s="264"/>
      <c r="D1559" s="264"/>
      <c r="E1559" s="264"/>
      <c r="F1559" s="264"/>
      <c r="G1559" s="264"/>
      <c r="H1559" s="264"/>
      <c r="I1559" s="264"/>
      <c r="J1559" s="264"/>
      <c r="K1559" s="264"/>
      <c r="L1559" s="264"/>
    </row>
    <row r="1560" spans="2:12" ht="45" x14ac:dyDescent="0.25">
      <c r="B1560" s="247" t="s">
        <v>599</v>
      </c>
      <c r="C1560" s="248" t="s">
        <v>24</v>
      </c>
      <c r="D1560" s="247" t="s">
        <v>50</v>
      </c>
      <c r="E1560" s="247" t="s">
        <v>45</v>
      </c>
      <c r="F1560" s="520" t="s">
        <v>2152</v>
      </c>
      <c r="G1560" s="520"/>
      <c r="H1560" s="249" t="s">
        <v>39</v>
      </c>
      <c r="I1560" s="248" t="s">
        <v>41</v>
      </c>
      <c r="J1560" s="248" t="s">
        <v>2271</v>
      </c>
      <c r="K1560" s="248" t="s">
        <v>82</v>
      </c>
      <c r="L1560" s="248" t="s">
        <v>40</v>
      </c>
    </row>
    <row r="1561" spans="2:12" ht="25.5" x14ac:dyDescent="0.25">
      <c r="B1561" s="250" t="s">
        <v>2272</v>
      </c>
      <c r="C1561" s="251" t="s">
        <v>600</v>
      </c>
      <c r="D1561" s="250" t="s">
        <v>238</v>
      </c>
      <c r="E1561" s="250" t="s">
        <v>601</v>
      </c>
      <c r="F1561" s="521">
        <v>100</v>
      </c>
      <c r="G1561" s="521"/>
      <c r="H1561" s="252" t="s">
        <v>268</v>
      </c>
      <c r="I1561" s="253">
        <v>1</v>
      </c>
      <c r="J1561" s="254"/>
      <c r="K1561" s="254">
        <v>12.79</v>
      </c>
      <c r="L1561" s="254">
        <v>12.79</v>
      </c>
    </row>
    <row r="1562" spans="2:12" ht="25.5" x14ac:dyDescent="0.25">
      <c r="B1562" s="255" t="s">
        <v>2273</v>
      </c>
      <c r="C1562" s="256" t="s">
        <v>3287</v>
      </c>
      <c r="D1562" s="255" t="s">
        <v>434</v>
      </c>
      <c r="E1562" s="255" t="s">
        <v>3288</v>
      </c>
      <c r="F1562" s="518" t="s">
        <v>2283</v>
      </c>
      <c r="G1562" s="518"/>
      <c r="H1562" s="257" t="s">
        <v>428</v>
      </c>
      <c r="I1562" s="258">
        <v>1</v>
      </c>
      <c r="J1562" s="258">
        <v>0</v>
      </c>
      <c r="K1562" s="259">
        <v>10.45</v>
      </c>
      <c r="L1562" s="259">
        <v>10.45</v>
      </c>
    </row>
    <row r="1563" spans="2:12" ht="25.5" x14ac:dyDescent="0.25">
      <c r="B1563" s="255" t="s">
        <v>2273</v>
      </c>
      <c r="C1563" s="256" t="s">
        <v>2184</v>
      </c>
      <c r="D1563" s="255" t="s">
        <v>229</v>
      </c>
      <c r="E1563" s="255" t="s">
        <v>2185</v>
      </c>
      <c r="F1563" s="518" t="s">
        <v>2162</v>
      </c>
      <c r="G1563" s="518"/>
      <c r="H1563" s="257" t="s">
        <v>231</v>
      </c>
      <c r="I1563" s="258">
        <v>0.1</v>
      </c>
      <c r="J1563" s="258">
        <v>0</v>
      </c>
      <c r="K1563" s="259">
        <v>23.41</v>
      </c>
      <c r="L1563" s="259">
        <v>2.34</v>
      </c>
    </row>
    <row r="1564" spans="2:12" ht="25.5" x14ac:dyDescent="0.25">
      <c r="B1564" s="260"/>
      <c r="C1564" s="260"/>
      <c r="D1564" s="260"/>
      <c r="E1564" s="260"/>
      <c r="F1564" s="260"/>
      <c r="G1564" s="260" t="s">
        <v>2274</v>
      </c>
      <c r="H1564" s="261">
        <v>1.2</v>
      </c>
      <c r="I1564" s="260" t="s">
        <v>2275</v>
      </c>
      <c r="J1564" s="261">
        <v>1.1399999999999999</v>
      </c>
      <c r="K1564" s="260" t="s">
        <v>2276</v>
      </c>
      <c r="L1564" s="261">
        <v>2.34</v>
      </c>
    </row>
    <row r="1565" spans="2:12" ht="25.5" x14ac:dyDescent="0.25">
      <c r="B1565" s="260"/>
      <c r="C1565" s="260"/>
      <c r="D1565" s="260"/>
      <c r="E1565" s="260"/>
      <c r="F1565" s="260"/>
      <c r="G1565" s="260" t="s">
        <v>2277</v>
      </c>
      <c r="H1565" s="261">
        <v>0</v>
      </c>
      <c r="I1565" s="519"/>
      <c r="J1565" s="519" t="s">
        <v>2278</v>
      </c>
      <c r="K1565" s="260"/>
      <c r="L1565" s="261">
        <v>12.79</v>
      </c>
    </row>
    <row r="1566" spans="2:12" ht="13.5" thickBot="1" x14ac:dyDescent="0.3">
      <c r="B1566" s="222"/>
      <c r="C1566" s="222"/>
      <c r="D1566" s="222"/>
      <c r="E1566" s="222"/>
      <c r="F1566" s="222"/>
      <c r="G1566" s="222"/>
      <c r="H1566" s="222"/>
      <c r="I1566" s="222" t="s">
        <v>2279</v>
      </c>
      <c r="J1566" s="262" t="s">
        <v>2741</v>
      </c>
      <c r="K1566" s="222" t="s">
        <v>2280</v>
      </c>
      <c r="L1566" s="263">
        <v>51.16</v>
      </c>
    </row>
    <row r="1567" spans="2:12" ht="13.5" thickTop="1" x14ac:dyDescent="0.25">
      <c r="B1567" s="264"/>
      <c r="C1567" s="264"/>
      <c r="D1567" s="264"/>
      <c r="E1567" s="264"/>
      <c r="F1567" s="264"/>
      <c r="G1567" s="264"/>
      <c r="H1567" s="264"/>
      <c r="I1567" s="264"/>
      <c r="J1567" s="264"/>
      <c r="K1567" s="264"/>
      <c r="L1567" s="264"/>
    </row>
    <row r="1568" spans="2:12" ht="45" x14ac:dyDescent="0.25">
      <c r="B1568" s="247" t="s">
        <v>602</v>
      </c>
      <c r="C1568" s="248" t="s">
        <v>24</v>
      </c>
      <c r="D1568" s="247" t="s">
        <v>50</v>
      </c>
      <c r="E1568" s="247" t="s">
        <v>45</v>
      </c>
      <c r="F1568" s="520" t="s">
        <v>2152</v>
      </c>
      <c r="G1568" s="520"/>
      <c r="H1568" s="249" t="s">
        <v>39</v>
      </c>
      <c r="I1568" s="248" t="s">
        <v>41</v>
      </c>
      <c r="J1568" s="248" t="s">
        <v>82</v>
      </c>
      <c r="K1568" s="248" t="s">
        <v>40</v>
      </c>
      <c r="L1568"/>
    </row>
    <row r="1569" spans="2:12" ht="25.5" x14ac:dyDescent="0.25">
      <c r="B1569" s="250" t="s">
        <v>2272</v>
      </c>
      <c r="C1569" s="251" t="s">
        <v>505</v>
      </c>
      <c r="D1569" s="250" t="s">
        <v>462</v>
      </c>
      <c r="E1569" s="250" t="s">
        <v>506</v>
      </c>
      <c r="F1569" s="521" t="s">
        <v>2854</v>
      </c>
      <c r="G1569" s="521"/>
      <c r="H1569" s="252" t="s">
        <v>268</v>
      </c>
      <c r="I1569" s="253">
        <v>1</v>
      </c>
      <c r="J1569" s="254">
        <v>4.1500000000000004</v>
      </c>
      <c r="K1569" s="254">
        <v>4.1500000000000004</v>
      </c>
      <c r="L1569"/>
    </row>
    <row r="1570" spans="2:12" ht="15" x14ac:dyDescent="0.25">
      <c r="B1570" s="247" t="s">
        <v>38</v>
      </c>
      <c r="C1570" s="248" t="s">
        <v>24</v>
      </c>
      <c r="D1570" s="247" t="s">
        <v>50</v>
      </c>
      <c r="E1570" s="247" t="s">
        <v>45</v>
      </c>
      <c r="F1570" s="520" t="s">
        <v>2152</v>
      </c>
      <c r="G1570" s="522"/>
      <c r="H1570" s="249" t="s">
        <v>39</v>
      </c>
      <c r="I1570" s="248" t="s">
        <v>41</v>
      </c>
      <c r="J1570" s="248" t="s">
        <v>82</v>
      </c>
      <c r="K1570" s="248" t="s">
        <v>40</v>
      </c>
      <c r="L1570"/>
    </row>
    <row r="1571" spans="2:12" ht="25.5" x14ac:dyDescent="0.25">
      <c r="B1571" s="255" t="s">
        <v>2273</v>
      </c>
      <c r="C1571" s="256" t="s">
        <v>2184</v>
      </c>
      <c r="D1571" s="255" t="s">
        <v>229</v>
      </c>
      <c r="E1571" s="255" t="s">
        <v>2185</v>
      </c>
      <c r="F1571" s="518" t="s">
        <v>2162</v>
      </c>
      <c r="G1571" s="518"/>
      <c r="H1571" s="257" t="s">
        <v>231</v>
      </c>
      <c r="I1571" s="258">
        <v>0.1</v>
      </c>
      <c r="J1571" s="259" t="s">
        <v>2222</v>
      </c>
      <c r="K1571" s="270" t="s">
        <v>3260</v>
      </c>
      <c r="L1571"/>
    </row>
    <row r="1572" spans="2:12" ht="38.25" x14ac:dyDescent="0.25">
      <c r="B1572" s="255" t="s">
        <v>2273</v>
      </c>
      <c r="C1572" s="256" t="s">
        <v>3263</v>
      </c>
      <c r="D1572" s="255" t="s">
        <v>462</v>
      </c>
      <c r="E1572" s="255" t="s">
        <v>3264</v>
      </c>
      <c r="F1572" s="518" t="s">
        <v>2283</v>
      </c>
      <c r="G1572" s="518"/>
      <c r="H1572" s="257" t="s">
        <v>268</v>
      </c>
      <c r="I1572" s="258">
        <v>1</v>
      </c>
      <c r="J1572" s="259" t="s">
        <v>3265</v>
      </c>
      <c r="K1572" s="270" t="s">
        <v>3265</v>
      </c>
      <c r="L1572"/>
    </row>
    <row r="1573" spans="2:12" ht="15" x14ac:dyDescent="0.25">
      <c r="B1573" s="523" t="s">
        <v>2697</v>
      </c>
      <c r="C1573" s="522"/>
      <c r="D1573" s="522"/>
      <c r="E1573" s="522"/>
      <c r="F1573" s="522"/>
      <c r="G1573" s="522"/>
      <c r="H1573" s="522"/>
      <c r="I1573" s="522"/>
      <c r="J1573" s="522"/>
      <c r="K1573" s="522"/>
      <c r="L1573"/>
    </row>
    <row r="1574" spans="2:12" ht="15" x14ac:dyDescent="0.25">
      <c r="B1574" s="247" t="s">
        <v>38</v>
      </c>
      <c r="C1574" s="248" t="s">
        <v>24</v>
      </c>
      <c r="D1574" s="247" t="s">
        <v>50</v>
      </c>
      <c r="E1574" s="247" t="s">
        <v>45</v>
      </c>
      <c r="F1574" s="520" t="s">
        <v>2152</v>
      </c>
      <c r="G1574" s="522"/>
      <c r="H1574" s="249" t="s">
        <v>39</v>
      </c>
      <c r="I1574" s="248" t="s">
        <v>41</v>
      </c>
      <c r="J1574" s="248" t="s">
        <v>82</v>
      </c>
      <c r="K1574" s="248" t="s">
        <v>40</v>
      </c>
      <c r="L1574"/>
    </row>
    <row r="1575" spans="2:12" ht="25.5" x14ac:dyDescent="0.25">
      <c r="B1575" s="255" t="s">
        <v>2273</v>
      </c>
      <c r="C1575" s="256" t="s">
        <v>2184</v>
      </c>
      <c r="D1575" s="255" t="s">
        <v>229</v>
      </c>
      <c r="E1575" s="255" t="s">
        <v>2185</v>
      </c>
      <c r="F1575" s="518" t="s">
        <v>2162</v>
      </c>
      <c r="G1575" s="518"/>
      <c r="H1575" s="257" t="s">
        <v>231</v>
      </c>
      <c r="I1575" s="258">
        <v>0.1</v>
      </c>
      <c r="J1575" s="259" t="s">
        <v>2222</v>
      </c>
      <c r="K1575" s="270" t="s">
        <v>3260</v>
      </c>
      <c r="L1575"/>
    </row>
    <row r="1576" spans="2:12" ht="38.25" x14ac:dyDescent="0.25">
      <c r="B1576" s="255" t="s">
        <v>2273</v>
      </c>
      <c r="C1576" s="256" t="s">
        <v>3263</v>
      </c>
      <c r="D1576" s="255" t="s">
        <v>462</v>
      </c>
      <c r="E1576" s="255" t="s">
        <v>3264</v>
      </c>
      <c r="F1576" s="518" t="s">
        <v>2283</v>
      </c>
      <c r="G1576" s="518"/>
      <c r="H1576" s="257" t="s">
        <v>268</v>
      </c>
      <c r="I1576" s="258">
        <v>1</v>
      </c>
      <c r="J1576" s="259" t="s">
        <v>3265</v>
      </c>
      <c r="K1576" s="270" t="s">
        <v>3265</v>
      </c>
      <c r="L1576"/>
    </row>
    <row r="1577" spans="2:12" ht="25.5" x14ac:dyDescent="0.25">
      <c r="B1577" s="260"/>
      <c r="C1577" s="260"/>
      <c r="D1577" s="260"/>
      <c r="E1577" s="260"/>
      <c r="F1577" s="260" t="s">
        <v>2274</v>
      </c>
      <c r="G1577" s="261">
        <v>1.2</v>
      </c>
      <c r="H1577" s="260" t="s">
        <v>2275</v>
      </c>
      <c r="I1577" s="261">
        <v>1.1399999999999999</v>
      </c>
      <c r="J1577" s="260" t="s">
        <v>2276</v>
      </c>
      <c r="K1577" s="261">
        <v>2.34</v>
      </c>
      <c r="L1577"/>
    </row>
    <row r="1578" spans="2:12" ht="25.5" x14ac:dyDescent="0.25">
      <c r="B1578" s="260"/>
      <c r="C1578" s="260"/>
      <c r="D1578" s="260"/>
      <c r="E1578" s="260"/>
      <c r="F1578" s="260" t="s">
        <v>2277</v>
      </c>
      <c r="G1578" s="261">
        <v>0</v>
      </c>
      <c r="H1578" s="260"/>
      <c r="I1578" s="519" t="s">
        <v>2278</v>
      </c>
      <c r="J1578" s="519"/>
      <c r="K1578" s="261">
        <v>4.1500000000000004</v>
      </c>
      <c r="L1578"/>
    </row>
    <row r="1579" spans="2:12" ht="15.75" thickBot="1" x14ac:dyDescent="0.3">
      <c r="B1579" s="222"/>
      <c r="C1579" s="222"/>
      <c r="D1579" s="222"/>
      <c r="E1579" s="222"/>
      <c r="F1579" s="222"/>
      <c r="G1579" s="222"/>
      <c r="H1579" s="222" t="s">
        <v>2279</v>
      </c>
      <c r="I1579" s="262" t="s">
        <v>2724</v>
      </c>
      <c r="J1579" s="222" t="s">
        <v>2280</v>
      </c>
      <c r="K1579" s="263">
        <v>647.4</v>
      </c>
      <c r="L1579"/>
    </row>
    <row r="1580" spans="2:12" ht="15.75" thickTop="1" x14ac:dyDescent="0.25">
      <c r="B1580" s="264"/>
      <c r="C1580" s="264"/>
      <c r="D1580" s="264"/>
      <c r="E1580" s="264"/>
      <c r="F1580" s="264"/>
      <c r="G1580" s="264"/>
      <c r="H1580" s="264"/>
      <c r="I1580" s="264"/>
      <c r="J1580" s="264"/>
      <c r="K1580" s="264"/>
      <c r="L1580"/>
    </row>
    <row r="1581" spans="2:12" ht="45" x14ac:dyDescent="0.25">
      <c r="B1581" s="247" t="s">
        <v>603</v>
      </c>
      <c r="C1581" s="248" t="s">
        <v>24</v>
      </c>
      <c r="D1581" s="247" t="s">
        <v>50</v>
      </c>
      <c r="E1581" s="247" t="s">
        <v>45</v>
      </c>
      <c r="F1581" s="520" t="s">
        <v>2152</v>
      </c>
      <c r="G1581" s="520"/>
      <c r="H1581" s="249" t="s">
        <v>39</v>
      </c>
      <c r="I1581" s="248" t="s">
        <v>41</v>
      </c>
      <c r="J1581" s="248" t="s">
        <v>2271</v>
      </c>
      <c r="K1581" s="248" t="s">
        <v>82</v>
      </c>
      <c r="L1581" s="248" t="s">
        <v>40</v>
      </c>
    </row>
    <row r="1582" spans="2:12" ht="25.5" x14ac:dyDescent="0.25">
      <c r="B1582" s="250" t="s">
        <v>2272</v>
      </c>
      <c r="C1582" s="251" t="s">
        <v>502</v>
      </c>
      <c r="D1582" s="250" t="s">
        <v>238</v>
      </c>
      <c r="E1582" s="250" t="s">
        <v>503</v>
      </c>
      <c r="F1582" s="521">
        <v>100</v>
      </c>
      <c r="G1582" s="521"/>
      <c r="H1582" s="252" t="s">
        <v>268</v>
      </c>
      <c r="I1582" s="253">
        <v>1</v>
      </c>
      <c r="J1582" s="254"/>
      <c r="K1582" s="254">
        <v>4.83</v>
      </c>
      <c r="L1582" s="254">
        <v>4.83</v>
      </c>
    </row>
    <row r="1583" spans="2:12" ht="25.5" x14ac:dyDescent="0.25">
      <c r="B1583" s="255" t="s">
        <v>2273</v>
      </c>
      <c r="C1583" s="256" t="s">
        <v>3261</v>
      </c>
      <c r="D1583" s="255" t="s">
        <v>434</v>
      </c>
      <c r="E1583" s="255" t="s">
        <v>3262</v>
      </c>
      <c r="F1583" s="518" t="s">
        <v>2283</v>
      </c>
      <c r="G1583" s="518"/>
      <c r="H1583" s="257" t="s">
        <v>428</v>
      </c>
      <c r="I1583" s="258">
        <v>1</v>
      </c>
      <c r="J1583" s="258">
        <v>0</v>
      </c>
      <c r="K1583" s="259">
        <v>2.4900000000000002</v>
      </c>
      <c r="L1583" s="259">
        <v>2.4900000000000002</v>
      </c>
    </row>
    <row r="1584" spans="2:12" ht="25.5" x14ac:dyDescent="0.25">
      <c r="B1584" s="255" t="s">
        <v>2273</v>
      </c>
      <c r="C1584" s="256" t="s">
        <v>2184</v>
      </c>
      <c r="D1584" s="255" t="s">
        <v>229</v>
      </c>
      <c r="E1584" s="255" t="s">
        <v>2185</v>
      </c>
      <c r="F1584" s="518" t="s">
        <v>2162</v>
      </c>
      <c r="G1584" s="518"/>
      <c r="H1584" s="257" t="s">
        <v>231</v>
      </c>
      <c r="I1584" s="258">
        <v>0.1</v>
      </c>
      <c r="J1584" s="258">
        <v>0</v>
      </c>
      <c r="K1584" s="259">
        <v>23.41</v>
      </c>
      <c r="L1584" s="259">
        <v>2.34</v>
      </c>
    </row>
    <row r="1585" spans="2:12" ht="25.5" x14ac:dyDescent="0.25">
      <c r="B1585" s="260"/>
      <c r="C1585" s="260"/>
      <c r="D1585" s="260"/>
      <c r="E1585" s="260"/>
      <c r="F1585" s="260"/>
      <c r="G1585" s="260" t="s">
        <v>2274</v>
      </c>
      <c r="H1585" s="261">
        <v>1.2</v>
      </c>
      <c r="I1585" s="260" t="s">
        <v>2275</v>
      </c>
      <c r="J1585" s="261">
        <v>1.1399999999999999</v>
      </c>
      <c r="K1585" s="260" t="s">
        <v>2276</v>
      </c>
      <c r="L1585" s="261">
        <v>2.34</v>
      </c>
    </row>
    <row r="1586" spans="2:12" ht="25.5" x14ac:dyDescent="0.25">
      <c r="B1586" s="260"/>
      <c r="C1586" s="260"/>
      <c r="D1586" s="260"/>
      <c r="E1586" s="260"/>
      <c r="F1586" s="260"/>
      <c r="G1586" s="260" t="s">
        <v>2277</v>
      </c>
      <c r="H1586" s="261">
        <v>0</v>
      </c>
      <c r="I1586" s="519"/>
      <c r="J1586" s="519" t="s">
        <v>2278</v>
      </c>
      <c r="K1586" s="260"/>
      <c r="L1586" s="261">
        <v>4.83</v>
      </c>
    </row>
    <row r="1587" spans="2:12" ht="13.5" thickBot="1" x14ac:dyDescent="0.3">
      <c r="B1587" s="222"/>
      <c r="C1587" s="222"/>
      <c r="D1587" s="222"/>
      <c r="E1587" s="222"/>
      <c r="F1587" s="222"/>
      <c r="G1587" s="222"/>
      <c r="H1587" s="222"/>
      <c r="I1587" s="222" t="s">
        <v>2279</v>
      </c>
      <c r="J1587" s="262" t="s">
        <v>2701</v>
      </c>
      <c r="K1587" s="222" t="s">
        <v>2280</v>
      </c>
      <c r="L1587" s="263">
        <v>57.96</v>
      </c>
    </row>
    <row r="1588" spans="2:12" ht="13.5" thickTop="1" x14ac:dyDescent="0.25">
      <c r="B1588" s="264"/>
      <c r="C1588" s="264"/>
      <c r="D1588" s="264"/>
      <c r="E1588" s="264"/>
      <c r="F1588" s="264"/>
      <c r="G1588" s="264"/>
      <c r="H1588" s="264"/>
      <c r="I1588" s="264"/>
      <c r="J1588" s="264"/>
      <c r="K1588" s="264"/>
      <c r="L1588" s="264"/>
    </row>
    <row r="1589" spans="2:12" ht="45" x14ac:dyDescent="0.25">
      <c r="B1589" s="247" t="s">
        <v>604</v>
      </c>
      <c r="C1589" s="248" t="s">
        <v>24</v>
      </c>
      <c r="D1589" s="247" t="s">
        <v>50</v>
      </c>
      <c r="E1589" s="247" t="s">
        <v>45</v>
      </c>
      <c r="F1589" s="520" t="s">
        <v>2152</v>
      </c>
      <c r="G1589" s="520"/>
      <c r="H1589" s="249" t="s">
        <v>39</v>
      </c>
      <c r="I1589" s="248" t="s">
        <v>41</v>
      </c>
      <c r="J1589" s="248" t="s">
        <v>2271</v>
      </c>
      <c r="K1589" s="248" t="s">
        <v>82</v>
      </c>
      <c r="L1589" s="248" t="s">
        <v>40</v>
      </c>
    </row>
    <row r="1590" spans="2:12" ht="25.5" x14ac:dyDescent="0.25">
      <c r="B1590" s="250" t="s">
        <v>2272</v>
      </c>
      <c r="C1590" s="251" t="s">
        <v>508</v>
      </c>
      <c r="D1590" s="250" t="s">
        <v>229</v>
      </c>
      <c r="E1590" s="250" t="s">
        <v>509</v>
      </c>
      <c r="F1590" s="521">
        <v>8</v>
      </c>
      <c r="G1590" s="521"/>
      <c r="H1590" s="252" t="s">
        <v>279</v>
      </c>
      <c r="I1590" s="253">
        <v>1</v>
      </c>
      <c r="J1590" s="254"/>
      <c r="K1590" s="254">
        <v>8.3699999999999992</v>
      </c>
      <c r="L1590" s="254">
        <v>8.3699999999999992</v>
      </c>
    </row>
    <row r="1591" spans="2:12" ht="25.5" x14ac:dyDescent="0.25">
      <c r="B1591" s="255" t="s">
        <v>2273</v>
      </c>
      <c r="C1591" s="256" t="s">
        <v>2910</v>
      </c>
      <c r="D1591" s="255" t="s">
        <v>229</v>
      </c>
      <c r="E1591" s="255" t="s">
        <v>3266</v>
      </c>
      <c r="F1591" s="518" t="s">
        <v>2283</v>
      </c>
      <c r="G1591" s="518"/>
      <c r="H1591" s="257" t="s">
        <v>268</v>
      </c>
      <c r="I1591" s="258">
        <v>1</v>
      </c>
      <c r="J1591" s="258">
        <v>0</v>
      </c>
      <c r="K1591" s="259">
        <v>2.76</v>
      </c>
      <c r="L1591" s="259">
        <v>2.76</v>
      </c>
    </row>
    <row r="1592" spans="2:12" ht="25.5" x14ac:dyDescent="0.25">
      <c r="B1592" s="255" t="s">
        <v>2273</v>
      </c>
      <c r="C1592" s="256" t="s">
        <v>2163</v>
      </c>
      <c r="D1592" s="255" t="s">
        <v>229</v>
      </c>
      <c r="E1592" s="255" t="s">
        <v>2164</v>
      </c>
      <c r="F1592" s="518" t="s">
        <v>2162</v>
      </c>
      <c r="G1592" s="518"/>
      <c r="H1592" s="257" t="s">
        <v>231</v>
      </c>
      <c r="I1592" s="258">
        <v>0.14000000000000001</v>
      </c>
      <c r="J1592" s="258">
        <v>0</v>
      </c>
      <c r="K1592" s="259">
        <v>16.78</v>
      </c>
      <c r="L1592" s="259">
        <v>2.35</v>
      </c>
    </row>
    <row r="1593" spans="2:12" ht="25.5" x14ac:dyDescent="0.25">
      <c r="B1593" s="255" t="s">
        <v>2273</v>
      </c>
      <c r="C1593" s="256" t="s">
        <v>2184</v>
      </c>
      <c r="D1593" s="255" t="s">
        <v>229</v>
      </c>
      <c r="E1593" s="255" t="s">
        <v>2185</v>
      </c>
      <c r="F1593" s="518" t="s">
        <v>2162</v>
      </c>
      <c r="G1593" s="518"/>
      <c r="H1593" s="257" t="s">
        <v>231</v>
      </c>
      <c r="I1593" s="258">
        <v>0.14000000000000001</v>
      </c>
      <c r="J1593" s="258">
        <v>0</v>
      </c>
      <c r="K1593" s="259">
        <v>23.41</v>
      </c>
      <c r="L1593" s="259">
        <v>3.28</v>
      </c>
    </row>
    <row r="1594" spans="2:12" ht="25.5" x14ac:dyDescent="0.25">
      <c r="B1594" s="260"/>
      <c r="C1594" s="260"/>
      <c r="D1594" s="260"/>
      <c r="E1594" s="260"/>
      <c r="F1594" s="260"/>
      <c r="G1594" s="260" t="s">
        <v>2274</v>
      </c>
      <c r="H1594" s="261">
        <v>2.88</v>
      </c>
      <c r="I1594" s="260" t="s">
        <v>2275</v>
      </c>
      <c r="J1594" s="261">
        <v>2.73</v>
      </c>
      <c r="K1594" s="260" t="s">
        <v>2276</v>
      </c>
      <c r="L1594" s="261">
        <v>5.61</v>
      </c>
    </row>
    <row r="1595" spans="2:12" ht="25.5" x14ac:dyDescent="0.25">
      <c r="B1595" s="260"/>
      <c r="C1595" s="260"/>
      <c r="D1595" s="260"/>
      <c r="E1595" s="260"/>
      <c r="F1595" s="260"/>
      <c r="G1595" s="260" t="s">
        <v>2277</v>
      </c>
      <c r="H1595" s="261">
        <v>0</v>
      </c>
      <c r="I1595" s="519"/>
      <c r="J1595" s="519" t="s">
        <v>2278</v>
      </c>
      <c r="K1595" s="260"/>
      <c r="L1595" s="261">
        <v>8.3699999999999992</v>
      </c>
    </row>
    <row r="1596" spans="2:12" ht="13.5" thickBot="1" x14ac:dyDescent="0.3">
      <c r="B1596" s="222"/>
      <c r="C1596" s="222"/>
      <c r="D1596" s="222"/>
      <c r="E1596" s="222"/>
      <c r="F1596" s="222"/>
      <c r="G1596" s="222"/>
      <c r="H1596" s="222"/>
      <c r="I1596" s="222" t="s">
        <v>2279</v>
      </c>
      <c r="J1596" s="262" t="s">
        <v>2096</v>
      </c>
      <c r="K1596" s="222" t="s">
        <v>2280</v>
      </c>
      <c r="L1596" s="263">
        <v>125.55</v>
      </c>
    </row>
    <row r="1597" spans="2:12" ht="13.5" thickTop="1" x14ac:dyDescent="0.25">
      <c r="B1597" s="264"/>
      <c r="C1597" s="264"/>
      <c r="D1597" s="264"/>
      <c r="E1597" s="264"/>
      <c r="F1597" s="264"/>
      <c r="G1597" s="264"/>
      <c r="H1597" s="264"/>
      <c r="I1597" s="264"/>
      <c r="J1597" s="264"/>
      <c r="K1597" s="264"/>
      <c r="L1597" s="264"/>
    </row>
    <row r="1598" spans="2:12" ht="45" x14ac:dyDescent="0.25">
      <c r="B1598" s="247" t="s">
        <v>605</v>
      </c>
      <c r="C1598" s="248" t="s">
        <v>24</v>
      </c>
      <c r="D1598" s="247" t="s">
        <v>50</v>
      </c>
      <c r="E1598" s="247" t="s">
        <v>45</v>
      </c>
      <c r="F1598" s="520" t="s">
        <v>2152</v>
      </c>
      <c r="G1598" s="520"/>
      <c r="H1598" s="249" t="s">
        <v>39</v>
      </c>
      <c r="I1598" s="248" t="s">
        <v>41</v>
      </c>
      <c r="J1598" s="248" t="s">
        <v>2271</v>
      </c>
      <c r="K1598" s="248" t="s">
        <v>82</v>
      </c>
      <c r="L1598" s="248" t="s">
        <v>40</v>
      </c>
    </row>
    <row r="1599" spans="2:12" ht="25.5" x14ac:dyDescent="0.25">
      <c r="B1599" s="250" t="s">
        <v>2272</v>
      </c>
      <c r="C1599" s="251" t="s">
        <v>511</v>
      </c>
      <c r="D1599" s="250" t="s">
        <v>229</v>
      </c>
      <c r="E1599" s="250" t="s">
        <v>512</v>
      </c>
      <c r="F1599" s="521">
        <v>8</v>
      </c>
      <c r="G1599" s="521"/>
      <c r="H1599" s="252" t="s">
        <v>279</v>
      </c>
      <c r="I1599" s="253">
        <v>1</v>
      </c>
      <c r="J1599" s="254"/>
      <c r="K1599" s="254">
        <v>16.68</v>
      </c>
      <c r="L1599" s="254">
        <v>16.68</v>
      </c>
    </row>
    <row r="1600" spans="2:12" ht="25.5" x14ac:dyDescent="0.25">
      <c r="B1600" s="255" t="s">
        <v>2273</v>
      </c>
      <c r="C1600" s="256" t="s">
        <v>2184</v>
      </c>
      <c r="D1600" s="255" t="s">
        <v>229</v>
      </c>
      <c r="E1600" s="255" t="s">
        <v>2185</v>
      </c>
      <c r="F1600" s="518" t="s">
        <v>2162</v>
      </c>
      <c r="G1600" s="518"/>
      <c r="H1600" s="257" t="s">
        <v>231</v>
      </c>
      <c r="I1600" s="258">
        <v>0.28000000000000003</v>
      </c>
      <c r="J1600" s="258">
        <v>0</v>
      </c>
      <c r="K1600" s="259">
        <v>23.41</v>
      </c>
      <c r="L1600" s="259">
        <v>6.55</v>
      </c>
    </row>
    <row r="1601" spans="2:12" ht="25.5" x14ac:dyDescent="0.25">
      <c r="B1601" s="255" t="s">
        <v>2273</v>
      </c>
      <c r="C1601" s="256" t="s">
        <v>2847</v>
      </c>
      <c r="D1601" s="255" t="s">
        <v>229</v>
      </c>
      <c r="E1601" s="255" t="s">
        <v>3267</v>
      </c>
      <c r="F1601" s="518" t="s">
        <v>2283</v>
      </c>
      <c r="G1601" s="518"/>
      <c r="H1601" s="257" t="s">
        <v>268</v>
      </c>
      <c r="I1601" s="258">
        <v>1</v>
      </c>
      <c r="J1601" s="258">
        <v>0</v>
      </c>
      <c r="K1601" s="259">
        <v>5.44</v>
      </c>
      <c r="L1601" s="259">
        <v>5.44</v>
      </c>
    </row>
    <row r="1602" spans="2:12" ht="25.5" x14ac:dyDescent="0.25">
      <c r="B1602" s="255" t="s">
        <v>2273</v>
      </c>
      <c r="C1602" s="256" t="s">
        <v>2163</v>
      </c>
      <c r="D1602" s="255" t="s">
        <v>229</v>
      </c>
      <c r="E1602" s="255" t="s">
        <v>2164</v>
      </c>
      <c r="F1602" s="518" t="s">
        <v>2162</v>
      </c>
      <c r="G1602" s="518"/>
      <c r="H1602" s="257" t="s">
        <v>231</v>
      </c>
      <c r="I1602" s="258">
        <v>0.28000000000000003</v>
      </c>
      <c r="J1602" s="258">
        <v>0</v>
      </c>
      <c r="K1602" s="259">
        <v>16.78</v>
      </c>
      <c r="L1602" s="259">
        <v>4.7</v>
      </c>
    </row>
    <row r="1603" spans="2:12" ht="25.5" x14ac:dyDescent="0.25">
      <c r="B1603" s="260"/>
      <c r="C1603" s="260"/>
      <c r="D1603" s="260"/>
      <c r="E1603" s="260"/>
      <c r="F1603" s="260"/>
      <c r="G1603" s="260" t="s">
        <v>2274</v>
      </c>
      <c r="H1603" s="261">
        <v>5.77</v>
      </c>
      <c r="I1603" s="260" t="s">
        <v>2275</v>
      </c>
      <c r="J1603" s="261">
        <v>5.47</v>
      </c>
      <c r="K1603" s="260" t="s">
        <v>2276</v>
      </c>
      <c r="L1603" s="261">
        <v>11.24</v>
      </c>
    </row>
    <row r="1604" spans="2:12" ht="25.5" x14ac:dyDescent="0.25">
      <c r="B1604" s="260"/>
      <c r="C1604" s="260"/>
      <c r="D1604" s="260"/>
      <c r="E1604" s="260"/>
      <c r="F1604" s="260"/>
      <c r="G1604" s="260" t="s">
        <v>2277</v>
      </c>
      <c r="H1604" s="261">
        <v>0</v>
      </c>
      <c r="I1604" s="519"/>
      <c r="J1604" s="519" t="s">
        <v>2278</v>
      </c>
      <c r="K1604" s="260"/>
      <c r="L1604" s="261">
        <v>16.68</v>
      </c>
    </row>
    <row r="1605" spans="2:12" ht="13.5" thickBot="1" x14ac:dyDescent="0.3">
      <c r="B1605" s="222"/>
      <c r="C1605" s="222"/>
      <c r="D1605" s="222"/>
      <c r="E1605" s="222"/>
      <c r="F1605" s="222"/>
      <c r="G1605" s="222"/>
      <c r="H1605" s="222"/>
      <c r="I1605" s="222" t="s">
        <v>2279</v>
      </c>
      <c r="J1605" s="262" t="s">
        <v>2729</v>
      </c>
      <c r="K1605" s="222" t="s">
        <v>2280</v>
      </c>
      <c r="L1605" s="263">
        <v>50.04</v>
      </c>
    </row>
    <row r="1606" spans="2:12" ht="13.5" thickTop="1" x14ac:dyDescent="0.25">
      <c r="B1606" s="264"/>
      <c r="C1606" s="264"/>
      <c r="D1606" s="264"/>
      <c r="E1606" s="264"/>
      <c r="F1606" s="264"/>
      <c r="G1606" s="264"/>
      <c r="H1606" s="264"/>
      <c r="I1606" s="264"/>
      <c r="J1606" s="264"/>
      <c r="K1606" s="264"/>
      <c r="L1606" s="264"/>
    </row>
    <row r="1607" spans="2:12" ht="45" x14ac:dyDescent="0.25">
      <c r="B1607" s="247" t="s">
        <v>606</v>
      </c>
      <c r="C1607" s="248" t="s">
        <v>24</v>
      </c>
      <c r="D1607" s="247" t="s">
        <v>50</v>
      </c>
      <c r="E1607" s="247" t="s">
        <v>45</v>
      </c>
      <c r="F1607" s="520" t="s">
        <v>2152</v>
      </c>
      <c r="G1607" s="520"/>
      <c r="H1607" s="249" t="s">
        <v>39</v>
      </c>
      <c r="I1607" s="248" t="s">
        <v>41</v>
      </c>
      <c r="J1607" s="248" t="s">
        <v>2271</v>
      </c>
      <c r="K1607" s="248" t="s">
        <v>82</v>
      </c>
      <c r="L1607" s="248" t="s">
        <v>40</v>
      </c>
    </row>
    <row r="1608" spans="2:12" ht="25.5" x14ac:dyDescent="0.25">
      <c r="B1608" s="250" t="s">
        <v>2272</v>
      </c>
      <c r="C1608" s="251" t="s">
        <v>517</v>
      </c>
      <c r="D1608" s="250" t="s">
        <v>229</v>
      </c>
      <c r="E1608" s="250" t="s">
        <v>518</v>
      </c>
      <c r="F1608" s="521">
        <v>8</v>
      </c>
      <c r="G1608" s="521"/>
      <c r="H1608" s="252" t="s">
        <v>279</v>
      </c>
      <c r="I1608" s="253">
        <v>1</v>
      </c>
      <c r="J1608" s="254"/>
      <c r="K1608" s="254">
        <v>13.62</v>
      </c>
      <c r="L1608" s="254">
        <v>13.62</v>
      </c>
    </row>
    <row r="1609" spans="2:12" ht="25.5" x14ac:dyDescent="0.25">
      <c r="B1609" s="255" t="s">
        <v>2273</v>
      </c>
      <c r="C1609" s="256" t="s">
        <v>2184</v>
      </c>
      <c r="D1609" s="255" t="s">
        <v>229</v>
      </c>
      <c r="E1609" s="255" t="s">
        <v>2185</v>
      </c>
      <c r="F1609" s="518" t="s">
        <v>2162</v>
      </c>
      <c r="G1609" s="518"/>
      <c r="H1609" s="257" t="s">
        <v>231</v>
      </c>
      <c r="I1609" s="258">
        <v>0.28000000000000003</v>
      </c>
      <c r="J1609" s="258">
        <v>0</v>
      </c>
      <c r="K1609" s="259">
        <v>23.41</v>
      </c>
      <c r="L1609" s="259">
        <v>6.55</v>
      </c>
    </row>
    <row r="1610" spans="2:12" ht="25.5" x14ac:dyDescent="0.25">
      <c r="B1610" s="255" t="s">
        <v>2273</v>
      </c>
      <c r="C1610" s="256" t="s">
        <v>2849</v>
      </c>
      <c r="D1610" s="255" t="s">
        <v>229</v>
      </c>
      <c r="E1610" s="255" t="s">
        <v>3269</v>
      </c>
      <c r="F1610" s="518" t="s">
        <v>2283</v>
      </c>
      <c r="G1610" s="518"/>
      <c r="H1610" s="257" t="s">
        <v>268</v>
      </c>
      <c r="I1610" s="258">
        <v>1</v>
      </c>
      <c r="J1610" s="258">
        <v>0</v>
      </c>
      <c r="K1610" s="259">
        <v>2.38</v>
      </c>
      <c r="L1610" s="259">
        <v>2.38</v>
      </c>
    </row>
    <row r="1611" spans="2:12" ht="25.5" x14ac:dyDescent="0.25">
      <c r="B1611" s="255" t="s">
        <v>2273</v>
      </c>
      <c r="C1611" s="256" t="s">
        <v>2163</v>
      </c>
      <c r="D1611" s="255" t="s">
        <v>229</v>
      </c>
      <c r="E1611" s="255" t="s">
        <v>2164</v>
      </c>
      <c r="F1611" s="518" t="s">
        <v>2162</v>
      </c>
      <c r="G1611" s="518"/>
      <c r="H1611" s="257" t="s">
        <v>231</v>
      </c>
      <c r="I1611" s="258">
        <v>0.28000000000000003</v>
      </c>
      <c r="J1611" s="258">
        <v>0</v>
      </c>
      <c r="K1611" s="259">
        <v>16.78</v>
      </c>
      <c r="L1611" s="259">
        <v>4.7</v>
      </c>
    </row>
    <row r="1612" spans="2:12" ht="25.5" x14ac:dyDescent="0.25">
      <c r="B1612" s="260"/>
      <c r="C1612" s="260"/>
      <c r="D1612" s="260"/>
      <c r="E1612" s="260"/>
      <c r="F1612" s="260"/>
      <c r="G1612" s="260" t="s">
        <v>2274</v>
      </c>
      <c r="H1612" s="261">
        <v>5.77</v>
      </c>
      <c r="I1612" s="260" t="s">
        <v>2275</v>
      </c>
      <c r="J1612" s="261">
        <v>5.47</v>
      </c>
      <c r="K1612" s="260" t="s">
        <v>2276</v>
      </c>
      <c r="L1612" s="261">
        <v>11.24</v>
      </c>
    </row>
    <row r="1613" spans="2:12" ht="25.5" x14ac:dyDescent="0.25">
      <c r="B1613" s="260"/>
      <c r="C1613" s="260"/>
      <c r="D1613" s="260"/>
      <c r="E1613" s="260"/>
      <c r="F1613" s="260"/>
      <c r="G1613" s="260" t="s">
        <v>2277</v>
      </c>
      <c r="H1613" s="261">
        <v>0</v>
      </c>
      <c r="I1613" s="519"/>
      <c r="J1613" s="519" t="s">
        <v>2278</v>
      </c>
      <c r="K1613" s="260"/>
      <c r="L1613" s="261">
        <v>13.62</v>
      </c>
    </row>
    <row r="1614" spans="2:12" ht="13.5" thickBot="1" x14ac:dyDescent="0.3">
      <c r="B1614" s="222"/>
      <c r="C1614" s="222"/>
      <c r="D1614" s="222"/>
      <c r="E1614" s="222"/>
      <c r="F1614" s="222"/>
      <c r="G1614" s="222"/>
      <c r="H1614" s="222"/>
      <c r="I1614" s="222" t="s">
        <v>2279</v>
      </c>
      <c r="J1614" s="262" t="s">
        <v>2553</v>
      </c>
      <c r="K1614" s="222" t="s">
        <v>2280</v>
      </c>
      <c r="L1614" s="263">
        <v>13.62</v>
      </c>
    </row>
    <row r="1615" spans="2:12" ht="13.5" thickTop="1" x14ac:dyDescent="0.25">
      <c r="B1615" s="264"/>
      <c r="C1615" s="264"/>
      <c r="D1615" s="264"/>
      <c r="E1615" s="264"/>
      <c r="F1615" s="264"/>
      <c r="G1615" s="264"/>
      <c r="H1615" s="264"/>
      <c r="I1615" s="264"/>
      <c r="J1615" s="264"/>
      <c r="K1615" s="264"/>
      <c r="L1615" s="264"/>
    </row>
    <row r="1616" spans="2:12" ht="45" x14ac:dyDescent="0.25">
      <c r="B1616" s="247" t="s">
        <v>607</v>
      </c>
      <c r="C1616" s="248" t="s">
        <v>24</v>
      </c>
      <c r="D1616" s="247" t="s">
        <v>50</v>
      </c>
      <c r="E1616" s="247" t="s">
        <v>45</v>
      </c>
      <c r="F1616" s="520" t="s">
        <v>2152</v>
      </c>
      <c r="G1616" s="520"/>
      <c r="H1616" s="249" t="s">
        <v>39</v>
      </c>
      <c r="I1616" s="248" t="s">
        <v>41</v>
      </c>
      <c r="J1616" s="248" t="s">
        <v>2271</v>
      </c>
      <c r="K1616" s="248" t="s">
        <v>82</v>
      </c>
      <c r="L1616" s="248" t="s">
        <v>40</v>
      </c>
    </row>
    <row r="1617" spans="2:12" ht="25.5" x14ac:dyDescent="0.25">
      <c r="B1617" s="250" t="s">
        <v>2272</v>
      </c>
      <c r="C1617" s="251" t="s">
        <v>520</v>
      </c>
      <c r="D1617" s="250" t="s">
        <v>229</v>
      </c>
      <c r="E1617" s="250" t="s">
        <v>521</v>
      </c>
      <c r="F1617" s="521">
        <v>8</v>
      </c>
      <c r="G1617" s="521"/>
      <c r="H1617" s="252" t="s">
        <v>279</v>
      </c>
      <c r="I1617" s="253">
        <v>1</v>
      </c>
      <c r="J1617" s="254"/>
      <c r="K1617" s="254">
        <v>15.06</v>
      </c>
      <c r="L1617" s="254">
        <v>15.06</v>
      </c>
    </row>
    <row r="1618" spans="2:12" ht="25.5" x14ac:dyDescent="0.25">
      <c r="B1618" s="255" t="s">
        <v>2273</v>
      </c>
      <c r="C1618" s="256" t="s">
        <v>2163</v>
      </c>
      <c r="D1618" s="255" t="s">
        <v>229</v>
      </c>
      <c r="E1618" s="255" t="s">
        <v>2164</v>
      </c>
      <c r="F1618" s="518" t="s">
        <v>2162</v>
      </c>
      <c r="G1618" s="518"/>
      <c r="H1618" s="257" t="s">
        <v>231</v>
      </c>
      <c r="I1618" s="258">
        <v>0.28000000000000003</v>
      </c>
      <c r="J1618" s="258">
        <v>0</v>
      </c>
      <c r="K1618" s="259">
        <v>16.78</v>
      </c>
      <c r="L1618" s="259">
        <v>4.7</v>
      </c>
    </row>
    <row r="1619" spans="2:12" ht="25.5" x14ac:dyDescent="0.25">
      <c r="B1619" s="255" t="s">
        <v>2273</v>
      </c>
      <c r="C1619" s="256" t="s">
        <v>2844</v>
      </c>
      <c r="D1619" s="255" t="s">
        <v>229</v>
      </c>
      <c r="E1619" s="255" t="s">
        <v>521</v>
      </c>
      <c r="F1619" s="518" t="s">
        <v>2283</v>
      </c>
      <c r="G1619" s="518"/>
      <c r="H1619" s="257" t="s">
        <v>268</v>
      </c>
      <c r="I1619" s="258">
        <v>1</v>
      </c>
      <c r="J1619" s="258">
        <v>0</v>
      </c>
      <c r="K1619" s="259">
        <v>3.82</v>
      </c>
      <c r="L1619" s="259">
        <v>3.82</v>
      </c>
    </row>
    <row r="1620" spans="2:12" ht="25.5" x14ac:dyDescent="0.25">
      <c r="B1620" s="255" t="s">
        <v>2273</v>
      </c>
      <c r="C1620" s="256" t="s">
        <v>2184</v>
      </c>
      <c r="D1620" s="255" t="s">
        <v>229</v>
      </c>
      <c r="E1620" s="255" t="s">
        <v>2185</v>
      </c>
      <c r="F1620" s="518" t="s">
        <v>2162</v>
      </c>
      <c r="G1620" s="518"/>
      <c r="H1620" s="257" t="s">
        <v>231</v>
      </c>
      <c r="I1620" s="258">
        <v>0.28000000000000003</v>
      </c>
      <c r="J1620" s="258">
        <v>0</v>
      </c>
      <c r="K1620" s="259">
        <v>23.41</v>
      </c>
      <c r="L1620" s="259">
        <v>6.55</v>
      </c>
    </row>
    <row r="1621" spans="2:12" ht="25.5" x14ac:dyDescent="0.25">
      <c r="B1621" s="260"/>
      <c r="C1621" s="260"/>
      <c r="D1621" s="260"/>
      <c r="E1621" s="260"/>
      <c r="F1621" s="260"/>
      <c r="G1621" s="260" t="s">
        <v>2274</v>
      </c>
      <c r="H1621" s="261">
        <v>5.77</v>
      </c>
      <c r="I1621" s="260" t="s">
        <v>2275</v>
      </c>
      <c r="J1621" s="261">
        <v>5.47</v>
      </c>
      <c r="K1621" s="260" t="s">
        <v>2276</v>
      </c>
      <c r="L1621" s="261">
        <v>11.24</v>
      </c>
    </row>
    <row r="1622" spans="2:12" ht="25.5" x14ac:dyDescent="0.25">
      <c r="B1622" s="260"/>
      <c r="C1622" s="260"/>
      <c r="D1622" s="260"/>
      <c r="E1622" s="260"/>
      <c r="F1622" s="260"/>
      <c r="G1622" s="260" t="s">
        <v>2277</v>
      </c>
      <c r="H1622" s="261">
        <v>0</v>
      </c>
      <c r="I1622" s="519"/>
      <c r="J1622" s="519" t="s">
        <v>2278</v>
      </c>
      <c r="K1622" s="260"/>
      <c r="L1622" s="261">
        <v>15.06</v>
      </c>
    </row>
    <row r="1623" spans="2:12" ht="13.5" thickBot="1" x14ac:dyDescent="0.3">
      <c r="B1623" s="222"/>
      <c r="C1623" s="222"/>
      <c r="D1623" s="222"/>
      <c r="E1623" s="222"/>
      <c r="F1623" s="222"/>
      <c r="G1623" s="222"/>
      <c r="H1623" s="222"/>
      <c r="I1623" s="222" t="s">
        <v>2279</v>
      </c>
      <c r="J1623" s="262" t="s">
        <v>2147</v>
      </c>
      <c r="K1623" s="222" t="s">
        <v>2280</v>
      </c>
      <c r="L1623" s="263">
        <v>496.98</v>
      </c>
    </row>
    <row r="1624" spans="2:12" ht="13.5" thickTop="1" x14ac:dyDescent="0.25">
      <c r="B1624" s="264"/>
      <c r="C1624" s="264"/>
      <c r="D1624" s="264"/>
      <c r="E1624" s="264"/>
      <c r="F1624" s="264"/>
      <c r="G1624" s="264"/>
      <c r="H1624" s="264"/>
      <c r="I1624" s="264"/>
      <c r="J1624" s="264"/>
      <c r="K1624" s="264"/>
      <c r="L1624" s="264"/>
    </row>
    <row r="1625" spans="2:12" ht="45" x14ac:dyDescent="0.25">
      <c r="B1625" s="247" t="s">
        <v>608</v>
      </c>
      <c r="C1625" s="248" t="s">
        <v>24</v>
      </c>
      <c r="D1625" s="247" t="s">
        <v>50</v>
      </c>
      <c r="E1625" s="247" t="s">
        <v>45</v>
      </c>
      <c r="F1625" s="520" t="s">
        <v>2152</v>
      </c>
      <c r="G1625" s="520"/>
      <c r="H1625" s="249" t="s">
        <v>39</v>
      </c>
      <c r="I1625" s="248" t="s">
        <v>41</v>
      </c>
      <c r="J1625" s="248" t="s">
        <v>2271</v>
      </c>
      <c r="K1625" s="248" t="s">
        <v>82</v>
      </c>
      <c r="L1625" s="248" t="s">
        <v>40</v>
      </c>
    </row>
    <row r="1626" spans="2:12" ht="25.5" x14ac:dyDescent="0.25">
      <c r="B1626" s="250" t="s">
        <v>2272</v>
      </c>
      <c r="C1626" s="251" t="s">
        <v>523</v>
      </c>
      <c r="D1626" s="250" t="s">
        <v>229</v>
      </c>
      <c r="E1626" s="250" t="s">
        <v>524</v>
      </c>
      <c r="F1626" s="521">
        <v>8</v>
      </c>
      <c r="G1626" s="521"/>
      <c r="H1626" s="252" t="s">
        <v>279</v>
      </c>
      <c r="I1626" s="253">
        <v>1</v>
      </c>
      <c r="J1626" s="254"/>
      <c r="K1626" s="254">
        <v>22.61</v>
      </c>
      <c r="L1626" s="254">
        <v>22.61</v>
      </c>
    </row>
    <row r="1627" spans="2:12" ht="25.5" x14ac:dyDescent="0.25">
      <c r="B1627" s="255" t="s">
        <v>2273</v>
      </c>
      <c r="C1627" s="256" t="s">
        <v>2184</v>
      </c>
      <c r="D1627" s="255" t="s">
        <v>229</v>
      </c>
      <c r="E1627" s="255" t="s">
        <v>2185</v>
      </c>
      <c r="F1627" s="518" t="s">
        <v>2162</v>
      </c>
      <c r="G1627" s="518"/>
      <c r="H1627" s="257" t="s">
        <v>231</v>
      </c>
      <c r="I1627" s="258">
        <v>0.36</v>
      </c>
      <c r="J1627" s="258">
        <v>0</v>
      </c>
      <c r="K1627" s="259">
        <v>23.41</v>
      </c>
      <c r="L1627" s="259">
        <v>8.43</v>
      </c>
    </row>
    <row r="1628" spans="2:12" ht="25.5" x14ac:dyDescent="0.25">
      <c r="B1628" s="255" t="s">
        <v>2273</v>
      </c>
      <c r="C1628" s="256" t="s">
        <v>2866</v>
      </c>
      <c r="D1628" s="255" t="s">
        <v>229</v>
      </c>
      <c r="E1628" s="255" t="s">
        <v>524</v>
      </c>
      <c r="F1628" s="518" t="s">
        <v>2283</v>
      </c>
      <c r="G1628" s="518"/>
      <c r="H1628" s="257" t="s">
        <v>268</v>
      </c>
      <c r="I1628" s="258">
        <v>1</v>
      </c>
      <c r="J1628" s="258">
        <v>0</v>
      </c>
      <c r="K1628" s="259">
        <v>8.15</v>
      </c>
      <c r="L1628" s="259">
        <v>8.15</v>
      </c>
    </row>
    <row r="1629" spans="2:12" ht="25.5" x14ac:dyDescent="0.25">
      <c r="B1629" s="255" t="s">
        <v>2273</v>
      </c>
      <c r="C1629" s="256" t="s">
        <v>2163</v>
      </c>
      <c r="D1629" s="255" t="s">
        <v>229</v>
      </c>
      <c r="E1629" s="255" t="s">
        <v>2164</v>
      </c>
      <c r="F1629" s="518" t="s">
        <v>2162</v>
      </c>
      <c r="G1629" s="518"/>
      <c r="H1629" s="257" t="s">
        <v>231</v>
      </c>
      <c r="I1629" s="258">
        <v>0.36</v>
      </c>
      <c r="J1629" s="258">
        <v>0</v>
      </c>
      <c r="K1629" s="259">
        <v>16.78</v>
      </c>
      <c r="L1629" s="259">
        <v>6.04</v>
      </c>
    </row>
    <row r="1630" spans="2:12" ht="25.5" x14ac:dyDescent="0.25">
      <c r="B1630" s="260"/>
      <c r="C1630" s="260"/>
      <c r="D1630" s="260"/>
      <c r="E1630" s="260"/>
      <c r="F1630" s="260"/>
      <c r="G1630" s="260" t="s">
        <v>2274</v>
      </c>
      <c r="H1630" s="261">
        <v>7.43</v>
      </c>
      <c r="I1630" s="260" t="s">
        <v>2275</v>
      </c>
      <c r="J1630" s="261">
        <v>7.03</v>
      </c>
      <c r="K1630" s="260" t="s">
        <v>2276</v>
      </c>
      <c r="L1630" s="261">
        <v>14.46</v>
      </c>
    </row>
    <row r="1631" spans="2:12" ht="25.5" x14ac:dyDescent="0.25">
      <c r="B1631" s="260"/>
      <c r="C1631" s="260"/>
      <c r="D1631" s="260"/>
      <c r="E1631" s="260"/>
      <c r="F1631" s="260"/>
      <c r="G1631" s="260" t="s">
        <v>2277</v>
      </c>
      <c r="H1631" s="261">
        <v>0</v>
      </c>
      <c r="I1631" s="519"/>
      <c r="J1631" s="519" t="s">
        <v>2278</v>
      </c>
      <c r="K1631" s="260"/>
      <c r="L1631" s="261">
        <v>22.61</v>
      </c>
    </row>
    <row r="1632" spans="2:12" ht="13.5" thickBot="1" x14ac:dyDescent="0.3">
      <c r="B1632" s="222"/>
      <c r="C1632" s="222"/>
      <c r="D1632" s="222"/>
      <c r="E1632" s="222"/>
      <c r="F1632" s="222"/>
      <c r="G1632" s="222"/>
      <c r="H1632" s="222"/>
      <c r="I1632" s="222" t="s">
        <v>2279</v>
      </c>
      <c r="J1632" s="262" t="s">
        <v>2553</v>
      </c>
      <c r="K1632" s="222" t="s">
        <v>2280</v>
      </c>
      <c r="L1632" s="263">
        <v>22.61</v>
      </c>
    </row>
    <row r="1633" spans="2:12" ht="13.5" thickTop="1" x14ac:dyDescent="0.25">
      <c r="B1633" s="264"/>
      <c r="C1633" s="264"/>
      <c r="D1633" s="264"/>
      <c r="E1633" s="264"/>
      <c r="F1633" s="264"/>
      <c r="G1633" s="264"/>
      <c r="H1633" s="264"/>
      <c r="I1633" s="264"/>
      <c r="J1633" s="264"/>
      <c r="K1633" s="264"/>
      <c r="L1633" s="264"/>
    </row>
    <row r="1634" spans="2:12" ht="45" x14ac:dyDescent="0.25">
      <c r="B1634" s="247" t="s">
        <v>609</v>
      </c>
      <c r="C1634" s="248" t="s">
        <v>24</v>
      </c>
      <c r="D1634" s="247" t="s">
        <v>50</v>
      </c>
      <c r="E1634" s="247" t="s">
        <v>45</v>
      </c>
      <c r="F1634" s="520" t="s">
        <v>2152</v>
      </c>
      <c r="G1634" s="520"/>
      <c r="H1634" s="249" t="s">
        <v>39</v>
      </c>
      <c r="I1634" s="248" t="s">
        <v>41</v>
      </c>
      <c r="J1634" s="248" t="s">
        <v>2271</v>
      </c>
      <c r="K1634" s="248" t="s">
        <v>82</v>
      </c>
      <c r="L1634" s="248" t="s">
        <v>40</v>
      </c>
    </row>
    <row r="1635" spans="2:12" ht="25.5" x14ac:dyDescent="0.25">
      <c r="B1635" s="250" t="s">
        <v>2272</v>
      </c>
      <c r="C1635" s="251" t="s">
        <v>529</v>
      </c>
      <c r="D1635" s="250" t="s">
        <v>229</v>
      </c>
      <c r="E1635" s="250" t="s">
        <v>530</v>
      </c>
      <c r="F1635" s="521">
        <v>8</v>
      </c>
      <c r="G1635" s="521"/>
      <c r="H1635" s="252" t="s">
        <v>279</v>
      </c>
      <c r="I1635" s="253">
        <v>1</v>
      </c>
      <c r="J1635" s="254"/>
      <c r="K1635" s="254">
        <v>14.23</v>
      </c>
      <c r="L1635" s="254">
        <v>14.23</v>
      </c>
    </row>
    <row r="1636" spans="2:12" ht="25.5" x14ac:dyDescent="0.25">
      <c r="B1636" s="255" t="s">
        <v>2273</v>
      </c>
      <c r="C1636" s="256" t="s">
        <v>2184</v>
      </c>
      <c r="D1636" s="255" t="s">
        <v>229</v>
      </c>
      <c r="E1636" s="255" t="s">
        <v>2185</v>
      </c>
      <c r="F1636" s="518" t="s">
        <v>2162</v>
      </c>
      <c r="G1636" s="518"/>
      <c r="H1636" s="257" t="s">
        <v>231</v>
      </c>
      <c r="I1636" s="258">
        <v>0.28000000000000003</v>
      </c>
      <c r="J1636" s="258">
        <v>0</v>
      </c>
      <c r="K1636" s="259">
        <v>23.41</v>
      </c>
      <c r="L1636" s="259">
        <v>6.55</v>
      </c>
    </row>
    <row r="1637" spans="2:12" ht="25.5" x14ac:dyDescent="0.25">
      <c r="B1637" s="255" t="s">
        <v>2273</v>
      </c>
      <c r="C1637" s="256" t="s">
        <v>2163</v>
      </c>
      <c r="D1637" s="255" t="s">
        <v>229</v>
      </c>
      <c r="E1637" s="255" t="s">
        <v>2164</v>
      </c>
      <c r="F1637" s="518" t="s">
        <v>2162</v>
      </c>
      <c r="G1637" s="518"/>
      <c r="H1637" s="257" t="s">
        <v>231</v>
      </c>
      <c r="I1637" s="258">
        <v>0.28000000000000003</v>
      </c>
      <c r="J1637" s="258">
        <v>0</v>
      </c>
      <c r="K1637" s="259">
        <v>16.78</v>
      </c>
      <c r="L1637" s="259">
        <v>4.7</v>
      </c>
    </row>
    <row r="1638" spans="2:12" ht="25.5" x14ac:dyDescent="0.25">
      <c r="B1638" s="255" t="s">
        <v>2273</v>
      </c>
      <c r="C1638" s="256" t="s">
        <v>2869</v>
      </c>
      <c r="D1638" s="255" t="s">
        <v>229</v>
      </c>
      <c r="E1638" s="255" t="s">
        <v>530</v>
      </c>
      <c r="F1638" s="518" t="s">
        <v>2283</v>
      </c>
      <c r="G1638" s="518"/>
      <c r="H1638" s="257" t="s">
        <v>268</v>
      </c>
      <c r="I1638" s="258">
        <v>1</v>
      </c>
      <c r="J1638" s="258">
        <v>0</v>
      </c>
      <c r="K1638" s="259">
        <v>2.99</v>
      </c>
      <c r="L1638" s="259">
        <v>2.99</v>
      </c>
    </row>
    <row r="1639" spans="2:12" ht="25.5" x14ac:dyDescent="0.25">
      <c r="B1639" s="260"/>
      <c r="C1639" s="260"/>
      <c r="D1639" s="260"/>
      <c r="E1639" s="260"/>
      <c r="F1639" s="260"/>
      <c r="G1639" s="260" t="s">
        <v>2274</v>
      </c>
      <c r="H1639" s="261">
        <v>5.77</v>
      </c>
      <c r="I1639" s="260" t="s">
        <v>2275</v>
      </c>
      <c r="J1639" s="261">
        <v>5.47</v>
      </c>
      <c r="K1639" s="260" t="s">
        <v>2276</v>
      </c>
      <c r="L1639" s="261">
        <v>11.24</v>
      </c>
    </row>
    <row r="1640" spans="2:12" ht="25.5" x14ac:dyDescent="0.25">
      <c r="B1640" s="260"/>
      <c r="C1640" s="260"/>
      <c r="D1640" s="260"/>
      <c r="E1640" s="260"/>
      <c r="F1640" s="260"/>
      <c r="G1640" s="260" t="s">
        <v>2277</v>
      </c>
      <c r="H1640" s="261">
        <v>0</v>
      </c>
      <c r="I1640" s="519"/>
      <c r="J1640" s="519" t="s">
        <v>2278</v>
      </c>
      <c r="K1640" s="260"/>
      <c r="L1640" s="261">
        <v>14.23</v>
      </c>
    </row>
    <row r="1641" spans="2:12" ht="13.5" thickBot="1" x14ac:dyDescent="0.3">
      <c r="B1641" s="222"/>
      <c r="C1641" s="222"/>
      <c r="D1641" s="222"/>
      <c r="E1641" s="222"/>
      <c r="F1641" s="222"/>
      <c r="G1641" s="222"/>
      <c r="H1641" s="222"/>
      <c r="I1641" s="222" t="s">
        <v>2279</v>
      </c>
      <c r="J1641" s="262" t="s">
        <v>2761</v>
      </c>
      <c r="K1641" s="222" t="s">
        <v>2280</v>
      </c>
      <c r="L1641" s="263">
        <v>199.22</v>
      </c>
    </row>
    <row r="1642" spans="2:12" ht="13.5" thickTop="1" x14ac:dyDescent="0.25">
      <c r="B1642" s="264"/>
      <c r="C1642" s="264"/>
      <c r="D1642" s="264"/>
      <c r="E1642" s="264"/>
      <c r="F1642" s="264"/>
      <c r="G1642" s="264"/>
      <c r="H1642" s="264"/>
      <c r="I1642" s="264"/>
      <c r="J1642" s="264"/>
      <c r="K1642" s="264"/>
      <c r="L1642" s="264"/>
    </row>
    <row r="1643" spans="2:12" ht="45" x14ac:dyDescent="0.25">
      <c r="B1643" s="247" t="s">
        <v>610</v>
      </c>
      <c r="C1643" s="248" t="s">
        <v>24</v>
      </c>
      <c r="D1643" s="247" t="s">
        <v>50</v>
      </c>
      <c r="E1643" s="247" t="s">
        <v>45</v>
      </c>
      <c r="F1643" s="520" t="s">
        <v>2152</v>
      </c>
      <c r="G1643" s="520"/>
      <c r="H1643" s="249" t="s">
        <v>39</v>
      </c>
      <c r="I1643" s="248" t="s">
        <v>41</v>
      </c>
      <c r="J1643" s="248" t="s">
        <v>2271</v>
      </c>
      <c r="K1643" s="248" t="s">
        <v>82</v>
      </c>
      <c r="L1643" s="248" t="s">
        <v>40</v>
      </c>
    </row>
    <row r="1644" spans="2:12" ht="25.5" x14ac:dyDescent="0.25">
      <c r="B1644" s="250" t="s">
        <v>2272</v>
      </c>
      <c r="C1644" s="251" t="s">
        <v>532</v>
      </c>
      <c r="D1644" s="250" t="s">
        <v>229</v>
      </c>
      <c r="E1644" s="250" t="s">
        <v>533</v>
      </c>
      <c r="F1644" s="521">
        <v>8</v>
      </c>
      <c r="G1644" s="521"/>
      <c r="H1644" s="252" t="s">
        <v>279</v>
      </c>
      <c r="I1644" s="253">
        <v>1</v>
      </c>
      <c r="J1644" s="254"/>
      <c r="K1644" s="254">
        <v>14.79</v>
      </c>
      <c r="L1644" s="254">
        <v>14.79</v>
      </c>
    </row>
    <row r="1645" spans="2:12" ht="25.5" x14ac:dyDescent="0.25">
      <c r="B1645" s="255" t="s">
        <v>2273</v>
      </c>
      <c r="C1645" s="256" t="s">
        <v>2870</v>
      </c>
      <c r="D1645" s="255" t="s">
        <v>229</v>
      </c>
      <c r="E1645" s="255" t="s">
        <v>533</v>
      </c>
      <c r="F1645" s="518" t="s">
        <v>2283</v>
      </c>
      <c r="G1645" s="518"/>
      <c r="H1645" s="257" t="s">
        <v>268</v>
      </c>
      <c r="I1645" s="258">
        <v>1</v>
      </c>
      <c r="J1645" s="258">
        <v>0</v>
      </c>
      <c r="K1645" s="259">
        <v>3.55</v>
      </c>
      <c r="L1645" s="259">
        <v>3.55</v>
      </c>
    </row>
    <row r="1646" spans="2:12" ht="25.5" x14ac:dyDescent="0.25">
      <c r="B1646" s="255" t="s">
        <v>2273</v>
      </c>
      <c r="C1646" s="256" t="s">
        <v>2163</v>
      </c>
      <c r="D1646" s="255" t="s">
        <v>229</v>
      </c>
      <c r="E1646" s="255" t="s">
        <v>2164</v>
      </c>
      <c r="F1646" s="518" t="s">
        <v>2162</v>
      </c>
      <c r="G1646" s="518"/>
      <c r="H1646" s="257" t="s">
        <v>231</v>
      </c>
      <c r="I1646" s="258">
        <v>0.28000000000000003</v>
      </c>
      <c r="J1646" s="258">
        <v>0</v>
      </c>
      <c r="K1646" s="259">
        <v>16.78</v>
      </c>
      <c r="L1646" s="259">
        <v>4.7</v>
      </c>
    </row>
    <row r="1647" spans="2:12" ht="25.5" x14ac:dyDescent="0.25">
      <c r="B1647" s="255" t="s">
        <v>2273</v>
      </c>
      <c r="C1647" s="256" t="s">
        <v>2184</v>
      </c>
      <c r="D1647" s="255" t="s">
        <v>229</v>
      </c>
      <c r="E1647" s="255" t="s">
        <v>2185</v>
      </c>
      <c r="F1647" s="518" t="s">
        <v>2162</v>
      </c>
      <c r="G1647" s="518"/>
      <c r="H1647" s="257" t="s">
        <v>231</v>
      </c>
      <c r="I1647" s="258">
        <v>0.28000000000000003</v>
      </c>
      <c r="J1647" s="258">
        <v>0</v>
      </c>
      <c r="K1647" s="259">
        <v>23.41</v>
      </c>
      <c r="L1647" s="259">
        <v>6.55</v>
      </c>
    </row>
    <row r="1648" spans="2:12" ht="25.5" x14ac:dyDescent="0.25">
      <c r="B1648" s="260"/>
      <c r="C1648" s="260"/>
      <c r="D1648" s="260"/>
      <c r="E1648" s="260"/>
      <c r="F1648" s="260"/>
      <c r="G1648" s="260" t="s">
        <v>2274</v>
      </c>
      <c r="H1648" s="261">
        <v>5.77</v>
      </c>
      <c r="I1648" s="260" t="s">
        <v>2275</v>
      </c>
      <c r="J1648" s="261">
        <v>5.47</v>
      </c>
      <c r="K1648" s="260" t="s">
        <v>2276</v>
      </c>
      <c r="L1648" s="261">
        <v>11.24</v>
      </c>
    </row>
    <row r="1649" spans="2:12" ht="25.5" x14ac:dyDescent="0.25">
      <c r="B1649" s="260"/>
      <c r="C1649" s="260"/>
      <c r="D1649" s="260"/>
      <c r="E1649" s="260"/>
      <c r="F1649" s="260"/>
      <c r="G1649" s="260" t="s">
        <v>2277</v>
      </c>
      <c r="H1649" s="261">
        <v>0</v>
      </c>
      <c r="I1649" s="519"/>
      <c r="J1649" s="519" t="s">
        <v>2278</v>
      </c>
      <c r="K1649" s="260"/>
      <c r="L1649" s="261">
        <v>14.79</v>
      </c>
    </row>
    <row r="1650" spans="2:12" ht="13.5" thickBot="1" x14ac:dyDescent="0.3">
      <c r="B1650" s="222"/>
      <c r="C1650" s="222"/>
      <c r="D1650" s="222"/>
      <c r="E1650" s="222"/>
      <c r="F1650" s="222"/>
      <c r="G1650" s="222"/>
      <c r="H1650" s="222"/>
      <c r="I1650" s="222" t="s">
        <v>2279</v>
      </c>
      <c r="J1650" s="262" t="s">
        <v>2855</v>
      </c>
      <c r="K1650" s="222" t="s">
        <v>2280</v>
      </c>
      <c r="L1650" s="263">
        <v>783.87</v>
      </c>
    </row>
    <row r="1651" spans="2:12" ht="13.5" thickTop="1" x14ac:dyDescent="0.25">
      <c r="B1651" s="264"/>
      <c r="C1651" s="264"/>
      <c r="D1651" s="264"/>
      <c r="E1651" s="264"/>
      <c r="F1651" s="264"/>
      <c r="G1651" s="264"/>
      <c r="H1651" s="264"/>
      <c r="I1651" s="264"/>
      <c r="J1651" s="264"/>
      <c r="K1651" s="264"/>
      <c r="L1651" s="264"/>
    </row>
    <row r="1652" spans="2:12" ht="45" x14ac:dyDescent="0.25">
      <c r="B1652" s="247" t="s">
        <v>611</v>
      </c>
      <c r="C1652" s="248" t="s">
        <v>24</v>
      </c>
      <c r="D1652" s="247" t="s">
        <v>50</v>
      </c>
      <c r="E1652" s="247" t="s">
        <v>45</v>
      </c>
      <c r="F1652" s="520" t="s">
        <v>2152</v>
      </c>
      <c r="G1652" s="520"/>
      <c r="H1652" s="249" t="s">
        <v>39</v>
      </c>
      <c r="I1652" s="248" t="s">
        <v>41</v>
      </c>
      <c r="J1652" s="248" t="s">
        <v>2271</v>
      </c>
      <c r="K1652" s="248" t="s">
        <v>82</v>
      </c>
      <c r="L1652" s="248" t="s">
        <v>40</v>
      </c>
    </row>
    <row r="1653" spans="2:12" ht="25.5" x14ac:dyDescent="0.25">
      <c r="B1653" s="250" t="s">
        <v>2272</v>
      </c>
      <c r="C1653" s="251" t="s">
        <v>535</v>
      </c>
      <c r="D1653" s="250" t="s">
        <v>229</v>
      </c>
      <c r="E1653" s="250" t="s">
        <v>536</v>
      </c>
      <c r="F1653" s="521">
        <v>8</v>
      </c>
      <c r="G1653" s="521"/>
      <c r="H1653" s="252" t="s">
        <v>279</v>
      </c>
      <c r="I1653" s="253">
        <v>1</v>
      </c>
      <c r="J1653" s="254"/>
      <c r="K1653" s="254">
        <v>14.7</v>
      </c>
      <c r="L1653" s="254">
        <v>14.7</v>
      </c>
    </row>
    <row r="1654" spans="2:12" ht="25.5" x14ac:dyDescent="0.25">
      <c r="B1654" s="255" t="s">
        <v>2273</v>
      </c>
      <c r="C1654" s="256" t="s">
        <v>2184</v>
      </c>
      <c r="D1654" s="255" t="s">
        <v>229</v>
      </c>
      <c r="E1654" s="255" t="s">
        <v>2185</v>
      </c>
      <c r="F1654" s="518" t="s">
        <v>2162</v>
      </c>
      <c r="G1654" s="518"/>
      <c r="H1654" s="257" t="s">
        <v>231</v>
      </c>
      <c r="I1654" s="258">
        <v>0.28000000000000003</v>
      </c>
      <c r="J1654" s="258">
        <v>0</v>
      </c>
      <c r="K1654" s="259">
        <v>23.41</v>
      </c>
      <c r="L1654" s="259">
        <v>6.55</v>
      </c>
    </row>
    <row r="1655" spans="2:12" ht="25.5" x14ac:dyDescent="0.25">
      <c r="B1655" s="255" t="s">
        <v>2273</v>
      </c>
      <c r="C1655" s="256" t="s">
        <v>2922</v>
      </c>
      <c r="D1655" s="255" t="s">
        <v>229</v>
      </c>
      <c r="E1655" s="255" t="s">
        <v>536</v>
      </c>
      <c r="F1655" s="518" t="s">
        <v>2283</v>
      </c>
      <c r="G1655" s="518"/>
      <c r="H1655" s="257" t="s">
        <v>268</v>
      </c>
      <c r="I1655" s="258">
        <v>1</v>
      </c>
      <c r="J1655" s="258">
        <v>0</v>
      </c>
      <c r="K1655" s="259">
        <v>3.46</v>
      </c>
      <c r="L1655" s="259">
        <v>3.46</v>
      </c>
    </row>
    <row r="1656" spans="2:12" ht="25.5" x14ac:dyDescent="0.25">
      <c r="B1656" s="255" t="s">
        <v>2273</v>
      </c>
      <c r="C1656" s="256" t="s">
        <v>2163</v>
      </c>
      <c r="D1656" s="255" t="s">
        <v>229</v>
      </c>
      <c r="E1656" s="255" t="s">
        <v>2164</v>
      </c>
      <c r="F1656" s="518" t="s">
        <v>2162</v>
      </c>
      <c r="G1656" s="518"/>
      <c r="H1656" s="257" t="s">
        <v>231</v>
      </c>
      <c r="I1656" s="258">
        <v>0.28000000000000003</v>
      </c>
      <c r="J1656" s="258">
        <v>0</v>
      </c>
      <c r="K1656" s="259">
        <v>16.78</v>
      </c>
      <c r="L1656" s="259">
        <v>4.7</v>
      </c>
    </row>
    <row r="1657" spans="2:12" ht="25.5" x14ac:dyDescent="0.25">
      <c r="B1657" s="260"/>
      <c r="C1657" s="260"/>
      <c r="D1657" s="260"/>
      <c r="E1657" s="260"/>
      <c r="F1657" s="260"/>
      <c r="G1657" s="260" t="s">
        <v>2274</v>
      </c>
      <c r="H1657" s="261">
        <v>5.77</v>
      </c>
      <c r="I1657" s="260" t="s">
        <v>2275</v>
      </c>
      <c r="J1657" s="261">
        <v>5.47</v>
      </c>
      <c r="K1657" s="260" t="s">
        <v>2276</v>
      </c>
      <c r="L1657" s="261">
        <v>11.24</v>
      </c>
    </row>
    <row r="1658" spans="2:12" ht="25.5" x14ac:dyDescent="0.25">
      <c r="B1658" s="260"/>
      <c r="C1658" s="260"/>
      <c r="D1658" s="260"/>
      <c r="E1658" s="260"/>
      <c r="F1658" s="260"/>
      <c r="G1658" s="260" t="s">
        <v>2277</v>
      </c>
      <c r="H1658" s="261">
        <v>0</v>
      </c>
      <c r="I1658" s="519"/>
      <c r="J1658" s="519" t="s">
        <v>2278</v>
      </c>
      <c r="K1658" s="260"/>
      <c r="L1658" s="261">
        <v>14.7</v>
      </c>
    </row>
    <row r="1659" spans="2:12" ht="13.5" thickBot="1" x14ac:dyDescent="0.3">
      <c r="B1659" s="222"/>
      <c r="C1659" s="222"/>
      <c r="D1659" s="222"/>
      <c r="E1659" s="222"/>
      <c r="F1659" s="222"/>
      <c r="G1659" s="222"/>
      <c r="H1659" s="222"/>
      <c r="I1659" s="222" t="s">
        <v>2279</v>
      </c>
      <c r="J1659" s="262" t="s">
        <v>2729</v>
      </c>
      <c r="K1659" s="222" t="s">
        <v>2280</v>
      </c>
      <c r="L1659" s="263">
        <v>44.1</v>
      </c>
    </row>
    <row r="1660" spans="2:12" ht="13.5" thickTop="1" x14ac:dyDescent="0.25">
      <c r="B1660" s="264"/>
      <c r="C1660" s="264"/>
      <c r="D1660" s="264"/>
      <c r="E1660" s="264"/>
      <c r="F1660" s="264"/>
      <c r="G1660" s="264"/>
      <c r="H1660" s="264"/>
      <c r="I1660" s="264"/>
      <c r="J1660" s="264"/>
      <c r="K1660" s="264"/>
      <c r="L1660" s="264"/>
    </row>
    <row r="1661" spans="2:12" ht="45" x14ac:dyDescent="0.25">
      <c r="B1661" s="247" t="s">
        <v>612</v>
      </c>
      <c r="C1661" s="248" t="s">
        <v>24</v>
      </c>
      <c r="D1661" s="247" t="s">
        <v>50</v>
      </c>
      <c r="E1661" s="247" t="s">
        <v>45</v>
      </c>
      <c r="F1661" s="520" t="s">
        <v>2152</v>
      </c>
      <c r="G1661" s="520"/>
      <c r="H1661" s="249" t="s">
        <v>39</v>
      </c>
      <c r="I1661" s="248" t="s">
        <v>41</v>
      </c>
      <c r="J1661" s="248" t="s">
        <v>2271</v>
      </c>
      <c r="K1661" s="248" t="s">
        <v>82</v>
      </c>
      <c r="L1661" s="248" t="s">
        <v>40</v>
      </c>
    </row>
    <row r="1662" spans="2:12" ht="25.5" x14ac:dyDescent="0.25">
      <c r="B1662" s="250" t="s">
        <v>2272</v>
      </c>
      <c r="C1662" s="251" t="s">
        <v>547</v>
      </c>
      <c r="D1662" s="250" t="s">
        <v>229</v>
      </c>
      <c r="E1662" s="250" t="s">
        <v>548</v>
      </c>
      <c r="F1662" s="521">
        <v>8</v>
      </c>
      <c r="G1662" s="521"/>
      <c r="H1662" s="252" t="s">
        <v>279</v>
      </c>
      <c r="I1662" s="253">
        <v>1</v>
      </c>
      <c r="J1662" s="254"/>
      <c r="K1662" s="254">
        <v>21.25</v>
      </c>
      <c r="L1662" s="254">
        <v>21.25</v>
      </c>
    </row>
    <row r="1663" spans="2:12" ht="25.5" x14ac:dyDescent="0.25">
      <c r="B1663" s="255" t="s">
        <v>2273</v>
      </c>
      <c r="C1663" s="256" t="s">
        <v>2877</v>
      </c>
      <c r="D1663" s="255" t="s">
        <v>229</v>
      </c>
      <c r="E1663" s="255" t="s">
        <v>548</v>
      </c>
      <c r="F1663" s="518" t="s">
        <v>2283</v>
      </c>
      <c r="G1663" s="518"/>
      <c r="H1663" s="257" t="s">
        <v>268</v>
      </c>
      <c r="I1663" s="258">
        <v>1</v>
      </c>
      <c r="J1663" s="258">
        <v>0</v>
      </c>
      <c r="K1663" s="259">
        <v>9.61</v>
      </c>
      <c r="L1663" s="259">
        <v>9.61</v>
      </c>
    </row>
    <row r="1664" spans="2:12" ht="25.5" x14ac:dyDescent="0.25">
      <c r="B1664" s="255" t="s">
        <v>2273</v>
      </c>
      <c r="C1664" s="256" t="s">
        <v>2184</v>
      </c>
      <c r="D1664" s="255" t="s">
        <v>229</v>
      </c>
      <c r="E1664" s="255" t="s">
        <v>2185</v>
      </c>
      <c r="F1664" s="518" t="s">
        <v>2162</v>
      </c>
      <c r="G1664" s="518"/>
      <c r="H1664" s="257" t="s">
        <v>231</v>
      </c>
      <c r="I1664" s="258">
        <v>0.28999999999999998</v>
      </c>
      <c r="J1664" s="258">
        <v>0</v>
      </c>
      <c r="K1664" s="259">
        <v>23.41</v>
      </c>
      <c r="L1664" s="259">
        <v>6.79</v>
      </c>
    </row>
    <row r="1665" spans="2:12" ht="25.5" x14ac:dyDescent="0.25">
      <c r="B1665" s="255" t="s">
        <v>2273</v>
      </c>
      <c r="C1665" s="256" t="s">
        <v>2163</v>
      </c>
      <c r="D1665" s="255" t="s">
        <v>229</v>
      </c>
      <c r="E1665" s="255" t="s">
        <v>2164</v>
      </c>
      <c r="F1665" s="518" t="s">
        <v>2162</v>
      </c>
      <c r="G1665" s="518"/>
      <c r="H1665" s="257" t="s">
        <v>231</v>
      </c>
      <c r="I1665" s="258">
        <v>0.28999999999999998</v>
      </c>
      <c r="J1665" s="258">
        <v>0</v>
      </c>
      <c r="K1665" s="259">
        <v>16.78</v>
      </c>
      <c r="L1665" s="259">
        <v>4.87</v>
      </c>
    </row>
    <row r="1666" spans="2:12" ht="25.5" x14ac:dyDescent="0.25">
      <c r="B1666" s="260"/>
      <c r="C1666" s="260"/>
      <c r="D1666" s="260"/>
      <c r="E1666" s="260"/>
      <c r="F1666" s="260"/>
      <c r="G1666" s="260" t="s">
        <v>2274</v>
      </c>
      <c r="H1666" s="261">
        <v>5.98</v>
      </c>
      <c r="I1666" s="260" t="s">
        <v>2275</v>
      </c>
      <c r="J1666" s="261">
        <v>5.66</v>
      </c>
      <c r="K1666" s="260" t="s">
        <v>2276</v>
      </c>
      <c r="L1666" s="261">
        <v>11.64</v>
      </c>
    </row>
    <row r="1667" spans="2:12" ht="25.5" x14ac:dyDescent="0.25">
      <c r="B1667" s="260"/>
      <c r="C1667" s="260"/>
      <c r="D1667" s="260"/>
      <c r="E1667" s="260"/>
      <c r="F1667" s="260"/>
      <c r="G1667" s="260" t="s">
        <v>2277</v>
      </c>
      <c r="H1667" s="261">
        <v>0</v>
      </c>
      <c r="I1667" s="519"/>
      <c r="J1667" s="519" t="s">
        <v>2278</v>
      </c>
      <c r="K1667" s="260"/>
      <c r="L1667" s="261">
        <v>21.25</v>
      </c>
    </row>
    <row r="1668" spans="2:12" ht="13.5" thickBot="1" x14ac:dyDescent="0.3">
      <c r="B1668" s="222"/>
      <c r="C1668" s="222"/>
      <c r="D1668" s="222"/>
      <c r="E1668" s="222"/>
      <c r="F1668" s="222"/>
      <c r="G1668" s="222"/>
      <c r="H1668" s="222"/>
      <c r="I1668" s="222" t="s">
        <v>2279</v>
      </c>
      <c r="J1668" s="262" t="s">
        <v>2810</v>
      </c>
      <c r="K1668" s="222" t="s">
        <v>2280</v>
      </c>
      <c r="L1668" s="263">
        <v>276.25</v>
      </c>
    </row>
    <row r="1669" spans="2:12" ht="13.5" thickTop="1" x14ac:dyDescent="0.25">
      <c r="B1669" s="264"/>
      <c r="C1669" s="264"/>
      <c r="D1669" s="264"/>
      <c r="E1669" s="264"/>
      <c r="F1669" s="264"/>
      <c r="G1669" s="264"/>
      <c r="H1669" s="264"/>
      <c r="I1669" s="264"/>
      <c r="J1669" s="264"/>
      <c r="K1669" s="264"/>
      <c r="L1669" s="264"/>
    </row>
    <row r="1670" spans="2:12" ht="45" x14ac:dyDescent="0.25">
      <c r="B1670" s="247" t="s">
        <v>613</v>
      </c>
      <c r="C1670" s="248" t="s">
        <v>24</v>
      </c>
      <c r="D1670" s="247" t="s">
        <v>50</v>
      </c>
      <c r="E1670" s="247" t="s">
        <v>45</v>
      </c>
      <c r="F1670" s="520" t="s">
        <v>2152</v>
      </c>
      <c r="G1670" s="520"/>
      <c r="H1670" s="249" t="s">
        <v>39</v>
      </c>
      <c r="I1670" s="248" t="s">
        <v>41</v>
      </c>
      <c r="J1670" s="248" t="s">
        <v>2271</v>
      </c>
      <c r="K1670" s="248" t="s">
        <v>82</v>
      </c>
      <c r="L1670" s="248" t="s">
        <v>40</v>
      </c>
    </row>
    <row r="1671" spans="2:12" ht="25.5" x14ac:dyDescent="0.25">
      <c r="B1671" s="250" t="s">
        <v>2272</v>
      </c>
      <c r="C1671" s="251" t="s">
        <v>614</v>
      </c>
      <c r="D1671" s="250" t="s">
        <v>229</v>
      </c>
      <c r="E1671" s="250" t="s">
        <v>615</v>
      </c>
      <c r="F1671" s="521">
        <v>8</v>
      </c>
      <c r="G1671" s="521"/>
      <c r="H1671" s="252" t="s">
        <v>279</v>
      </c>
      <c r="I1671" s="253">
        <v>1</v>
      </c>
      <c r="J1671" s="254"/>
      <c r="K1671" s="254">
        <v>28.85</v>
      </c>
      <c r="L1671" s="254">
        <v>28.85</v>
      </c>
    </row>
    <row r="1672" spans="2:12" ht="25.5" x14ac:dyDescent="0.25">
      <c r="B1672" s="255" t="s">
        <v>2273</v>
      </c>
      <c r="C1672" s="256" t="s">
        <v>2163</v>
      </c>
      <c r="D1672" s="255" t="s">
        <v>229</v>
      </c>
      <c r="E1672" s="255" t="s">
        <v>2164</v>
      </c>
      <c r="F1672" s="518" t="s">
        <v>2162</v>
      </c>
      <c r="G1672" s="518"/>
      <c r="H1672" s="257" t="s">
        <v>231</v>
      </c>
      <c r="I1672" s="258">
        <v>0.37</v>
      </c>
      <c r="J1672" s="258">
        <v>0</v>
      </c>
      <c r="K1672" s="259">
        <v>16.78</v>
      </c>
      <c r="L1672" s="259">
        <v>6.21</v>
      </c>
    </row>
    <row r="1673" spans="2:12" ht="25.5" x14ac:dyDescent="0.25">
      <c r="B1673" s="255" t="s">
        <v>2273</v>
      </c>
      <c r="C1673" s="256" t="s">
        <v>2875</v>
      </c>
      <c r="D1673" s="255" t="s">
        <v>229</v>
      </c>
      <c r="E1673" s="255" t="s">
        <v>2876</v>
      </c>
      <c r="F1673" s="518" t="s">
        <v>2283</v>
      </c>
      <c r="G1673" s="518"/>
      <c r="H1673" s="257" t="s">
        <v>268</v>
      </c>
      <c r="I1673" s="258">
        <v>1</v>
      </c>
      <c r="J1673" s="258">
        <v>0</v>
      </c>
      <c r="K1673" s="259">
        <v>13.99</v>
      </c>
      <c r="L1673" s="259">
        <v>13.99</v>
      </c>
    </row>
    <row r="1674" spans="2:12" ht="25.5" x14ac:dyDescent="0.25">
      <c r="B1674" s="255" t="s">
        <v>2273</v>
      </c>
      <c r="C1674" s="256" t="s">
        <v>2184</v>
      </c>
      <c r="D1674" s="255" t="s">
        <v>229</v>
      </c>
      <c r="E1674" s="255" t="s">
        <v>2185</v>
      </c>
      <c r="F1674" s="518" t="s">
        <v>2162</v>
      </c>
      <c r="G1674" s="518"/>
      <c r="H1674" s="257" t="s">
        <v>231</v>
      </c>
      <c r="I1674" s="258">
        <v>0.37</v>
      </c>
      <c r="J1674" s="258">
        <v>0</v>
      </c>
      <c r="K1674" s="259">
        <v>23.41</v>
      </c>
      <c r="L1674" s="259">
        <v>8.66</v>
      </c>
    </row>
    <row r="1675" spans="2:12" ht="25.5" x14ac:dyDescent="0.25">
      <c r="B1675" s="260"/>
      <c r="C1675" s="260"/>
      <c r="D1675" s="260"/>
      <c r="E1675" s="260"/>
      <c r="F1675" s="260"/>
      <c r="G1675" s="260" t="s">
        <v>2274</v>
      </c>
      <c r="H1675" s="261">
        <v>7.63</v>
      </c>
      <c r="I1675" s="260" t="s">
        <v>2275</v>
      </c>
      <c r="J1675" s="261">
        <v>7.23</v>
      </c>
      <c r="K1675" s="260" t="s">
        <v>2276</v>
      </c>
      <c r="L1675" s="261">
        <v>14.86</v>
      </c>
    </row>
    <row r="1676" spans="2:12" ht="25.5" x14ac:dyDescent="0.25">
      <c r="B1676" s="260"/>
      <c r="C1676" s="260"/>
      <c r="D1676" s="260"/>
      <c r="E1676" s="260"/>
      <c r="F1676" s="260"/>
      <c r="G1676" s="260" t="s">
        <v>2277</v>
      </c>
      <c r="H1676" s="261">
        <v>0</v>
      </c>
      <c r="I1676" s="519"/>
      <c r="J1676" s="519" t="s">
        <v>2278</v>
      </c>
      <c r="K1676" s="260"/>
      <c r="L1676" s="261">
        <v>28.85</v>
      </c>
    </row>
    <row r="1677" spans="2:12" ht="13.5" thickBot="1" x14ac:dyDescent="0.3">
      <c r="B1677" s="222"/>
      <c r="C1677" s="222"/>
      <c r="D1677" s="222"/>
      <c r="E1677" s="222"/>
      <c r="F1677" s="222"/>
      <c r="G1677" s="222"/>
      <c r="H1677" s="222"/>
      <c r="I1677" s="222" t="s">
        <v>2279</v>
      </c>
      <c r="J1677" s="262" t="s">
        <v>2727</v>
      </c>
      <c r="K1677" s="222" t="s">
        <v>2280</v>
      </c>
      <c r="L1677" s="263">
        <v>259.64999999999998</v>
      </c>
    </row>
    <row r="1678" spans="2:12" ht="13.5" thickTop="1" x14ac:dyDescent="0.25">
      <c r="B1678" s="264"/>
      <c r="C1678" s="264"/>
      <c r="D1678" s="264"/>
      <c r="E1678" s="264"/>
      <c r="F1678" s="264"/>
      <c r="G1678" s="264"/>
      <c r="H1678" s="264"/>
      <c r="I1678" s="264"/>
      <c r="J1678" s="264"/>
      <c r="K1678" s="264"/>
      <c r="L1678" s="264"/>
    </row>
    <row r="1679" spans="2:12" ht="45" x14ac:dyDescent="0.25">
      <c r="B1679" s="247" t="s">
        <v>616</v>
      </c>
      <c r="C1679" s="248" t="s">
        <v>24</v>
      </c>
      <c r="D1679" s="247" t="s">
        <v>50</v>
      </c>
      <c r="E1679" s="247" t="s">
        <v>45</v>
      </c>
      <c r="F1679" s="520" t="s">
        <v>2152</v>
      </c>
      <c r="G1679" s="520"/>
      <c r="H1679" s="249" t="s">
        <v>39</v>
      </c>
      <c r="I1679" s="248" t="s">
        <v>41</v>
      </c>
      <c r="J1679" s="248" t="s">
        <v>2271</v>
      </c>
      <c r="K1679" s="248" t="s">
        <v>82</v>
      </c>
      <c r="L1679" s="248" t="s">
        <v>40</v>
      </c>
    </row>
    <row r="1680" spans="2:12" ht="25.5" x14ac:dyDescent="0.25">
      <c r="B1680" s="250" t="s">
        <v>2272</v>
      </c>
      <c r="C1680" s="251" t="s">
        <v>617</v>
      </c>
      <c r="D1680" s="250" t="s">
        <v>229</v>
      </c>
      <c r="E1680" s="250" t="s">
        <v>618</v>
      </c>
      <c r="F1680" s="521">
        <v>8</v>
      </c>
      <c r="G1680" s="521"/>
      <c r="H1680" s="252" t="s">
        <v>279</v>
      </c>
      <c r="I1680" s="253">
        <v>1</v>
      </c>
      <c r="J1680" s="254"/>
      <c r="K1680" s="254">
        <v>31.74</v>
      </c>
      <c r="L1680" s="254">
        <v>31.74</v>
      </c>
    </row>
    <row r="1681" spans="2:12" ht="25.5" x14ac:dyDescent="0.25">
      <c r="B1681" s="255" t="s">
        <v>2273</v>
      </c>
      <c r="C1681" s="256" t="s">
        <v>2163</v>
      </c>
      <c r="D1681" s="255" t="s">
        <v>229</v>
      </c>
      <c r="E1681" s="255" t="s">
        <v>2164</v>
      </c>
      <c r="F1681" s="518" t="s">
        <v>2162</v>
      </c>
      <c r="G1681" s="518"/>
      <c r="H1681" s="257" t="s">
        <v>231</v>
      </c>
      <c r="I1681" s="258">
        <v>0.37</v>
      </c>
      <c r="J1681" s="258">
        <v>0</v>
      </c>
      <c r="K1681" s="259">
        <v>16.78</v>
      </c>
      <c r="L1681" s="259">
        <v>6.21</v>
      </c>
    </row>
    <row r="1682" spans="2:12" ht="25.5" x14ac:dyDescent="0.25">
      <c r="B1682" s="255" t="s">
        <v>2273</v>
      </c>
      <c r="C1682" s="256" t="s">
        <v>2184</v>
      </c>
      <c r="D1682" s="255" t="s">
        <v>229</v>
      </c>
      <c r="E1682" s="255" t="s">
        <v>2185</v>
      </c>
      <c r="F1682" s="518" t="s">
        <v>2162</v>
      </c>
      <c r="G1682" s="518"/>
      <c r="H1682" s="257" t="s">
        <v>231</v>
      </c>
      <c r="I1682" s="258">
        <v>0.37</v>
      </c>
      <c r="J1682" s="258">
        <v>0</v>
      </c>
      <c r="K1682" s="259">
        <v>23.41</v>
      </c>
      <c r="L1682" s="259">
        <v>8.66</v>
      </c>
    </row>
    <row r="1683" spans="2:12" ht="25.5" x14ac:dyDescent="0.25">
      <c r="B1683" s="255" t="s">
        <v>2273</v>
      </c>
      <c r="C1683" s="256" t="s">
        <v>3289</v>
      </c>
      <c r="D1683" s="255" t="s">
        <v>229</v>
      </c>
      <c r="E1683" s="255" t="s">
        <v>3290</v>
      </c>
      <c r="F1683" s="518" t="s">
        <v>2283</v>
      </c>
      <c r="G1683" s="518"/>
      <c r="H1683" s="257" t="s">
        <v>268</v>
      </c>
      <c r="I1683" s="258">
        <v>1</v>
      </c>
      <c r="J1683" s="258">
        <v>0</v>
      </c>
      <c r="K1683" s="259">
        <v>16.88</v>
      </c>
      <c r="L1683" s="259">
        <v>16.88</v>
      </c>
    </row>
    <row r="1684" spans="2:12" ht="25.5" x14ac:dyDescent="0.25">
      <c r="B1684" s="260"/>
      <c r="C1684" s="260"/>
      <c r="D1684" s="260"/>
      <c r="E1684" s="260"/>
      <c r="F1684" s="260"/>
      <c r="G1684" s="260" t="s">
        <v>2274</v>
      </c>
      <c r="H1684" s="261">
        <v>7.63</v>
      </c>
      <c r="I1684" s="260" t="s">
        <v>2275</v>
      </c>
      <c r="J1684" s="261">
        <v>7.23</v>
      </c>
      <c r="K1684" s="260" t="s">
        <v>2276</v>
      </c>
      <c r="L1684" s="261">
        <v>14.86</v>
      </c>
    </row>
    <row r="1685" spans="2:12" ht="25.5" x14ac:dyDescent="0.25">
      <c r="B1685" s="260"/>
      <c r="C1685" s="260"/>
      <c r="D1685" s="260"/>
      <c r="E1685" s="260"/>
      <c r="F1685" s="260"/>
      <c r="G1685" s="260" t="s">
        <v>2277</v>
      </c>
      <c r="H1685" s="261">
        <v>0</v>
      </c>
      <c r="I1685" s="519"/>
      <c r="J1685" s="519" t="s">
        <v>2278</v>
      </c>
      <c r="K1685" s="260"/>
      <c r="L1685" s="261">
        <v>31.74</v>
      </c>
    </row>
    <row r="1686" spans="2:12" ht="13.5" thickBot="1" x14ac:dyDescent="0.3">
      <c r="B1686" s="222"/>
      <c r="C1686" s="222"/>
      <c r="D1686" s="222"/>
      <c r="E1686" s="222"/>
      <c r="F1686" s="222"/>
      <c r="G1686" s="222"/>
      <c r="H1686" s="222"/>
      <c r="I1686" s="222" t="s">
        <v>2279</v>
      </c>
      <c r="J1686" s="262" t="s">
        <v>2553</v>
      </c>
      <c r="K1686" s="222" t="s">
        <v>2280</v>
      </c>
      <c r="L1686" s="263">
        <v>31.74</v>
      </c>
    </row>
    <row r="1687" spans="2:12" ht="13.5" thickTop="1" x14ac:dyDescent="0.25">
      <c r="B1687" s="264"/>
      <c r="C1687" s="264"/>
      <c r="D1687" s="264"/>
      <c r="E1687" s="264"/>
      <c r="F1687" s="264"/>
      <c r="G1687" s="264"/>
      <c r="H1687" s="264"/>
      <c r="I1687" s="264"/>
      <c r="J1687" s="264"/>
      <c r="K1687" s="264"/>
      <c r="L1687" s="264"/>
    </row>
    <row r="1688" spans="2:12" ht="45" x14ac:dyDescent="0.25">
      <c r="B1688" s="247" t="s">
        <v>619</v>
      </c>
      <c r="C1688" s="248" t="s">
        <v>24</v>
      </c>
      <c r="D1688" s="247" t="s">
        <v>50</v>
      </c>
      <c r="E1688" s="247" t="s">
        <v>45</v>
      </c>
      <c r="F1688" s="520" t="s">
        <v>2152</v>
      </c>
      <c r="G1688" s="520"/>
      <c r="H1688" s="249" t="s">
        <v>39</v>
      </c>
      <c r="I1688" s="248" t="s">
        <v>41</v>
      </c>
      <c r="J1688" s="248" t="s">
        <v>2271</v>
      </c>
      <c r="K1688" s="248" t="s">
        <v>82</v>
      </c>
      <c r="L1688" s="248" t="s">
        <v>40</v>
      </c>
    </row>
    <row r="1689" spans="2:12" ht="25.5" x14ac:dyDescent="0.25">
      <c r="B1689" s="250" t="s">
        <v>2272</v>
      </c>
      <c r="C1689" s="251" t="s">
        <v>620</v>
      </c>
      <c r="D1689" s="250" t="s">
        <v>229</v>
      </c>
      <c r="E1689" s="250" t="s">
        <v>621</v>
      </c>
      <c r="F1689" s="521">
        <v>8</v>
      </c>
      <c r="G1689" s="521"/>
      <c r="H1689" s="252" t="s">
        <v>279</v>
      </c>
      <c r="I1689" s="253">
        <v>1</v>
      </c>
      <c r="J1689" s="254"/>
      <c r="K1689" s="254">
        <v>8.48</v>
      </c>
      <c r="L1689" s="254">
        <v>8.48</v>
      </c>
    </row>
    <row r="1690" spans="2:12" ht="25.5" x14ac:dyDescent="0.25">
      <c r="B1690" s="255" t="s">
        <v>2273</v>
      </c>
      <c r="C1690" s="256" t="s">
        <v>2878</v>
      </c>
      <c r="D1690" s="255" t="s">
        <v>229</v>
      </c>
      <c r="E1690" s="255" t="s">
        <v>3291</v>
      </c>
      <c r="F1690" s="518" t="s">
        <v>2283</v>
      </c>
      <c r="G1690" s="518"/>
      <c r="H1690" s="257" t="s">
        <v>268</v>
      </c>
      <c r="I1690" s="258">
        <v>1</v>
      </c>
      <c r="J1690" s="258">
        <v>0</v>
      </c>
      <c r="K1690" s="259">
        <v>2.87</v>
      </c>
      <c r="L1690" s="259">
        <v>2.87</v>
      </c>
    </row>
    <row r="1691" spans="2:12" ht="25.5" x14ac:dyDescent="0.25">
      <c r="B1691" s="255" t="s">
        <v>2273</v>
      </c>
      <c r="C1691" s="256" t="s">
        <v>2163</v>
      </c>
      <c r="D1691" s="255" t="s">
        <v>229</v>
      </c>
      <c r="E1691" s="255" t="s">
        <v>2164</v>
      </c>
      <c r="F1691" s="518" t="s">
        <v>2162</v>
      </c>
      <c r="G1691" s="518"/>
      <c r="H1691" s="257" t="s">
        <v>231</v>
      </c>
      <c r="I1691" s="258">
        <v>0.14000000000000001</v>
      </c>
      <c r="J1691" s="258">
        <v>0</v>
      </c>
      <c r="K1691" s="259">
        <v>16.78</v>
      </c>
      <c r="L1691" s="259">
        <v>2.35</v>
      </c>
    </row>
    <row r="1692" spans="2:12" ht="25.5" x14ac:dyDescent="0.25">
      <c r="B1692" s="255" t="s">
        <v>2273</v>
      </c>
      <c r="C1692" s="256" t="s">
        <v>2184</v>
      </c>
      <c r="D1692" s="255" t="s">
        <v>229</v>
      </c>
      <c r="E1692" s="255" t="s">
        <v>2185</v>
      </c>
      <c r="F1692" s="518" t="s">
        <v>2162</v>
      </c>
      <c r="G1692" s="518"/>
      <c r="H1692" s="257" t="s">
        <v>231</v>
      </c>
      <c r="I1692" s="258">
        <v>0.14000000000000001</v>
      </c>
      <c r="J1692" s="258">
        <v>0</v>
      </c>
      <c r="K1692" s="259">
        <v>23.41</v>
      </c>
      <c r="L1692" s="259">
        <v>3.28</v>
      </c>
    </row>
    <row r="1693" spans="2:12" ht="25.5" x14ac:dyDescent="0.25">
      <c r="B1693" s="260"/>
      <c r="C1693" s="260"/>
      <c r="D1693" s="260"/>
      <c r="E1693" s="260"/>
      <c r="F1693" s="260"/>
      <c r="G1693" s="260" t="s">
        <v>2274</v>
      </c>
      <c r="H1693" s="261">
        <v>2.88</v>
      </c>
      <c r="I1693" s="260" t="s">
        <v>2275</v>
      </c>
      <c r="J1693" s="261">
        <v>2.73</v>
      </c>
      <c r="K1693" s="260" t="s">
        <v>2276</v>
      </c>
      <c r="L1693" s="261">
        <v>5.61</v>
      </c>
    </row>
    <row r="1694" spans="2:12" ht="25.5" x14ac:dyDescent="0.25">
      <c r="B1694" s="260"/>
      <c r="C1694" s="260"/>
      <c r="D1694" s="260"/>
      <c r="E1694" s="260"/>
      <c r="F1694" s="260"/>
      <c r="G1694" s="260" t="s">
        <v>2277</v>
      </c>
      <c r="H1694" s="261">
        <v>0</v>
      </c>
      <c r="I1694" s="519"/>
      <c r="J1694" s="519" t="s">
        <v>2278</v>
      </c>
      <c r="K1694" s="260"/>
      <c r="L1694" s="261">
        <v>8.48</v>
      </c>
    </row>
    <row r="1695" spans="2:12" ht="13.5" thickBot="1" x14ac:dyDescent="0.3">
      <c r="B1695" s="222"/>
      <c r="C1695" s="222"/>
      <c r="D1695" s="222"/>
      <c r="E1695" s="222"/>
      <c r="F1695" s="222"/>
      <c r="G1695" s="222"/>
      <c r="H1695" s="222"/>
      <c r="I1695" s="222" t="s">
        <v>2279</v>
      </c>
      <c r="J1695" s="262" t="s">
        <v>2761</v>
      </c>
      <c r="K1695" s="222" t="s">
        <v>2280</v>
      </c>
      <c r="L1695" s="263">
        <v>118.72</v>
      </c>
    </row>
    <row r="1696" spans="2:12" ht="13.5" thickTop="1" x14ac:dyDescent="0.25">
      <c r="B1696" s="264"/>
      <c r="C1696" s="264"/>
      <c r="D1696" s="264"/>
      <c r="E1696" s="264"/>
      <c r="F1696" s="264"/>
      <c r="G1696" s="264"/>
      <c r="H1696" s="264"/>
      <c r="I1696" s="264"/>
      <c r="J1696" s="264"/>
      <c r="K1696" s="264"/>
      <c r="L1696" s="264"/>
    </row>
    <row r="1697" spans="2:12" ht="45" x14ac:dyDescent="0.25">
      <c r="B1697" s="247" t="s">
        <v>622</v>
      </c>
      <c r="C1697" s="248" t="s">
        <v>24</v>
      </c>
      <c r="D1697" s="247" t="s">
        <v>50</v>
      </c>
      <c r="E1697" s="247" t="s">
        <v>45</v>
      </c>
      <c r="F1697" s="520" t="s">
        <v>2152</v>
      </c>
      <c r="G1697" s="520"/>
      <c r="H1697" s="249" t="s">
        <v>39</v>
      </c>
      <c r="I1697" s="248" t="s">
        <v>41</v>
      </c>
      <c r="J1697" s="248" t="s">
        <v>2271</v>
      </c>
      <c r="K1697" s="248" t="s">
        <v>82</v>
      </c>
      <c r="L1697" s="248" t="s">
        <v>40</v>
      </c>
    </row>
    <row r="1698" spans="2:12" ht="25.5" x14ac:dyDescent="0.25">
      <c r="B1698" s="250" t="s">
        <v>2272</v>
      </c>
      <c r="C1698" s="251" t="s">
        <v>623</v>
      </c>
      <c r="D1698" s="250" t="s">
        <v>229</v>
      </c>
      <c r="E1698" s="250" t="s">
        <v>624</v>
      </c>
      <c r="F1698" s="521">
        <v>8</v>
      </c>
      <c r="G1698" s="521"/>
      <c r="H1698" s="252" t="s">
        <v>279</v>
      </c>
      <c r="I1698" s="253">
        <v>1</v>
      </c>
      <c r="J1698" s="254"/>
      <c r="K1698" s="254">
        <v>20.37</v>
      </c>
      <c r="L1698" s="254">
        <v>20.37</v>
      </c>
    </row>
    <row r="1699" spans="2:12" ht="25.5" x14ac:dyDescent="0.25">
      <c r="B1699" s="255" t="s">
        <v>2273</v>
      </c>
      <c r="C1699" s="256" t="s">
        <v>2184</v>
      </c>
      <c r="D1699" s="255" t="s">
        <v>229</v>
      </c>
      <c r="E1699" s="255" t="s">
        <v>2185</v>
      </c>
      <c r="F1699" s="518" t="s">
        <v>2162</v>
      </c>
      <c r="G1699" s="518"/>
      <c r="H1699" s="257" t="s">
        <v>231</v>
      </c>
      <c r="I1699" s="258">
        <v>0.36</v>
      </c>
      <c r="J1699" s="258">
        <v>0</v>
      </c>
      <c r="K1699" s="259">
        <v>23.41</v>
      </c>
      <c r="L1699" s="259">
        <v>8.43</v>
      </c>
    </row>
    <row r="1700" spans="2:12" ht="25.5" x14ac:dyDescent="0.25">
      <c r="B1700" s="255" t="s">
        <v>2273</v>
      </c>
      <c r="C1700" s="256" t="s">
        <v>2163</v>
      </c>
      <c r="D1700" s="255" t="s">
        <v>229</v>
      </c>
      <c r="E1700" s="255" t="s">
        <v>2164</v>
      </c>
      <c r="F1700" s="518" t="s">
        <v>2162</v>
      </c>
      <c r="G1700" s="518"/>
      <c r="H1700" s="257" t="s">
        <v>231</v>
      </c>
      <c r="I1700" s="258">
        <v>0.36</v>
      </c>
      <c r="J1700" s="258">
        <v>0</v>
      </c>
      <c r="K1700" s="259">
        <v>16.78</v>
      </c>
      <c r="L1700" s="259">
        <v>6.04</v>
      </c>
    </row>
    <row r="1701" spans="2:12" ht="25.5" x14ac:dyDescent="0.25">
      <c r="B1701" s="255" t="s">
        <v>2273</v>
      </c>
      <c r="C1701" s="256" t="s">
        <v>2889</v>
      </c>
      <c r="D1701" s="255" t="s">
        <v>229</v>
      </c>
      <c r="E1701" s="255" t="s">
        <v>2890</v>
      </c>
      <c r="F1701" s="518" t="s">
        <v>2283</v>
      </c>
      <c r="G1701" s="518"/>
      <c r="H1701" s="257" t="s">
        <v>268</v>
      </c>
      <c r="I1701" s="258">
        <v>1</v>
      </c>
      <c r="J1701" s="258">
        <v>0</v>
      </c>
      <c r="K1701" s="259">
        <v>5.91</v>
      </c>
      <c r="L1701" s="259">
        <v>5.91</v>
      </c>
    </row>
    <row r="1702" spans="2:12" ht="25.5" x14ac:dyDescent="0.25">
      <c r="B1702" s="260"/>
      <c r="C1702" s="260"/>
      <c r="D1702" s="260"/>
      <c r="E1702" s="260"/>
      <c r="F1702" s="260"/>
      <c r="G1702" s="260" t="s">
        <v>2274</v>
      </c>
      <c r="H1702" s="261">
        <v>7.43</v>
      </c>
      <c r="I1702" s="260" t="s">
        <v>2275</v>
      </c>
      <c r="J1702" s="261">
        <v>7.03</v>
      </c>
      <c r="K1702" s="260" t="s">
        <v>2276</v>
      </c>
      <c r="L1702" s="261">
        <v>14.46</v>
      </c>
    </row>
    <row r="1703" spans="2:12" ht="25.5" x14ac:dyDescent="0.25">
      <c r="B1703" s="260"/>
      <c r="C1703" s="260"/>
      <c r="D1703" s="260"/>
      <c r="E1703" s="260"/>
      <c r="F1703" s="260"/>
      <c r="G1703" s="260" t="s">
        <v>2277</v>
      </c>
      <c r="H1703" s="261">
        <v>0</v>
      </c>
      <c r="I1703" s="519"/>
      <c r="J1703" s="519" t="s">
        <v>2278</v>
      </c>
      <c r="K1703" s="260"/>
      <c r="L1703" s="261">
        <v>20.37</v>
      </c>
    </row>
    <row r="1704" spans="2:12" ht="13.5" thickBot="1" x14ac:dyDescent="0.3">
      <c r="B1704" s="222"/>
      <c r="C1704" s="222"/>
      <c r="D1704" s="222"/>
      <c r="E1704" s="222"/>
      <c r="F1704" s="222"/>
      <c r="G1704" s="222"/>
      <c r="H1704" s="222"/>
      <c r="I1704" s="222" t="s">
        <v>2279</v>
      </c>
      <c r="J1704" s="262" t="s">
        <v>2729</v>
      </c>
      <c r="K1704" s="222" t="s">
        <v>2280</v>
      </c>
      <c r="L1704" s="263">
        <v>61.11</v>
      </c>
    </row>
    <row r="1705" spans="2:12" ht="13.5" thickTop="1" x14ac:dyDescent="0.25">
      <c r="B1705" s="264"/>
      <c r="C1705" s="264"/>
      <c r="D1705" s="264"/>
      <c r="E1705" s="264"/>
      <c r="F1705" s="264"/>
      <c r="G1705" s="264"/>
      <c r="H1705" s="264"/>
      <c r="I1705" s="264"/>
      <c r="J1705" s="264"/>
      <c r="K1705" s="264"/>
      <c r="L1705" s="264"/>
    </row>
    <row r="1706" spans="2:12" ht="45" x14ac:dyDescent="0.25">
      <c r="B1706" s="247" t="s">
        <v>625</v>
      </c>
      <c r="C1706" s="248" t="s">
        <v>24</v>
      </c>
      <c r="D1706" s="247" t="s">
        <v>50</v>
      </c>
      <c r="E1706" s="247" t="s">
        <v>45</v>
      </c>
      <c r="F1706" s="520" t="s">
        <v>2152</v>
      </c>
      <c r="G1706" s="520"/>
      <c r="H1706" s="249" t="s">
        <v>39</v>
      </c>
      <c r="I1706" s="248" t="s">
        <v>41</v>
      </c>
      <c r="J1706" s="248" t="s">
        <v>2271</v>
      </c>
      <c r="K1706" s="248" t="s">
        <v>82</v>
      </c>
      <c r="L1706" s="248" t="s">
        <v>40</v>
      </c>
    </row>
    <row r="1707" spans="2:12" ht="25.5" x14ac:dyDescent="0.25">
      <c r="B1707" s="250" t="s">
        <v>2272</v>
      </c>
      <c r="C1707" s="251" t="s">
        <v>626</v>
      </c>
      <c r="D1707" s="250" t="s">
        <v>229</v>
      </c>
      <c r="E1707" s="250" t="s">
        <v>627</v>
      </c>
      <c r="F1707" s="521">
        <v>8</v>
      </c>
      <c r="G1707" s="521"/>
      <c r="H1707" s="252" t="s">
        <v>628</v>
      </c>
      <c r="I1707" s="253">
        <v>1</v>
      </c>
      <c r="J1707" s="254"/>
      <c r="K1707" s="254">
        <v>63.21</v>
      </c>
      <c r="L1707" s="254">
        <v>63.21</v>
      </c>
    </row>
    <row r="1708" spans="2:12" ht="25.5" x14ac:dyDescent="0.25">
      <c r="B1708" s="255" t="s">
        <v>2273</v>
      </c>
      <c r="C1708" s="256" t="s">
        <v>2163</v>
      </c>
      <c r="D1708" s="255" t="s">
        <v>229</v>
      </c>
      <c r="E1708" s="255" t="s">
        <v>2164</v>
      </c>
      <c r="F1708" s="518" t="s">
        <v>2162</v>
      </c>
      <c r="G1708" s="518"/>
      <c r="H1708" s="257" t="s">
        <v>231</v>
      </c>
      <c r="I1708" s="258">
        <v>0.56000000000000005</v>
      </c>
      <c r="J1708" s="258">
        <v>0</v>
      </c>
      <c r="K1708" s="259">
        <v>16.78</v>
      </c>
      <c r="L1708" s="259">
        <v>9.4</v>
      </c>
    </row>
    <row r="1709" spans="2:12" ht="25.5" x14ac:dyDescent="0.25">
      <c r="B1709" s="255" t="s">
        <v>2273</v>
      </c>
      <c r="C1709" s="256" t="s">
        <v>2880</v>
      </c>
      <c r="D1709" s="255" t="s">
        <v>229</v>
      </c>
      <c r="E1709" s="255" t="s">
        <v>2881</v>
      </c>
      <c r="F1709" s="518" t="s">
        <v>2283</v>
      </c>
      <c r="G1709" s="518"/>
      <c r="H1709" s="257" t="s">
        <v>292</v>
      </c>
      <c r="I1709" s="258">
        <v>1.01</v>
      </c>
      <c r="J1709" s="258">
        <v>0</v>
      </c>
      <c r="K1709" s="259">
        <v>40.32</v>
      </c>
      <c r="L1709" s="259">
        <v>40.72</v>
      </c>
    </row>
    <row r="1710" spans="2:12" ht="25.5" x14ac:dyDescent="0.25">
      <c r="B1710" s="255" t="s">
        <v>2273</v>
      </c>
      <c r="C1710" s="256" t="s">
        <v>2184</v>
      </c>
      <c r="D1710" s="255" t="s">
        <v>229</v>
      </c>
      <c r="E1710" s="255" t="s">
        <v>2185</v>
      </c>
      <c r="F1710" s="518" t="s">
        <v>2162</v>
      </c>
      <c r="G1710" s="518"/>
      <c r="H1710" s="257" t="s">
        <v>231</v>
      </c>
      <c r="I1710" s="258">
        <v>0.56000000000000005</v>
      </c>
      <c r="J1710" s="258">
        <v>0</v>
      </c>
      <c r="K1710" s="259">
        <v>23.41</v>
      </c>
      <c r="L1710" s="259">
        <v>13.11</v>
      </c>
    </row>
    <row r="1711" spans="2:12" ht="25.5" x14ac:dyDescent="0.25">
      <c r="B1711" s="260"/>
      <c r="C1711" s="260"/>
      <c r="D1711" s="260"/>
      <c r="E1711" s="260"/>
      <c r="F1711" s="260"/>
      <c r="G1711" s="260" t="s">
        <v>2274</v>
      </c>
      <c r="H1711" s="261">
        <v>11.55</v>
      </c>
      <c r="I1711" s="260" t="s">
        <v>2275</v>
      </c>
      <c r="J1711" s="261">
        <v>10.94</v>
      </c>
      <c r="K1711" s="260" t="s">
        <v>2276</v>
      </c>
      <c r="L1711" s="261">
        <v>22.49</v>
      </c>
    </row>
    <row r="1712" spans="2:12" ht="25.5" x14ac:dyDescent="0.25">
      <c r="B1712" s="260"/>
      <c r="C1712" s="260"/>
      <c r="D1712" s="260"/>
      <c r="E1712" s="260"/>
      <c r="F1712" s="260"/>
      <c r="G1712" s="260" t="s">
        <v>2277</v>
      </c>
      <c r="H1712" s="261">
        <v>0</v>
      </c>
      <c r="I1712" s="519"/>
      <c r="J1712" s="519" t="s">
        <v>2278</v>
      </c>
      <c r="K1712" s="260"/>
      <c r="L1712" s="261">
        <v>63.21</v>
      </c>
    </row>
    <row r="1713" spans="2:12" ht="13.5" thickBot="1" x14ac:dyDescent="0.3">
      <c r="B1713" s="222"/>
      <c r="C1713" s="222"/>
      <c r="D1713" s="222"/>
      <c r="E1713" s="222"/>
      <c r="F1713" s="222"/>
      <c r="G1713" s="222"/>
      <c r="H1713" s="222"/>
      <c r="I1713" s="222" t="s">
        <v>2279</v>
      </c>
      <c r="J1713" s="262" t="s">
        <v>2833</v>
      </c>
      <c r="K1713" s="222" t="s">
        <v>2280</v>
      </c>
      <c r="L1713" s="263">
        <v>2844.45</v>
      </c>
    </row>
    <row r="1714" spans="2:12" ht="13.5" thickTop="1" x14ac:dyDescent="0.25">
      <c r="B1714" s="264"/>
      <c r="C1714" s="264"/>
      <c r="D1714" s="264"/>
      <c r="E1714" s="264"/>
      <c r="F1714" s="264"/>
      <c r="G1714" s="264"/>
      <c r="H1714" s="264"/>
      <c r="I1714" s="264"/>
      <c r="J1714" s="264"/>
      <c r="K1714" s="264"/>
      <c r="L1714" s="264"/>
    </row>
    <row r="1715" spans="2:12" ht="45" x14ac:dyDescent="0.25">
      <c r="B1715" s="247" t="s">
        <v>629</v>
      </c>
      <c r="C1715" s="248" t="s">
        <v>24</v>
      </c>
      <c r="D1715" s="247" t="s">
        <v>50</v>
      </c>
      <c r="E1715" s="247" t="s">
        <v>45</v>
      </c>
      <c r="F1715" s="520" t="s">
        <v>2152</v>
      </c>
      <c r="G1715" s="520"/>
      <c r="H1715" s="249" t="s">
        <v>39</v>
      </c>
      <c r="I1715" s="248" t="s">
        <v>41</v>
      </c>
      <c r="J1715" s="248" t="s">
        <v>2271</v>
      </c>
      <c r="K1715" s="248" t="s">
        <v>82</v>
      </c>
      <c r="L1715" s="248" t="s">
        <v>40</v>
      </c>
    </row>
    <row r="1716" spans="2:12" ht="25.5" x14ac:dyDescent="0.25">
      <c r="B1716" s="250" t="s">
        <v>2272</v>
      </c>
      <c r="C1716" s="251" t="s">
        <v>559</v>
      </c>
      <c r="D1716" s="250" t="s">
        <v>229</v>
      </c>
      <c r="E1716" s="250" t="s">
        <v>560</v>
      </c>
      <c r="F1716" s="521">
        <v>8</v>
      </c>
      <c r="G1716" s="521"/>
      <c r="H1716" s="252" t="s">
        <v>292</v>
      </c>
      <c r="I1716" s="253">
        <v>1</v>
      </c>
      <c r="J1716" s="254"/>
      <c r="K1716" s="254">
        <v>37.33</v>
      </c>
      <c r="L1716" s="254">
        <v>37.33</v>
      </c>
    </row>
    <row r="1717" spans="2:12" ht="25.5" x14ac:dyDescent="0.25">
      <c r="B1717" s="255" t="s">
        <v>2273</v>
      </c>
      <c r="C1717" s="256" t="s">
        <v>2184</v>
      </c>
      <c r="D1717" s="255" t="s">
        <v>229</v>
      </c>
      <c r="E1717" s="255" t="s">
        <v>2185</v>
      </c>
      <c r="F1717" s="518" t="s">
        <v>2162</v>
      </c>
      <c r="G1717" s="518"/>
      <c r="H1717" s="257" t="s">
        <v>231</v>
      </c>
      <c r="I1717" s="258">
        <v>0.52</v>
      </c>
      <c r="J1717" s="258">
        <v>0</v>
      </c>
      <c r="K1717" s="259">
        <v>23.41</v>
      </c>
      <c r="L1717" s="259">
        <v>12.17</v>
      </c>
    </row>
    <row r="1718" spans="2:12" ht="25.5" x14ac:dyDescent="0.25">
      <c r="B1718" s="255" t="s">
        <v>2273</v>
      </c>
      <c r="C1718" s="256" t="s">
        <v>2163</v>
      </c>
      <c r="D1718" s="255" t="s">
        <v>229</v>
      </c>
      <c r="E1718" s="255" t="s">
        <v>2164</v>
      </c>
      <c r="F1718" s="518" t="s">
        <v>2162</v>
      </c>
      <c r="G1718" s="518"/>
      <c r="H1718" s="257" t="s">
        <v>231</v>
      </c>
      <c r="I1718" s="258">
        <v>0.52</v>
      </c>
      <c r="J1718" s="258">
        <v>0</v>
      </c>
      <c r="K1718" s="259">
        <v>16.78</v>
      </c>
      <c r="L1718" s="259">
        <v>8.73</v>
      </c>
    </row>
    <row r="1719" spans="2:12" ht="25.5" x14ac:dyDescent="0.25">
      <c r="B1719" s="255" t="s">
        <v>2273</v>
      </c>
      <c r="C1719" s="256" t="s">
        <v>2409</v>
      </c>
      <c r="D1719" s="255" t="s">
        <v>229</v>
      </c>
      <c r="E1719" s="255" t="s">
        <v>560</v>
      </c>
      <c r="F1719" s="518" t="s">
        <v>2283</v>
      </c>
      <c r="G1719" s="518"/>
      <c r="H1719" s="257" t="s">
        <v>292</v>
      </c>
      <c r="I1719" s="258">
        <v>1.01</v>
      </c>
      <c r="J1719" s="258">
        <v>0</v>
      </c>
      <c r="K1719" s="259">
        <v>16.28</v>
      </c>
      <c r="L1719" s="259">
        <v>16.440000000000001</v>
      </c>
    </row>
    <row r="1720" spans="2:12" ht="25.5" x14ac:dyDescent="0.25">
      <c r="B1720" s="260"/>
      <c r="C1720" s="260"/>
      <c r="D1720" s="260"/>
      <c r="E1720" s="260"/>
      <c r="F1720" s="260"/>
      <c r="G1720" s="260" t="s">
        <v>2274</v>
      </c>
      <c r="H1720" s="261">
        <v>10.73</v>
      </c>
      <c r="I1720" s="260" t="s">
        <v>2275</v>
      </c>
      <c r="J1720" s="261">
        <v>10.16</v>
      </c>
      <c r="K1720" s="260" t="s">
        <v>2276</v>
      </c>
      <c r="L1720" s="261">
        <v>20.89</v>
      </c>
    </row>
    <row r="1721" spans="2:12" ht="25.5" x14ac:dyDescent="0.25">
      <c r="B1721" s="260"/>
      <c r="C1721" s="260"/>
      <c r="D1721" s="260"/>
      <c r="E1721" s="260"/>
      <c r="F1721" s="260"/>
      <c r="G1721" s="260" t="s">
        <v>2277</v>
      </c>
      <c r="H1721" s="261">
        <v>0</v>
      </c>
      <c r="I1721" s="519"/>
      <c r="J1721" s="519" t="s">
        <v>2278</v>
      </c>
      <c r="K1721" s="260"/>
      <c r="L1721" s="261">
        <v>37.33</v>
      </c>
    </row>
    <row r="1722" spans="2:12" ht="13.5" thickBot="1" x14ac:dyDescent="0.3">
      <c r="B1722" s="222"/>
      <c r="C1722" s="222"/>
      <c r="D1722" s="222"/>
      <c r="E1722" s="222"/>
      <c r="F1722" s="222"/>
      <c r="G1722" s="222"/>
      <c r="H1722" s="222"/>
      <c r="I1722" s="222" t="s">
        <v>2279</v>
      </c>
      <c r="J1722" s="262" t="s">
        <v>3292</v>
      </c>
      <c r="K1722" s="222" t="s">
        <v>2280</v>
      </c>
      <c r="L1722" s="263">
        <v>26.13</v>
      </c>
    </row>
    <row r="1723" spans="2:12" ht="13.5" thickTop="1" x14ac:dyDescent="0.25">
      <c r="B1723" s="264"/>
      <c r="C1723" s="264"/>
      <c r="D1723" s="264"/>
      <c r="E1723" s="264"/>
      <c r="F1723" s="264"/>
      <c r="G1723" s="264"/>
      <c r="H1723" s="264"/>
      <c r="I1723" s="264"/>
      <c r="J1723" s="264"/>
      <c r="K1723" s="264"/>
      <c r="L1723" s="264"/>
    </row>
    <row r="1724" spans="2:12" ht="45" x14ac:dyDescent="0.25">
      <c r="B1724" s="247" t="s">
        <v>630</v>
      </c>
      <c r="C1724" s="248" t="s">
        <v>24</v>
      </c>
      <c r="D1724" s="247" t="s">
        <v>50</v>
      </c>
      <c r="E1724" s="247" t="s">
        <v>45</v>
      </c>
      <c r="F1724" s="520" t="s">
        <v>2152</v>
      </c>
      <c r="G1724" s="520"/>
      <c r="H1724" s="249" t="s">
        <v>39</v>
      </c>
      <c r="I1724" s="248" t="s">
        <v>41</v>
      </c>
      <c r="J1724" s="248" t="s">
        <v>2271</v>
      </c>
      <c r="K1724" s="248" t="s">
        <v>82</v>
      </c>
      <c r="L1724" s="248" t="s">
        <v>40</v>
      </c>
    </row>
    <row r="1725" spans="2:12" ht="25.5" x14ac:dyDescent="0.25">
      <c r="B1725" s="250" t="s">
        <v>2272</v>
      </c>
      <c r="C1725" s="251" t="s">
        <v>556</v>
      </c>
      <c r="D1725" s="250" t="s">
        <v>229</v>
      </c>
      <c r="E1725" s="250" t="s">
        <v>557</v>
      </c>
      <c r="F1725" s="521">
        <v>8</v>
      </c>
      <c r="G1725" s="521"/>
      <c r="H1725" s="252" t="s">
        <v>292</v>
      </c>
      <c r="I1725" s="253">
        <v>1</v>
      </c>
      <c r="J1725" s="254"/>
      <c r="K1725" s="254">
        <v>16.579999999999998</v>
      </c>
      <c r="L1725" s="254">
        <v>16.579999999999998</v>
      </c>
    </row>
    <row r="1726" spans="2:12" ht="25.5" x14ac:dyDescent="0.25">
      <c r="B1726" s="255" t="s">
        <v>2273</v>
      </c>
      <c r="C1726" s="256" t="s">
        <v>2163</v>
      </c>
      <c r="D1726" s="255" t="s">
        <v>229</v>
      </c>
      <c r="E1726" s="255" t="s">
        <v>2164</v>
      </c>
      <c r="F1726" s="518" t="s">
        <v>2162</v>
      </c>
      <c r="G1726" s="518"/>
      <c r="H1726" s="257" t="s">
        <v>231</v>
      </c>
      <c r="I1726" s="258">
        <v>0.24</v>
      </c>
      <c r="J1726" s="258">
        <v>0</v>
      </c>
      <c r="K1726" s="259">
        <v>16.78</v>
      </c>
      <c r="L1726" s="259">
        <v>4.03</v>
      </c>
    </row>
    <row r="1727" spans="2:12" ht="25.5" x14ac:dyDescent="0.25">
      <c r="B1727" s="255" t="s">
        <v>2273</v>
      </c>
      <c r="C1727" s="256" t="s">
        <v>2477</v>
      </c>
      <c r="D1727" s="255" t="s">
        <v>229</v>
      </c>
      <c r="E1727" s="255" t="s">
        <v>557</v>
      </c>
      <c r="F1727" s="518" t="s">
        <v>2283</v>
      </c>
      <c r="G1727" s="518"/>
      <c r="H1727" s="257" t="s">
        <v>292</v>
      </c>
      <c r="I1727" s="258">
        <v>1.01</v>
      </c>
      <c r="J1727" s="258">
        <v>0</v>
      </c>
      <c r="K1727" s="259">
        <v>6.89</v>
      </c>
      <c r="L1727" s="259">
        <v>6.96</v>
      </c>
    </row>
    <row r="1728" spans="2:12" ht="25.5" x14ac:dyDescent="0.25">
      <c r="B1728" s="255" t="s">
        <v>2273</v>
      </c>
      <c r="C1728" s="256" t="s">
        <v>2184</v>
      </c>
      <c r="D1728" s="255" t="s">
        <v>229</v>
      </c>
      <c r="E1728" s="255" t="s">
        <v>2185</v>
      </c>
      <c r="F1728" s="518" t="s">
        <v>2162</v>
      </c>
      <c r="G1728" s="518"/>
      <c r="H1728" s="257" t="s">
        <v>231</v>
      </c>
      <c r="I1728" s="258">
        <v>0.24</v>
      </c>
      <c r="J1728" s="258">
        <v>0</v>
      </c>
      <c r="K1728" s="259">
        <v>23.41</v>
      </c>
      <c r="L1728" s="259">
        <v>5.62</v>
      </c>
    </row>
    <row r="1729" spans="2:12" ht="25.5" x14ac:dyDescent="0.25">
      <c r="B1729" s="260"/>
      <c r="C1729" s="260"/>
      <c r="D1729" s="260"/>
      <c r="E1729" s="260"/>
      <c r="F1729" s="260"/>
      <c r="G1729" s="260" t="s">
        <v>2274</v>
      </c>
      <c r="H1729" s="261">
        <v>4.95</v>
      </c>
      <c r="I1729" s="260" t="s">
        <v>2275</v>
      </c>
      <c r="J1729" s="261">
        <v>4.68</v>
      </c>
      <c r="K1729" s="260" t="s">
        <v>2276</v>
      </c>
      <c r="L1729" s="261">
        <v>9.6300000000000008</v>
      </c>
    </row>
    <row r="1730" spans="2:12" ht="25.5" x14ac:dyDescent="0.25">
      <c r="B1730" s="260"/>
      <c r="C1730" s="260"/>
      <c r="D1730" s="260"/>
      <c r="E1730" s="260"/>
      <c r="F1730" s="260"/>
      <c r="G1730" s="260" t="s">
        <v>2277</v>
      </c>
      <c r="H1730" s="261">
        <v>0</v>
      </c>
      <c r="I1730" s="519"/>
      <c r="J1730" s="519" t="s">
        <v>2278</v>
      </c>
      <c r="K1730" s="260"/>
      <c r="L1730" s="261">
        <v>16.579999999999998</v>
      </c>
    </row>
    <row r="1731" spans="2:12" ht="13.5" thickBot="1" x14ac:dyDescent="0.3">
      <c r="B1731" s="222"/>
      <c r="C1731" s="222"/>
      <c r="D1731" s="222"/>
      <c r="E1731" s="222"/>
      <c r="F1731" s="222"/>
      <c r="G1731" s="222"/>
      <c r="H1731" s="222"/>
      <c r="I1731" s="222" t="s">
        <v>2279</v>
      </c>
      <c r="J1731" s="262" t="s">
        <v>3293</v>
      </c>
      <c r="K1731" s="222" t="s">
        <v>2280</v>
      </c>
      <c r="L1731" s="263">
        <v>338.23</v>
      </c>
    </row>
    <row r="1732" spans="2:12" ht="13.5" thickTop="1" x14ac:dyDescent="0.25">
      <c r="B1732" s="264"/>
      <c r="C1732" s="264"/>
      <c r="D1732" s="264"/>
      <c r="E1732" s="264"/>
      <c r="F1732" s="264"/>
      <c r="G1732" s="264"/>
      <c r="H1732" s="264"/>
      <c r="I1732" s="264"/>
      <c r="J1732" s="264"/>
      <c r="K1732" s="264"/>
      <c r="L1732" s="264"/>
    </row>
    <row r="1733" spans="2:12" ht="45" x14ac:dyDescent="0.25">
      <c r="B1733" s="247" t="s">
        <v>631</v>
      </c>
      <c r="C1733" s="248" t="s">
        <v>24</v>
      </c>
      <c r="D1733" s="247" t="s">
        <v>50</v>
      </c>
      <c r="E1733" s="247" t="s">
        <v>45</v>
      </c>
      <c r="F1733" s="520" t="s">
        <v>2152</v>
      </c>
      <c r="G1733" s="520"/>
      <c r="H1733" s="249" t="s">
        <v>39</v>
      </c>
      <c r="I1733" s="248" t="s">
        <v>41</v>
      </c>
      <c r="J1733" s="248" t="s">
        <v>2271</v>
      </c>
      <c r="K1733" s="248" t="s">
        <v>82</v>
      </c>
      <c r="L1733" s="248" t="s">
        <v>40</v>
      </c>
    </row>
    <row r="1734" spans="2:12" ht="25.5" x14ac:dyDescent="0.25">
      <c r="B1734" s="250" t="s">
        <v>2272</v>
      </c>
      <c r="C1734" s="251" t="s">
        <v>550</v>
      </c>
      <c r="D1734" s="250" t="s">
        <v>229</v>
      </c>
      <c r="E1734" s="250" t="s">
        <v>551</v>
      </c>
      <c r="F1734" s="521">
        <v>8</v>
      </c>
      <c r="G1734" s="521"/>
      <c r="H1734" s="252" t="s">
        <v>292</v>
      </c>
      <c r="I1734" s="253">
        <v>1</v>
      </c>
      <c r="J1734" s="254"/>
      <c r="K1734" s="254">
        <v>22.76</v>
      </c>
      <c r="L1734" s="254">
        <v>22.76</v>
      </c>
    </row>
    <row r="1735" spans="2:12" ht="25.5" x14ac:dyDescent="0.25">
      <c r="B1735" s="255" t="s">
        <v>2273</v>
      </c>
      <c r="C1735" s="256" t="s">
        <v>2163</v>
      </c>
      <c r="D1735" s="255" t="s">
        <v>229</v>
      </c>
      <c r="E1735" s="255" t="s">
        <v>2164</v>
      </c>
      <c r="F1735" s="518" t="s">
        <v>2162</v>
      </c>
      <c r="G1735" s="518"/>
      <c r="H1735" s="257" t="s">
        <v>231</v>
      </c>
      <c r="I1735" s="258">
        <v>0.3</v>
      </c>
      <c r="J1735" s="258">
        <v>0</v>
      </c>
      <c r="K1735" s="259">
        <v>16.78</v>
      </c>
      <c r="L1735" s="259">
        <v>5.03</v>
      </c>
    </row>
    <row r="1736" spans="2:12" ht="25.5" x14ac:dyDescent="0.25">
      <c r="B1736" s="255" t="s">
        <v>2273</v>
      </c>
      <c r="C1736" s="256" t="s">
        <v>2184</v>
      </c>
      <c r="D1736" s="255" t="s">
        <v>229</v>
      </c>
      <c r="E1736" s="255" t="s">
        <v>2185</v>
      </c>
      <c r="F1736" s="518" t="s">
        <v>2162</v>
      </c>
      <c r="G1736" s="518"/>
      <c r="H1736" s="257" t="s">
        <v>231</v>
      </c>
      <c r="I1736" s="258">
        <v>0.3</v>
      </c>
      <c r="J1736" s="258">
        <v>0</v>
      </c>
      <c r="K1736" s="259">
        <v>23.41</v>
      </c>
      <c r="L1736" s="259">
        <v>7.02</v>
      </c>
    </row>
    <row r="1737" spans="2:12" ht="25.5" x14ac:dyDescent="0.25">
      <c r="B1737" s="255" t="s">
        <v>2273</v>
      </c>
      <c r="C1737" s="256" t="s">
        <v>2305</v>
      </c>
      <c r="D1737" s="255" t="s">
        <v>229</v>
      </c>
      <c r="E1737" s="255" t="s">
        <v>551</v>
      </c>
      <c r="F1737" s="518" t="s">
        <v>2283</v>
      </c>
      <c r="G1737" s="518"/>
      <c r="H1737" s="257" t="s">
        <v>292</v>
      </c>
      <c r="I1737" s="258">
        <v>1.01</v>
      </c>
      <c r="J1737" s="258">
        <v>0</v>
      </c>
      <c r="K1737" s="259">
        <v>10.61</v>
      </c>
      <c r="L1737" s="259">
        <v>10.72</v>
      </c>
    </row>
    <row r="1738" spans="2:12" ht="25.5" x14ac:dyDescent="0.25">
      <c r="B1738" s="260"/>
      <c r="C1738" s="260"/>
      <c r="D1738" s="260"/>
      <c r="E1738" s="260"/>
      <c r="F1738" s="260"/>
      <c r="G1738" s="260" t="s">
        <v>2274</v>
      </c>
      <c r="H1738" s="261">
        <v>6.19</v>
      </c>
      <c r="I1738" s="260" t="s">
        <v>2275</v>
      </c>
      <c r="J1738" s="261">
        <v>5.86</v>
      </c>
      <c r="K1738" s="260" t="s">
        <v>2276</v>
      </c>
      <c r="L1738" s="261">
        <v>12.05</v>
      </c>
    </row>
    <row r="1739" spans="2:12" ht="25.5" x14ac:dyDescent="0.25">
      <c r="B1739" s="260"/>
      <c r="C1739" s="260"/>
      <c r="D1739" s="260"/>
      <c r="E1739" s="260"/>
      <c r="F1739" s="260"/>
      <c r="G1739" s="260" t="s">
        <v>2277</v>
      </c>
      <c r="H1739" s="261">
        <v>0</v>
      </c>
      <c r="I1739" s="519"/>
      <c r="J1739" s="519" t="s">
        <v>2278</v>
      </c>
      <c r="K1739" s="260"/>
      <c r="L1739" s="261">
        <v>22.76</v>
      </c>
    </row>
    <row r="1740" spans="2:12" ht="13.5" thickBot="1" x14ac:dyDescent="0.3">
      <c r="B1740" s="222"/>
      <c r="C1740" s="222"/>
      <c r="D1740" s="222"/>
      <c r="E1740" s="222"/>
      <c r="F1740" s="222"/>
      <c r="G1740" s="222"/>
      <c r="H1740" s="222"/>
      <c r="I1740" s="222" t="s">
        <v>2279</v>
      </c>
      <c r="J1740" s="262" t="s">
        <v>3294</v>
      </c>
      <c r="K1740" s="222" t="s">
        <v>2280</v>
      </c>
      <c r="L1740" s="263">
        <v>2972.46</v>
      </c>
    </row>
    <row r="1741" spans="2:12" ht="13.5" thickTop="1" x14ac:dyDescent="0.25">
      <c r="B1741" s="264"/>
      <c r="C1741" s="264"/>
      <c r="D1741" s="264"/>
      <c r="E1741" s="264"/>
      <c r="F1741" s="264"/>
      <c r="G1741" s="264"/>
      <c r="H1741" s="264"/>
      <c r="I1741" s="264"/>
      <c r="J1741" s="264"/>
      <c r="K1741" s="264"/>
      <c r="L1741" s="264"/>
    </row>
    <row r="1742" spans="2:12" ht="45" x14ac:dyDescent="0.25">
      <c r="B1742" s="247" t="s">
        <v>632</v>
      </c>
      <c r="C1742" s="248" t="s">
        <v>24</v>
      </c>
      <c r="D1742" s="247" t="s">
        <v>50</v>
      </c>
      <c r="E1742" s="247" t="s">
        <v>45</v>
      </c>
      <c r="F1742" s="520" t="s">
        <v>2152</v>
      </c>
      <c r="G1742" s="520"/>
      <c r="H1742" s="249" t="s">
        <v>39</v>
      </c>
      <c r="I1742" s="248" t="s">
        <v>41</v>
      </c>
      <c r="J1742" s="248" t="s">
        <v>2271</v>
      </c>
      <c r="K1742" s="248" t="s">
        <v>82</v>
      </c>
      <c r="L1742" s="248" t="s">
        <v>40</v>
      </c>
    </row>
    <row r="1743" spans="2:12" ht="25.5" x14ac:dyDescent="0.25">
      <c r="B1743" s="250" t="s">
        <v>2272</v>
      </c>
      <c r="C1743" s="251" t="s">
        <v>553</v>
      </c>
      <c r="D1743" s="250" t="s">
        <v>229</v>
      </c>
      <c r="E1743" s="250" t="s">
        <v>554</v>
      </c>
      <c r="F1743" s="521">
        <v>8</v>
      </c>
      <c r="G1743" s="521"/>
      <c r="H1743" s="252" t="s">
        <v>292</v>
      </c>
      <c r="I1743" s="253">
        <v>1</v>
      </c>
      <c r="J1743" s="254"/>
      <c r="K1743" s="254">
        <v>34.33</v>
      </c>
      <c r="L1743" s="254">
        <v>34.33</v>
      </c>
    </row>
    <row r="1744" spans="2:12" ht="25.5" x14ac:dyDescent="0.25">
      <c r="B1744" s="255" t="s">
        <v>2273</v>
      </c>
      <c r="C1744" s="256" t="s">
        <v>2882</v>
      </c>
      <c r="D1744" s="255" t="s">
        <v>229</v>
      </c>
      <c r="E1744" s="255" t="s">
        <v>554</v>
      </c>
      <c r="F1744" s="518" t="s">
        <v>2283</v>
      </c>
      <c r="G1744" s="518"/>
      <c r="H1744" s="257" t="s">
        <v>292</v>
      </c>
      <c r="I1744" s="258">
        <v>1.01</v>
      </c>
      <c r="J1744" s="258">
        <v>0</v>
      </c>
      <c r="K1744" s="259">
        <v>14.91</v>
      </c>
      <c r="L1744" s="259">
        <v>15.06</v>
      </c>
    </row>
    <row r="1745" spans="2:12" ht="25.5" x14ac:dyDescent="0.25">
      <c r="B1745" s="255" t="s">
        <v>2273</v>
      </c>
      <c r="C1745" s="256" t="s">
        <v>2184</v>
      </c>
      <c r="D1745" s="255" t="s">
        <v>229</v>
      </c>
      <c r="E1745" s="255" t="s">
        <v>2185</v>
      </c>
      <c r="F1745" s="518" t="s">
        <v>2162</v>
      </c>
      <c r="G1745" s="518"/>
      <c r="H1745" s="257" t="s">
        <v>231</v>
      </c>
      <c r="I1745" s="258">
        <v>0.48</v>
      </c>
      <c r="J1745" s="258">
        <v>0</v>
      </c>
      <c r="K1745" s="259">
        <v>23.41</v>
      </c>
      <c r="L1745" s="259">
        <v>11.24</v>
      </c>
    </row>
    <row r="1746" spans="2:12" ht="25.5" x14ac:dyDescent="0.25">
      <c r="B1746" s="255" t="s">
        <v>2273</v>
      </c>
      <c r="C1746" s="256" t="s">
        <v>2163</v>
      </c>
      <c r="D1746" s="255" t="s">
        <v>229</v>
      </c>
      <c r="E1746" s="255" t="s">
        <v>2164</v>
      </c>
      <c r="F1746" s="518" t="s">
        <v>2162</v>
      </c>
      <c r="G1746" s="518"/>
      <c r="H1746" s="257" t="s">
        <v>231</v>
      </c>
      <c r="I1746" s="258">
        <v>0.48</v>
      </c>
      <c r="J1746" s="258">
        <v>0</v>
      </c>
      <c r="K1746" s="259">
        <v>16.78</v>
      </c>
      <c r="L1746" s="259">
        <v>8.0500000000000007</v>
      </c>
    </row>
    <row r="1747" spans="2:12" ht="25.5" x14ac:dyDescent="0.25">
      <c r="B1747" s="260"/>
      <c r="C1747" s="260"/>
      <c r="D1747" s="260"/>
      <c r="E1747" s="260"/>
      <c r="F1747" s="260"/>
      <c r="G1747" s="260" t="s">
        <v>2274</v>
      </c>
      <c r="H1747" s="261">
        <v>9.9</v>
      </c>
      <c r="I1747" s="260" t="s">
        <v>2275</v>
      </c>
      <c r="J1747" s="261">
        <v>9.3800000000000008</v>
      </c>
      <c r="K1747" s="260" t="s">
        <v>2276</v>
      </c>
      <c r="L1747" s="261">
        <v>19.28</v>
      </c>
    </row>
    <row r="1748" spans="2:12" ht="25.5" x14ac:dyDescent="0.25">
      <c r="B1748" s="260"/>
      <c r="C1748" s="260"/>
      <c r="D1748" s="260"/>
      <c r="E1748" s="260"/>
      <c r="F1748" s="260"/>
      <c r="G1748" s="260" t="s">
        <v>2277</v>
      </c>
      <c r="H1748" s="261">
        <v>0</v>
      </c>
      <c r="I1748" s="519"/>
      <c r="J1748" s="519" t="s">
        <v>2278</v>
      </c>
      <c r="K1748" s="260"/>
      <c r="L1748" s="261">
        <v>34.33</v>
      </c>
    </row>
    <row r="1749" spans="2:12" ht="13.5" thickBot="1" x14ac:dyDescent="0.3">
      <c r="B1749" s="222"/>
      <c r="C1749" s="222"/>
      <c r="D1749" s="222"/>
      <c r="E1749" s="222"/>
      <c r="F1749" s="222"/>
      <c r="G1749" s="222"/>
      <c r="H1749" s="222"/>
      <c r="I1749" s="222" t="s">
        <v>2279</v>
      </c>
      <c r="J1749" s="262" t="s">
        <v>2919</v>
      </c>
      <c r="K1749" s="222" t="s">
        <v>2280</v>
      </c>
      <c r="L1749" s="263">
        <v>1373.2</v>
      </c>
    </row>
    <row r="1750" spans="2:12" ht="13.5" thickTop="1" x14ac:dyDescent="0.25">
      <c r="B1750" s="264"/>
      <c r="C1750" s="264"/>
      <c r="D1750" s="264"/>
      <c r="E1750" s="264"/>
      <c r="F1750" s="264"/>
      <c r="G1750" s="264"/>
      <c r="H1750" s="264"/>
      <c r="I1750" s="264"/>
      <c r="J1750" s="264"/>
      <c r="K1750" s="264"/>
      <c r="L1750" s="264"/>
    </row>
    <row r="1751" spans="2:12" ht="45" x14ac:dyDescent="0.25">
      <c r="B1751" s="247" t="s">
        <v>633</v>
      </c>
      <c r="C1751" s="248" t="s">
        <v>24</v>
      </c>
      <c r="D1751" s="247" t="s">
        <v>50</v>
      </c>
      <c r="E1751" s="247" t="s">
        <v>45</v>
      </c>
      <c r="F1751" s="520" t="s">
        <v>2152</v>
      </c>
      <c r="G1751" s="520"/>
      <c r="H1751" s="249" t="s">
        <v>39</v>
      </c>
      <c r="I1751" s="248" t="s">
        <v>41</v>
      </c>
      <c r="J1751" s="248" t="s">
        <v>2271</v>
      </c>
      <c r="K1751" s="248" t="s">
        <v>82</v>
      </c>
      <c r="L1751" s="248" t="s">
        <v>40</v>
      </c>
    </row>
    <row r="1752" spans="2:12" ht="25.5" x14ac:dyDescent="0.25">
      <c r="B1752" s="250" t="s">
        <v>2272</v>
      </c>
      <c r="C1752" s="251" t="s">
        <v>565</v>
      </c>
      <c r="D1752" s="250" t="s">
        <v>229</v>
      </c>
      <c r="E1752" s="250" t="s">
        <v>566</v>
      </c>
      <c r="F1752" s="521">
        <v>8</v>
      </c>
      <c r="G1752" s="521"/>
      <c r="H1752" s="252" t="s">
        <v>279</v>
      </c>
      <c r="I1752" s="253">
        <v>1</v>
      </c>
      <c r="J1752" s="254"/>
      <c r="K1752" s="254">
        <v>16.690000000000001</v>
      </c>
      <c r="L1752" s="254">
        <v>16.690000000000001</v>
      </c>
    </row>
    <row r="1753" spans="2:12" ht="25.5" x14ac:dyDescent="0.25">
      <c r="B1753" s="255" t="s">
        <v>2273</v>
      </c>
      <c r="C1753" s="256" t="s">
        <v>2918</v>
      </c>
      <c r="D1753" s="255" t="s">
        <v>229</v>
      </c>
      <c r="E1753" s="255" t="s">
        <v>3275</v>
      </c>
      <c r="F1753" s="518" t="s">
        <v>2283</v>
      </c>
      <c r="G1753" s="518"/>
      <c r="H1753" s="257" t="s">
        <v>268</v>
      </c>
      <c r="I1753" s="258">
        <v>1</v>
      </c>
      <c r="J1753" s="258">
        <v>0</v>
      </c>
      <c r="K1753" s="259">
        <v>5.05</v>
      </c>
      <c r="L1753" s="259">
        <v>5.05</v>
      </c>
    </row>
    <row r="1754" spans="2:12" ht="25.5" x14ac:dyDescent="0.25">
      <c r="B1754" s="255" t="s">
        <v>2273</v>
      </c>
      <c r="C1754" s="256" t="s">
        <v>2163</v>
      </c>
      <c r="D1754" s="255" t="s">
        <v>229</v>
      </c>
      <c r="E1754" s="255" t="s">
        <v>2164</v>
      </c>
      <c r="F1754" s="518" t="s">
        <v>2162</v>
      </c>
      <c r="G1754" s="518"/>
      <c r="H1754" s="257" t="s">
        <v>231</v>
      </c>
      <c r="I1754" s="258">
        <v>0.28999999999999998</v>
      </c>
      <c r="J1754" s="258">
        <v>0</v>
      </c>
      <c r="K1754" s="259">
        <v>16.78</v>
      </c>
      <c r="L1754" s="259">
        <v>4.87</v>
      </c>
    </row>
    <row r="1755" spans="2:12" ht="25.5" x14ac:dyDescent="0.25">
      <c r="B1755" s="255" t="s">
        <v>2273</v>
      </c>
      <c r="C1755" s="256" t="s">
        <v>2184</v>
      </c>
      <c r="D1755" s="255" t="s">
        <v>229</v>
      </c>
      <c r="E1755" s="255" t="s">
        <v>2185</v>
      </c>
      <c r="F1755" s="518" t="s">
        <v>2162</v>
      </c>
      <c r="G1755" s="518"/>
      <c r="H1755" s="257" t="s">
        <v>231</v>
      </c>
      <c r="I1755" s="258">
        <v>0.28999999999999998</v>
      </c>
      <c r="J1755" s="258">
        <v>0</v>
      </c>
      <c r="K1755" s="259">
        <v>23.41</v>
      </c>
      <c r="L1755" s="259">
        <v>6.79</v>
      </c>
    </row>
    <row r="1756" spans="2:12" ht="25.5" x14ac:dyDescent="0.25">
      <c r="B1756" s="260"/>
      <c r="C1756" s="260"/>
      <c r="D1756" s="260"/>
      <c r="E1756" s="260"/>
      <c r="F1756" s="260"/>
      <c r="G1756" s="260" t="s">
        <v>2274</v>
      </c>
      <c r="H1756" s="261">
        <v>5.98</v>
      </c>
      <c r="I1756" s="260" t="s">
        <v>2275</v>
      </c>
      <c r="J1756" s="261">
        <v>5.66</v>
      </c>
      <c r="K1756" s="260" t="s">
        <v>2276</v>
      </c>
      <c r="L1756" s="261">
        <v>11.64</v>
      </c>
    </row>
    <row r="1757" spans="2:12" ht="25.5" x14ac:dyDescent="0.25">
      <c r="B1757" s="260"/>
      <c r="C1757" s="260"/>
      <c r="D1757" s="260"/>
      <c r="E1757" s="260"/>
      <c r="F1757" s="260"/>
      <c r="G1757" s="260" t="s">
        <v>2277</v>
      </c>
      <c r="H1757" s="261">
        <v>0</v>
      </c>
      <c r="I1757" s="519"/>
      <c r="J1757" s="519" t="s">
        <v>2278</v>
      </c>
      <c r="K1757" s="260"/>
      <c r="L1757" s="261">
        <v>16.690000000000001</v>
      </c>
    </row>
    <row r="1758" spans="2:12" ht="13.5" thickBot="1" x14ac:dyDescent="0.3">
      <c r="B1758" s="222"/>
      <c r="C1758" s="222"/>
      <c r="D1758" s="222"/>
      <c r="E1758" s="222"/>
      <c r="F1758" s="222"/>
      <c r="G1758" s="222"/>
      <c r="H1758" s="222"/>
      <c r="I1758" s="222" t="s">
        <v>2279</v>
      </c>
      <c r="J1758" s="262" t="s">
        <v>2755</v>
      </c>
      <c r="K1758" s="222" t="s">
        <v>2280</v>
      </c>
      <c r="L1758" s="263">
        <v>116.83</v>
      </c>
    </row>
    <row r="1759" spans="2:12" ht="13.5" thickTop="1" x14ac:dyDescent="0.25">
      <c r="B1759" s="264"/>
      <c r="C1759" s="264"/>
      <c r="D1759" s="264"/>
      <c r="E1759" s="264"/>
      <c r="F1759" s="264"/>
      <c r="G1759" s="264"/>
      <c r="H1759" s="264"/>
      <c r="I1759" s="264"/>
      <c r="J1759" s="264"/>
      <c r="K1759" s="264"/>
      <c r="L1759" s="264"/>
    </row>
    <row r="1760" spans="2:12" x14ac:dyDescent="0.25">
      <c r="B1760" s="244" t="s">
        <v>634</v>
      </c>
      <c r="C1760" s="244"/>
      <c r="D1760" s="244"/>
      <c r="E1760" s="244" t="s">
        <v>635</v>
      </c>
      <c r="F1760" s="244"/>
      <c r="G1760" s="525"/>
      <c r="H1760" s="525"/>
      <c r="I1760" s="244"/>
      <c r="J1760" s="245"/>
      <c r="K1760" s="244"/>
      <c r="L1760" s="246">
        <v>8676.0300000000007</v>
      </c>
    </row>
    <row r="1761" spans="2:12" ht="15" x14ac:dyDescent="0.25">
      <c r="B1761" s="247" t="s">
        <v>636</v>
      </c>
      <c r="C1761" s="248" t="s">
        <v>24</v>
      </c>
      <c r="D1761" s="247" t="s">
        <v>50</v>
      </c>
      <c r="E1761" s="247" t="s">
        <v>45</v>
      </c>
      <c r="F1761" s="520" t="s">
        <v>2152</v>
      </c>
      <c r="G1761" s="520"/>
      <c r="H1761" s="249" t="s">
        <v>39</v>
      </c>
      <c r="I1761" s="248" t="s">
        <v>41</v>
      </c>
      <c r="J1761" s="248" t="s">
        <v>82</v>
      </c>
      <c r="K1761" s="248" t="s">
        <v>40</v>
      </c>
      <c r="L1761"/>
    </row>
    <row r="1762" spans="2:12" ht="25.5" x14ac:dyDescent="0.25">
      <c r="B1762" s="250" t="s">
        <v>2272</v>
      </c>
      <c r="C1762" s="251" t="s">
        <v>499</v>
      </c>
      <c r="D1762" s="250" t="s">
        <v>462</v>
      </c>
      <c r="E1762" s="250" t="s">
        <v>500</v>
      </c>
      <c r="F1762" s="521" t="s">
        <v>2860</v>
      </c>
      <c r="G1762" s="521"/>
      <c r="H1762" s="252" t="s">
        <v>268</v>
      </c>
      <c r="I1762" s="253">
        <v>1</v>
      </c>
      <c r="J1762" s="254">
        <v>5.34</v>
      </c>
      <c r="K1762" s="254">
        <v>5.34</v>
      </c>
      <c r="L1762"/>
    </row>
    <row r="1763" spans="2:12" ht="15" x14ac:dyDescent="0.25">
      <c r="B1763" s="247" t="s">
        <v>38</v>
      </c>
      <c r="C1763" s="248" t="s">
        <v>24</v>
      </c>
      <c r="D1763" s="247" t="s">
        <v>50</v>
      </c>
      <c r="E1763" s="247" t="s">
        <v>45</v>
      </c>
      <c r="F1763" s="520" t="s">
        <v>2152</v>
      </c>
      <c r="G1763" s="522"/>
      <c r="H1763" s="249" t="s">
        <v>39</v>
      </c>
      <c r="I1763" s="248" t="s">
        <v>41</v>
      </c>
      <c r="J1763" s="248" t="s">
        <v>82</v>
      </c>
      <c r="K1763" s="248" t="s">
        <v>40</v>
      </c>
      <c r="L1763"/>
    </row>
    <row r="1764" spans="2:12" ht="25.5" x14ac:dyDescent="0.25">
      <c r="B1764" s="255" t="s">
        <v>2273</v>
      </c>
      <c r="C1764" s="256" t="s">
        <v>2184</v>
      </c>
      <c r="D1764" s="255" t="s">
        <v>229</v>
      </c>
      <c r="E1764" s="255" t="s">
        <v>2185</v>
      </c>
      <c r="F1764" s="518" t="s">
        <v>2162</v>
      </c>
      <c r="G1764" s="518"/>
      <c r="H1764" s="257" t="s">
        <v>231</v>
      </c>
      <c r="I1764" s="258">
        <v>0.1</v>
      </c>
      <c r="J1764" s="259" t="s">
        <v>2222</v>
      </c>
      <c r="K1764" s="270" t="s">
        <v>3260</v>
      </c>
      <c r="L1764"/>
    </row>
    <row r="1765" spans="2:12" ht="25.5" x14ac:dyDescent="0.25">
      <c r="B1765" s="255" t="s">
        <v>2273</v>
      </c>
      <c r="C1765" s="256" t="s">
        <v>2861</v>
      </c>
      <c r="D1765" s="255" t="s">
        <v>434</v>
      </c>
      <c r="E1765" s="255" t="s">
        <v>2862</v>
      </c>
      <c r="F1765" s="518" t="s">
        <v>2283</v>
      </c>
      <c r="G1765" s="518"/>
      <c r="H1765" s="257" t="s">
        <v>428</v>
      </c>
      <c r="I1765" s="258">
        <v>1</v>
      </c>
      <c r="J1765" s="259" t="s">
        <v>2729</v>
      </c>
      <c r="K1765" s="270" t="s">
        <v>2729</v>
      </c>
      <c r="L1765"/>
    </row>
    <row r="1766" spans="2:12" ht="15" x14ac:dyDescent="0.25">
      <c r="B1766" s="523" t="s">
        <v>2697</v>
      </c>
      <c r="C1766" s="522"/>
      <c r="D1766" s="522"/>
      <c r="E1766" s="522"/>
      <c r="F1766" s="522"/>
      <c r="G1766" s="522"/>
      <c r="H1766" s="522"/>
      <c r="I1766" s="522"/>
      <c r="J1766" s="522"/>
      <c r="K1766" s="522"/>
      <c r="L1766"/>
    </row>
    <row r="1767" spans="2:12" ht="15" x14ac:dyDescent="0.25">
      <c r="B1767" s="247" t="s">
        <v>38</v>
      </c>
      <c r="C1767" s="248" t="s">
        <v>24</v>
      </c>
      <c r="D1767" s="247" t="s">
        <v>50</v>
      </c>
      <c r="E1767" s="247" t="s">
        <v>45</v>
      </c>
      <c r="F1767" s="520" t="s">
        <v>2152</v>
      </c>
      <c r="G1767" s="522"/>
      <c r="H1767" s="249" t="s">
        <v>39</v>
      </c>
      <c r="I1767" s="248" t="s">
        <v>41</v>
      </c>
      <c r="J1767" s="248" t="s">
        <v>82</v>
      </c>
      <c r="K1767" s="248" t="s">
        <v>40</v>
      </c>
      <c r="L1767"/>
    </row>
    <row r="1768" spans="2:12" ht="25.5" x14ac:dyDescent="0.25">
      <c r="B1768" s="255" t="s">
        <v>2273</v>
      </c>
      <c r="C1768" s="256" t="s">
        <v>2184</v>
      </c>
      <c r="D1768" s="255" t="s">
        <v>229</v>
      </c>
      <c r="E1768" s="255" t="s">
        <v>2185</v>
      </c>
      <c r="F1768" s="518" t="s">
        <v>2162</v>
      </c>
      <c r="G1768" s="518"/>
      <c r="H1768" s="257" t="s">
        <v>231</v>
      </c>
      <c r="I1768" s="258">
        <v>0.1</v>
      </c>
      <c r="J1768" s="259" t="s">
        <v>2222</v>
      </c>
      <c r="K1768" s="270" t="s">
        <v>3260</v>
      </c>
      <c r="L1768"/>
    </row>
    <row r="1769" spans="2:12" ht="25.5" x14ac:dyDescent="0.25">
      <c r="B1769" s="255" t="s">
        <v>2273</v>
      </c>
      <c r="C1769" s="256" t="s">
        <v>2861</v>
      </c>
      <c r="D1769" s="255" t="s">
        <v>434</v>
      </c>
      <c r="E1769" s="255" t="s">
        <v>2862</v>
      </c>
      <c r="F1769" s="518" t="s">
        <v>2283</v>
      </c>
      <c r="G1769" s="518"/>
      <c r="H1769" s="257" t="s">
        <v>428</v>
      </c>
      <c r="I1769" s="258">
        <v>1</v>
      </c>
      <c r="J1769" s="259" t="s">
        <v>2729</v>
      </c>
      <c r="K1769" s="270" t="s">
        <v>2729</v>
      </c>
      <c r="L1769"/>
    </row>
    <row r="1770" spans="2:12" ht="25.5" x14ac:dyDescent="0.25">
      <c r="B1770" s="260"/>
      <c r="C1770" s="260"/>
      <c r="D1770" s="260"/>
      <c r="E1770" s="260"/>
      <c r="F1770" s="260" t="s">
        <v>2274</v>
      </c>
      <c r="G1770" s="261">
        <v>1.2</v>
      </c>
      <c r="H1770" s="260" t="s">
        <v>2275</v>
      </c>
      <c r="I1770" s="261">
        <v>1.1399999999999999</v>
      </c>
      <c r="J1770" s="260" t="s">
        <v>2276</v>
      </c>
      <c r="K1770" s="261">
        <v>2.34</v>
      </c>
      <c r="L1770"/>
    </row>
    <row r="1771" spans="2:12" ht="25.5" x14ac:dyDescent="0.25">
      <c r="B1771" s="260"/>
      <c r="C1771" s="260"/>
      <c r="D1771" s="260"/>
      <c r="E1771" s="260"/>
      <c r="F1771" s="260" t="s">
        <v>2277</v>
      </c>
      <c r="G1771" s="261">
        <v>0</v>
      </c>
      <c r="H1771" s="260"/>
      <c r="I1771" s="519" t="s">
        <v>2278</v>
      </c>
      <c r="J1771" s="519"/>
      <c r="K1771" s="261">
        <v>5.34</v>
      </c>
      <c r="L1771"/>
    </row>
    <row r="1772" spans="2:12" ht="15.75" thickBot="1" x14ac:dyDescent="0.3">
      <c r="B1772" s="222"/>
      <c r="C1772" s="222"/>
      <c r="D1772" s="222"/>
      <c r="E1772" s="222"/>
      <c r="F1772" s="222"/>
      <c r="G1772" s="222"/>
      <c r="H1772" s="222" t="s">
        <v>2279</v>
      </c>
      <c r="I1772" s="262" t="s">
        <v>2695</v>
      </c>
      <c r="J1772" s="222" t="s">
        <v>2280</v>
      </c>
      <c r="K1772" s="263">
        <v>10.68</v>
      </c>
      <c r="L1772"/>
    </row>
    <row r="1773" spans="2:12" ht="15.75" thickTop="1" x14ac:dyDescent="0.25">
      <c r="B1773" s="264"/>
      <c r="C1773" s="264"/>
      <c r="D1773" s="264"/>
      <c r="E1773" s="264"/>
      <c r="F1773" s="264"/>
      <c r="G1773" s="264"/>
      <c r="H1773" s="264"/>
      <c r="I1773" s="264"/>
      <c r="J1773" s="264"/>
      <c r="K1773" s="264"/>
      <c r="L1773"/>
    </row>
    <row r="1774" spans="2:12" ht="15" x14ac:dyDescent="0.25">
      <c r="B1774" s="247" t="s">
        <v>637</v>
      </c>
      <c r="C1774" s="248" t="s">
        <v>24</v>
      </c>
      <c r="D1774" s="247" t="s">
        <v>50</v>
      </c>
      <c r="E1774" s="247" t="s">
        <v>45</v>
      </c>
      <c r="F1774" s="520" t="s">
        <v>2152</v>
      </c>
      <c r="G1774" s="520"/>
      <c r="H1774" s="249" t="s">
        <v>39</v>
      </c>
      <c r="I1774" s="248" t="s">
        <v>41</v>
      </c>
      <c r="J1774" s="248" t="s">
        <v>82</v>
      </c>
      <c r="K1774" s="248" t="s">
        <v>40</v>
      </c>
      <c r="L1774"/>
    </row>
    <row r="1775" spans="2:12" ht="25.5" x14ac:dyDescent="0.25">
      <c r="B1775" s="250" t="s">
        <v>2272</v>
      </c>
      <c r="C1775" s="251" t="s">
        <v>505</v>
      </c>
      <c r="D1775" s="250" t="s">
        <v>462</v>
      </c>
      <c r="E1775" s="250" t="s">
        <v>506</v>
      </c>
      <c r="F1775" s="521" t="s">
        <v>2854</v>
      </c>
      <c r="G1775" s="521"/>
      <c r="H1775" s="252" t="s">
        <v>268</v>
      </c>
      <c r="I1775" s="253">
        <v>1</v>
      </c>
      <c r="J1775" s="254">
        <v>4.1500000000000004</v>
      </c>
      <c r="K1775" s="254">
        <v>4.1500000000000004</v>
      </c>
      <c r="L1775"/>
    </row>
    <row r="1776" spans="2:12" ht="15" x14ac:dyDescent="0.25">
      <c r="B1776" s="247" t="s">
        <v>38</v>
      </c>
      <c r="C1776" s="248" t="s">
        <v>24</v>
      </c>
      <c r="D1776" s="247" t="s">
        <v>50</v>
      </c>
      <c r="E1776" s="247" t="s">
        <v>45</v>
      </c>
      <c r="F1776" s="520" t="s">
        <v>2152</v>
      </c>
      <c r="G1776" s="522"/>
      <c r="H1776" s="249" t="s">
        <v>39</v>
      </c>
      <c r="I1776" s="248" t="s">
        <v>41</v>
      </c>
      <c r="J1776" s="248" t="s">
        <v>82</v>
      </c>
      <c r="K1776" s="248" t="s">
        <v>40</v>
      </c>
      <c r="L1776"/>
    </row>
    <row r="1777" spans="2:12" ht="25.5" x14ac:dyDescent="0.25">
      <c r="B1777" s="255" t="s">
        <v>2273</v>
      </c>
      <c r="C1777" s="256" t="s">
        <v>2184</v>
      </c>
      <c r="D1777" s="255" t="s">
        <v>229</v>
      </c>
      <c r="E1777" s="255" t="s">
        <v>2185</v>
      </c>
      <c r="F1777" s="518" t="s">
        <v>2162</v>
      </c>
      <c r="G1777" s="518"/>
      <c r="H1777" s="257" t="s">
        <v>231</v>
      </c>
      <c r="I1777" s="258">
        <v>0.1</v>
      </c>
      <c r="J1777" s="259" t="s">
        <v>2222</v>
      </c>
      <c r="K1777" s="270" t="s">
        <v>3260</v>
      </c>
      <c r="L1777"/>
    </row>
    <row r="1778" spans="2:12" ht="38.25" x14ac:dyDescent="0.25">
      <c r="B1778" s="255" t="s">
        <v>2273</v>
      </c>
      <c r="C1778" s="256" t="s">
        <v>3263</v>
      </c>
      <c r="D1778" s="255" t="s">
        <v>462</v>
      </c>
      <c r="E1778" s="255" t="s">
        <v>3264</v>
      </c>
      <c r="F1778" s="518" t="s">
        <v>2283</v>
      </c>
      <c r="G1778" s="518"/>
      <c r="H1778" s="257" t="s">
        <v>268</v>
      </c>
      <c r="I1778" s="258">
        <v>1</v>
      </c>
      <c r="J1778" s="259" t="s">
        <v>3265</v>
      </c>
      <c r="K1778" s="270" t="s">
        <v>3265</v>
      </c>
      <c r="L1778"/>
    </row>
    <row r="1779" spans="2:12" ht="15" x14ac:dyDescent="0.25">
      <c r="B1779" s="523" t="s">
        <v>2697</v>
      </c>
      <c r="C1779" s="522"/>
      <c r="D1779" s="522"/>
      <c r="E1779" s="522"/>
      <c r="F1779" s="522"/>
      <c r="G1779" s="522"/>
      <c r="H1779" s="522"/>
      <c r="I1779" s="522"/>
      <c r="J1779" s="522"/>
      <c r="K1779" s="522"/>
      <c r="L1779"/>
    </row>
    <row r="1780" spans="2:12" ht="15" x14ac:dyDescent="0.25">
      <c r="B1780" s="247" t="s">
        <v>38</v>
      </c>
      <c r="C1780" s="248" t="s">
        <v>24</v>
      </c>
      <c r="D1780" s="247" t="s">
        <v>50</v>
      </c>
      <c r="E1780" s="247" t="s">
        <v>45</v>
      </c>
      <c r="F1780" s="520" t="s">
        <v>2152</v>
      </c>
      <c r="G1780" s="522"/>
      <c r="H1780" s="249" t="s">
        <v>39</v>
      </c>
      <c r="I1780" s="248" t="s">
        <v>41</v>
      </c>
      <c r="J1780" s="248" t="s">
        <v>82</v>
      </c>
      <c r="K1780" s="248" t="s">
        <v>40</v>
      </c>
      <c r="L1780"/>
    </row>
    <row r="1781" spans="2:12" ht="25.5" x14ac:dyDescent="0.25">
      <c r="B1781" s="255" t="s">
        <v>2273</v>
      </c>
      <c r="C1781" s="256" t="s">
        <v>2184</v>
      </c>
      <c r="D1781" s="255" t="s">
        <v>229</v>
      </c>
      <c r="E1781" s="255" t="s">
        <v>2185</v>
      </c>
      <c r="F1781" s="518" t="s">
        <v>2162</v>
      </c>
      <c r="G1781" s="518"/>
      <c r="H1781" s="257" t="s">
        <v>231</v>
      </c>
      <c r="I1781" s="258">
        <v>0.1</v>
      </c>
      <c r="J1781" s="259" t="s">
        <v>2222</v>
      </c>
      <c r="K1781" s="270" t="s">
        <v>3260</v>
      </c>
      <c r="L1781"/>
    </row>
    <row r="1782" spans="2:12" ht="38.25" x14ac:dyDescent="0.25">
      <c r="B1782" s="255" t="s">
        <v>2273</v>
      </c>
      <c r="C1782" s="256" t="s">
        <v>3263</v>
      </c>
      <c r="D1782" s="255" t="s">
        <v>462</v>
      </c>
      <c r="E1782" s="255" t="s">
        <v>3264</v>
      </c>
      <c r="F1782" s="518" t="s">
        <v>2283</v>
      </c>
      <c r="G1782" s="518"/>
      <c r="H1782" s="257" t="s">
        <v>268</v>
      </c>
      <c r="I1782" s="258">
        <v>1</v>
      </c>
      <c r="J1782" s="259" t="s">
        <v>3265</v>
      </c>
      <c r="K1782" s="270" t="s">
        <v>3265</v>
      </c>
      <c r="L1782"/>
    </row>
    <row r="1783" spans="2:12" ht="25.5" x14ac:dyDescent="0.25">
      <c r="B1783" s="260"/>
      <c r="C1783" s="260"/>
      <c r="D1783" s="260"/>
      <c r="E1783" s="260"/>
      <c r="F1783" s="260" t="s">
        <v>2274</v>
      </c>
      <c r="G1783" s="261">
        <v>1.2</v>
      </c>
      <c r="H1783" s="260" t="s">
        <v>2275</v>
      </c>
      <c r="I1783" s="261">
        <v>1.1399999999999999</v>
      </c>
      <c r="J1783" s="260" t="s">
        <v>2276</v>
      </c>
      <c r="K1783" s="261">
        <v>2.34</v>
      </c>
      <c r="L1783"/>
    </row>
    <row r="1784" spans="2:12" ht="25.5" x14ac:dyDescent="0.25">
      <c r="B1784" s="260"/>
      <c r="C1784" s="260"/>
      <c r="D1784" s="260"/>
      <c r="E1784" s="260"/>
      <c r="F1784" s="260" t="s">
        <v>2277</v>
      </c>
      <c r="G1784" s="261">
        <v>0</v>
      </c>
      <c r="H1784" s="260"/>
      <c r="I1784" s="519" t="s">
        <v>2278</v>
      </c>
      <c r="J1784" s="519"/>
      <c r="K1784" s="261">
        <v>4.1500000000000004</v>
      </c>
      <c r="L1784"/>
    </row>
    <row r="1785" spans="2:12" ht="15.75" thickBot="1" x14ac:dyDescent="0.3">
      <c r="B1785" s="222"/>
      <c r="C1785" s="222"/>
      <c r="D1785" s="222"/>
      <c r="E1785" s="222"/>
      <c r="F1785" s="222"/>
      <c r="G1785" s="222"/>
      <c r="H1785" s="222" t="s">
        <v>2279</v>
      </c>
      <c r="I1785" s="262" t="s">
        <v>2926</v>
      </c>
      <c r="J1785" s="222" t="s">
        <v>2280</v>
      </c>
      <c r="K1785" s="263">
        <v>913</v>
      </c>
      <c r="L1785"/>
    </row>
    <row r="1786" spans="2:12" ht="15.75" thickTop="1" x14ac:dyDescent="0.25">
      <c r="B1786" s="264"/>
      <c r="C1786" s="264"/>
      <c r="D1786" s="264"/>
      <c r="E1786" s="264"/>
      <c r="F1786" s="264"/>
      <c r="G1786" s="264"/>
      <c r="H1786" s="264"/>
      <c r="I1786" s="264"/>
      <c r="J1786" s="264"/>
      <c r="K1786" s="264"/>
      <c r="L1786"/>
    </row>
    <row r="1787" spans="2:12" ht="15" x14ac:dyDescent="0.25">
      <c r="B1787" s="247" t="s">
        <v>638</v>
      </c>
      <c r="C1787" s="248" t="s">
        <v>24</v>
      </c>
      <c r="D1787" s="247" t="s">
        <v>50</v>
      </c>
      <c r="E1787" s="247" t="s">
        <v>45</v>
      </c>
      <c r="F1787" s="520" t="s">
        <v>2152</v>
      </c>
      <c r="G1787" s="520"/>
      <c r="H1787" s="249" t="s">
        <v>39</v>
      </c>
      <c r="I1787" s="248" t="s">
        <v>41</v>
      </c>
      <c r="J1787" s="248" t="s">
        <v>2271</v>
      </c>
      <c r="K1787" s="248" t="s">
        <v>82</v>
      </c>
      <c r="L1787" s="248" t="s">
        <v>40</v>
      </c>
    </row>
    <row r="1788" spans="2:12" ht="25.5" x14ac:dyDescent="0.25">
      <c r="B1788" s="250" t="s">
        <v>2272</v>
      </c>
      <c r="C1788" s="251" t="s">
        <v>502</v>
      </c>
      <c r="D1788" s="250" t="s">
        <v>238</v>
      </c>
      <c r="E1788" s="250" t="s">
        <v>503</v>
      </c>
      <c r="F1788" s="521">
        <v>100</v>
      </c>
      <c r="G1788" s="521"/>
      <c r="H1788" s="252" t="s">
        <v>268</v>
      </c>
      <c r="I1788" s="253">
        <v>1</v>
      </c>
      <c r="J1788" s="254"/>
      <c r="K1788" s="254">
        <v>4.83</v>
      </c>
      <c r="L1788" s="254">
        <v>4.83</v>
      </c>
    </row>
    <row r="1789" spans="2:12" ht="25.5" x14ac:dyDescent="0.25">
      <c r="B1789" s="255" t="s">
        <v>2273</v>
      </c>
      <c r="C1789" s="256" t="s">
        <v>3261</v>
      </c>
      <c r="D1789" s="255" t="s">
        <v>434</v>
      </c>
      <c r="E1789" s="255" t="s">
        <v>3262</v>
      </c>
      <c r="F1789" s="518" t="s">
        <v>2283</v>
      </c>
      <c r="G1789" s="518"/>
      <c r="H1789" s="257" t="s">
        <v>428</v>
      </c>
      <c r="I1789" s="258">
        <v>1</v>
      </c>
      <c r="J1789" s="258">
        <v>0</v>
      </c>
      <c r="K1789" s="259">
        <v>2.4900000000000002</v>
      </c>
      <c r="L1789" s="259">
        <v>2.4900000000000002</v>
      </c>
    </row>
    <row r="1790" spans="2:12" ht="25.5" x14ac:dyDescent="0.25">
      <c r="B1790" s="255" t="s">
        <v>2273</v>
      </c>
      <c r="C1790" s="256" t="s">
        <v>2184</v>
      </c>
      <c r="D1790" s="255" t="s">
        <v>229</v>
      </c>
      <c r="E1790" s="255" t="s">
        <v>2185</v>
      </c>
      <c r="F1790" s="518" t="s">
        <v>2162</v>
      </c>
      <c r="G1790" s="518"/>
      <c r="H1790" s="257" t="s">
        <v>231</v>
      </c>
      <c r="I1790" s="258">
        <v>0.1</v>
      </c>
      <c r="J1790" s="258">
        <v>0</v>
      </c>
      <c r="K1790" s="259">
        <v>23.41</v>
      </c>
      <c r="L1790" s="259">
        <v>2.34</v>
      </c>
    </row>
    <row r="1791" spans="2:12" ht="25.5" x14ac:dyDescent="0.25">
      <c r="B1791" s="260"/>
      <c r="C1791" s="260"/>
      <c r="D1791" s="260"/>
      <c r="E1791" s="260"/>
      <c r="F1791" s="260"/>
      <c r="G1791" s="260" t="s">
        <v>2274</v>
      </c>
      <c r="H1791" s="261">
        <v>1.2</v>
      </c>
      <c r="I1791" s="260" t="s">
        <v>2275</v>
      </c>
      <c r="J1791" s="261">
        <v>1.1399999999999999</v>
      </c>
      <c r="K1791" s="260" t="s">
        <v>2276</v>
      </c>
      <c r="L1791" s="261">
        <v>2.34</v>
      </c>
    </row>
    <row r="1792" spans="2:12" ht="25.5" x14ac:dyDescent="0.25">
      <c r="B1792" s="260"/>
      <c r="C1792" s="260"/>
      <c r="D1792" s="260"/>
      <c r="E1792" s="260"/>
      <c r="F1792" s="260"/>
      <c r="G1792" s="260" t="s">
        <v>2277</v>
      </c>
      <c r="H1792" s="261">
        <v>0</v>
      </c>
      <c r="I1792" s="519"/>
      <c r="J1792" s="519" t="s">
        <v>2278</v>
      </c>
      <c r="K1792" s="260"/>
      <c r="L1792" s="261">
        <v>4.83</v>
      </c>
    </row>
    <row r="1793" spans="2:12" ht="13.5" thickBot="1" x14ac:dyDescent="0.3">
      <c r="B1793" s="222"/>
      <c r="C1793" s="222"/>
      <c r="D1793" s="222"/>
      <c r="E1793" s="222"/>
      <c r="F1793" s="222"/>
      <c r="G1793" s="222"/>
      <c r="H1793" s="222"/>
      <c r="I1793" s="222" t="s">
        <v>2279</v>
      </c>
      <c r="J1793" s="262" t="s">
        <v>2755</v>
      </c>
      <c r="K1793" s="222" t="s">
        <v>2280</v>
      </c>
      <c r="L1793" s="263">
        <v>33.81</v>
      </c>
    </row>
    <row r="1794" spans="2:12" ht="13.5" thickTop="1" x14ac:dyDescent="0.25">
      <c r="B1794" s="264"/>
      <c r="C1794" s="264"/>
      <c r="D1794" s="264"/>
      <c r="E1794" s="264"/>
      <c r="F1794" s="264"/>
      <c r="G1794" s="264"/>
      <c r="H1794" s="264"/>
      <c r="I1794" s="264"/>
      <c r="J1794" s="264"/>
      <c r="K1794" s="264"/>
      <c r="L1794" s="264"/>
    </row>
    <row r="1795" spans="2:12" ht="15" x14ac:dyDescent="0.25">
      <c r="B1795" s="247" t="s">
        <v>639</v>
      </c>
      <c r="C1795" s="248" t="s">
        <v>24</v>
      </c>
      <c r="D1795" s="247" t="s">
        <v>50</v>
      </c>
      <c r="E1795" s="247" t="s">
        <v>45</v>
      </c>
      <c r="F1795" s="520" t="s">
        <v>2152</v>
      </c>
      <c r="G1795" s="520"/>
      <c r="H1795" s="249" t="s">
        <v>39</v>
      </c>
      <c r="I1795" s="248" t="s">
        <v>41</v>
      </c>
      <c r="J1795" s="248" t="s">
        <v>2271</v>
      </c>
      <c r="K1795" s="248" t="s">
        <v>82</v>
      </c>
      <c r="L1795" s="248" t="s">
        <v>40</v>
      </c>
    </row>
    <row r="1796" spans="2:12" ht="25.5" x14ac:dyDescent="0.25">
      <c r="B1796" s="250" t="s">
        <v>2272</v>
      </c>
      <c r="C1796" s="251" t="s">
        <v>520</v>
      </c>
      <c r="D1796" s="250" t="s">
        <v>229</v>
      </c>
      <c r="E1796" s="250" t="s">
        <v>521</v>
      </c>
      <c r="F1796" s="521">
        <v>8</v>
      </c>
      <c r="G1796" s="521"/>
      <c r="H1796" s="252" t="s">
        <v>279</v>
      </c>
      <c r="I1796" s="253">
        <v>1</v>
      </c>
      <c r="J1796" s="254"/>
      <c r="K1796" s="254">
        <v>15.06</v>
      </c>
      <c r="L1796" s="254">
        <v>15.06</v>
      </c>
    </row>
    <row r="1797" spans="2:12" ht="25.5" x14ac:dyDescent="0.25">
      <c r="B1797" s="255" t="s">
        <v>2273</v>
      </c>
      <c r="C1797" s="256" t="s">
        <v>2163</v>
      </c>
      <c r="D1797" s="255" t="s">
        <v>229</v>
      </c>
      <c r="E1797" s="255" t="s">
        <v>2164</v>
      </c>
      <c r="F1797" s="518" t="s">
        <v>2162</v>
      </c>
      <c r="G1797" s="518"/>
      <c r="H1797" s="257" t="s">
        <v>231</v>
      </c>
      <c r="I1797" s="258">
        <v>0.28000000000000003</v>
      </c>
      <c r="J1797" s="258">
        <v>0</v>
      </c>
      <c r="K1797" s="259">
        <v>16.78</v>
      </c>
      <c r="L1797" s="259">
        <v>4.7</v>
      </c>
    </row>
    <row r="1798" spans="2:12" ht="25.5" x14ac:dyDescent="0.25">
      <c r="B1798" s="255" t="s">
        <v>2273</v>
      </c>
      <c r="C1798" s="256" t="s">
        <v>2844</v>
      </c>
      <c r="D1798" s="255" t="s">
        <v>229</v>
      </c>
      <c r="E1798" s="255" t="s">
        <v>521</v>
      </c>
      <c r="F1798" s="518" t="s">
        <v>2283</v>
      </c>
      <c r="G1798" s="518"/>
      <c r="H1798" s="257" t="s">
        <v>268</v>
      </c>
      <c r="I1798" s="258">
        <v>1</v>
      </c>
      <c r="J1798" s="258">
        <v>0</v>
      </c>
      <c r="K1798" s="259">
        <v>3.82</v>
      </c>
      <c r="L1798" s="259">
        <v>3.82</v>
      </c>
    </row>
    <row r="1799" spans="2:12" ht="25.5" x14ac:dyDescent="0.25">
      <c r="B1799" s="255" t="s">
        <v>2273</v>
      </c>
      <c r="C1799" s="256" t="s">
        <v>2184</v>
      </c>
      <c r="D1799" s="255" t="s">
        <v>229</v>
      </c>
      <c r="E1799" s="255" t="s">
        <v>2185</v>
      </c>
      <c r="F1799" s="518" t="s">
        <v>2162</v>
      </c>
      <c r="G1799" s="518"/>
      <c r="H1799" s="257" t="s">
        <v>231</v>
      </c>
      <c r="I1799" s="258">
        <v>0.28000000000000003</v>
      </c>
      <c r="J1799" s="258">
        <v>0</v>
      </c>
      <c r="K1799" s="259">
        <v>23.41</v>
      </c>
      <c r="L1799" s="259">
        <v>6.55</v>
      </c>
    </row>
    <row r="1800" spans="2:12" ht="25.5" x14ac:dyDescent="0.25">
      <c r="B1800" s="260"/>
      <c r="C1800" s="260"/>
      <c r="D1800" s="260"/>
      <c r="E1800" s="260"/>
      <c r="F1800" s="260"/>
      <c r="G1800" s="260" t="s">
        <v>2274</v>
      </c>
      <c r="H1800" s="261">
        <v>5.77</v>
      </c>
      <c r="I1800" s="260" t="s">
        <v>2275</v>
      </c>
      <c r="J1800" s="261">
        <v>5.47</v>
      </c>
      <c r="K1800" s="260" t="s">
        <v>2276</v>
      </c>
      <c r="L1800" s="261">
        <v>11.24</v>
      </c>
    </row>
    <row r="1801" spans="2:12" ht="25.5" x14ac:dyDescent="0.25">
      <c r="B1801" s="260"/>
      <c r="C1801" s="260"/>
      <c r="D1801" s="260"/>
      <c r="E1801" s="260"/>
      <c r="F1801" s="260"/>
      <c r="G1801" s="260" t="s">
        <v>2277</v>
      </c>
      <c r="H1801" s="261">
        <v>0</v>
      </c>
      <c r="I1801" s="519"/>
      <c r="J1801" s="519" t="s">
        <v>2278</v>
      </c>
      <c r="K1801" s="260"/>
      <c r="L1801" s="261">
        <v>15.06</v>
      </c>
    </row>
    <row r="1802" spans="2:12" ht="13.5" thickBot="1" x14ac:dyDescent="0.3">
      <c r="B1802" s="222"/>
      <c r="C1802" s="222"/>
      <c r="D1802" s="222"/>
      <c r="E1802" s="222"/>
      <c r="F1802" s="222"/>
      <c r="G1802" s="222"/>
      <c r="H1802" s="222"/>
      <c r="I1802" s="222" t="s">
        <v>2279</v>
      </c>
      <c r="J1802" s="262" t="s">
        <v>3295</v>
      </c>
      <c r="K1802" s="222" t="s">
        <v>2280</v>
      </c>
      <c r="L1802" s="263">
        <v>647.58000000000004</v>
      </c>
    </row>
    <row r="1803" spans="2:12" ht="13.5" thickTop="1" x14ac:dyDescent="0.25">
      <c r="B1803" s="264"/>
      <c r="C1803" s="264"/>
      <c r="D1803" s="264"/>
      <c r="E1803" s="264"/>
      <c r="F1803" s="264"/>
      <c r="G1803" s="264"/>
      <c r="H1803" s="264"/>
      <c r="I1803" s="264"/>
      <c r="J1803" s="264"/>
      <c r="K1803" s="264"/>
      <c r="L1803" s="264"/>
    </row>
    <row r="1804" spans="2:12" ht="15" x14ac:dyDescent="0.25">
      <c r="B1804" s="247" t="s">
        <v>640</v>
      </c>
      <c r="C1804" s="248" t="s">
        <v>24</v>
      </c>
      <c r="D1804" s="247" t="s">
        <v>50</v>
      </c>
      <c r="E1804" s="247" t="s">
        <v>45</v>
      </c>
      <c r="F1804" s="520" t="s">
        <v>2152</v>
      </c>
      <c r="G1804" s="520"/>
      <c r="H1804" s="249" t="s">
        <v>39</v>
      </c>
      <c r="I1804" s="248" t="s">
        <v>41</v>
      </c>
      <c r="J1804" s="248" t="s">
        <v>2271</v>
      </c>
      <c r="K1804" s="248" t="s">
        <v>82</v>
      </c>
      <c r="L1804" s="248" t="s">
        <v>40</v>
      </c>
    </row>
    <row r="1805" spans="2:12" ht="25.5" x14ac:dyDescent="0.25">
      <c r="B1805" s="250" t="s">
        <v>2272</v>
      </c>
      <c r="C1805" s="251" t="s">
        <v>523</v>
      </c>
      <c r="D1805" s="250" t="s">
        <v>229</v>
      </c>
      <c r="E1805" s="250" t="s">
        <v>524</v>
      </c>
      <c r="F1805" s="521">
        <v>8</v>
      </c>
      <c r="G1805" s="521"/>
      <c r="H1805" s="252" t="s">
        <v>279</v>
      </c>
      <c r="I1805" s="253">
        <v>1</v>
      </c>
      <c r="J1805" s="254"/>
      <c r="K1805" s="254">
        <v>22.61</v>
      </c>
      <c r="L1805" s="254">
        <v>22.61</v>
      </c>
    </row>
    <row r="1806" spans="2:12" ht="25.5" x14ac:dyDescent="0.25">
      <c r="B1806" s="255" t="s">
        <v>2273</v>
      </c>
      <c r="C1806" s="256" t="s">
        <v>2184</v>
      </c>
      <c r="D1806" s="255" t="s">
        <v>229</v>
      </c>
      <c r="E1806" s="255" t="s">
        <v>2185</v>
      </c>
      <c r="F1806" s="518" t="s">
        <v>2162</v>
      </c>
      <c r="G1806" s="518"/>
      <c r="H1806" s="257" t="s">
        <v>231</v>
      </c>
      <c r="I1806" s="258">
        <v>0.36</v>
      </c>
      <c r="J1806" s="258">
        <v>0</v>
      </c>
      <c r="K1806" s="259">
        <v>23.41</v>
      </c>
      <c r="L1806" s="259">
        <v>8.43</v>
      </c>
    </row>
    <row r="1807" spans="2:12" ht="25.5" x14ac:dyDescent="0.25">
      <c r="B1807" s="255" t="s">
        <v>2273</v>
      </c>
      <c r="C1807" s="256" t="s">
        <v>2866</v>
      </c>
      <c r="D1807" s="255" t="s">
        <v>229</v>
      </c>
      <c r="E1807" s="255" t="s">
        <v>524</v>
      </c>
      <c r="F1807" s="518" t="s">
        <v>2283</v>
      </c>
      <c r="G1807" s="518"/>
      <c r="H1807" s="257" t="s">
        <v>268</v>
      </c>
      <c r="I1807" s="258">
        <v>1</v>
      </c>
      <c r="J1807" s="258">
        <v>0</v>
      </c>
      <c r="K1807" s="259">
        <v>8.15</v>
      </c>
      <c r="L1807" s="259">
        <v>8.15</v>
      </c>
    </row>
    <row r="1808" spans="2:12" ht="25.5" x14ac:dyDescent="0.25">
      <c r="B1808" s="255" t="s">
        <v>2273</v>
      </c>
      <c r="C1808" s="256" t="s">
        <v>2163</v>
      </c>
      <c r="D1808" s="255" t="s">
        <v>229</v>
      </c>
      <c r="E1808" s="255" t="s">
        <v>2164</v>
      </c>
      <c r="F1808" s="518" t="s">
        <v>2162</v>
      </c>
      <c r="G1808" s="518"/>
      <c r="H1808" s="257" t="s">
        <v>231</v>
      </c>
      <c r="I1808" s="258">
        <v>0.36</v>
      </c>
      <c r="J1808" s="258">
        <v>0</v>
      </c>
      <c r="K1808" s="259">
        <v>16.78</v>
      </c>
      <c r="L1808" s="259">
        <v>6.04</v>
      </c>
    </row>
    <row r="1809" spans="2:12" ht="25.5" x14ac:dyDescent="0.25">
      <c r="B1809" s="260"/>
      <c r="C1809" s="260"/>
      <c r="D1809" s="260"/>
      <c r="E1809" s="260"/>
      <c r="F1809" s="260"/>
      <c r="G1809" s="260" t="s">
        <v>2274</v>
      </c>
      <c r="H1809" s="261">
        <v>7.43</v>
      </c>
      <c r="I1809" s="260" t="s">
        <v>2275</v>
      </c>
      <c r="J1809" s="261">
        <v>7.03</v>
      </c>
      <c r="K1809" s="260" t="s">
        <v>2276</v>
      </c>
      <c r="L1809" s="261">
        <v>14.46</v>
      </c>
    </row>
    <row r="1810" spans="2:12" ht="25.5" x14ac:dyDescent="0.25">
      <c r="B1810" s="260"/>
      <c r="C1810" s="260"/>
      <c r="D1810" s="260"/>
      <c r="E1810" s="260"/>
      <c r="F1810" s="260"/>
      <c r="G1810" s="260" t="s">
        <v>2277</v>
      </c>
      <c r="H1810" s="261">
        <v>0</v>
      </c>
      <c r="I1810" s="519"/>
      <c r="J1810" s="519" t="s">
        <v>2278</v>
      </c>
      <c r="K1810" s="260"/>
      <c r="L1810" s="261">
        <v>22.61</v>
      </c>
    </row>
    <row r="1811" spans="2:12" ht="13.5" thickBot="1" x14ac:dyDescent="0.3">
      <c r="B1811" s="222"/>
      <c r="C1811" s="222"/>
      <c r="D1811" s="222"/>
      <c r="E1811" s="222"/>
      <c r="F1811" s="222"/>
      <c r="G1811" s="222"/>
      <c r="H1811" s="222"/>
      <c r="I1811" s="222" t="s">
        <v>2279</v>
      </c>
      <c r="J1811" s="262" t="s">
        <v>2695</v>
      </c>
      <c r="K1811" s="222" t="s">
        <v>2280</v>
      </c>
      <c r="L1811" s="263">
        <v>45.22</v>
      </c>
    </row>
    <row r="1812" spans="2:12" ht="13.5" thickTop="1" x14ac:dyDescent="0.25">
      <c r="B1812" s="264"/>
      <c r="C1812" s="264"/>
      <c r="D1812" s="264"/>
      <c r="E1812" s="264"/>
      <c r="F1812" s="264"/>
      <c r="G1812" s="264"/>
      <c r="H1812" s="264"/>
      <c r="I1812" s="264"/>
      <c r="J1812" s="264"/>
      <c r="K1812" s="264"/>
      <c r="L1812" s="264"/>
    </row>
    <row r="1813" spans="2:12" ht="15" x14ac:dyDescent="0.25">
      <c r="B1813" s="247" t="s">
        <v>641</v>
      </c>
      <c r="C1813" s="248" t="s">
        <v>24</v>
      </c>
      <c r="D1813" s="247" t="s">
        <v>50</v>
      </c>
      <c r="E1813" s="247" t="s">
        <v>45</v>
      </c>
      <c r="F1813" s="520" t="s">
        <v>2152</v>
      </c>
      <c r="G1813" s="520"/>
      <c r="H1813" s="249" t="s">
        <v>39</v>
      </c>
      <c r="I1813" s="248" t="s">
        <v>41</v>
      </c>
      <c r="J1813" s="248" t="s">
        <v>2271</v>
      </c>
      <c r="K1813" s="248" t="s">
        <v>82</v>
      </c>
      <c r="L1813" s="248" t="s">
        <v>40</v>
      </c>
    </row>
    <row r="1814" spans="2:12" ht="25.5" x14ac:dyDescent="0.25">
      <c r="B1814" s="250" t="s">
        <v>2272</v>
      </c>
      <c r="C1814" s="251" t="s">
        <v>532</v>
      </c>
      <c r="D1814" s="250" t="s">
        <v>229</v>
      </c>
      <c r="E1814" s="250" t="s">
        <v>533</v>
      </c>
      <c r="F1814" s="521">
        <v>8</v>
      </c>
      <c r="G1814" s="521"/>
      <c r="H1814" s="252" t="s">
        <v>279</v>
      </c>
      <c r="I1814" s="253">
        <v>1</v>
      </c>
      <c r="J1814" s="254"/>
      <c r="K1814" s="254">
        <v>14.79</v>
      </c>
      <c r="L1814" s="254">
        <v>14.79</v>
      </c>
    </row>
    <row r="1815" spans="2:12" ht="25.5" x14ac:dyDescent="0.25">
      <c r="B1815" s="255" t="s">
        <v>2273</v>
      </c>
      <c r="C1815" s="256" t="s">
        <v>2870</v>
      </c>
      <c r="D1815" s="255" t="s">
        <v>229</v>
      </c>
      <c r="E1815" s="255" t="s">
        <v>533</v>
      </c>
      <c r="F1815" s="518" t="s">
        <v>2283</v>
      </c>
      <c r="G1815" s="518"/>
      <c r="H1815" s="257" t="s">
        <v>268</v>
      </c>
      <c r="I1815" s="258">
        <v>1</v>
      </c>
      <c r="J1815" s="258">
        <v>0</v>
      </c>
      <c r="K1815" s="259">
        <v>3.55</v>
      </c>
      <c r="L1815" s="259">
        <v>3.55</v>
      </c>
    </row>
    <row r="1816" spans="2:12" ht="25.5" x14ac:dyDescent="0.25">
      <c r="B1816" s="255" t="s">
        <v>2273</v>
      </c>
      <c r="C1816" s="256" t="s">
        <v>2163</v>
      </c>
      <c r="D1816" s="255" t="s">
        <v>229</v>
      </c>
      <c r="E1816" s="255" t="s">
        <v>2164</v>
      </c>
      <c r="F1816" s="518" t="s">
        <v>2162</v>
      </c>
      <c r="G1816" s="518"/>
      <c r="H1816" s="257" t="s">
        <v>231</v>
      </c>
      <c r="I1816" s="258">
        <v>0.28000000000000003</v>
      </c>
      <c r="J1816" s="258">
        <v>0</v>
      </c>
      <c r="K1816" s="259">
        <v>16.78</v>
      </c>
      <c r="L1816" s="259">
        <v>4.7</v>
      </c>
    </row>
    <row r="1817" spans="2:12" ht="25.5" x14ac:dyDescent="0.25">
      <c r="B1817" s="255" t="s">
        <v>2273</v>
      </c>
      <c r="C1817" s="256" t="s">
        <v>2184</v>
      </c>
      <c r="D1817" s="255" t="s">
        <v>229</v>
      </c>
      <c r="E1817" s="255" t="s">
        <v>2185</v>
      </c>
      <c r="F1817" s="518" t="s">
        <v>2162</v>
      </c>
      <c r="G1817" s="518"/>
      <c r="H1817" s="257" t="s">
        <v>231</v>
      </c>
      <c r="I1817" s="258">
        <v>0.28000000000000003</v>
      </c>
      <c r="J1817" s="258">
        <v>0</v>
      </c>
      <c r="K1817" s="259">
        <v>23.41</v>
      </c>
      <c r="L1817" s="259">
        <v>6.55</v>
      </c>
    </row>
    <row r="1818" spans="2:12" ht="25.5" x14ac:dyDescent="0.25">
      <c r="B1818" s="260"/>
      <c r="C1818" s="260"/>
      <c r="D1818" s="260"/>
      <c r="E1818" s="260"/>
      <c r="F1818" s="260"/>
      <c r="G1818" s="260" t="s">
        <v>2274</v>
      </c>
      <c r="H1818" s="261">
        <v>5.77</v>
      </c>
      <c r="I1818" s="260" t="s">
        <v>2275</v>
      </c>
      <c r="J1818" s="261">
        <v>5.47</v>
      </c>
      <c r="K1818" s="260" t="s">
        <v>2276</v>
      </c>
      <c r="L1818" s="261">
        <v>11.24</v>
      </c>
    </row>
    <row r="1819" spans="2:12" ht="25.5" x14ac:dyDescent="0.25">
      <c r="B1819" s="260"/>
      <c r="C1819" s="260"/>
      <c r="D1819" s="260"/>
      <c r="E1819" s="260"/>
      <c r="F1819" s="260"/>
      <c r="G1819" s="260" t="s">
        <v>2277</v>
      </c>
      <c r="H1819" s="261">
        <v>0</v>
      </c>
      <c r="I1819" s="519"/>
      <c r="J1819" s="519" t="s">
        <v>2278</v>
      </c>
      <c r="K1819" s="260"/>
      <c r="L1819" s="261">
        <v>14.79</v>
      </c>
    </row>
    <row r="1820" spans="2:12" ht="13.5" thickBot="1" x14ac:dyDescent="0.3">
      <c r="B1820" s="222"/>
      <c r="C1820" s="222"/>
      <c r="D1820" s="222"/>
      <c r="E1820" s="222"/>
      <c r="F1820" s="222"/>
      <c r="G1820" s="222"/>
      <c r="H1820" s="222"/>
      <c r="I1820" s="222" t="s">
        <v>2279</v>
      </c>
      <c r="J1820" s="262" t="s">
        <v>3296</v>
      </c>
      <c r="K1820" s="222" t="s">
        <v>2280</v>
      </c>
      <c r="L1820" s="263">
        <v>916.98</v>
      </c>
    </row>
    <row r="1821" spans="2:12" ht="13.5" thickTop="1" x14ac:dyDescent="0.25">
      <c r="B1821" s="264"/>
      <c r="C1821" s="264"/>
      <c r="D1821" s="264"/>
      <c r="E1821" s="264"/>
      <c r="F1821" s="264"/>
      <c r="G1821" s="264"/>
      <c r="H1821" s="264"/>
      <c r="I1821" s="264"/>
      <c r="J1821" s="264"/>
      <c r="K1821" s="264"/>
      <c r="L1821" s="264"/>
    </row>
    <row r="1822" spans="2:12" ht="15" x14ac:dyDescent="0.25">
      <c r="B1822" s="247" t="s">
        <v>642</v>
      </c>
      <c r="C1822" s="248" t="s">
        <v>24</v>
      </c>
      <c r="D1822" s="247" t="s">
        <v>50</v>
      </c>
      <c r="E1822" s="247" t="s">
        <v>45</v>
      </c>
      <c r="F1822" s="520" t="s">
        <v>2152</v>
      </c>
      <c r="G1822" s="520"/>
      <c r="H1822" s="249" t="s">
        <v>39</v>
      </c>
      <c r="I1822" s="248" t="s">
        <v>41</v>
      </c>
      <c r="J1822" s="248" t="s">
        <v>2271</v>
      </c>
      <c r="K1822" s="248" t="s">
        <v>82</v>
      </c>
      <c r="L1822" s="248" t="s">
        <v>40</v>
      </c>
    </row>
    <row r="1823" spans="2:12" ht="25.5" x14ac:dyDescent="0.25">
      <c r="B1823" s="250" t="s">
        <v>2272</v>
      </c>
      <c r="C1823" s="251" t="s">
        <v>643</v>
      </c>
      <c r="D1823" s="250" t="s">
        <v>229</v>
      </c>
      <c r="E1823" s="250" t="s">
        <v>644</v>
      </c>
      <c r="F1823" s="521">
        <v>8</v>
      </c>
      <c r="G1823" s="521"/>
      <c r="H1823" s="252" t="s">
        <v>279</v>
      </c>
      <c r="I1823" s="253">
        <v>1</v>
      </c>
      <c r="J1823" s="254"/>
      <c r="K1823" s="254">
        <v>24.28</v>
      </c>
      <c r="L1823" s="254">
        <v>24.28</v>
      </c>
    </row>
    <row r="1824" spans="2:12" ht="25.5" x14ac:dyDescent="0.25">
      <c r="B1824" s="255" t="s">
        <v>2273</v>
      </c>
      <c r="C1824" s="256" t="s">
        <v>2184</v>
      </c>
      <c r="D1824" s="255" t="s">
        <v>229</v>
      </c>
      <c r="E1824" s="255" t="s">
        <v>2185</v>
      </c>
      <c r="F1824" s="518" t="s">
        <v>2162</v>
      </c>
      <c r="G1824" s="518"/>
      <c r="H1824" s="257" t="s">
        <v>231</v>
      </c>
      <c r="I1824" s="258">
        <v>0.36</v>
      </c>
      <c r="J1824" s="258">
        <v>0</v>
      </c>
      <c r="K1824" s="259">
        <v>23.41</v>
      </c>
      <c r="L1824" s="259">
        <v>8.43</v>
      </c>
    </row>
    <row r="1825" spans="2:12" ht="25.5" x14ac:dyDescent="0.25">
      <c r="B1825" s="255" t="s">
        <v>2273</v>
      </c>
      <c r="C1825" s="256" t="s">
        <v>2163</v>
      </c>
      <c r="D1825" s="255" t="s">
        <v>229</v>
      </c>
      <c r="E1825" s="255" t="s">
        <v>2164</v>
      </c>
      <c r="F1825" s="518" t="s">
        <v>2162</v>
      </c>
      <c r="G1825" s="518"/>
      <c r="H1825" s="257" t="s">
        <v>231</v>
      </c>
      <c r="I1825" s="258">
        <v>0.36</v>
      </c>
      <c r="J1825" s="258">
        <v>0</v>
      </c>
      <c r="K1825" s="259">
        <v>16.78</v>
      </c>
      <c r="L1825" s="259">
        <v>6.04</v>
      </c>
    </row>
    <row r="1826" spans="2:12" ht="25.5" x14ac:dyDescent="0.25">
      <c r="B1826" s="255" t="s">
        <v>2273</v>
      </c>
      <c r="C1826" s="256" t="s">
        <v>2873</v>
      </c>
      <c r="D1826" s="255" t="s">
        <v>229</v>
      </c>
      <c r="E1826" s="255" t="s">
        <v>644</v>
      </c>
      <c r="F1826" s="518" t="s">
        <v>2283</v>
      </c>
      <c r="G1826" s="518"/>
      <c r="H1826" s="257" t="s">
        <v>268</v>
      </c>
      <c r="I1826" s="258">
        <v>1</v>
      </c>
      <c r="J1826" s="258">
        <v>0</v>
      </c>
      <c r="K1826" s="259">
        <v>9.82</v>
      </c>
      <c r="L1826" s="259">
        <v>9.82</v>
      </c>
    </row>
    <row r="1827" spans="2:12" ht="25.5" x14ac:dyDescent="0.25">
      <c r="B1827" s="260"/>
      <c r="C1827" s="260"/>
      <c r="D1827" s="260"/>
      <c r="E1827" s="260"/>
      <c r="F1827" s="260"/>
      <c r="G1827" s="260" t="s">
        <v>2274</v>
      </c>
      <c r="H1827" s="261">
        <v>7.43</v>
      </c>
      <c r="I1827" s="260" t="s">
        <v>2275</v>
      </c>
      <c r="J1827" s="261">
        <v>7.03</v>
      </c>
      <c r="K1827" s="260" t="s">
        <v>2276</v>
      </c>
      <c r="L1827" s="261">
        <v>14.46</v>
      </c>
    </row>
    <row r="1828" spans="2:12" ht="25.5" x14ac:dyDescent="0.25">
      <c r="B1828" s="260"/>
      <c r="C1828" s="260"/>
      <c r="D1828" s="260"/>
      <c r="E1828" s="260"/>
      <c r="F1828" s="260"/>
      <c r="G1828" s="260" t="s">
        <v>2277</v>
      </c>
      <c r="H1828" s="261">
        <v>0</v>
      </c>
      <c r="I1828" s="519"/>
      <c r="J1828" s="519" t="s">
        <v>2278</v>
      </c>
      <c r="K1828" s="260"/>
      <c r="L1828" s="261">
        <v>24.28</v>
      </c>
    </row>
    <row r="1829" spans="2:12" ht="13.5" thickBot="1" x14ac:dyDescent="0.3">
      <c r="B1829" s="222"/>
      <c r="C1829" s="222"/>
      <c r="D1829" s="222"/>
      <c r="E1829" s="222"/>
      <c r="F1829" s="222"/>
      <c r="G1829" s="222"/>
      <c r="H1829" s="222"/>
      <c r="I1829" s="222" t="s">
        <v>2279</v>
      </c>
      <c r="J1829" s="262" t="s">
        <v>2741</v>
      </c>
      <c r="K1829" s="222" t="s">
        <v>2280</v>
      </c>
      <c r="L1829" s="263">
        <v>97.12</v>
      </c>
    </row>
    <row r="1830" spans="2:12" ht="13.5" thickTop="1" x14ac:dyDescent="0.25">
      <c r="B1830" s="264"/>
      <c r="C1830" s="264"/>
      <c r="D1830" s="264"/>
      <c r="E1830" s="264"/>
      <c r="F1830" s="264"/>
      <c r="G1830" s="264"/>
      <c r="H1830" s="264"/>
      <c r="I1830" s="264"/>
      <c r="J1830" s="264"/>
      <c r="K1830" s="264"/>
      <c r="L1830" s="264"/>
    </row>
    <row r="1831" spans="2:12" ht="15" x14ac:dyDescent="0.25">
      <c r="B1831" s="247" t="s">
        <v>645</v>
      </c>
      <c r="C1831" s="248" t="s">
        <v>24</v>
      </c>
      <c r="D1831" s="247" t="s">
        <v>50</v>
      </c>
      <c r="E1831" s="247" t="s">
        <v>45</v>
      </c>
      <c r="F1831" s="520" t="s">
        <v>2152</v>
      </c>
      <c r="G1831" s="520"/>
      <c r="H1831" s="249" t="s">
        <v>39</v>
      </c>
      <c r="I1831" s="248" t="s">
        <v>41</v>
      </c>
      <c r="J1831" s="248" t="s">
        <v>2271</v>
      </c>
      <c r="K1831" s="248" t="s">
        <v>82</v>
      </c>
      <c r="L1831" s="248" t="s">
        <v>40</v>
      </c>
    </row>
    <row r="1832" spans="2:12" ht="25.5" x14ac:dyDescent="0.25">
      <c r="B1832" s="250" t="s">
        <v>2272</v>
      </c>
      <c r="C1832" s="251" t="s">
        <v>547</v>
      </c>
      <c r="D1832" s="250" t="s">
        <v>229</v>
      </c>
      <c r="E1832" s="250" t="s">
        <v>548</v>
      </c>
      <c r="F1832" s="521">
        <v>8</v>
      </c>
      <c r="G1832" s="521"/>
      <c r="H1832" s="252" t="s">
        <v>279</v>
      </c>
      <c r="I1832" s="253">
        <v>1</v>
      </c>
      <c r="J1832" s="254"/>
      <c r="K1832" s="254">
        <v>21.25</v>
      </c>
      <c r="L1832" s="254">
        <v>21.25</v>
      </c>
    </row>
    <row r="1833" spans="2:12" ht="25.5" x14ac:dyDescent="0.25">
      <c r="B1833" s="255" t="s">
        <v>2273</v>
      </c>
      <c r="C1833" s="256" t="s">
        <v>2877</v>
      </c>
      <c r="D1833" s="255" t="s">
        <v>229</v>
      </c>
      <c r="E1833" s="255" t="s">
        <v>548</v>
      </c>
      <c r="F1833" s="518" t="s">
        <v>2283</v>
      </c>
      <c r="G1833" s="518"/>
      <c r="H1833" s="257" t="s">
        <v>268</v>
      </c>
      <c r="I1833" s="258">
        <v>1</v>
      </c>
      <c r="J1833" s="258">
        <v>0</v>
      </c>
      <c r="K1833" s="259">
        <v>9.61</v>
      </c>
      <c r="L1833" s="259">
        <v>9.61</v>
      </c>
    </row>
    <row r="1834" spans="2:12" ht="25.5" x14ac:dyDescent="0.25">
      <c r="B1834" s="255" t="s">
        <v>2273</v>
      </c>
      <c r="C1834" s="256" t="s">
        <v>2184</v>
      </c>
      <c r="D1834" s="255" t="s">
        <v>229</v>
      </c>
      <c r="E1834" s="255" t="s">
        <v>2185</v>
      </c>
      <c r="F1834" s="518" t="s">
        <v>2162</v>
      </c>
      <c r="G1834" s="518"/>
      <c r="H1834" s="257" t="s">
        <v>231</v>
      </c>
      <c r="I1834" s="258">
        <v>0.28999999999999998</v>
      </c>
      <c r="J1834" s="258">
        <v>0</v>
      </c>
      <c r="K1834" s="259">
        <v>23.41</v>
      </c>
      <c r="L1834" s="259">
        <v>6.79</v>
      </c>
    </row>
    <row r="1835" spans="2:12" ht="25.5" x14ac:dyDescent="0.25">
      <c r="B1835" s="255" t="s">
        <v>2273</v>
      </c>
      <c r="C1835" s="256" t="s">
        <v>2163</v>
      </c>
      <c r="D1835" s="255" t="s">
        <v>229</v>
      </c>
      <c r="E1835" s="255" t="s">
        <v>2164</v>
      </c>
      <c r="F1835" s="518" t="s">
        <v>2162</v>
      </c>
      <c r="G1835" s="518"/>
      <c r="H1835" s="257" t="s">
        <v>231</v>
      </c>
      <c r="I1835" s="258">
        <v>0.28999999999999998</v>
      </c>
      <c r="J1835" s="258">
        <v>0</v>
      </c>
      <c r="K1835" s="259">
        <v>16.78</v>
      </c>
      <c r="L1835" s="259">
        <v>4.87</v>
      </c>
    </row>
    <row r="1836" spans="2:12" ht="25.5" x14ac:dyDescent="0.25">
      <c r="B1836" s="260"/>
      <c r="C1836" s="260"/>
      <c r="D1836" s="260"/>
      <c r="E1836" s="260"/>
      <c r="F1836" s="260"/>
      <c r="G1836" s="260" t="s">
        <v>2274</v>
      </c>
      <c r="H1836" s="261">
        <v>5.98</v>
      </c>
      <c r="I1836" s="260" t="s">
        <v>2275</v>
      </c>
      <c r="J1836" s="261">
        <v>5.66</v>
      </c>
      <c r="K1836" s="260" t="s">
        <v>2276</v>
      </c>
      <c r="L1836" s="261">
        <v>11.64</v>
      </c>
    </row>
    <row r="1837" spans="2:12" ht="25.5" x14ac:dyDescent="0.25">
      <c r="B1837" s="260"/>
      <c r="C1837" s="260"/>
      <c r="D1837" s="260"/>
      <c r="E1837" s="260"/>
      <c r="F1837" s="260"/>
      <c r="G1837" s="260" t="s">
        <v>2277</v>
      </c>
      <c r="H1837" s="261">
        <v>0</v>
      </c>
      <c r="I1837" s="519"/>
      <c r="J1837" s="519" t="s">
        <v>2278</v>
      </c>
      <c r="K1837" s="260"/>
      <c r="L1837" s="261">
        <v>21.25</v>
      </c>
    </row>
    <row r="1838" spans="2:12" ht="13.5" thickBot="1" x14ac:dyDescent="0.3">
      <c r="B1838" s="222"/>
      <c r="C1838" s="222"/>
      <c r="D1838" s="222"/>
      <c r="E1838" s="222"/>
      <c r="F1838" s="222"/>
      <c r="G1838" s="222"/>
      <c r="H1838" s="222"/>
      <c r="I1838" s="222" t="s">
        <v>2279</v>
      </c>
      <c r="J1838" s="262" t="s">
        <v>2678</v>
      </c>
      <c r="K1838" s="222" t="s">
        <v>2280</v>
      </c>
      <c r="L1838" s="263">
        <v>510</v>
      </c>
    </row>
    <row r="1839" spans="2:12" ht="13.5" thickTop="1" x14ac:dyDescent="0.25">
      <c r="B1839" s="264"/>
      <c r="C1839" s="264"/>
      <c r="D1839" s="264"/>
      <c r="E1839" s="264"/>
      <c r="F1839" s="264"/>
      <c r="G1839" s="264"/>
      <c r="H1839" s="264"/>
      <c r="I1839" s="264"/>
      <c r="J1839" s="264"/>
      <c r="K1839" s="264"/>
      <c r="L1839" s="264"/>
    </row>
    <row r="1840" spans="2:12" ht="15" x14ac:dyDescent="0.25">
      <c r="B1840" s="247" t="s">
        <v>646</v>
      </c>
      <c r="C1840" s="248" t="s">
        <v>24</v>
      </c>
      <c r="D1840" s="247" t="s">
        <v>50</v>
      </c>
      <c r="E1840" s="247" t="s">
        <v>45</v>
      </c>
      <c r="F1840" s="520" t="s">
        <v>2152</v>
      </c>
      <c r="G1840" s="520"/>
      <c r="H1840" s="249" t="s">
        <v>39</v>
      </c>
      <c r="I1840" s="248" t="s">
        <v>41</v>
      </c>
      <c r="J1840" s="248" t="s">
        <v>2271</v>
      </c>
      <c r="K1840" s="248" t="s">
        <v>82</v>
      </c>
      <c r="L1840" s="248" t="s">
        <v>40</v>
      </c>
    </row>
    <row r="1841" spans="2:12" ht="25.5" x14ac:dyDescent="0.25">
      <c r="B1841" s="250" t="s">
        <v>2272</v>
      </c>
      <c r="C1841" s="251" t="s">
        <v>614</v>
      </c>
      <c r="D1841" s="250" t="s">
        <v>229</v>
      </c>
      <c r="E1841" s="250" t="s">
        <v>615</v>
      </c>
      <c r="F1841" s="521">
        <v>8</v>
      </c>
      <c r="G1841" s="521"/>
      <c r="H1841" s="252" t="s">
        <v>279</v>
      </c>
      <c r="I1841" s="253">
        <v>1</v>
      </c>
      <c r="J1841" s="254"/>
      <c r="K1841" s="254">
        <v>28.85</v>
      </c>
      <c r="L1841" s="254">
        <v>28.85</v>
      </c>
    </row>
    <row r="1842" spans="2:12" ht="25.5" x14ac:dyDescent="0.25">
      <c r="B1842" s="255" t="s">
        <v>2273</v>
      </c>
      <c r="C1842" s="256" t="s">
        <v>2163</v>
      </c>
      <c r="D1842" s="255" t="s">
        <v>229</v>
      </c>
      <c r="E1842" s="255" t="s">
        <v>2164</v>
      </c>
      <c r="F1842" s="518" t="s">
        <v>2162</v>
      </c>
      <c r="G1842" s="518"/>
      <c r="H1842" s="257" t="s">
        <v>231</v>
      </c>
      <c r="I1842" s="258">
        <v>0.37</v>
      </c>
      <c r="J1842" s="258">
        <v>0</v>
      </c>
      <c r="K1842" s="259">
        <v>16.78</v>
      </c>
      <c r="L1842" s="259">
        <v>6.21</v>
      </c>
    </row>
    <row r="1843" spans="2:12" ht="25.5" x14ac:dyDescent="0.25">
      <c r="B1843" s="255" t="s">
        <v>2273</v>
      </c>
      <c r="C1843" s="256" t="s">
        <v>2875</v>
      </c>
      <c r="D1843" s="255" t="s">
        <v>229</v>
      </c>
      <c r="E1843" s="255" t="s">
        <v>2876</v>
      </c>
      <c r="F1843" s="518" t="s">
        <v>2283</v>
      </c>
      <c r="G1843" s="518"/>
      <c r="H1843" s="257" t="s">
        <v>268</v>
      </c>
      <c r="I1843" s="258">
        <v>1</v>
      </c>
      <c r="J1843" s="258">
        <v>0</v>
      </c>
      <c r="K1843" s="259">
        <v>13.99</v>
      </c>
      <c r="L1843" s="259">
        <v>13.99</v>
      </c>
    </row>
    <row r="1844" spans="2:12" ht="25.5" x14ac:dyDescent="0.25">
      <c r="B1844" s="255" t="s">
        <v>2273</v>
      </c>
      <c r="C1844" s="256" t="s">
        <v>2184</v>
      </c>
      <c r="D1844" s="255" t="s">
        <v>229</v>
      </c>
      <c r="E1844" s="255" t="s">
        <v>2185</v>
      </c>
      <c r="F1844" s="518" t="s">
        <v>2162</v>
      </c>
      <c r="G1844" s="518"/>
      <c r="H1844" s="257" t="s">
        <v>231</v>
      </c>
      <c r="I1844" s="258">
        <v>0.37</v>
      </c>
      <c r="J1844" s="258">
        <v>0</v>
      </c>
      <c r="K1844" s="259">
        <v>23.41</v>
      </c>
      <c r="L1844" s="259">
        <v>8.66</v>
      </c>
    </row>
    <row r="1845" spans="2:12" ht="25.5" x14ac:dyDescent="0.25">
      <c r="B1845" s="260"/>
      <c r="C1845" s="260"/>
      <c r="D1845" s="260"/>
      <c r="E1845" s="260"/>
      <c r="F1845" s="260"/>
      <c r="G1845" s="260" t="s">
        <v>2274</v>
      </c>
      <c r="H1845" s="261">
        <v>7.63</v>
      </c>
      <c r="I1845" s="260" t="s">
        <v>2275</v>
      </c>
      <c r="J1845" s="261">
        <v>7.23</v>
      </c>
      <c r="K1845" s="260" t="s">
        <v>2276</v>
      </c>
      <c r="L1845" s="261">
        <v>14.86</v>
      </c>
    </row>
    <row r="1846" spans="2:12" ht="25.5" x14ac:dyDescent="0.25">
      <c r="B1846" s="260"/>
      <c r="C1846" s="260"/>
      <c r="D1846" s="260"/>
      <c r="E1846" s="260"/>
      <c r="F1846" s="260"/>
      <c r="G1846" s="260" t="s">
        <v>2277</v>
      </c>
      <c r="H1846" s="261">
        <v>0</v>
      </c>
      <c r="I1846" s="519"/>
      <c r="J1846" s="519" t="s">
        <v>2278</v>
      </c>
      <c r="K1846" s="260"/>
      <c r="L1846" s="261">
        <v>28.85</v>
      </c>
    </row>
    <row r="1847" spans="2:12" ht="13.5" thickBot="1" x14ac:dyDescent="0.3">
      <c r="B1847" s="222"/>
      <c r="C1847" s="222"/>
      <c r="D1847" s="222"/>
      <c r="E1847" s="222"/>
      <c r="F1847" s="222"/>
      <c r="G1847" s="222"/>
      <c r="H1847" s="222"/>
      <c r="I1847" s="222" t="s">
        <v>2279</v>
      </c>
      <c r="J1847" s="262" t="s">
        <v>2553</v>
      </c>
      <c r="K1847" s="222" t="s">
        <v>2280</v>
      </c>
      <c r="L1847" s="263">
        <v>28.85</v>
      </c>
    </row>
    <row r="1848" spans="2:12" ht="13.5" thickTop="1" x14ac:dyDescent="0.25">
      <c r="B1848" s="264"/>
      <c r="C1848" s="264"/>
      <c r="D1848" s="264"/>
      <c r="E1848" s="264"/>
      <c r="F1848" s="264"/>
      <c r="G1848" s="264"/>
      <c r="H1848" s="264"/>
      <c r="I1848" s="264"/>
      <c r="J1848" s="264"/>
      <c r="K1848" s="264"/>
      <c r="L1848" s="264"/>
    </row>
    <row r="1849" spans="2:12" ht="45" x14ac:dyDescent="0.25">
      <c r="B1849" s="247" t="s">
        <v>647</v>
      </c>
      <c r="C1849" s="248" t="s">
        <v>24</v>
      </c>
      <c r="D1849" s="247" t="s">
        <v>50</v>
      </c>
      <c r="E1849" s="247" t="s">
        <v>45</v>
      </c>
      <c r="F1849" s="520" t="s">
        <v>2152</v>
      </c>
      <c r="G1849" s="520"/>
      <c r="H1849" s="249" t="s">
        <v>39</v>
      </c>
      <c r="I1849" s="248" t="s">
        <v>41</v>
      </c>
      <c r="J1849" s="248" t="s">
        <v>2271</v>
      </c>
      <c r="K1849" s="248" t="s">
        <v>82</v>
      </c>
      <c r="L1849" s="248" t="s">
        <v>40</v>
      </c>
    </row>
    <row r="1850" spans="2:12" ht="25.5" x14ac:dyDescent="0.25">
      <c r="B1850" s="250" t="s">
        <v>2272</v>
      </c>
      <c r="C1850" s="251" t="s">
        <v>620</v>
      </c>
      <c r="D1850" s="250" t="s">
        <v>229</v>
      </c>
      <c r="E1850" s="250" t="s">
        <v>621</v>
      </c>
      <c r="F1850" s="521">
        <v>8</v>
      </c>
      <c r="G1850" s="521"/>
      <c r="H1850" s="252" t="s">
        <v>279</v>
      </c>
      <c r="I1850" s="253">
        <v>1</v>
      </c>
      <c r="J1850" s="254"/>
      <c r="K1850" s="254">
        <v>8.48</v>
      </c>
      <c r="L1850" s="254">
        <v>8.48</v>
      </c>
    </row>
    <row r="1851" spans="2:12" ht="25.5" x14ac:dyDescent="0.25">
      <c r="B1851" s="255" t="s">
        <v>2273</v>
      </c>
      <c r="C1851" s="256" t="s">
        <v>2878</v>
      </c>
      <c r="D1851" s="255" t="s">
        <v>229</v>
      </c>
      <c r="E1851" s="255" t="s">
        <v>3291</v>
      </c>
      <c r="F1851" s="518" t="s">
        <v>2283</v>
      </c>
      <c r="G1851" s="518"/>
      <c r="H1851" s="257" t="s">
        <v>268</v>
      </c>
      <c r="I1851" s="258">
        <v>1</v>
      </c>
      <c r="J1851" s="258">
        <v>0</v>
      </c>
      <c r="K1851" s="259">
        <v>2.87</v>
      </c>
      <c r="L1851" s="259">
        <v>2.87</v>
      </c>
    </row>
    <row r="1852" spans="2:12" ht="25.5" x14ac:dyDescent="0.25">
      <c r="B1852" s="255" t="s">
        <v>2273</v>
      </c>
      <c r="C1852" s="256" t="s">
        <v>2163</v>
      </c>
      <c r="D1852" s="255" t="s">
        <v>229</v>
      </c>
      <c r="E1852" s="255" t="s">
        <v>2164</v>
      </c>
      <c r="F1852" s="518" t="s">
        <v>2162</v>
      </c>
      <c r="G1852" s="518"/>
      <c r="H1852" s="257" t="s">
        <v>231</v>
      </c>
      <c r="I1852" s="258">
        <v>0.14000000000000001</v>
      </c>
      <c r="J1852" s="258">
        <v>0</v>
      </c>
      <c r="K1852" s="259">
        <v>16.78</v>
      </c>
      <c r="L1852" s="259">
        <v>2.35</v>
      </c>
    </row>
    <row r="1853" spans="2:12" ht="25.5" x14ac:dyDescent="0.25">
      <c r="B1853" s="255" t="s">
        <v>2273</v>
      </c>
      <c r="C1853" s="256" t="s">
        <v>2184</v>
      </c>
      <c r="D1853" s="255" t="s">
        <v>229</v>
      </c>
      <c r="E1853" s="255" t="s">
        <v>2185</v>
      </c>
      <c r="F1853" s="518" t="s">
        <v>2162</v>
      </c>
      <c r="G1853" s="518"/>
      <c r="H1853" s="257" t="s">
        <v>231</v>
      </c>
      <c r="I1853" s="258">
        <v>0.14000000000000001</v>
      </c>
      <c r="J1853" s="258">
        <v>0</v>
      </c>
      <c r="K1853" s="259">
        <v>23.41</v>
      </c>
      <c r="L1853" s="259">
        <v>3.28</v>
      </c>
    </row>
    <row r="1854" spans="2:12" ht="25.5" x14ac:dyDescent="0.25">
      <c r="B1854" s="260"/>
      <c r="C1854" s="260"/>
      <c r="D1854" s="260"/>
      <c r="E1854" s="260"/>
      <c r="F1854" s="260"/>
      <c r="G1854" s="260" t="s">
        <v>2274</v>
      </c>
      <c r="H1854" s="261">
        <v>2.88</v>
      </c>
      <c r="I1854" s="260" t="s">
        <v>2275</v>
      </c>
      <c r="J1854" s="261">
        <v>2.73</v>
      </c>
      <c r="K1854" s="260" t="s">
        <v>2276</v>
      </c>
      <c r="L1854" s="261">
        <v>5.61</v>
      </c>
    </row>
    <row r="1855" spans="2:12" ht="25.5" x14ac:dyDescent="0.25">
      <c r="B1855" s="260"/>
      <c r="C1855" s="260"/>
      <c r="D1855" s="260"/>
      <c r="E1855" s="260"/>
      <c r="F1855" s="260"/>
      <c r="G1855" s="260" t="s">
        <v>2277</v>
      </c>
      <c r="H1855" s="261">
        <v>0</v>
      </c>
      <c r="I1855" s="519"/>
      <c r="J1855" s="519" t="s">
        <v>2278</v>
      </c>
      <c r="K1855" s="260"/>
      <c r="L1855" s="261">
        <v>8.48</v>
      </c>
    </row>
    <row r="1856" spans="2:12" ht="13.5" thickBot="1" x14ac:dyDescent="0.3">
      <c r="B1856" s="222"/>
      <c r="C1856" s="222"/>
      <c r="D1856" s="222"/>
      <c r="E1856" s="222"/>
      <c r="F1856" s="222"/>
      <c r="G1856" s="222"/>
      <c r="H1856" s="222"/>
      <c r="I1856" s="222" t="s">
        <v>2279</v>
      </c>
      <c r="J1856" s="262" t="s">
        <v>2553</v>
      </c>
      <c r="K1856" s="222" t="s">
        <v>2280</v>
      </c>
      <c r="L1856" s="263">
        <v>8.48</v>
      </c>
    </row>
    <row r="1857" spans="2:12" ht="13.5" thickTop="1" x14ac:dyDescent="0.25">
      <c r="B1857" s="264"/>
      <c r="C1857" s="264"/>
      <c r="D1857" s="264"/>
      <c r="E1857" s="264"/>
      <c r="F1857" s="264"/>
      <c r="G1857" s="264"/>
      <c r="H1857" s="264"/>
      <c r="I1857" s="264"/>
      <c r="J1857" s="264"/>
      <c r="K1857" s="264"/>
      <c r="L1857" s="264"/>
    </row>
    <row r="1858" spans="2:12" ht="45" x14ac:dyDescent="0.25">
      <c r="B1858" s="247" t="s">
        <v>648</v>
      </c>
      <c r="C1858" s="248" t="s">
        <v>24</v>
      </c>
      <c r="D1858" s="247" t="s">
        <v>50</v>
      </c>
      <c r="E1858" s="247" t="s">
        <v>45</v>
      </c>
      <c r="F1858" s="520" t="s">
        <v>2152</v>
      </c>
      <c r="G1858" s="520"/>
      <c r="H1858" s="249" t="s">
        <v>39</v>
      </c>
      <c r="I1858" s="248" t="s">
        <v>41</v>
      </c>
      <c r="J1858" s="248" t="s">
        <v>2271</v>
      </c>
      <c r="K1858" s="248" t="s">
        <v>82</v>
      </c>
      <c r="L1858" s="248" t="s">
        <v>40</v>
      </c>
    </row>
    <row r="1859" spans="2:12" ht="25.5" x14ac:dyDescent="0.25">
      <c r="B1859" s="250" t="s">
        <v>2272</v>
      </c>
      <c r="C1859" s="251" t="s">
        <v>623</v>
      </c>
      <c r="D1859" s="250" t="s">
        <v>229</v>
      </c>
      <c r="E1859" s="250" t="s">
        <v>624</v>
      </c>
      <c r="F1859" s="521">
        <v>8</v>
      </c>
      <c r="G1859" s="521"/>
      <c r="H1859" s="252" t="s">
        <v>279</v>
      </c>
      <c r="I1859" s="253">
        <v>1</v>
      </c>
      <c r="J1859" s="254"/>
      <c r="K1859" s="254">
        <v>20.37</v>
      </c>
      <c r="L1859" s="254">
        <v>20.37</v>
      </c>
    </row>
    <row r="1860" spans="2:12" ht="25.5" x14ac:dyDescent="0.25">
      <c r="B1860" s="255" t="s">
        <v>2273</v>
      </c>
      <c r="C1860" s="256" t="s">
        <v>2184</v>
      </c>
      <c r="D1860" s="255" t="s">
        <v>229</v>
      </c>
      <c r="E1860" s="255" t="s">
        <v>2185</v>
      </c>
      <c r="F1860" s="518" t="s">
        <v>2162</v>
      </c>
      <c r="G1860" s="518"/>
      <c r="H1860" s="257" t="s">
        <v>231</v>
      </c>
      <c r="I1860" s="258">
        <v>0.36</v>
      </c>
      <c r="J1860" s="258">
        <v>0</v>
      </c>
      <c r="K1860" s="259">
        <v>23.41</v>
      </c>
      <c r="L1860" s="259">
        <v>8.43</v>
      </c>
    </row>
    <row r="1861" spans="2:12" ht="25.5" x14ac:dyDescent="0.25">
      <c r="B1861" s="255" t="s">
        <v>2273</v>
      </c>
      <c r="C1861" s="256" t="s">
        <v>2163</v>
      </c>
      <c r="D1861" s="255" t="s">
        <v>229</v>
      </c>
      <c r="E1861" s="255" t="s">
        <v>2164</v>
      </c>
      <c r="F1861" s="518" t="s">
        <v>2162</v>
      </c>
      <c r="G1861" s="518"/>
      <c r="H1861" s="257" t="s">
        <v>231</v>
      </c>
      <c r="I1861" s="258">
        <v>0.36</v>
      </c>
      <c r="J1861" s="258">
        <v>0</v>
      </c>
      <c r="K1861" s="259">
        <v>16.78</v>
      </c>
      <c r="L1861" s="259">
        <v>6.04</v>
      </c>
    </row>
    <row r="1862" spans="2:12" ht="25.5" x14ac:dyDescent="0.25">
      <c r="B1862" s="255" t="s">
        <v>2273</v>
      </c>
      <c r="C1862" s="256" t="s">
        <v>2889</v>
      </c>
      <c r="D1862" s="255" t="s">
        <v>229</v>
      </c>
      <c r="E1862" s="255" t="s">
        <v>2890</v>
      </c>
      <c r="F1862" s="518" t="s">
        <v>2283</v>
      </c>
      <c r="G1862" s="518"/>
      <c r="H1862" s="257" t="s">
        <v>268</v>
      </c>
      <c r="I1862" s="258">
        <v>1</v>
      </c>
      <c r="J1862" s="258">
        <v>0</v>
      </c>
      <c r="K1862" s="259">
        <v>5.91</v>
      </c>
      <c r="L1862" s="259">
        <v>5.91</v>
      </c>
    </row>
    <row r="1863" spans="2:12" ht="25.5" x14ac:dyDescent="0.25">
      <c r="B1863" s="260"/>
      <c r="C1863" s="260"/>
      <c r="D1863" s="260"/>
      <c r="E1863" s="260"/>
      <c r="F1863" s="260"/>
      <c r="G1863" s="260" t="s">
        <v>2274</v>
      </c>
      <c r="H1863" s="261">
        <v>7.43</v>
      </c>
      <c r="I1863" s="260" t="s">
        <v>2275</v>
      </c>
      <c r="J1863" s="261">
        <v>7.03</v>
      </c>
      <c r="K1863" s="260" t="s">
        <v>2276</v>
      </c>
      <c r="L1863" s="261">
        <v>14.46</v>
      </c>
    </row>
    <row r="1864" spans="2:12" ht="25.5" x14ac:dyDescent="0.25">
      <c r="B1864" s="260"/>
      <c r="C1864" s="260"/>
      <c r="D1864" s="260"/>
      <c r="E1864" s="260"/>
      <c r="F1864" s="260"/>
      <c r="G1864" s="260" t="s">
        <v>2277</v>
      </c>
      <c r="H1864" s="261">
        <v>0</v>
      </c>
      <c r="I1864" s="519"/>
      <c r="J1864" s="519" t="s">
        <v>2278</v>
      </c>
      <c r="K1864" s="260"/>
      <c r="L1864" s="261">
        <v>20.37</v>
      </c>
    </row>
    <row r="1865" spans="2:12" ht="13.5" thickBot="1" x14ac:dyDescent="0.3">
      <c r="B1865" s="222"/>
      <c r="C1865" s="222"/>
      <c r="D1865" s="222"/>
      <c r="E1865" s="222"/>
      <c r="F1865" s="222"/>
      <c r="G1865" s="222"/>
      <c r="H1865" s="222"/>
      <c r="I1865" s="222" t="s">
        <v>2279</v>
      </c>
      <c r="J1865" s="262" t="s">
        <v>2553</v>
      </c>
      <c r="K1865" s="222" t="s">
        <v>2280</v>
      </c>
      <c r="L1865" s="263">
        <v>20.37</v>
      </c>
    </row>
    <row r="1866" spans="2:12" ht="13.5" thickTop="1" x14ac:dyDescent="0.25">
      <c r="B1866" s="264"/>
      <c r="C1866" s="264"/>
      <c r="D1866" s="264"/>
      <c r="E1866" s="264"/>
      <c r="F1866" s="264"/>
      <c r="G1866" s="264"/>
      <c r="H1866" s="264"/>
      <c r="I1866" s="264"/>
      <c r="J1866" s="264"/>
      <c r="K1866" s="264"/>
      <c r="L1866" s="264"/>
    </row>
    <row r="1867" spans="2:12" ht="45" x14ac:dyDescent="0.25">
      <c r="B1867" s="247" t="s">
        <v>649</v>
      </c>
      <c r="C1867" s="248" t="s">
        <v>24</v>
      </c>
      <c r="D1867" s="247" t="s">
        <v>50</v>
      </c>
      <c r="E1867" s="247" t="s">
        <v>45</v>
      </c>
      <c r="F1867" s="520" t="s">
        <v>2152</v>
      </c>
      <c r="G1867" s="520"/>
      <c r="H1867" s="249" t="s">
        <v>39</v>
      </c>
      <c r="I1867" s="248" t="s">
        <v>41</v>
      </c>
      <c r="J1867" s="248" t="s">
        <v>2271</v>
      </c>
      <c r="K1867" s="248" t="s">
        <v>82</v>
      </c>
      <c r="L1867" s="248" t="s">
        <v>40</v>
      </c>
    </row>
    <row r="1868" spans="2:12" ht="25.5" x14ac:dyDescent="0.25">
      <c r="B1868" s="250" t="s">
        <v>2272</v>
      </c>
      <c r="C1868" s="251" t="s">
        <v>650</v>
      </c>
      <c r="D1868" s="250" t="s">
        <v>229</v>
      </c>
      <c r="E1868" s="250" t="s">
        <v>651</v>
      </c>
      <c r="F1868" s="521">
        <v>8</v>
      </c>
      <c r="G1868" s="521"/>
      <c r="H1868" s="252" t="s">
        <v>279</v>
      </c>
      <c r="I1868" s="253">
        <v>1</v>
      </c>
      <c r="J1868" s="254"/>
      <c r="K1868" s="254">
        <v>11.93</v>
      </c>
      <c r="L1868" s="254">
        <v>11.93</v>
      </c>
    </row>
    <row r="1869" spans="2:12" ht="25.5" x14ac:dyDescent="0.25">
      <c r="B1869" s="255" t="s">
        <v>2273</v>
      </c>
      <c r="C1869" s="256" t="s">
        <v>2184</v>
      </c>
      <c r="D1869" s="255" t="s">
        <v>229</v>
      </c>
      <c r="E1869" s="255" t="s">
        <v>2185</v>
      </c>
      <c r="F1869" s="518" t="s">
        <v>2162</v>
      </c>
      <c r="G1869" s="518"/>
      <c r="H1869" s="257" t="s">
        <v>231</v>
      </c>
      <c r="I1869" s="258">
        <v>7.0000000000000007E-2</v>
      </c>
      <c r="J1869" s="258">
        <v>0</v>
      </c>
      <c r="K1869" s="259">
        <v>23.41</v>
      </c>
      <c r="L1869" s="259">
        <v>1.64</v>
      </c>
    </row>
    <row r="1870" spans="2:12" ht="25.5" x14ac:dyDescent="0.25">
      <c r="B1870" s="255" t="s">
        <v>2273</v>
      </c>
      <c r="C1870" s="256" t="s">
        <v>2843</v>
      </c>
      <c r="D1870" s="255" t="s">
        <v>229</v>
      </c>
      <c r="E1870" s="255" t="s">
        <v>3297</v>
      </c>
      <c r="F1870" s="518" t="s">
        <v>2283</v>
      </c>
      <c r="G1870" s="518"/>
      <c r="H1870" s="257" t="s">
        <v>268</v>
      </c>
      <c r="I1870" s="258">
        <v>1</v>
      </c>
      <c r="J1870" s="258">
        <v>0</v>
      </c>
      <c r="K1870" s="259">
        <v>9.1300000000000008</v>
      </c>
      <c r="L1870" s="259">
        <v>9.1300000000000008</v>
      </c>
    </row>
    <row r="1871" spans="2:12" ht="25.5" x14ac:dyDescent="0.25">
      <c r="B1871" s="255" t="s">
        <v>2273</v>
      </c>
      <c r="C1871" s="256" t="s">
        <v>2163</v>
      </c>
      <c r="D1871" s="255" t="s">
        <v>229</v>
      </c>
      <c r="E1871" s="255" t="s">
        <v>2164</v>
      </c>
      <c r="F1871" s="518" t="s">
        <v>2162</v>
      </c>
      <c r="G1871" s="518"/>
      <c r="H1871" s="257" t="s">
        <v>231</v>
      </c>
      <c r="I1871" s="258">
        <v>7.0000000000000007E-2</v>
      </c>
      <c r="J1871" s="258">
        <v>0</v>
      </c>
      <c r="K1871" s="259">
        <v>16.78</v>
      </c>
      <c r="L1871" s="259">
        <v>1.17</v>
      </c>
    </row>
    <row r="1872" spans="2:12" ht="25.5" x14ac:dyDescent="0.25">
      <c r="B1872" s="260"/>
      <c r="C1872" s="260"/>
      <c r="D1872" s="260"/>
      <c r="E1872" s="260"/>
      <c r="F1872" s="260"/>
      <c r="G1872" s="260" t="s">
        <v>2274</v>
      </c>
      <c r="H1872" s="261">
        <v>1.44</v>
      </c>
      <c r="I1872" s="260" t="s">
        <v>2275</v>
      </c>
      <c r="J1872" s="261">
        <v>1.36</v>
      </c>
      <c r="K1872" s="260" t="s">
        <v>2276</v>
      </c>
      <c r="L1872" s="261">
        <v>2.8</v>
      </c>
    </row>
    <row r="1873" spans="2:12" ht="25.5" x14ac:dyDescent="0.25">
      <c r="B1873" s="260"/>
      <c r="C1873" s="260"/>
      <c r="D1873" s="260"/>
      <c r="E1873" s="260"/>
      <c r="F1873" s="260"/>
      <c r="G1873" s="260" t="s">
        <v>2277</v>
      </c>
      <c r="H1873" s="261">
        <v>0</v>
      </c>
      <c r="I1873" s="519"/>
      <c r="J1873" s="519" t="s">
        <v>2278</v>
      </c>
      <c r="K1873" s="260"/>
      <c r="L1873" s="261">
        <v>11.93</v>
      </c>
    </row>
    <row r="1874" spans="2:12" ht="13.5" thickBot="1" x14ac:dyDescent="0.3">
      <c r="B1874" s="222"/>
      <c r="C1874" s="222"/>
      <c r="D1874" s="222"/>
      <c r="E1874" s="222"/>
      <c r="F1874" s="222"/>
      <c r="G1874" s="222"/>
      <c r="H1874" s="222"/>
      <c r="I1874" s="222" t="s">
        <v>2279</v>
      </c>
      <c r="J1874" s="262" t="s">
        <v>2677</v>
      </c>
      <c r="K1874" s="222" t="s">
        <v>2280</v>
      </c>
      <c r="L1874" s="263">
        <v>95.44</v>
      </c>
    </row>
    <row r="1875" spans="2:12" ht="13.5" thickTop="1" x14ac:dyDescent="0.25">
      <c r="B1875" s="264"/>
      <c r="C1875" s="264"/>
      <c r="D1875" s="264"/>
      <c r="E1875" s="264"/>
      <c r="F1875" s="264"/>
      <c r="G1875" s="264"/>
      <c r="H1875" s="264"/>
      <c r="I1875" s="264"/>
      <c r="J1875" s="264"/>
      <c r="K1875" s="264"/>
      <c r="L1875" s="264"/>
    </row>
    <row r="1876" spans="2:12" ht="45" x14ac:dyDescent="0.25">
      <c r="B1876" s="247" t="s">
        <v>652</v>
      </c>
      <c r="C1876" s="248" t="s">
        <v>24</v>
      </c>
      <c r="D1876" s="247" t="s">
        <v>50</v>
      </c>
      <c r="E1876" s="247" t="s">
        <v>45</v>
      </c>
      <c r="F1876" s="520" t="s">
        <v>2152</v>
      </c>
      <c r="G1876" s="520"/>
      <c r="H1876" s="249" t="s">
        <v>39</v>
      </c>
      <c r="I1876" s="248" t="s">
        <v>41</v>
      </c>
      <c r="J1876" s="248" t="s">
        <v>2271</v>
      </c>
      <c r="K1876" s="248" t="s">
        <v>82</v>
      </c>
      <c r="L1876" s="248" t="s">
        <v>40</v>
      </c>
    </row>
    <row r="1877" spans="2:12" ht="25.5" x14ac:dyDescent="0.25">
      <c r="B1877" s="250" t="s">
        <v>2272</v>
      </c>
      <c r="C1877" s="251" t="s">
        <v>550</v>
      </c>
      <c r="D1877" s="250" t="s">
        <v>229</v>
      </c>
      <c r="E1877" s="250" t="s">
        <v>551</v>
      </c>
      <c r="F1877" s="521">
        <v>8</v>
      </c>
      <c r="G1877" s="521"/>
      <c r="H1877" s="252" t="s">
        <v>292</v>
      </c>
      <c r="I1877" s="253">
        <v>1</v>
      </c>
      <c r="J1877" s="254"/>
      <c r="K1877" s="254">
        <v>22.76</v>
      </c>
      <c r="L1877" s="254">
        <v>22.76</v>
      </c>
    </row>
    <row r="1878" spans="2:12" ht="25.5" x14ac:dyDescent="0.25">
      <c r="B1878" s="255" t="s">
        <v>2273</v>
      </c>
      <c r="C1878" s="256" t="s">
        <v>2163</v>
      </c>
      <c r="D1878" s="255" t="s">
        <v>229</v>
      </c>
      <c r="E1878" s="255" t="s">
        <v>2164</v>
      </c>
      <c r="F1878" s="518" t="s">
        <v>2162</v>
      </c>
      <c r="G1878" s="518"/>
      <c r="H1878" s="257" t="s">
        <v>231</v>
      </c>
      <c r="I1878" s="258">
        <v>0.3</v>
      </c>
      <c r="J1878" s="258">
        <v>0</v>
      </c>
      <c r="K1878" s="259">
        <v>16.78</v>
      </c>
      <c r="L1878" s="259">
        <v>5.03</v>
      </c>
    </row>
    <row r="1879" spans="2:12" ht="25.5" x14ac:dyDescent="0.25">
      <c r="B1879" s="255" t="s">
        <v>2273</v>
      </c>
      <c r="C1879" s="256" t="s">
        <v>2184</v>
      </c>
      <c r="D1879" s="255" t="s">
        <v>229</v>
      </c>
      <c r="E1879" s="255" t="s">
        <v>2185</v>
      </c>
      <c r="F1879" s="518" t="s">
        <v>2162</v>
      </c>
      <c r="G1879" s="518"/>
      <c r="H1879" s="257" t="s">
        <v>231</v>
      </c>
      <c r="I1879" s="258">
        <v>0.3</v>
      </c>
      <c r="J1879" s="258">
        <v>0</v>
      </c>
      <c r="K1879" s="259">
        <v>23.41</v>
      </c>
      <c r="L1879" s="259">
        <v>7.02</v>
      </c>
    </row>
    <row r="1880" spans="2:12" ht="25.5" x14ac:dyDescent="0.25">
      <c r="B1880" s="255" t="s">
        <v>2273</v>
      </c>
      <c r="C1880" s="256" t="s">
        <v>2305</v>
      </c>
      <c r="D1880" s="255" t="s">
        <v>229</v>
      </c>
      <c r="E1880" s="255" t="s">
        <v>551</v>
      </c>
      <c r="F1880" s="518" t="s">
        <v>2283</v>
      </c>
      <c r="G1880" s="518"/>
      <c r="H1880" s="257" t="s">
        <v>292</v>
      </c>
      <c r="I1880" s="258">
        <v>1.01</v>
      </c>
      <c r="J1880" s="258">
        <v>0</v>
      </c>
      <c r="K1880" s="259">
        <v>10.61</v>
      </c>
      <c r="L1880" s="259">
        <v>10.72</v>
      </c>
    </row>
    <row r="1881" spans="2:12" ht="25.5" x14ac:dyDescent="0.25">
      <c r="B1881" s="260"/>
      <c r="C1881" s="260"/>
      <c r="D1881" s="260"/>
      <c r="E1881" s="260"/>
      <c r="F1881" s="260"/>
      <c r="G1881" s="260" t="s">
        <v>2274</v>
      </c>
      <c r="H1881" s="261">
        <v>6.19</v>
      </c>
      <c r="I1881" s="260" t="s">
        <v>2275</v>
      </c>
      <c r="J1881" s="261">
        <v>5.86</v>
      </c>
      <c r="K1881" s="260" t="s">
        <v>2276</v>
      </c>
      <c r="L1881" s="261">
        <v>12.05</v>
      </c>
    </row>
    <row r="1882" spans="2:12" ht="25.5" x14ac:dyDescent="0.25">
      <c r="B1882" s="260"/>
      <c r="C1882" s="260"/>
      <c r="D1882" s="260"/>
      <c r="E1882" s="260"/>
      <c r="F1882" s="260"/>
      <c r="G1882" s="260" t="s">
        <v>2277</v>
      </c>
      <c r="H1882" s="261">
        <v>0</v>
      </c>
      <c r="I1882" s="519"/>
      <c r="J1882" s="519" t="s">
        <v>2278</v>
      </c>
      <c r="K1882" s="260"/>
      <c r="L1882" s="261">
        <v>22.76</v>
      </c>
    </row>
    <row r="1883" spans="2:12" ht="13.5" thickBot="1" x14ac:dyDescent="0.3">
      <c r="B1883" s="222"/>
      <c r="C1883" s="222"/>
      <c r="D1883" s="222"/>
      <c r="E1883" s="222"/>
      <c r="F1883" s="222"/>
      <c r="G1883" s="222"/>
      <c r="H1883" s="222"/>
      <c r="I1883" s="222" t="s">
        <v>2279</v>
      </c>
      <c r="J1883" s="262" t="s">
        <v>3298</v>
      </c>
      <c r="K1883" s="222" t="s">
        <v>2280</v>
      </c>
      <c r="L1883" s="263">
        <v>4192.3900000000003</v>
      </c>
    </row>
    <row r="1884" spans="2:12" ht="13.5" thickTop="1" x14ac:dyDescent="0.25">
      <c r="B1884" s="264"/>
      <c r="C1884" s="264"/>
      <c r="D1884" s="264"/>
      <c r="E1884" s="264"/>
      <c r="F1884" s="264"/>
      <c r="G1884" s="264"/>
      <c r="H1884" s="264"/>
      <c r="I1884" s="264"/>
      <c r="J1884" s="264"/>
      <c r="K1884" s="264"/>
      <c r="L1884" s="264"/>
    </row>
    <row r="1885" spans="2:12" ht="45" x14ac:dyDescent="0.25">
      <c r="B1885" s="247" t="s">
        <v>653</v>
      </c>
      <c r="C1885" s="248" t="s">
        <v>24</v>
      </c>
      <c r="D1885" s="247" t="s">
        <v>50</v>
      </c>
      <c r="E1885" s="247" t="s">
        <v>45</v>
      </c>
      <c r="F1885" s="520" t="s">
        <v>2152</v>
      </c>
      <c r="G1885" s="520"/>
      <c r="H1885" s="249" t="s">
        <v>39</v>
      </c>
      <c r="I1885" s="248" t="s">
        <v>41</v>
      </c>
      <c r="J1885" s="248" t="s">
        <v>2271</v>
      </c>
      <c r="K1885" s="248" t="s">
        <v>82</v>
      </c>
      <c r="L1885" s="248" t="s">
        <v>40</v>
      </c>
    </row>
    <row r="1886" spans="2:12" ht="25.5" x14ac:dyDescent="0.25">
      <c r="B1886" s="250" t="s">
        <v>2272</v>
      </c>
      <c r="C1886" s="251" t="s">
        <v>553</v>
      </c>
      <c r="D1886" s="250" t="s">
        <v>229</v>
      </c>
      <c r="E1886" s="250" t="s">
        <v>554</v>
      </c>
      <c r="F1886" s="521">
        <v>8</v>
      </c>
      <c r="G1886" s="521"/>
      <c r="H1886" s="252" t="s">
        <v>292</v>
      </c>
      <c r="I1886" s="253">
        <v>1</v>
      </c>
      <c r="J1886" s="254"/>
      <c r="K1886" s="254">
        <v>34.33</v>
      </c>
      <c r="L1886" s="254">
        <v>34.33</v>
      </c>
    </row>
    <row r="1887" spans="2:12" ht="25.5" x14ac:dyDescent="0.25">
      <c r="B1887" s="255" t="s">
        <v>2273</v>
      </c>
      <c r="C1887" s="256" t="s">
        <v>2882</v>
      </c>
      <c r="D1887" s="255" t="s">
        <v>229</v>
      </c>
      <c r="E1887" s="255" t="s">
        <v>554</v>
      </c>
      <c r="F1887" s="518" t="s">
        <v>2283</v>
      </c>
      <c r="G1887" s="518"/>
      <c r="H1887" s="257" t="s">
        <v>292</v>
      </c>
      <c r="I1887" s="258">
        <v>1.01</v>
      </c>
      <c r="J1887" s="258">
        <v>0</v>
      </c>
      <c r="K1887" s="259">
        <v>14.91</v>
      </c>
      <c r="L1887" s="259">
        <v>15.06</v>
      </c>
    </row>
    <row r="1888" spans="2:12" ht="25.5" x14ac:dyDescent="0.25">
      <c r="B1888" s="255" t="s">
        <v>2273</v>
      </c>
      <c r="C1888" s="256" t="s">
        <v>2184</v>
      </c>
      <c r="D1888" s="255" t="s">
        <v>229</v>
      </c>
      <c r="E1888" s="255" t="s">
        <v>2185</v>
      </c>
      <c r="F1888" s="518" t="s">
        <v>2162</v>
      </c>
      <c r="G1888" s="518"/>
      <c r="H1888" s="257" t="s">
        <v>231</v>
      </c>
      <c r="I1888" s="258">
        <v>0.48</v>
      </c>
      <c r="J1888" s="258">
        <v>0</v>
      </c>
      <c r="K1888" s="259">
        <v>23.41</v>
      </c>
      <c r="L1888" s="259">
        <v>11.24</v>
      </c>
    </row>
    <row r="1889" spans="2:12" ht="25.5" x14ac:dyDescent="0.25">
      <c r="B1889" s="255" t="s">
        <v>2273</v>
      </c>
      <c r="C1889" s="256" t="s">
        <v>2163</v>
      </c>
      <c r="D1889" s="255" t="s">
        <v>229</v>
      </c>
      <c r="E1889" s="255" t="s">
        <v>2164</v>
      </c>
      <c r="F1889" s="518" t="s">
        <v>2162</v>
      </c>
      <c r="G1889" s="518"/>
      <c r="H1889" s="257" t="s">
        <v>231</v>
      </c>
      <c r="I1889" s="258">
        <v>0.48</v>
      </c>
      <c r="J1889" s="258">
        <v>0</v>
      </c>
      <c r="K1889" s="259">
        <v>16.78</v>
      </c>
      <c r="L1889" s="259">
        <v>8.0500000000000007</v>
      </c>
    </row>
    <row r="1890" spans="2:12" ht="25.5" x14ac:dyDescent="0.25">
      <c r="B1890" s="260"/>
      <c r="C1890" s="260"/>
      <c r="D1890" s="260"/>
      <c r="E1890" s="260"/>
      <c r="F1890" s="260"/>
      <c r="G1890" s="260" t="s">
        <v>2274</v>
      </c>
      <c r="H1890" s="261">
        <v>9.9</v>
      </c>
      <c r="I1890" s="260" t="s">
        <v>2275</v>
      </c>
      <c r="J1890" s="261">
        <v>9.3800000000000008</v>
      </c>
      <c r="K1890" s="260" t="s">
        <v>2276</v>
      </c>
      <c r="L1890" s="261">
        <v>19.28</v>
      </c>
    </row>
    <row r="1891" spans="2:12" ht="25.5" x14ac:dyDescent="0.25">
      <c r="B1891" s="260"/>
      <c r="C1891" s="260"/>
      <c r="D1891" s="260"/>
      <c r="E1891" s="260"/>
      <c r="F1891" s="260"/>
      <c r="G1891" s="260" t="s">
        <v>2277</v>
      </c>
      <c r="H1891" s="261">
        <v>0</v>
      </c>
      <c r="I1891" s="519"/>
      <c r="J1891" s="519" t="s">
        <v>2278</v>
      </c>
      <c r="K1891" s="260"/>
      <c r="L1891" s="261">
        <v>34.33</v>
      </c>
    </row>
    <row r="1892" spans="2:12" ht="13.5" thickBot="1" x14ac:dyDescent="0.3">
      <c r="B1892" s="222"/>
      <c r="C1892" s="222"/>
      <c r="D1892" s="222"/>
      <c r="E1892" s="222"/>
      <c r="F1892" s="222"/>
      <c r="G1892" s="222"/>
      <c r="H1892" s="222"/>
      <c r="I1892" s="222" t="s">
        <v>2279</v>
      </c>
      <c r="J1892" s="262" t="s">
        <v>3299</v>
      </c>
      <c r="K1892" s="222" t="s">
        <v>2280</v>
      </c>
      <c r="L1892" s="263">
        <v>580.17999999999995</v>
      </c>
    </row>
    <row r="1893" spans="2:12" ht="13.5" thickTop="1" x14ac:dyDescent="0.25">
      <c r="B1893" s="264"/>
      <c r="C1893" s="264"/>
      <c r="D1893" s="264"/>
      <c r="E1893" s="264"/>
      <c r="F1893" s="264"/>
      <c r="G1893" s="264"/>
      <c r="H1893" s="264"/>
      <c r="I1893" s="264"/>
      <c r="J1893" s="264"/>
      <c r="K1893" s="264"/>
      <c r="L1893" s="264"/>
    </row>
    <row r="1894" spans="2:12" ht="45" x14ac:dyDescent="0.25">
      <c r="B1894" s="247" t="s">
        <v>654</v>
      </c>
      <c r="C1894" s="248" t="s">
        <v>24</v>
      </c>
      <c r="D1894" s="247" t="s">
        <v>50</v>
      </c>
      <c r="E1894" s="247" t="s">
        <v>45</v>
      </c>
      <c r="F1894" s="520" t="s">
        <v>2152</v>
      </c>
      <c r="G1894" s="520"/>
      <c r="H1894" s="249" t="s">
        <v>39</v>
      </c>
      <c r="I1894" s="248" t="s">
        <v>41</v>
      </c>
      <c r="J1894" s="248" t="s">
        <v>2271</v>
      </c>
      <c r="K1894" s="248" t="s">
        <v>82</v>
      </c>
      <c r="L1894" s="248" t="s">
        <v>40</v>
      </c>
    </row>
    <row r="1895" spans="2:12" ht="25.5" x14ac:dyDescent="0.25">
      <c r="B1895" s="250" t="s">
        <v>2272</v>
      </c>
      <c r="C1895" s="251" t="s">
        <v>562</v>
      </c>
      <c r="D1895" s="250" t="s">
        <v>229</v>
      </c>
      <c r="E1895" s="250" t="s">
        <v>563</v>
      </c>
      <c r="F1895" s="521">
        <v>8</v>
      </c>
      <c r="G1895" s="521"/>
      <c r="H1895" s="252" t="s">
        <v>279</v>
      </c>
      <c r="I1895" s="253">
        <v>1</v>
      </c>
      <c r="J1895" s="254"/>
      <c r="K1895" s="254">
        <v>29.27</v>
      </c>
      <c r="L1895" s="254">
        <v>29.27</v>
      </c>
    </row>
    <row r="1896" spans="2:12" ht="25.5" x14ac:dyDescent="0.25">
      <c r="B1896" s="255" t="s">
        <v>2273</v>
      </c>
      <c r="C1896" s="256" t="s">
        <v>2184</v>
      </c>
      <c r="D1896" s="255" t="s">
        <v>229</v>
      </c>
      <c r="E1896" s="255" t="s">
        <v>2185</v>
      </c>
      <c r="F1896" s="518" t="s">
        <v>2162</v>
      </c>
      <c r="G1896" s="518"/>
      <c r="H1896" s="257" t="s">
        <v>231</v>
      </c>
      <c r="I1896" s="258">
        <v>0.46</v>
      </c>
      <c r="J1896" s="258">
        <v>0</v>
      </c>
      <c r="K1896" s="259">
        <v>23.41</v>
      </c>
      <c r="L1896" s="259">
        <v>10.77</v>
      </c>
    </row>
    <row r="1897" spans="2:12" ht="25.5" x14ac:dyDescent="0.25">
      <c r="B1897" s="255" t="s">
        <v>2273</v>
      </c>
      <c r="C1897" s="256" t="s">
        <v>2917</v>
      </c>
      <c r="D1897" s="255" t="s">
        <v>229</v>
      </c>
      <c r="E1897" s="255" t="s">
        <v>3274</v>
      </c>
      <c r="F1897" s="518" t="s">
        <v>2283</v>
      </c>
      <c r="G1897" s="518"/>
      <c r="H1897" s="257" t="s">
        <v>268</v>
      </c>
      <c r="I1897" s="258">
        <v>1</v>
      </c>
      <c r="J1897" s="258">
        <v>0</v>
      </c>
      <c r="K1897" s="259">
        <v>10.8</v>
      </c>
      <c r="L1897" s="259">
        <v>10.8</v>
      </c>
    </row>
    <row r="1898" spans="2:12" ht="25.5" x14ac:dyDescent="0.25">
      <c r="B1898" s="255" t="s">
        <v>2273</v>
      </c>
      <c r="C1898" s="256" t="s">
        <v>2163</v>
      </c>
      <c r="D1898" s="255" t="s">
        <v>229</v>
      </c>
      <c r="E1898" s="255" t="s">
        <v>2164</v>
      </c>
      <c r="F1898" s="518" t="s">
        <v>2162</v>
      </c>
      <c r="G1898" s="518"/>
      <c r="H1898" s="257" t="s">
        <v>231</v>
      </c>
      <c r="I1898" s="258">
        <v>0.46</v>
      </c>
      <c r="J1898" s="258">
        <v>0</v>
      </c>
      <c r="K1898" s="259">
        <v>16.78</v>
      </c>
      <c r="L1898" s="259">
        <v>7.72</v>
      </c>
    </row>
    <row r="1899" spans="2:12" ht="25.5" x14ac:dyDescent="0.25">
      <c r="B1899" s="260"/>
      <c r="C1899" s="260"/>
      <c r="D1899" s="260"/>
      <c r="E1899" s="260"/>
      <c r="F1899" s="260"/>
      <c r="G1899" s="260" t="s">
        <v>2274</v>
      </c>
      <c r="H1899" s="261">
        <v>9.49</v>
      </c>
      <c r="I1899" s="260" t="s">
        <v>2275</v>
      </c>
      <c r="J1899" s="261">
        <v>8.98</v>
      </c>
      <c r="K1899" s="260" t="s">
        <v>2276</v>
      </c>
      <c r="L1899" s="261">
        <v>18.47</v>
      </c>
    </row>
    <row r="1900" spans="2:12" ht="25.5" x14ac:dyDescent="0.25">
      <c r="B1900" s="260"/>
      <c r="C1900" s="260"/>
      <c r="D1900" s="260"/>
      <c r="E1900" s="260"/>
      <c r="F1900" s="260"/>
      <c r="G1900" s="260" t="s">
        <v>2277</v>
      </c>
      <c r="H1900" s="261">
        <v>0</v>
      </c>
      <c r="I1900" s="519"/>
      <c r="J1900" s="519" t="s">
        <v>2278</v>
      </c>
      <c r="K1900" s="260"/>
      <c r="L1900" s="261">
        <v>29.27</v>
      </c>
    </row>
    <row r="1901" spans="2:12" ht="13.5" thickBot="1" x14ac:dyDescent="0.3">
      <c r="B1901" s="222"/>
      <c r="C1901" s="222"/>
      <c r="D1901" s="222"/>
      <c r="E1901" s="222"/>
      <c r="F1901" s="222"/>
      <c r="G1901" s="222"/>
      <c r="H1901" s="222"/>
      <c r="I1901" s="222" t="s">
        <v>2279</v>
      </c>
      <c r="J1901" s="262" t="s">
        <v>2695</v>
      </c>
      <c r="K1901" s="222" t="s">
        <v>2280</v>
      </c>
      <c r="L1901" s="263">
        <v>58.54</v>
      </c>
    </row>
    <row r="1902" spans="2:12" ht="13.5" thickTop="1" x14ac:dyDescent="0.25">
      <c r="B1902" s="264"/>
      <c r="C1902" s="264"/>
      <c r="D1902" s="264"/>
      <c r="E1902" s="264"/>
      <c r="F1902" s="264"/>
      <c r="G1902" s="264"/>
      <c r="H1902" s="264"/>
      <c r="I1902" s="264"/>
      <c r="J1902" s="264"/>
      <c r="K1902" s="264"/>
      <c r="L1902" s="264"/>
    </row>
    <row r="1903" spans="2:12" ht="45" x14ac:dyDescent="0.25">
      <c r="B1903" s="247" t="s">
        <v>655</v>
      </c>
      <c r="C1903" s="248" t="s">
        <v>24</v>
      </c>
      <c r="D1903" s="247" t="s">
        <v>50</v>
      </c>
      <c r="E1903" s="247" t="s">
        <v>45</v>
      </c>
      <c r="F1903" s="520" t="s">
        <v>2152</v>
      </c>
      <c r="G1903" s="520"/>
      <c r="H1903" s="249" t="s">
        <v>39</v>
      </c>
      <c r="I1903" s="248" t="s">
        <v>41</v>
      </c>
      <c r="J1903" s="248" t="s">
        <v>2271</v>
      </c>
      <c r="K1903" s="248" t="s">
        <v>82</v>
      </c>
      <c r="L1903" s="248" t="s">
        <v>40</v>
      </c>
    </row>
    <row r="1904" spans="2:12" ht="25.5" x14ac:dyDescent="0.25">
      <c r="B1904" s="250" t="s">
        <v>2272</v>
      </c>
      <c r="C1904" s="251" t="s">
        <v>565</v>
      </c>
      <c r="D1904" s="250" t="s">
        <v>229</v>
      </c>
      <c r="E1904" s="250" t="s">
        <v>566</v>
      </c>
      <c r="F1904" s="521">
        <v>8</v>
      </c>
      <c r="G1904" s="521"/>
      <c r="H1904" s="252" t="s">
        <v>279</v>
      </c>
      <c r="I1904" s="253">
        <v>1</v>
      </c>
      <c r="J1904" s="254"/>
      <c r="K1904" s="254">
        <v>16.690000000000001</v>
      </c>
      <c r="L1904" s="254">
        <v>16.690000000000001</v>
      </c>
    </row>
    <row r="1905" spans="2:12" ht="25.5" x14ac:dyDescent="0.25">
      <c r="B1905" s="255" t="s">
        <v>2273</v>
      </c>
      <c r="C1905" s="256" t="s">
        <v>2918</v>
      </c>
      <c r="D1905" s="255" t="s">
        <v>229</v>
      </c>
      <c r="E1905" s="255" t="s">
        <v>3275</v>
      </c>
      <c r="F1905" s="518" t="s">
        <v>2283</v>
      </c>
      <c r="G1905" s="518"/>
      <c r="H1905" s="257" t="s">
        <v>268</v>
      </c>
      <c r="I1905" s="258">
        <v>1</v>
      </c>
      <c r="J1905" s="258">
        <v>0</v>
      </c>
      <c r="K1905" s="259">
        <v>5.05</v>
      </c>
      <c r="L1905" s="259">
        <v>5.05</v>
      </c>
    </row>
    <row r="1906" spans="2:12" ht="25.5" x14ac:dyDescent="0.25">
      <c r="B1906" s="255" t="s">
        <v>2273</v>
      </c>
      <c r="C1906" s="256" t="s">
        <v>2163</v>
      </c>
      <c r="D1906" s="255" t="s">
        <v>229</v>
      </c>
      <c r="E1906" s="255" t="s">
        <v>2164</v>
      </c>
      <c r="F1906" s="518" t="s">
        <v>2162</v>
      </c>
      <c r="G1906" s="518"/>
      <c r="H1906" s="257" t="s">
        <v>231</v>
      </c>
      <c r="I1906" s="258">
        <v>0.28999999999999998</v>
      </c>
      <c r="J1906" s="258">
        <v>0</v>
      </c>
      <c r="K1906" s="259">
        <v>16.78</v>
      </c>
      <c r="L1906" s="259">
        <v>4.87</v>
      </c>
    </row>
    <row r="1907" spans="2:12" ht="25.5" x14ac:dyDescent="0.25">
      <c r="B1907" s="255" t="s">
        <v>2273</v>
      </c>
      <c r="C1907" s="256" t="s">
        <v>2184</v>
      </c>
      <c r="D1907" s="255" t="s">
        <v>229</v>
      </c>
      <c r="E1907" s="255" t="s">
        <v>2185</v>
      </c>
      <c r="F1907" s="518" t="s">
        <v>2162</v>
      </c>
      <c r="G1907" s="518"/>
      <c r="H1907" s="257" t="s">
        <v>231</v>
      </c>
      <c r="I1907" s="258">
        <v>0.28999999999999998</v>
      </c>
      <c r="J1907" s="258">
        <v>0</v>
      </c>
      <c r="K1907" s="259">
        <v>23.41</v>
      </c>
      <c r="L1907" s="259">
        <v>6.79</v>
      </c>
    </row>
    <row r="1908" spans="2:12" ht="25.5" x14ac:dyDescent="0.25">
      <c r="B1908" s="260"/>
      <c r="C1908" s="260"/>
      <c r="D1908" s="260"/>
      <c r="E1908" s="260"/>
      <c r="F1908" s="260"/>
      <c r="G1908" s="260" t="s">
        <v>2274</v>
      </c>
      <c r="H1908" s="261">
        <v>5.98</v>
      </c>
      <c r="I1908" s="260" t="s">
        <v>2275</v>
      </c>
      <c r="J1908" s="261">
        <v>5.66</v>
      </c>
      <c r="K1908" s="260" t="s">
        <v>2276</v>
      </c>
      <c r="L1908" s="261">
        <v>11.64</v>
      </c>
    </row>
    <row r="1909" spans="2:12" ht="25.5" x14ac:dyDescent="0.25">
      <c r="B1909" s="260"/>
      <c r="C1909" s="260"/>
      <c r="D1909" s="260"/>
      <c r="E1909" s="260"/>
      <c r="F1909" s="260"/>
      <c r="G1909" s="260" t="s">
        <v>2277</v>
      </c>
      <c r="H1909" s="261">
        <v>0</v>
      </c>
      <c r="I1909" s="519"/>
      <c r="J1909" s="519" t="s">
        <v>2278</v>
      </c>
      <c r="K1909" s="260"/>
      <c r="L1909" s="261">
        <v>16.690000000000001</v>
      </c>
    </row>
    <row r="1910" spans="2:12" ht="13.5" thickBot="1" x14ac:dyDescent="0.3">
      <c r="B1910" s="222"/>
      <c r="C1910" s="222"/>
      <c r="D1910" s="222"/>
      <c r="E1910" s="222"/>
      <c r="F1910" s="222"/>
      <c r="G1910" s="222"/>
      <c r="H1910" s="222"/>
      <c r="I1910" s="222" t="s">
        <v>2279</v>
      </c>
      <c r="J1910" s="262" t="s">
        <v>2925</v>
      </c>
      <c r="K1910" s="222" t="s">
        <v>2280</v>
      </c>
      <c r="L1910" s="263">
        <v>517.39</v>
      </c>
    </row>
    <row r="1911" spans="2:12" ht="13.5" thickTop="1" x14ac:dyDescent="0.25">
      <c r="B1911" s="264"/>
      <c r="C1911" s="264"/>
      <c r="D1911" s="264"/>
      <c r="E1911" s="264"/>
      <c r="F1911" s="264"/>
      <c r="G1911" s="264"/>
      <c r="H1911" s="264"/>
      <c r="I1911" s="264"/>
      <c r="J1911" s="264"/>
      <c r="K1911" s="264"/>
      <c r="L1911" s="264"/>
    </row>
    <row r="1912" spans="2:12" x14ac:dyDescent="0.25">
      <c r="B1912" s="244" t="s">
        <v>656</v>
      </c>
      <c r="C1912" s="244"/>
      <c r="D1912" s="244"/>
      <c r="E1912" s="244" t="s">
        <v>657</v>
      </c>
      <c r="F1912" s="244"/>
      <c r="G1912" s="525"/>
      <c r="H1912" s="525"/>
      <c r="I1912" s="244"/>
      <c r="J1912" s="245"/>
      <c r="K1912" s="244"/>
      <c r="L1912" s="246">
        <v>235495.83</v>
      </c>
    </row>
    <row r="1913" spans="2:12" ht="15" x14ac:dyDescent="0.25">
      <c r="B1913" s="247" t="s">
        <v>658</v>
      </c>
      <c r="C1913" s="248" t="s">
        <v>24</v>
      </c>
      <c r="D1913" s="247" t="s">
        <v>50</v>
      </c>
      <c r="E1913" s="247" t="s">
        <v>45</v>
      </c>
      <c r="F1913" s="520" t="s">
        <v>2152</v>
      </c>
      <c r="G1913" s="520"/>
      <c r="H1913" s="249" t="s">
        <v>39</v>
      </c>
      <c r="I1913" s="248" t="s">
        <v>41</v>
      </c>
      <c r="J1913" s="248" t="s">
        <v>2271</v>
      </c>
      <c r="K1913" s="248" t="s">
        <v>82</v>
      </c>
      <c r="L1913" s="248" t="s">
        <v>40</v>
      </c>
    </row>
    <row r="1914" spans="2:12" ht="51" x14ac:dyDescent="0.25">
      <c r="B1914" s="250" t="s">
        <v>2272</v>
      </c>
      <c r="C1914" s="251" t="s">
        <v>659</v>
      </c>
      <c r="D1914" s="250" t="s">
        <v>660</v>
      </c>
      <c r="E1914" s="250" t="s">
        <v>661</v>
      </c>
      <c r="F1914" s="521">
        <v>0</v>
      </c>
      <c r="G1914" s="521"/>
      <c r="H1914" s="252" t="s">
        <v>428</v>
      </c>
      <c r="I1914" s="253">
        <v>1</v>
      </c>
      <c r="J1914" s="254"/>
      <c r="K1914" s="254">
        <v>206055.74</v>
      </c>
      <c r="L1914" s="254">
        <v>206055.74</v>
      </c>
    </row>
    <row r="1915" spans="2:12" ht="114.75" x14ac:dyDescent="0.25">
      <c r="B1915" s="255" t="s">
        <v>2273</v>
      </c>
      <c r="C1915" s="256" t="s">
        <v>3300</v>
      </c>
      <c r="D1915" s="255" t="s">
        <v>660</v>
      </c>
      <c r="E1915" s="255" t="s">
        <v>3301</v>
      </c>
      <c r="F1915" s="518" t="s">
        <v>2283</v>
      </c>
      <c r="G1915" s="518"/>
      <c r="H1915" s="257" t="s">
        <v>428</v>
      </c>
      <c r="I1915" s="258">
        <v>1</v>
      </c>
      <c r="J1915" s="258">
        <v>0</v>
      </c>
      <c r="K1915" s="259">
        <v>206055.74</v>
      </c>
      <c r="L1915" s="259">
        <v>206055.74</v>
      </c>
    </row>
    <row r="1916" spans="2:12" ht="25.5" x14ac:dyDescent="0.25">
      <c r="B1916" s="260"/>
      <c r="C1916" s="260"/>
      <c r="D1916" s="260"/>
      <c r="E1916" s="260"/>
      <c r="F1916" s="260"/>
      <c r="G1916" s="260" t="s">
        <v>2274</v>
      </c>
      <c r="H1916" s="261">
        <v>0</v>
      </c>
      <c r="I1916" s="260" t="s">
        <v>2275</v>
      </c>
      <c r="J1916" s="261">
        <v>0</v>
      </c>
      <c r="K1916" s="260" t="s">
        <v>2276</v>
      </c>
      <c r="L1916" s="261">
        <v>0</v>
      </c>
    </row>
    <row r="1917" spans="2:12" ht="25.5" x14ac:dyDescent="0.25">
      <c r="B1917" s="260"/>
      <c r="C1917" s="260"/>
      <c r="D1917" s="260"/>
      <c r="E1917" s="260"/>
      <c r="F1917" s="260"/>
      <c r="G1917" s="260" t="s">
        <v>2277</v>
      </c>
      <c r="H1917" s="261">
        <v>0</v>
      </c>
      <c r="I1917" s="519"/>
      <c r="J1917" s="519" t="s">
        <v>2278</v>
      </c>
      <c r="K1917" s="260"/>
      <c r="L1917" s="261">
        <v>206055.74</v>
      </c>
    </row>
    <row r="1918" spans="2:12" ht="13.5" thickBot="1" x14ac:dyDescent="0.3">
      <c r="B1918" s="222"/>
      <c r="C1918" s="222"/>
      <c r="D1918" s="222"/>
      <c r="E1918" s="222"/>
      <c r="F1918" s="222"/>
      <c r="G1918" s="222"/>
      <c r="H1918" s="222"/>
      <c r="I1918" s="222" t="s">
        <v>2279</v>
      </c>
      <c r="J1918" s="262" t="s">
        <v>2553</v>
      </c>
      <c r="K1918" s="222" t="s">
        <v>2280</v>
      </c>
      <c r="L1918" s="263">
        <v>206055.74</v>
      </c>
    </row>
    <row r="1919" spans="2:12" ht="13.5" thickTop="1" x14ac:dyDescent="0.25">
      <c r="B1919" s="264"/>
      <c r="C1919" s="264"/>
      <c r="D1919" s="264"/>
      <c r="E1919" s="264"/>
      <c r="F1919" s="264"/>
      <c r="G1919" s="264"/>
      <c r="H1919" s="264"/>
      <c r="I1919" s="264"/>
      <c r="J1919" s="264"/>
      <c r="K1919" s="264"/>
      <c r="L1919" s="264"/>
    </row>
    <row r="1920" spans="2:12" ht="15" x14ac:dyDescent="0.25">
      <c r="B1920" s="247" t="s">
        <v>662</v>
      </c>
      <c r="C1920" s="248" t="s">
        <v>24</v>
      </c>
      <c r="D1920" s="247" t="s">
        <v>50</v>
      </c>
      <c r="E1920" s="247" t="s">
        <v>45</v>
      </c>
      <c r="F1920" s="520" t="s">
        <v>2152</v>
      </c>
      <c r="G1920" s="520"/>
      <c r="H1920" s="249" t="s">
        <v>39</v>
      </c>
      <c r="I1920" s="248" t="s">
        <v>41</v>
      </c>
      <c r="J1920" s="248" t="s">
        <v>2271</v>
      </c>
      <c r="K1920" s="248" t="s">
        <v>82</v>
      </c>
      <c r="L1920" s="248" t="s">
        <v>40</v>
      </c>
    </row>
    <row r="1921" spans="2:12" ht="51" x14ac:dyDescent="0.25">
      <c r="B1921" s="250" t="s">
        <v>2272</v>
      </c>
      <c r="C1921" s="251" t="s">
        <v>663</v>
      </c>
      <c r="D1921" s="250" t="s">
        <v>294</v>
      </c>
      <c r="E1921" s="250" t="s">
        <v>664</v>
      </c>
      <c r="F1921" s="521">
        <v>43.11</v>
      </c>
      <c r="G1921" s="521"/>
      <c r="H1921" s="252" t="s">
        <v>268</v>
      </c>
      <c r="I1921" s="253">
        <v>1</v>
      </c>
      <c r="J1921" s="254"/>
      <c r="K1921" s="254">
        <v>7731.13</v>
      </c>
      <c r="L1921" s="254">
        <v>7731.13</v>
      </c>
    </row>
    <row r="1922" spans="2:12" ht="25.5" x14ac:dyDescent="0.25">
      <c r="B1922" s="255" t="s">
        <v>2273</v>
      </c>
      <c r="C1922" s="256" t="s">
        <v>2184</v>
      </c>
      <c r="D1922" s="255" t="s">
        <v>229</v>
      </c>
      <c r="E1922" s="255" t="s">
        <v>2185</v>
      </c>
      <c r="F1922" s="518" t="s">
        <v>2162</v>
      </c>
      <c r="G1922" s="518"/>
      <c r="H1922" s="257" t="s">
        <v>231</v>
      </c>
      <c r="I1922" s="258">
        <v>4</v>
      </c>
      <c r="J1922" s="258">
        <v>0</v>
      </c>
      <c r="K1922" s="259">
        <v>23.41</v>
      </c>
      <c r="L1922" s="259">
        <v>93.64</v>
      </c>
    </row>
    <row r="1923" spans="2:12" ht="25.5" x14ac:dyDescent="0.25">
      <c r="B1923" s="255" t="s">
        <v>2273</v>
      </c>
      <c r="C1923" s="256" t="s">
        <v>2176</v>
      </c>
      <c r="D1923" s="255" t="s">
        <v>229</v>
      </c>
      <c r="E1923" s="255" t="s">
        <v>2177</v>
      </c>
      <c r="F1923" s="518" t="s">
        <v>2162</v>
      </c>
      <c r="G1923" s="518"/>
      <c r="H1923" s="257" t="s">
        <v>231</v>
      </c>
      <c r="I1923" s="258">
        <v>4</v>
      </c>
      <c r="J1923" s="258">
        <v>0</v>
      </c>
      <c r="K1923" s="259">
        <v>23.41</v>
      </c>
      <c r="L1923" s="259">
        <v>93.64</v>
      </c>
    </row>
    <row r="1924" spans="2:12" ht="38.25" x14ac:dyDescent="0.25">
      <c r="B1924" s="255" t="s">
        <v>2273</v>
      </c>
      <c r="C1924" s="256" t="s">
        <v>3302</v>
      </c>
      <c r="D1924" s="255" t="s">
        <v>294</v>
      </c>
      <c r="E1924" s="255" t="s">
        <v>3303</v>
      </c>
      <c r="F1924" s="518" t="s">
        <v>2283</v>
      </c>
      <c r="G1924" s="518"/>
      <c r="H1924" s="257" t="s">
        <v>268</v>
      </c>
      <c r="I1924" s="258">
        <v>1</v>
      </c>
      <c r="J1924" s="258">
        <v>0</v>
      </c>
      <c r="K1924" s="259">
        <v>7409.61</v>
      </c>
      <c r="L1924" s="259">
        <v>7409.61</v>
      </c>
    </row>
    <row r="1925" spans="2:12" ht="25.5" x14ac:dyDescent="0.25">
      <c r="B1925" s="255" t="s">
        <v>2273</v>
      </c>
      <c r="C1925" s="256" t="s">
        <v>2163</v>
      </c>
      <c r="D1925" s="255" t="s">
        <v>229</v>
      </c>
      <c r="E1925" s="255" t="s">
        <v>2164</v>
      </c>
      <c r="F1925" s="518" t="s">
        <v>2162</v>
      </c>
      <c r="G1925" s="518"/>
      <c r="H1925" s="257" t="s">
        <v>231</v>
      </c>
      <c r="I1925" s="258">
        <v>8</v>
      </c>
      <c r="J1925" s="258">
        <v>0</v>
      </c>
      <c r="K1925" s="259">
        <v>16.78</v>
      </c>
      <c r="L1925" s="259">
        <v>134.24</v>
      </c>
    </row>
    <row r="1926" spans="2:12" ht="25.5" x14ac:dyDescent="0.25">
      <c r="B1926" s="260"/>
      <c r="C1926" s="260"/>
      <c r="D1926" s="260"/>
      <c r="E1926" s="260"/>
      <c r="F1926" s="260"/>
      <c r="G1926" s="260" t="s">
        <v>2274</v>
      </c>
      <c r="H1926" s="261">
        <v>165.13</v>
      </c>
      <c r="I1926" s="260" t="s">
        <v>2275</v>
      </c>
      <c r="J1926" s="261">
        <v>156.38999999999999</v>
      </c>
      <c r="K1926" s="260" t="s">
        <v>2276</v>
      </c>
      <c r="L1926" s="261">
        <v>321.52</v>
      </c>
    </row>
    <row r="1927" spans="2:12" ht="25.5" x14ac:dyDescent="0.25">
      <c r="B1927" s="260"/>
      <c r="C1927" s="260"/>
      <c r="D1927" s="260"/>
      <c r="E1927" s="260"/>
      <c r="F1927" s="260"/>
      <c r="G1927" s="260" t="s">
        <v>2277</v>
      </c>
      <c r="H1927" s="261">
        <v>0</v>
      </c>
      <c r="I1927" s="519"/>
      <c r="J1927" s="519" t="s">
        <v>2278</v>
      </c>
      <c r="K1927" s="260"/>
      <c r="L1927" s="261">
        <v>7731.13</v>
      </c>
    </row>
    <row r="1928" spans="2:12" ht="13.5" thickBot="1" x14ac:dyDescent="0.3">
      <c r="B1928" s="222"/>
      <c r="C1928" s="222"/>
      <c r="D1928" s="222"/>
      <c r="E1928" s="222"/>
      <c r="F1928" s="222"/>
      <c r="G1928" s="222"/>
      <c r="H1928" s="222"/>
      <c r="I1928" s="222" t="s">
        <v>2279</v>
      </c>
      <c r="J1928" s="262" t="s">
        <v>2695</v>
      </c>
      <c r="K1928" s="222" t="s">
        <v>2280</v>
      </c>
      <c r="L1928" s="263">
        <v>15462.26</v>
      </c>
    </row>
    <row r="1929" spans="2:12" ht="13.5" thickTop="1" x14ac:dyDescent="0.25">
      <c r="B1929" s="264"/>
      <c r="C1929" s="264"/>
      <c r="D1929" s="264"/>
      <c r="E1929" s="264"/>
      <c r="F1929" s="264"/>
      <c r="G1929" s="264"/>
      <c r="H1929" s="264"/>
      <c r="I1929" s="264"/>
      <c r="J1929" s="264"/>
      <c r="K1929" s="264"/>
      <c r="L1929" s="264"/>
    </row>
    <row r="1930" spans="2:12" ht="15" x14ac:dyDescent="0.25">
      <c r="B1930" s="247" t="s">
        <v>665</v>
      </c>
      <c r="C1930" s="248" t="s">
        <v>24</v>
      </c>
      <c r="D1930" s="247" t="s">
        <v>50</v>
      </c>
      <c r="E1930" s="247" t="s">
        <v>45</v>
      </c>
      <c r="F1930" s="520" t="s">
        <v>2152</v>
      </c>
      <c r="G1930" s="520"/>
      <c r="H1930" s="249" t="s">
        <v>39</v>
      </c>
      <c r="I1930" s="248" t="s">
        <v>41</v>
      </c>
      <c r="J1930" s="248" t="s">
        <v>82</v>
      </c>
      <c r="K1930" s="248" t="s">
        <v>40</v>
      </c>
      <c r="L1930"/>
    </row>
    <row r="1931" spans="2:12" ht="38.25" x14ac:dyDescent="0.25">
      <c r="B1931" s="250" t="s">
        <v>2272</v>
      </c>
      <c r="C1931" s="251" t="s">
        <v>666</v>
      </c>
      <c r="D1931" s="250" t="s">
        <v>667</v>
      </c>
      <c r="E1931" s="250" t="s">
        <v>668</v>
      </c>
      <c r="F1931" s="521" t="s">
        <v>3304</v>
      </c>
      <c r="G1931" s="521"/>
      <c r="H1931" s="252" t="s">
        <v>268</v>
      </c>
      <c r="I1931" s="253">
        <v>1</v>
      </c>
      <c r="J1931" s="254">
        <v>1702.31</v>
      </c>
      <c r="K1931" s="254">
        <v>1702.31</v>
      </c>
      <c r="L1931"/>
    </row>
    <row r="1932" spans="2:12" ht="30" x14ac:dyDescent="0.25">
      <c r="B1932" s="247" t="s">
        <v>47</v>
      </c>
      <c r="C1932" s="248" t="s">
        <v>24</v>
      </c>
      <c r="D1932" s="247" t="s">
        <v>50</v>
      </c>
      <c r="E1932" s="247" t="s">
        <v>2162</v>
      </c>
      <c r="F1932" s="248" t="s">
        <v>2154</v>
      </c>
      <c r="G1932" s="522" t="s">
        <v>2638</v>
      </c>
      <c r="H1932" s="522"/>
      <c r="I1932" s="522"/>
      <c r="J1932" s="522"/>
      <c r="K1932" s="248" t="s">
        <v>2642</v>
      </c>
      <c r="L1932"/>
    </row>
    <row r="1933" spans="2:12" ht="25.5" x14ac:dyDescent="0.25">
      <c r="B1933" s="255" t="s">
        <v>2273</v>
      </c>
      <c r="C1933" s="256" t="s">
        <v>2163</v>
      </c>
      <c r="D1933" s="255" t="s">
        <v>229</v>
      </c>
      <c r="E1933" s="255" t="s">
        <v>2164</v>
      </c>
      <c r="F1933" s="258">
        <v>2.7807363</v>
      </c>
      <c r="G1933" s="255"/>
      <c r="H1933" s="255"/>
      <c r="I1933" s="255"/>
      <c r="J1933" s="270" t="s">
        <v>3305</v>
      </c>
      <c r="K1933" s="270" t="s">
        <v>3306</v>
      </c>
      <c r="L1933"/>
    </row>
    <row r="1934" spans="2:12" ht="25.5" x14ac:dyDescent="0.25">
      <c r="B1934" s="255" t="s">
        <v>2273</v>
      </c>
      <c r="C1934" s="256" t="s">
        <v>2176</v>
      </c>
      <c r="D1934" s="255" t="s">
        <v>229</v>
      </c>
      <c r="E1934" s="255" t="s">
        <v>2177</v>
      </c>
      <c r="F1934" s="258">
        <v>0.61111110000000002</v>
      </c>
      <c r="G1934" s="255"/>
      <c r="H1934" s="255"/>
      <c r="I1934" s="255"/>
      <c r="J1934" s="270" t="s">
        <v>3307</v>
      </c>
      <c r="K1934" s="270" t="s">
        <v>3308</v>
      </c>
      <c r="L1934"/>
    </row>
    <row r="1935" spans="2:12" ht="25.5" x14ac:dyDescent="0.25">
      <c r="B1935" s="255" t="s">
        <v>2273</v>
      </c>
      <c r="C1935" s="256" t="s">
        <v>2184</v>
      </c>
      <c r="D1935" s="255" t="s">
        <v>229</v>
      </c>
      <c r="E1935" s="255" t="s">
        <v>2185</v>
      </c>
      <c r="F1935" s="258">
        <v>2.1696252</v>
      </c>
      <c r="G1935" s="255"/>
      <c r="H1935" s="255"/>
      <c r="I1935" s="255"/>
      <c r="J1935" s="270" t="s">
        <v>3307</v>
      </c>
      <c r="K1935" s="270" t="s">
        <v>3309</v>
      </c>
      <c r="L1935"/>
    </row>
    <row r="1936" spans="2:12" ht="15" x14ac:dyDescent="0.25">
      <c r="B1936" s="526"/>
      <c r="C1936" s="526"/>
      <c r="D1936" s="526"/>
      <c r="E1936" s="526"/>
      <c r="F1936" s="526"/>
      <c r="G1936" s="526" t="s">
        <v>2686</v>
      </c>
      <c r="H1936" s="526"/>
      <c r="I1936" s="526"/>
      <c r="J1936" s="526"/>
      <c r="K1936" s="271">
        <v>0</v>
      </c>
      <c r="L1936"/>
    </row>
    <row r="1937" spans="2:12" ht="15" x14ac:dyDescent="0.25">
      <c r="B1937" s="526"/>
      <c r="C1937" s="526"/>
      <c r="D1937" s="526"/>
      <c r="E1937" s="526"/>
      <c r="F1937" s="526"/>
      <c r="G1937" s="526" t="s">
        <v>2687</v>
      </c>
      <c r="H1937" s="526"/>
      <c r="I1937" s="526"/>
      <c r="J1937" s="526"/>
      <c r="K1937" s="222">
        <v>111.7578</v>
      </c>
      <c r="L1937"/>
    </row>
    <row r="1938" spans="2:12" ht="15" x14ac:dyDescent="0.25">
      <c r="B1938" s="526"/>
      <c r="C1938" s="526"/>
      <c r="D1938" s="526"/>
      <c r="E1938" s="526"/>
      <c r="F1938" s="526"/>
      <c r="G1938" s="526" t="s">
        <v>3310</v>
      </c>
      <c r="H1938" s="526"/>
      <c r="I1938" s="526"/>
      <c r="J1938" s="526"/>
      <c r="K1938" s="222">
        <v>111.7578</v>
      </c>
      <c r="L1938"/>
    </row>
    <row r="1939" spans="2:12" ht="15" x14ac:dyDescent="0.25">
      <c r="B1939" s="526"/>
      <c r="C1939" s="526"/>
      <c r="D1939" s="526"/>
      <c r="E1939" s="526"/>
      <c r="F1939" s="526"/>
      <c r="G1939" s="526" t="s">
        <v>2633</v>
      </c>
      <c r="H1939" s="526"/>
      <c r="I1939" s="526"/>
      <c r="J1939" s="526"/>
      <c r="K1939" s="222">
        <v>1</v>
      </c>
      <c r="L1939"/>
    </row>
    <row r="1940" spans="2:12" ht="15" x14ac:dyDescent="0.25">
      <c r="B1940" s="526"/>
      <c r="C1940" s="526"/>
      <c r="D1940" s="526"/>
      <c r="E1940" s="526"/>
      <c r="F1940" s="526"/>
      <c r="G1940" s="526" t="s">
        <v>3311</v>
      </c>
      <c r="H1940" s="526"/>
      <c r="I1940" s="526"/>
      <c r="J1940" s="526"/>
      <c r="K1940" s="222">
        <v>111.7578</v>
      </c>
      <c r="L1940"/>
    </row>
    <row r="1941" spans="2:12" ht="30" x14ac:dyDescent="0.25">
      <c r="B1941" s="520" t="s">
        <v>2635</v>
      </c>
      <c r="C1941" s="522" t="s">
        <v>24</v>
      </c>
      <c r="D1941" s="520" t="s">
        <v>50</v>
      </c>
      <c r="E1941" s="520" t="s">
        <v>3312</v>
      </c>
      <c r="F1941" s="522" t="s">
        <v>2154</v>
      </c>
      <c r="G1941" s="248" t="s">
        <v>2153</v>
      </c>
      <c r="H1941" s="248" t="s">
        <v>2637</v>
      </c>
      <c r="I1941" s="248"/>
      <c r="J1941" s="248"/>
      <c r="K1941" s="248" t="s">
        <v>2638</v>
      </c>
      <c r="L1941"/>
    </row>
    <row r="1942" spans="2:12" ht="51" x14ac:dyDescent="0.25">
      <c r="B1942" s="255" t="s">
        <v>2273</v>
      </c>
      <c r="C1942" s="256" t="s">
        <v>3313</v>
      </c>
      <c r="D1942" s="255" t="s">
        <v>667</v>
      </c>
      <c r="E1942" s="255" t="s">
        <v>3314</v>
      </c>
      <c r="F1942" s="258">
        <v>1</v>
      </c>
      <c r="G1942" s="257" t="s">
        <v>268</v>
      </c>
      <c r="H1942" s="527" t="s">
        <v>3315</v>
      </c>
      <c r="I1942" s="527"/>
      <c r="J1942" s="518"/>
      <c r="K1942" s="270" t="s">
        <v>3315</v>
      </c>
      <c r="L1942"/>
    </row>
    <row r="1943" spans="2:12" ht="25.5" x14ac:dyDescent="0.25">
      <c r="B1943" s="255" t="s">
        <v>2273</v>
      </c>
      <c r="C1943" s="256" t="s">
        <v>3316</v>
      </c>
      <c r="D1943" s="255" t="s">
        <v>667</v>
      </c>
      <c r="E1943" s="255" t="s">
        <v>3317</v>
      </c>
      <c r="F1943" s="258">
        <v>4</v>
      </c>
      <c r="G1943" s="257" t="s">
        <v>268</v>
      </c>
      <c r="H1943" s="527" t="s">
        <v>3318</v>
      </c>
      <c r="I1943" s="527"/>
      <c r="J1943" s="518"/>
      <c r="K1943" s="270" t="s">
        <v>3319</v>
      </c>
      <c r="L1943"/>
    </row>
    <row r="1944" spans="2:12" ht="25.5" x14ac:dyDescent="0.25">
      <c r="B1944" s="255" t="s">
        <v>2273</v>
      </c>
      <c r="C1944" s="256" t="s">
        <v>2933</v>
      </c>
      <c r="D1944" s="255" t="s">
        <v>229</v>
      </c>
      <c r="E1944" s="255" t="s">
        <v>2934</v>
      </c>
      <c r="F1944" s="258">
        <v>4</v>
      </c>
      <c r="G1944" s="257" t="s">
        <v>268</v>
      </c>
      <c r="H1944" s="527" t="s">
        <v>3320</v>
      </c>
      <c r="I1944" s="527"/>
      <c r="J1944" s="518"/>
      <c r="K1944" s="270" t="s">
        <v>3321</v>
      </c>
      <c r="L1944"/>
    </row>
    <row r="1945" spans="2:12" ht="25.5" x14ac:dyDescent="0.25">
      <c r="B1945" s="255" t="s">
        <v>2273</v>
      </c>
      <c r="C1945" s="256" t="s">
        <v>2959</v>
      </c>
      <c r="D1945" s="255" t="s">
        <v>229</v>
      </c>
      <c r="E1945" s="255" t="s">
        <v>2960</v>
      </c>
      <c r="F1945" s="258">
        <v>0.2</v>
      </c>
      <c r="G1945" s="257" t="s">
        <v>292</v>
      </c>
      <c r="H1945" s="527" t="s">
        <v>3322</v>
      </c>
      <c r="I1945" s="527"/>
      <c r="J1945" s="518"/>
      <c r="K1945" s="270" t="s">
        <v>3323</v>
      </c>
      <c r="L1945"/>
    </row>
    <row r="1946" spans="2:12" ht="15" x14ac:dyDescent="0.25">
      <c r="B1946" s="526"/>
      <c r="C1946" s="526"/>
      <c r="D1946" s="526"/>
      <c r="E1946" s="526"/>
      <c r="F1946" s="526"/>
      <c r="G1946" s="526" t="s">
        <v>3324</v>
      </c>
      <c r="H1946" s="526"/>
      <c r="I1946" s="526"/>
      <c r="J1946" s="526"/>
      <c r="K1946" s="222">
        <v>1590.5540000000001</v>
      </c>
      <c r="L1946"/>
    </row>
    <row r="1947" spans="2:12" ht="25.5" x14ac:dyDescent="0.25">
      <c r="B1947" s="260"/>
      <c r="C1947" s="260"/>
      <c r="D1947" s="260"/>
      <c r="E1947" s="260"/>
      <c r="F1947" s="260" t="s">
        <v>2274</v>
      </c>
      <c r="G1947" s="261">
        <v>0</v>
      </c>
      <c r="H1947" s="260" t="s">
        <v>2275</v>
      </c>
      <c r="I1947" s="261">
        <v>111.76</v>
      </c>
      <c r="J1947" s="260" t="s">
        <v>2276</v>
      </c>
      <c r="K1947" s="261">
        <v>111.7578</v>
      </c>
      <c r="L1947"/>
    </row>
    <row r="1948" spans="2:12" ht="25.5" x14ac:dyDescent="0.25">
      <c r="B1948" s="260"/>
      <c r="C1948" s="260"/>
      <c r="D1948" s="260"/>
      <c r="E1948" s="260"/>
      <c r="F1948" s="260" t="s">
        <v>2277</v>
      </c>
      <c r="G1948" s="261">
        <v>0</v>
      </c>
      <c r="H1948" s="260"/>
      <c r="I1948" s="519" t="s">
        <v>2278</v>
      </c>
      <c r="J1948" s="519"/>
      <c r="K1948" s="261">
        <v>1702.31</v>
      </c>
      <c r="L1948"/>
    </row>
    <row r="1949" spans="2:12" ht="15.75" thickBot="1" x14ac:dyDescent="0.3">
      <c r="B1949" s="222"/>
      <c r="C1949" s="222"/>
      <c r="D1949" s="222"/>
      <c r="E1949" s="222"/>
      <c r="F1949" s="222"/>
      <c r="G1949" s="222"/>
      <c r="H1949" s="222" t="s">
        <v>2279</v>
      </c>
      <c r="I1949" s="262" t="s">
        <v>2729</v>
      </c>
      <c r="J1949" s="222" t="s">
        <v>2280</v>
      </c>
      <c r="K1949" s="263">
        <v>5106.93</v>
      </c>
      <c r="L1949"/>
    </row>
    <row r="1950" spans="2:12" ht="15.75" thickTop="1" x14ac:dyDescent="0.25">
      <c r="B1950" s="264"/>
      <c r="C1950" s="264"/>
      <c r="D1950" s="264"/>
      <c r="E1950" s="264"/>
      <c r="F1950" s="264"/>
      <c r="G1950" s="264"/>
      <c r="H1950" s="264"/>
      <c r="I1950" s="264"/>
      <c r="J1950" s="264"/>
      <c r="K1950" s="264"/>
      <c r="L1950"/>
    </row>
    <row r="1951" spans="2:12" ht="15" x14ac:dyDescent="0.25">
      <c r="B1951" s="247" t="s">
        <v>669</v>
      </c>
      <c r="C1951" s="248" t="s">
        <v>24</v>
      </c>
      <c r="D1951" s="247" t="s">
        <v>50</v>
      </c>
      <c r="E1951" s="247" t="s">
        <v>45</v>
      </c>
      <c r="F1951" s="520" t="s">
        <v>2152</v>
      </c>
      <c r="G1951" s="520"/>
      <c r="H1951" s="249" t="s">
        <v>39</v>
      </c>
      <c r="I1951" s="248" t="s">
        <v>41</v>
      </c>
      <c r="J1951" s="248" t="s">
        <v>82</v>
      </c>
      <c r="K1951" s="248" t="s">
        <v>40</v>
      </c>
      <c r="L1951"/>
    </row>
    <row r="1952" spans="2:12" ht="25.5" x14ac:dyDescent="0.25">
      <c r="B1952" s="250" t="s">
        <v>2272</v>
      </c>
      <c r="C1952" s="251" t="s">
        <v>670</v>
      </c>
      <c r="D1952" s="250" t="s">
        <v>671</v>
      </c>
      <c r="E1952" s="250" t="s">
        <v>672</v>
      </c>
      <c r="F1952" s="521">
        <v>4134</v>
      </c>
      <c r="G1952" s="521"/>
      <c r="H1952" s="252" t="s">
        <v>268</v>
      </c>
      <c r="I1952" s="253">
        <v>1</v>
      </c>
      <c r="J1952" s="254">
        <v>1764.59</v>
      </c>
      <c r="K1952" s="254">
        <v>1764.59</v>
      </c>
      <c r="L1952"/>
    </row>
    <row r="1953" spans="2:12" ht="30" x14ac:dyDescent="0.25">
      <c r="B1953" s="247" t="s">
        <v>47</v>
      </c>
      <c r="C1953" s="248" t="s">
        <v>24</v>
      </c>
      <c r="D1953" s="247" t="s">
        <v>50</v>
      </c>
      <c r="E1953" s="247" t="s">
        <v>2162</v>
      </c>
      <c r="F1953" s="248" t="s">
        <v>2154</v>
      </c>
      <c r="G1953" s="522" t="s">
        <v>2638</v>
      </c>
      <c r="H1953" s="522"/>
      <c r="I1953" s="522"/>
      <c r="J1953" s="522"/>
      <c r="K1953" s="248" t="s">
        <v>2642</v>
      </c>
      <c r="L1953"/>
    </row>
    <row r="1954" spans="2:12" ht="25.5" x14ac:dyDescent="0.25">
      <c r="B1954" s="255" t="s">
        <v>2273</v>
      </c>
      <c r="C1954" s="256" t="s">
        <v>2209</v>
      </c>
      <c r="D1954" s="255" t="s">
        <v>671</v>
      </c>
      <c r="E1954" s="255" t="s">
        <v>2210</v>
      </c>
      <c r="F1954" s="258">
        <v>2.25</v>
      </c>
      <c r="G1954" s="255"/>
      <c r="H1954" s="255"/>
      <c r="I1954" s="255"/>
      <c r="J1954" s="270" t="s">
        <v>2257</v>
      </c>
      <c r="K1954" s="270" t="s">
        <v>3325</v>
      </c>
      <c r="L1954"/>
    </row>
    <row r="1955" spans="2:12" ht="15" x14ac:dyDescent="0.25">
      <c r="B1955" s="526"/>
      <c r="C1955" s="526"/>
      <c r="D1955" s="526"/>
      <c r="E1955" s="526"/>
      <c r="F1955" s="526"/>
      <c r="G1955" s="526" t="s">
        <v>2686</v>
      </c>
      <c r="H1955" s="526"/>
      <c r="I1955" s="526"/>
      <c r="J1955" s="526"/>
      <c r="K1955" s="271">
        <v>0</v>
      </c>
      <c r="L1955"/>
    </row>
    <row r="1956" spans="2:12" ht="15" x14ac:dyDescent="0.25">
      <c r="B1956" s="526"/>
      <c r="C1956" s="526"/>
      <c r="D1956" s="526"/>
      <c r="E1956" s="526"/>
      <c r="F1956" s="526"/>
      <c r="G1956" s="526" t="s">
        <v>2687</v>
      </c>
      <c r="H1956" s="526"/>
      <c r="I1956" s="526"/>
      <c r="J1956" s="526"/>
      <c r="K1956" s="222">
        <v>61.62</v>
      </c>
      <c r="L1956"/>
    </row>
    <row r="1957" spans="2:12" ht="15" x14ac:dyDescent="0.25">
      <c r="B1957" s="526"/>
      <c r="C1957" s="526"/>
      <c r="D1957" s="526"/>
      <c r="E1957" s="526"/>
      <c r="F1957" s="526"/>
      <c r="G1957" s="526" t="s">
        <v>2632</v>
      </c>
      <c r="H1957" s="526"/>
      <c r="I1957" s="526"/>
      <c r="J1957" s="526"/>
      <c r="K1957" s="222">
        <v>61.62</v>
      </c>
      <c r="L1957"/>
    </row>
    <row r="1958" spans="2:12" ht="15" x14ac:dyDescent="0.25">
      <c r="B1958" s="526"/>
      <c r="C1958" s="526"/>
      <c r="D1958" s="526"/>
      <c r="E1958" s="526"/>
      <c r="F1958" s="526"/>
      <c r="G1958" s="526" t="s">
        <v>2633</v>
      </c>
      <c r="H1958" s="526"/>
      <c r="I1958" s="526"/>
      <c r="J1958" s="526"/>
      <c r="K1958" s="222">
        <v>1</v>
      </c>
      <c r="L1958"/>
    </row>
    <row r="1959" spans="2:12" ht="15" x14ac:dyDescent="0.25">
      <c r="B1959" s="526"/>
      <c r="C1959" s="526"/>
      <c r="D1959" s="526"/>
      <c r="E1959" s="526"/>
      <c r="F1959" s="526"/>
      <c r="G1959" s="526" t="s">
        <v>2634</v>
      </c>
      <c r="H1959" s="526"/>
      <c r="I1959" s="526"/>
      <c r="J1959" s="526"/>
      <c r="K1959" s="222">
        <v>61.62</v>
      </c>
      <c r="L1959"/>
    </row>
    <row r="1960" spans="2:12" ht="30" x14ac:dyDescent="0.25">
      <c r="B1960" s="520" t="s">
        <v>3326</v>
      </c>
      <c r="C1960" s="522" t="s">
        <v>24</v>
      </c>
      <c r="D1960" s="520" t="s">
        <v>50</v>
      </c>
      <c r="E1960" s="520" t="s">
        <v>2841</v>
      </c>
      <c r="F1960" s="522" t="s">
        <v>2154</v>
      </c>
      <c r="G1960" s="248" t="s">
        <v>2153</v>
      </c>
      <c r="H1960" s="248" t="s">
        <v>2637</v>
      </c>
      <c r="I1960" s="248"/>
      <c r="J1960" s="248"/>
      <c r="K1960" s="248" t="s">
        <v>2638</v>
      </c>
      <c r="L1960"/>
    </row>
    <row r="1961" spans="2:12" ht="25.5" x14ac:dyDescent="0.25">
      <c r="B1961" s="265" t="s">
        <v>2272</v>
      </c>
      <c r="C1961" s="266" t="s">
        <v>3327</v>
      </c>
      <c r="D1961" s="265" t="s">
        <v>671</v>
      </c>
      <c r="E1961" s="265" t="s">
        <v>3328</v>
      </c>
      <c r="F1961" s="268">
        <v>10.24</v>
      </c>
      <c r="G1961" s="267" t="s">
        <v>240</v>
      </c>
      <c r="H1961" s="528" t="s">
        <v>3329</v>
      </c>
      <c r="I1961" s="528"/>
      <c r="J1961" s="524"/>
      <c r="K1961" s="272" t="s">
        <v>3330</v>
      </c>
      <c r="L1961"/>
    </row>
    <row r="1962" spans="2:12" ht="25.5" x14ac:dyDescent="0.25">
      <c r="B1962" s="265" t="s">
        <v>2272</v>
      </c>
      <c r="C1962" s="266" t="s">
        <v>3331</v>
      </c>
      <c r="D1962" s="265" t="s">
        <v>671</v>
      </c>
      <c r="E1962" s="265" t="s">
        <v>3332</v>
      </c>
      <c r="F1962" s="268">
        <v>2.71</v>
      </c>
      <c r="G1962" s="267" t="s">
        <v>284</v>
      </c>
      <c r="H1962" s="528" t="s">
        <v>2663</v>
      </c>
      <c r="I1962" s="528"/>
      <c r="J1962" s="524"/>
      <c r="K1962" s="272" t="s">
        <v>3333</v>
      </c>
      <c r="L1962"/>
    </row>
    <row r="1963" spans="2:12" ht="15" x14ac:dyDescent="0.25">
      <c r="B1963" s="526"/>
      <c r="C1963" s="526"/>
      <c r="D1963" s="526"/>
      <c r="E1963" s="526"/>
      <c r="F1963" s="526"/>
      <c r="G1963" s="526" t="s">
        <v>2842</v>
      </c>
      <c r="H1963" s="526"/>
      <c r="I1963" s="526"/>
      <c r="J1963" s="526"/>
      <c r="K1963" s="222">
        <v>1702.97</v>
      </c>
      <c r="L1963"/>
    </row>
    <row r="1964" spans="2:12" ht="25.5" x14ac:dyDescent="0.25">
      <c r="B1964" s="260"/>
      <c r="C1964" s="260"/>
      <c r="D1964" s="260"/>
      <c r="E1964" s="260"/>
      <c r="F1964" s="260" t="s">
        <v>2274</v>
      </c>
      <c r="G1964" s="261">
        <v>0</v>
      </c>
      <c r="H1964" s="260" t="s">
        <v>2275</v>
      </c>
      <c r="I1964" s="261">
        <v>644.97</v>
      </c>
      <c r="J1964" s="260" t="s">
        <v>2276</v>
      </c>
      <c r="K1964" s="261">
        <v>644.97075898088519</v>
      </c>
      <c r="L1964"/>
    </row>
    <row r="1965" spans="2:12" ht="25.5" x14ac:dyDescent="0.25">
      <c r="B1965" s="260"/>
      <c r="C1965" s="260"/>
      <c r="D1965" s="260"/>
      <c r="E1965" s="260"/>
      <c r="F1965" s="260" t="s">
        <v>2277</v>
      </c>
      <c r="G1965" s="261">
        <v>0</v>
      </c>
      <c r="H1965" s="260"/>
      <c r="I1965" s="519" t="s">
        <v>2278</v>
      </c>
      <c r="J1965" s="519"/>
      <c r="K1965" s="261">
        <v>1764.59</v>
      </c>
      <c r="L1965"/>
    </row>
    <row r="1966" spans="2:12" ht="15.75" thickBot="1" x14ac:dyDescent="0.3">
      <c r="B1966" s="222"/>
      <c r="C1966" s="222"/>
      <c r="D1966" s="222"/>
      <c r="E1966" s="222"/>
      <c r="F1966" s="222"/>
      <c r="G1966" s="222"/>
      <c r="H1966" s="222" t="s">
        <v>2279</v>
      </c>
      <c r="I1966" s="262" t="s">
        <v>2695</v>
      </c>
      <c r="J1966" s="222" t="s">
        <v>2280</v>
      </c>
      <c r="K1966" s="263">
        <v>3529.18</v>
      </c>
      <c r="L1966"/>
    </row>
    <row r="1967" spans="2:12" ht="15.75" thickTop="1" x14ac:dyDescent="0.25">
      <c r="B1967" s="264"/>
      <c r="C1967" s="264"/>
      <c r="D1967" s="264"/>
      <c r="E1967" s="264"/>
      <c r="F1967" s="264"/>
      <c r="G1967" s="264"/>
      <c r="H1967" s="264"/>
      <c r="I1967" s="264"/>
      <c r="J1967" s="264"/>
      <c r="K1967" s="264"/>
      <c r="L1967"/>
    </row>
    <row r="1968" spans="2:12" ht="15" x14ac:dyDescent="0.25">
      <c r="B1968" s="247" t="s">
        <v>673</v>
      </c>
      <c r="C1968" s="248" t="s">
        <v>24</v>
      </c>
      <c r="D1968" s="247" t="s">
        <v>50</v>
      </c>
      <c r="E1968" s="247" t="s">
        <v>45</v>
      </c>
      <c r="F1968" s="520" t="s">
        <v>2152</v>
      </c>
      <c r="G1968" s="520"/>
      <c r="H1968" s="249" t="s">
        <v>39</v>
      </c>
      <c r="I1968" s="248" t="s">
        <v>41</v>
      </c>
      <c r="J1968" s="248" t="s">
        <v>82</v>
      </c>
      <c r="K1968" s="248" t="s">
        <v>40</v>
      </c>
      <c r="L1968"/>
    </row>
    <row r="1969" spans="2:12" ht="25.5" x14ac:dyDescent="0.25">
      <c r="B1969" s="250" t="s">
        <v>2272</v>
      </c>
      <c r="C1969" s="251" t="s">
        <v>674</v>
      </c>
      <c r="D1969" s="250" t="s">
        <v>671</v>
      </c>
      <c r="E1969" s="250" t="s">
        <v>675</v>
      </c>
      <c r="F1969" s="521">
        <v>4700</v>
      </c>
      <c r="G1969" s="521"/>
      <c r="H1969" s="252" t="s">
        <v>268</v>
      </c>
      <c r="I1969" s="253">
        <v>1</v>
      </c>
      <c r="J1969" s="254">
        <v>845.84</v>
      </c>
      <c r="K1969" s="254">
        <v>845.84</v>
      </c>
      <c r="L1969"/>
    </row>
    <row r="1970" spans="2:12" ht="15" x14ac:dyDescent="0.25">
      <c r="B1970" s="520" t="s">
        <v>46</v>
      </c>
      <c r="C1970" s="522" t="s">
        <v>24</v>
      </c>
      <c r="D1970" s="520" t="s">
        <v>50</v>
      </c>
      <c r="E1970" s="520" t="s">
        <v>2640</v>
      </c>
      <c r="F1970" s="522" t="s">
        <v>2154</v>
      </c>
      <c r="G1970" s="529" t="s">
        <v>2641</v>
      </c>
      <c r="H1970" s="522"/>
      <c r="I1970" s="529" t="s">
        <v>2638</v>
      </c>
      <c r="J1970" s="522"/>
      <c r="K1970" s="522" t="s">
        <v>2642</v>
      </c>
      <c r="L1970"/>
    </row>
    <row r="1971" spans="2:12" ht="30" x14ac:dyDescent="0.25">
      <c r="B1971" s="522"/>
      <c r="C1971" s="522"/>
      <c r="D1971" s="522"/>
      <c r="E1971" s="522"/>
      <c r="F1971" s="522"/>
      <c r="G1971" s="248" t="s">
        <v>2643</v>
      </c>
      <c r="H1971" s="248" t="s">
        <v>2644</v>
      </c>
      <c r="I1971" s="248" t="s">
        <v>2643</v>
      </c>
      <c r="J1971" s="248" t="s">
        <v>2644</v>
      </c>
      <c r="K1971" s="522"/>
      <c r="L1971"/>
    </row>
    <row r="1972" spans="2:12" ht="25.5" x14ac:dyDescent="0.25">
      <c r="B1972" s="255" t="s">
        <v>2273</v>
      </c>
      <c r="C1972" s="256" t="s">
        <v>3334</v>
      </c>
      <c r="D1972" s="255" t="s">
        <v>671</v>
      </c>
      <c r="E1972" s="255" t="s">
        <v>3335</v>
      </c>
      <c r="F1972" s="258">
        <v>1</v>
      </c>
      <c r="G1972" s="259">
        <v>0.5</v>
      </c>
      <c r="H1972" s="259">
        <v>0.5</v>
      </c>
      <c r="I1972" s="270">
        <v>5.03</v>
      </c>
      <c r="J1972" s="270">
        <v>0.22</v>
      </c>
      <c r="K1972" s="270">
        <v>2.62</v>
      </c>
      <c r="L1972"/>
    </row>
    <row r="1973" spans="2:12" ht="25.5" x14ac:dyDescent="0.25">
      <c r="B1973" s="255" t="s">
        <v>2273</v>
      </c>
      <c r="C1973" s="256" t="s">
        <v>3336</v>
      </c>
      <c r="D1973" s="255" t="s">
        <v>671</v>
      </c>
      <c r="E1973" s="255" t="s">
        <v>3337</v>
      </c>
      <c r="F1973" s="258">
        <v>1</v>
      </c>
      <c r="G1973" s="259">
        <v>0.1</v>
      </c>
      <c r="H1973" s="259">
        <v>0</v>
      </c>
      <c r="I1973" s="270">
        <v>183.97</v>
      </c>
      <c r="J1973" s="270">
        <v>67.510000000000005</v>
      </c>
      <c r="K1973" s="270">
        <v>18.39</v>
      </c>
      <c r="L1973"/>
    </row>
    <row r="1974" spans="2:12" ht="25.5" x14ac:dyDescent="0.25">
      <c r="B1974" s="255" t="s">
        <v>2273</v>
      </c>
      <c r="C1974" s="256" t="s">
        <v>3338</v>
      </c>
      <c r="D1974" s="255" t="s">
        <v>671</v>
      </c>
      <c r="E1974" s="255" t="s">
        <v>3339</v>
      </c>
      <c r="F1974" s="258">
        <v>1</v>
      </c>
      <c r="G1974" s="259">
        <v>0.5</v>
      </c>
      <c r="H1974" s="259">
        <v>0.5</v>
      </c>
      <c r="I1974" s="270">
        <v>3.64</v>
      </c>
      <c r="J1974" s="270">
        <v>2.2599999999999998</v>
      </c>
      <c r="K1974" s="270">
        <v>2.95</v>
      </c>
      <c r="L1974"/>
    </row>
    <row r="1975" spans="2:12" ht="15" x14ac:dyDescent="0.25">
      <c r="B1975" s="526"/>
      <c r="C1975" s="526"/>
      <c r="D1975" s="526"/>
      <c r="E1975" s="526"/>
      <c r="F1975" s="526"/>
      <c r="G1975" s="526" t="s">
        <v>2645</v>
      </c>
      <c r="H1975" s="526"/>
      <c r="I1975" s="526"/>
      <c r="J1975" s="526"/>
      <c r="K1975" s="222">
        <v>23.96</v>
      </c>
      <c r="L1975"/>
    </row>
    <row r="1976" spans="2:12" ht="30" x14ac:dyDescent="0.25">
      <c r="B1976" s="247" t="s">
        <v>47</v>
      </c>
      <c r="C1976" s="248" t="s">
        <v>24</v>
      </c>
      <c r="D1976" s="247" t="s">
        <v>50</v>
      </c>
      <c r="E1976" s="247" t="s">
        <v>2162</v>
      </c>
      <c r="F1976" s="248" t="s">
        <v>2154</v>
      </c>
      <c r="G1976" s="522" t="s">
        <v>2638</v>
      </c>
      <c r="H1976" s="522"/>
      <c r="I1976" s="522"/>
      <c r="J1976" s="522"/>
      <c r="K1976" s="248" t="s">
        <v>2642</v>
      </c>
      <c r="L1976"/>
    </row>
    <row r="1977" spans="2:12" ht="25.5" x14ac:dyDescent="0.25">
      <c r="B1977" s="255" t="s">
        <v>2273</v>
      </c>
      <c r="C1977" s="256" t="s">
        <v>2259</v>
      </c>
      <c r="D1977" s="255" t="s">
        <v>671</v>
      </c>
      <c r="E1977" s="255" t="s">
        <v>2166</v>
      </c>
      <c r="F1977" s="258">
        <v>2</v>
      </c>
      <c r="G1977" s="255"/>
      <c r="H1977" s="255"/>
      <c r="I1977" s="255"/>
      <c r="J1977" s="270" t="s">
        <v>2260</v>
      </c>
      <c r="K1977" s="270" t="s">
        <v>3340</v>
      </c>
      <c r="L1977"/>
    </row>
    <row r="1978" spans="2:12" ht="25.5" x14ac:dyDescent="0.25">
      <c r="B1978" s="255" t="s">
        <v>2273</v>
      </c>
      <c r="C1978" s="256" t="s">
        <v>2253</v>
      </c>
      <c r="D1978" s="255" t="s">
        <v>671</v>
      </c>
      <c r="E1978" s="255" t="s">
        <v>2164</v>
      </c>
      <c r="F1978" s="258">
        <v>3.4399000000000002</v>
      </c>
      <c r="G1978" s="255"/>
      <c r="H1978" s="255"/>
      <c r="I1978" s="255"/>
      <c r="J1978" s="270" t="s">
        <v>2254</v>
      </c>
      <c r="K1978" s="270" t="s">
        <v>3341</v>
      </c>
      <c r="L1978"/>
    </row>
    <row r="1979" spans="2:12" ht="25.5" x14ac:dyDescent="0.25">
      <c r="B1979" s="255" t="s">
        <v>2273</v>
      </c>
      <c r="C1979" s="256" t="s">
        <v>2209</v>
      </c>
      <c r="D1979" s="255" t="s">
        <v>671</v>
      </c>
      <c r="E1979" s="255" t="s">
        <v>2210</v>
      </c>
      <c r="F1979" s="258">
        <v>1</v>
      </c>
      <c r="G1979" s="255"/>
      <c r="H1979" s="255"/>
      <c r="I1979" s="255"/>
      <c r="J1979" s="270" t="s">
        <v>2257</v>
      </c>
      <c r="K1979" s="270" t="s">
        <v>2257</v>
      </c>
      <c r="L1979"/>
    </row>
    <row r="1980" spans="2:12" ht="25.5" x14ac:dyDescent="0.25">
      <c r="B1980" s="255" t="s">
        <v>2273</v>
      </c>
      <c r="C1980" s="256" t="s">
        <v>2207</v>
      </c>
      <c r="D1980" s="255" t="s">
        <v>671</v>
      </c>
      <c r="E1980" s="255" t="s">
        <v>2161</v>
      </c>
      <c r="F1980" s="258">
        <v>8</v>
      </c>
      <c r="G1980" s="255"/>
      <c r="H1980" s="255"/>
      <c r="I1980" s="255"/>
      <c r="J1980" s="270" t="s">
        <v>2248</v>
      </c>
      <c r="K1980" s="270" t="s">
        <v>3342</v>
      </c>
      <c r="L1980"/>
    </row>
    <row r="1981" spans="2:12" ht="25.5" x14ac:dyDescent="0.25">
      <c r="B1981" s="255" t="s">
        <v>2273</v>
      </c>
      <c r="C1981" s="256" t="s">
        <v>2262</v>
      </c>
      <c r="D1981" s="255" t="s">
        <v>671</v>
      </c>
      <c r="E1981" s="255" t="s">
        <v>2181</v>
      </c>
      <c r="F1981" s="258">
        <v>3.44</v>
      </c>
      <c r="G1981" s="255"/>
      <c r="H1981" s="255"/>
      <c r="I1981" s="255"/>
      <c r="J1981" s="270" t="s">
        <v>2263</v>
      </c>
      <c r="K1981" s="270" t="s">
        <v>3343</v>
      </c>
      <c r="L1981"/>
    </row>
    <row r="1982" spans="2:12" ht="15" x14ac:dyDescent="0.25">
      <c r="B1982" s="526"/>
      <c r="C1982" s="526"/>
      <c r="D1982" s="526"/>
      <c r="E1982" s="526"/>
      <c r="F1982" s="526"/>
      <c r="G1982" s="526" t="s">
        <v>2686</v>
      </c>
      <c r="H1982" s="526"/>
      <c r="I1982" s="526"/>
      <c r="J1982" s="526"/>
      <c r="K1982" s="271">
        <v>0</v>
      </c>
      <c r="L1982"/>
    </row>
    <row r="1983" spans="2:12" ht="15" x14ac:dyDescent="0.25">
      <c r="B1983" s="526"/>
      <c r="C1983" s="526"/>
      <c r="D1983" s="526"/>
      <c r="E1983" s="526"/>
      <c r="F1983" s="526"/>
      <c r="G1983" s="526" t="s">
        <v>2687</v>
      </c>
      <c r="H1983" s="526"/>
      <c r="I1983" s="526"/>
      <c r="J1983" s="526"/>
      <c r="K1983" s="222">
        <v>435.19</v>
      </c>
      <c r="L1983"/>
    </row>
    <row r="1984" spans="2:12" ht="15" x14ac:dyDescent="0.25">
      <c r="B1984" s="526"/>
      <c r="C1984" s="526"/>
      <c r="D1984" s="526"/>
      <c r="E1984" s="526"/>
      <c r="F1984" s="526"/>
      <c r="G1984" s="526" t="s">
        <v>2632</v>
      </c>
      <c r="H1984" s="526"/>
      <c r="I1984" s="526"/>
      <c r="J1984" s="526"/>
      <c r="K1984" s="222">
        <v>459.15</v>
      </c>
      <c r="L1984"/>
    </row>
    <row r="1985" spans="2:12" ht="15" x14ac:dyDescent="0.25">
      <c r="B1985" s="526"/>
      <c r="C1985" s="526"/>
      <c r="D1985" s="526"/>
      <c r="E1985" s="526"/>
      <c r="F1985" s="526"/>
      <c r="G1985" s="526" t="s">
        <v>2633</v>
      </c>
      <c r="H1985" s="526"/>
      <c r="I1985" s="526"/>
      <c r="J1985" s="526"/>
      <c r="K1985" s="222">
        <v>1.5</v>
      </c>
      <c r="L1985"/>
    </row>
    <row r="1986" spans="2:12" ht="15" x14ac:dyDescent="0.25">
      <c r="B1986" s="526"/>
      <c r="C1986" s="526"/>
      <c r="D1986" s="526"/>
      <c r="E1986" s="526"/>
      <c r="F1986" s="526"/>
      <c r="G1986" s="526" t="s">
        <v>2634</v>
      </c>
      <c r="H1986" s="526"/>
      <c r="I1986" s="526"/>
      <c r="J1986" s="526"/>
      <c r="K1986" s="222">
        <v>306.10000000000002</v>
      </c>
      <c r="L1986"/>
    </row>
    <row r="1987" spans="2:12" ht="30" x14ac:dyDescent="0.25">
      <c r="B1987" s="520" t="s">
        <v>2635</v>
      </c>
      <c r="C1987" s="522" t="s">
        <v>24</v>
      </c>
      <c r="D1987" s="520" t="s">
        <v>50</v>
      </c>
      <c r="E1987" s="520" t="s">
        <v>2636</v>
      </c>
      <c r="F1987" s="522" t="s">
        <v>2154</v>
      </c>
      <c r="G1987" s="248" t="s">
        <v>2153</v>
      </c>
      <c r="H1987" s="248" t="s">
        <v>2637</v>
      </c>
      <c r="I1987" s="248"/>
      <c r="J1987" s="248"/>
      <c r="K1987" s="248" t="s">
        <v>2638</v>
      </c>
      <c r="L1987"/>
    </row>
    <row r="1988" spans="2:12" ht="25.5" x14ac:dyDescent="0.25">
      <c r="B1988" s="255" t="s">
        <v>2273</v>
      </c>
      <c r="C1988" s="256" t="s">
        <v>3344</v>
      </c>
      <c r="D1988" s="255" t="s">
        <v>671</v>
      </c>
      <c r="E1988" s="255" t="s">
        <v>3345</v>
      </c>
      <c r="F1988" s="258">
        <v>64.5</v>
      </c>
      <c r="G1988" s="257" t="s">
        <v>360</v>
      </c>
      <c r="H1988" s="527" t="s">
        <v>3346</v>
      </c>
      <c r="I1988" s="527"/>
      <c r="J1988" s="518"/>
      <c r="K1988" s="270" t="s">
        <v>3347</v>
      </c>
      <c r="L1988"/>
    </row>
    <row r="1989" spans="2:12" ht="15" x14ac:dyDescent="0.25">
      <c r="B1989" s="526"/>
      <c r="C1989" s="526"/>
      <c r="D1989" s="526"/>
      <c r="E1989" s="526"/>
      <c r="F1989" s="526"/>
      <c r="G1989" s="526" t="s">
        <v>2639</v>
      </c>
      <c r="H1989" s="526"/>
      <c r="I1989" s="526"/>
      <c r="J1989" s="526"/>
      <c r="K1989" s="222">
        <v>436.02</v>
      </c>
      <c r="L1989"/>
    </row>
    <row r="1990" spans="2:12" ht="30" x14ac:dyDescent="0.25">
      <c r="B1990" s="520" t="s">
        <v>3326</v>
      </c>
      <c r="C1990" s="522" t="s">
        <v>24</v>
      </c>
      <c r="D1990" s="520" t="s">
        <v>50</v>
      </c>
      <c r="E1990" s="520" t="s">
        <v>2841</v>
      </c>
      <c r="F1990" s="522" t="s">
        <v>2154</v>
      </c>
      <c r="G1990" s="248" t="s">
        <v>2153</v>
      </c>
      <c r="H1990" s="248" t="s">
        <v>2637</v>
      </c>
      <c r="I1990" s="248"/>
      <c r="J1990" s="248"/>
      <c r="K1990" s="248" t="s">
        <v>2638</v>
      </c>
      <c r="L1990"/>
    </row>
    <row r="1991" spans="2:12" ht="25.5" x14ac:dyDescent="0.25">
      <c r="B1991" s="265" t="s">
        <v>2272</v>
      </c>
      <c r="C1991" s="266" t="s">
        <v>3348</v>
      </c>
      <c r="D1991" s="265" t="s">
        <v>671</v>
      </c>
      <c r="E1991" s="265" t="s">
        <v>3349</v>
      </c>
      <c r="F1991" s="268">
        <v>0.23</v>
      </c>
      <c r="G1991" s="267" t="s">
        <v>284</v>
      </c>
      <c r="H1991" s="528" t="s">
        <v>3350</v>
      </c>
      <c r="I1991" s="528"/>
      <c r="J1991" s="524"/>
      <c r="K1991" s="272" t="s">
        <v>3351</v>
      </c>
      <c r="L1991"/>
    </row>
    <row r="1992" spans="2:12" ht="15" x14ac:dyDescent="0.25">
      <c r="B1992" s="526"/>
      <c r="C1992" s="526"/>
      <c r="D1992" s="526"/>
      <c r="E1992" s="526"/>
      <c r="F1992" s="526"/>
      <c r="G1992" s="526" t="s">
        <v>2842</v>
      </c>
      <c r="H1992" s="526"/>
      <c r="I1992" s="526"/>
      <c r="J1992" s="526"/>
      <c r="K1992" s="222">
        <v>103.72</v>
      </c>
      <c r="L1992"/>
    </row>
    <row r="1993" spans="2:12" ht="25.5" x14ac:dyDescent="0.25">
      <c r="B1993" s="260"/>
      <c r="C1993" s="260"/>
      <c r="D1993" s="260"/>
      <c r="E1993" s="260"/>
      <c r="F1993" s="260" t="s">
        <v>2274</v>
      </c>
      <c r="G1993" s="261">
        <v>0</v>
      </c>
      <c r="H1993" s="260" t="s">
        <v>2275</v>
      </c>
      <c r="I1993" s="261">
        <v>307.87</v>
      </c>
      <c r="J1993" s="260" t="s">
        <v>2276</v>
      </c>
      <c r="K1993" s="261">
        <v>307.87096187117373</v>
      </c>
      <c r="L1993"/>
    </row>
    <row r="1994" spans="2:12" ht="25.5" x14ac:dyDescent="0.25">
      <c r="B1994" s="260"/>
      <c r="C1994" s="260"/>
      <c r="D1994" s="260"/>
      <c r="E1994" s="260"/>
      <c r="F1994" s="260" t="s">
        <v>2277</v>
      </c>
      <c r="G1994" s="261">
        <v>0</v>
      </c>
      <c r="H1994" s="260"/>
      <c r="I1994" s="519" t="s">
        <v>2278</v>
      </c>
      <c r="J1994" s="519"/>
      <c r="K1994" s="261">
        <v>845.84</v>
      </c>
      <c r="L1994"/>
    </row>
    <row r="1995" spans="2:12" ht="15.75" thickBot="1" x14ac:dyDescent="0.3">
      <c r="B1995" s="222"/>
      <c r="C1995" s="222"/>
      <c r="D1995" s="222"/>
      <c r="E1995" s="222"/>
      <c r="F1995" s="222"/>
      <c r="G1995" s="222"/>
      <c r="H1995" s="222" t="s">
        <v>2279</v>
      </c>
      <c r="I1995" s="262" t="s">
        <v>2553</v>
      </c>
      <c r="J1995" s="222" t="s">
        <v>2280</v>
      </c>
      <c r="K1995" s="263">
        <v>845.84</v>
      </c>
      <c r="L1995"/>
    </row>
    <row r="1996" spans="2:12" ht="15.75" thickTop="1" x14ac:dyDescent="0.25">
      <c r="B1996" s="264"/>
      <c r="C1996" s="264"/>
      <c r="D1996" s="264"/>
      <c r="E1996" s="264"/>
      <c r="F1996" s="264"/>
      <c r="G1996" s="264"/>
      <c r="H1996" s="264"/>
      <c r="I1996" s="264"/>
      <c r="J1996" s="264"/>
      <c r="K1996" s="264"/>
      <c r="L1996"/>
    </row>
    <row r="1997" spans="2:12" ht="15" x14ac:dyDescent="0.25">
      <c r="B1997" s="247" t="s">
        <v>676</v>
      </c>
      <c r="C1997" s="248" t="s">
        <v>24</v>
      </c>
      <c r="D1997" s="247" t="s">
        <v>50</v>
      </c>
      <c r="E1997" s="247" t="s">
        <v>45</v>
      </c>
      <c r="F1997" s="520" t="s">
        <v>2152</v>
      </c>
      <c r="G1997" s="520"/>
      <c r="H1997" s="249" t="s">
        <v>39</v>
      </c>
      <c r="I1997" s="248" t="s">
        <v>41</v>
      </c>
      <c r="J1997" s="248" t="s">
        <v>2271</v>
      </c>
      <c r="K1997" s="248" t="s">
        <v>82</v>
      </c>
      <c r="L1997" s="248" t="s">
        <v>40</v>
      </c>
    </row>
    <row r="1998" spans="2:12" ht="25.5" x14ac:dyDescent="0.25">
      <c r="B1998" s="250" t="s">
        <v>2272</v>
      </c>
      <c r="C1998" s="251" t="s">
        <v>677</v>
      </c>
      <c r="D1998" s="250" t="s">
        <v>229</v>
      </c>
      <c r="E1998" s="250" t="s">
        <v>678</v>
      </c>
      <c r="F1998" s="521">
        <v>8</v>
      </c>
      <c r="G1998" s="521"/>
      <c r="H1998" s="252" t="s">
        <v>279</v>
      </c>
      <c r="I1998" s="253">
        <v>1</v>
      </c>
      <c r="J1998" s="254"/>
      <c r="K1998" s="254">
        <v>283.82</v>
      </c>
      <c r="L1998" s="254">
        <v>283.82</v>
      </c>
    </row>
    <row r="1999" spans="2:12" ht="25.5" x14ac:dyDescent="0.25">
      <c r="B1999" s="255" t="s">
        <v>2273</v>
      </c>
      <c r="C1999" s="256" t="s">
        <v>3352</v>
      </c>
      <c r="D1999" s="255" t="s">
        <v>229</v>
      </c>
      <c r="E1999" s="255" t="s">
        <v>3353</v>
      </c>
      <c r="F1999" s="518" t="s">
        <v>2283</v>
      </c>
      <c r="G1999" s="518"/>
      <c r="H1999" s="257" t="s">
        <v>268</v>
      </c>
      <c r="I1999" s="258">
        <v>1</v>
      </c>
      <c r="J1999" s="258">
        <v>0</v>
      </c>
      <c r="K1999" s="259">
        <v>248.88</v>
      </c>
      <c r="L1999" s="259">
        <v>248.88</v>
      </c>
    </row>
    <row r="2000" spans="2:12" ht="25.5" x14ac:dyDescent="0.25">
      <c r="B2000" s="255" t="s">
        <v>2273</v>
      </c>
      <c r="C2000" s="256" t="s">
        <v>2163</v>
      </c>
      <c r="D2000" s="255" t="s">
        <v>229</v>
      </c>
      <c r="E2000" s="255" t="s">
        <v>2164</v>
      </c>
      <c r="F2000" s="518" t="s">
        <v>2162</v>
      </c>
      <c r="G2000" s="518"/>
      <c r="H2000" s="257" t="s">
        <v>231</v>
      </c>
      <c r="I2000" s="258">
        <v>0.85</v>
      </c>
      <c r="J2000" s="258">
        <v>0</v>
      </c>
      <c r="K2000" s="259">
        <v>16.78</v>
      </c>
      <c r="L2000" s="259">
        <v>14.26</v>
      </c>
    </row>
    <row r="2001" spans="2:12" ht="25.5" x14ac:dyDescent="0.25">
      <c r="B2001" s="255" t="s">
        <v>2273</v>
      </c>
      <c r="C2001" s="256" t="s">
        <v>2184</v>
      </c>
      <c r="D2001" s="255" t="s">
        <v>229</v>
      </c>
      <c r="E2001" s="255" t="s">
        <v>2185</v>
      </c>
      <c r="F2001" s="518" t="s">
        <v>2162</v>
      </c>
      <c r="G2001" s="518"/>
      <c r="H2001" s="257" t="s">
        <v>231</v>
      </c>
      <c r="I2001" s="258">
        <v>0.85</v>
      </c>
      <c r="J2001" s="258">
        <v>0</v>
      </c>
      <c r="K2001" s="259">
        <v>23.41</v>
      </c>
      <c r="L2001" s="259">
        <v>19.899999999999999</v>
      </c>
    </row>
    <row r="2002" spans="2:12" ht="25.5" x14ac:dyDescent="0.25">
      <c r="B2002" s="255" t="s">
        <v>2273</v>
      </c>
      <c r="C2002" s="256" t="s">
        <v>2520</v>
      </c>
      <c r="D2002" s="255" t="s">
        <v>229</v>
      </c>
      <c r="E2002" s="255" t="s">
        <v>2521</v>
      </c>
      <c r="F2002" s="518" t="s">
        <v>2283</v>
      </c>
      <c r="G2002" s="518"/>
      <c r="H2002" s="257" t="s">
        <v>292</v>
      </c>
      <c r="I2002" s="258">
        <v>2.2599999999999998</v>
      </c>
      <c r="J2002" s="258">
        <v>0</v>
      </c>
      <c r="K2002" s="259">
        <v>0.35</v>
      </c>
      <c r="L2002" s="259">
        <v>0.79</v>
      </c>
    </row>
    <row r="2003" spans="2:12" ht="25.5" x14ac:dyDescent="0.25">
      <c r="B2003" s="260"/>
      <c r="C2003" s="260"/>
      <c r="D2003" s="260"/>
      <c r="E2003" s="260"/>
      <c r="F2003" s="260"/>
      <c r="G2003" s="260" t="s">
        <v>2274</v>
      </c>
      <c r="H2003" s="261">
        <v>17.54</v>
      </c>
      <c r="I2003" s="260" t="s">
        <v>2275</v>
      </c>
      <c r="J2003" s="261">
        <v>16.61</v>
      </c>
      <c r="K2003" s="260" t="s">
        <v>2276</v>
      </c>
      <c r="L2003" s="261">
        <v>34.15</v>
      </c>
    </row>
    <row r="2004" spans="2:12" ht="25.5" x14ac:dyDescent="0.25">
      <c r="B2004" s="260"/>
      <c r="C2004" s="260"/>
      <c r="D2004" s="260"/>
      <c r="E2004" s="260"/>
      <c r="F2004" s="260"/>
      <c r="G2004" s="260" t="s">
        <v>2277</v>
      </c>
      <c r="H2004" s="261">
        <v>0</v>
      </c>
      <c r="I2004" s="519"/>
      <c r="J2004" s="519" t="s">
        <v>2278</v>
      </c>
      <c r="K2004" s="260"/>
      <c r="L2004" s="261">
        <v>283.82</v>
      </c>
    </row>
    <row r="2005" spans="2:12" ht="13.5" thickBot="1" x14ac:dyDescent="0.3">
      <c r="B2005" s="222"/>
      <c r="C2005" s="222"/>
      <c r="D2005" s="222"/>
      <c r="E2005" s="222"/>
      <c r="F2005" s="222"/>
      <c r="G2005" s="222"/>
      <c r="H2005" s="222"/>
      <c r="I2005" s="222" t="s">
        <v>2279</v>
      </c>
      <c r="J2005" s="262" t="s">
        <v>2728</v>
      </c>
      <c r="K2005" s="222" t="s">
        <v>2280</v>
      </c>
      <c r="L2005" s="263">
        <v>1702.92</v>
      </c>
    </row>
    <row r="2006" spans="2:12" ht="13.5" thickTop="1" x14ac:dyDescent="0.25">
      <c r="B2006" s="264"/>
      <c r="C2006" s="264"/>
      <c r="D2006" s="264"/>
      <c r="E2006" s="264"/>
      <c r="F2006" s="264"/>
      <c r="G2006" s="264"/>
      <c r="H2006" s="264"/>
      <c r="I2006" s="264"/>
      <c r="J2006" s="264"/>
      <c r="K2006" s="264"/>
      <c r="L2006" s="264"/>
    </row>
    <row r="2007" spans="2:12" ht="15" x14ac:dyDescent="0.25">
      <c r="B2007" s="247" t="s">
        <v>679</v>
      </c>
      <c r="C2007" s="248" t="s">
        <v>24</v>
      </c>
      <c r="D2007" s="247" t="s">
        <v>50</v>
      </c>
      <c r="E2007" s="247" t="s">
        <v>45</v>
      </c>
      <c r="F2007" s="520" t="s">
        <v>2152</v>
      </c>
      <c r="G2007" s="520"/>
      <c r="H2007" s="249" t="s">
        <v>39</v>
      </c>
      <c r="I2007" s="248" t="s">
        <v>41</v>
      </c>
      <c r="J2007" s="248" t="s">
        <v>2271</v>
      </c>
      <c r="K2007" s="248" t="s">
        <v>82</v>
      </c>
      <c r="L2007" s="248" t="s">
        <v>40</v>
      </c>
    </row>
    <row r="2008" spans="2:12" ht="38.25" x14ac:dyDescent="0.25">
      <c r="B2008" s="250" t="s">
        <v>2272</v>
      </c>
      <c r="C2008" s="251" t="s">
        <v>680</v>
      </c>
      <c r="D2008" s="250" t="s">
        <v>434</v>
      </c>
      <c r="E2008" s="250" t="s">
        <v>681</v>
      </c>
      <c r="F2008" s="521" t="s">
        <v>2808</v>
      </c>
      <c r="G2008" s="521"/>
      <c r="H2008" s="252" t="s">
        <v>428</v>
      </c>
      <c r="I2008" s="253">
        <v>1</v>
      </c>
      <c r="J2008" s="254"/>
      <c r="K2008" s="254">
        <v>146.26</v>
      </c>
      <c r="L2008" s="254">
        <v>146.26</v>
      </c>
    </row>
    <row r="2009" spans="2:12" ht="25.5" x14ac:dyDescent="0.25">
      <c r="B2009" s="255" t="s">
        <v>2273</v>
      </c>
      <c r="C2009" s="256" t="s">
        <v>2184</v>
      </c>
      <c r="D2009" s="255" t="s">
        <v>229</v>
      </c>
      <c r="E2009" s="255" t="s">
        <v>2185</v>
      </c>
      <c r="F2009" s="518" t="s">
        <v>2162</v>
      </c>
      <c r="G2009" s="518"/>
      <c r="H2009" s="257" t="s">
        <v>231</v>
      </c>
      <c r="I2009" s="258">
        <v>0.26329999999999998</v>
      </c>
      <c r="J2009" s="258">
        <v>0</v>
      </c>
      <c r="K2009" s="259">
        <v>23.41</v>
      </c>
      <c r="L2009" s="259">
        <v>6.16</v>
      </c>
    </row>
    <row r="2010" spans="2:12" ht="25.5" x14ac:dyDescent="0.25">
      <c r="B2010" s="255" t="s">
        <v>2273</v>
      </c>
      <c r="C2010" s="256" t="s">
        <v>3354</v>
      </c>
      <c r="D2010" s="255" t="s">
        <v>434</v>
      </c>
      <c r="E2010" s="255" t="s">
        <v>3355</v>
      </c>
      <c r="F2010" s="518" t="s">
        <v>2283</v>
      </c>
      <c r="G2010" s="518"/>
      <c r="H2010" s="257" t="s">
        <v>428</v>
      </c>
      <c r="I2010" s="258">
        <v>1</v>
      </c>
      <c r="J2010" s="258">
        <v>0</v>
      </c>
      <c r="K2010" s="259">
        <v>135.44</v>
      </c>
      <c r="L2010" s="259">
        <v>135.44</v>
      </c>
    </row>
    <row r="2011" spans="2:12" ht="25.5" x14ac:dyDescent="0.25">
      <c r="B2011" s="255" t="s">
        <v>2273</v>
      </c>
      <c r="C2011" s="256" t="s">
        <v>2976</v>
      </c>
      <c r="D2011" s="255" t="s">
        <v>434</v>
      </c>
      <c r="E2011" s="255" t="s">
        <v>3356</v>
      </c>
      <c r="F2011" s="518" t="s">
        <v>2283</v>
      </c>
      <c r="G2011" s="518"/>
      <c r="H2011" s="257" t="s">
        <v>428</v>
      </c>
      <c r="I2011" s="258">
        <v>1.9199999999999998E-2</v>
      </c>
      <c r="J2011" s="258">
        <v>0</v>
      </c>
      <c r="K2011" s="259">
        <v>13.09</v>
      </c>
      <c r="L2011" s="259">
        <v>0.25</v>
      </c>
    </row>
    <row r="2012" spans="2:12" ht="25.5" x14ac:dyDescent="0.25">
      <c r="B2012" s="255" t="s">
        <v>2273</v>
      </c>
      <c r="C2012" s="256" t="s">
        <v>2163</v>
      </c>
      <c r="D2012" s="255" t="s">
        <v>229</v>
      </c>
      <c r="E2012" s="255" t="s">
        <v>2164</v>
      </c>
      <c r="F2012" s="518" t="s">
        <v>2162</v>
      </c>
      <c r="G2012" s="518"/>
      <c r="H2012" s="257" t="s">
        <v>231</v>
      </c>
      <c r="I2012" s="258">
        <v>0.26329999999999998</v>
      </c>
      <c r="J2012" s="258">
        <v>0</v>
      </c>
      <c r="K2012" s="259">
        <v>16.78</v>
      </c>
      <c r="L2012" s="259">
        <v>4.42</v>
      </c>
    </row>
    <row r="2013" spans="2:12" ht="25.5" x14ac:dyDescent="0.25">
      <c r="B2013" s="260"/>
      <c r="C2013" s="260"/>
      <c r="D2013" s="260"/>
      <c r="E2013" s="260"/>
      <c r="F2013" s="260"/>
      <c r="G2013" s="260" t="s">
        <v>2274</v>
      </c>
      <c r="H2013" s="261">
        <v>5.43</v>
      </c>
      <c r="I2013" s="260" t="s">
        <v>2275</v>
      </c>
      <c r="J2013" s="261">
        <v>5.14</v>
      </c>
      <c r="K2013" s="260" t="s">
        <v>2276</v>
      </c>
      <c r="L2013" s="261">
        <v>10.57</v>
      </c>
    </row>
    <row r="2014" spans="2:12" ht="25.5" x14ac:dyDescent="0.25">
      <c r="B2014" s="260"/>
      <c r="C2014" s="260"/>
      <c r="D2014" s="260"/>
      <c r="E2014" s="260"/>
      <c r="F2014" s="260"/>
      <c r="G2014" s="260" t="s">
        <v>2277</v>
      </c>
      <c r="H2014" s="261">
        <v>0</v>
      </c>
      <c r="I2014" s="519"/>
      <c r="J2014" s="519" t="s">
        <v>2278</v>
      </c>
      <c r="K2014" s="260"/>
      <c r="L2014" s="261">
        <v>146.26</v>
      </c>
    </row>
    <row r="2015" spans="2:12" ht="13.5" thickBot="1" x14ac:dyDescent="0.3">
      <c r="B2015" s="222"/>
      <c r="C2015" s="222"/>
      <c r="D2015" s="222"/>
      <c r="E2015" s="222"/>
      <c r="F2015" s="222"/>
      <c r="G2015" s="222"/>
      <c r="H2015" s="222"/>
      <c r="I2015" s="222" t="s">
        <v>2279</v>
      </c>
      <c r="J2015" s="262" t="s">
        <v>2060</v>
      </c>
      <c r="K2015" s="222" t="s">
        <v>2280</v>
      </c>
      <c r="L2015" s="263">
        <v>731.3</v>
      </c>
    </row>
    <row r="2016" spans="2:12" ht="13.5" thickTop="1" x14ac:dyDescent="0.25">
      <c r="B2016" s="264"/>
      <c r="C2016" s="264"/>
      <c r="D2016" s="264"/>
      <c r="E2016" s="264"/>
      <c r="F2016" s="264"/>
      <c r="G2016" s="264"/>
      <c r="H2016" s="264"/>
      <c r="I2016" s="264"/>
      <c r="J2016" s="264"/>
      <c r="K2016" s="264"/>
      <c r="L2016" s="264"/>
    </row>
    <row r="2017" spans="2:12" ht="15" x14ac:dyDescent="0.25">
      <c r="B2017" s="247" t="s">
        <v>682</v>
      </c>
      <c r="C2017" s="248" t="s">
        <v>24</v>
      </c>
      <c r="D2017" s="247" t="s">
        <v>50</v>
      </c>
      <c r="E2017" s="247" t="s">
        <v>45</v>
      </c>
      <c r="F2017" s="520" t="s">
        <v>2152</v>
      </c>
      <c r="G2017" s="520"/>
      <c r="H2017" s="249" t="s">
        <v>39</v>
      </c>
      <c r="I2017" s="248" t="s">
        <v>41</v>
      </c>
      <c r="J2017" s="248" t="s">
        <v>2271</v>
      </c>
      <c r="K2017" s="248" t="s">
        <v>82</v>
      </c>
      <c r="L2017" s="248" t="s">
        <v>40</v>
      </c>
    </row>
    <row r="2018" spans="2:12" ht="38.25" x14ac:dyDescent="0.25">
      <c r="B2018" s="250" t="s">
        <v>2272</v>
      </c>
      <c r="C2018" s="251" t="s">
        <v>683</v>
      </c>
      <c r="D2018" s="250" t="s">
        <v>434</v>
      </c>
      <c r="E2018" s="250" t="s">
        <v>684</v>
      </c>
      <c r="F2018" s="521" t="s">
        <v>2808</v>
      </c>
      <c r="G2018" s="521"/>
      <c r="H2018" s="252" t="s">
        <v>428</v>
      </c>
      <c r="I2018" s="253">
        <v>1</v>
      </c>
      <c r="J2018" s="254"/>
      <c r="K2018" s="254">
        <v>129.02000000000001</v>
      </c>
      <c r="L2018" s="254">
        <v>129.02000000000001</v>
      </c>
    </row>
    <row r="2019" spans="2:12" ht="25.5" x14ac:dyDescent="0.25">
      <c r="B2019" s="255" t="s">
        <v>2273</v>
      </c>
      <c r="C2019" s="256" t="s">
        <v>3357</v>
      </c>
      <c r="D2019" s="255" t="s">
        <v>434</v>
      </c>
      <c r="E2019" s="255" t="s">
        <v>3358</v>
      </c>
      <c r="F2019" s="518" t="s">
        <v>2283</v>
      </c>
      <c r="G2019" s="518"/>
      <c r="H2019" s="257" t="s">
        <v>428</v>
      </c>
      <c r="I2019" s="258">
        <v>1</v>
      </c>
      <c r="J2019" s="258">
        <v>0</v>
      </c>
      <c r="K2019" s="259">
        <v>118.12</v>
      </c>
      <c r="L2019" s="259">
        <v>118.12</v>
      </c>
    </row>
    <row r="2020" spans="2:12" ht="25.5" x14ac:dyDescent="0.25">
      <c r="B2020" s="255" t="s">
        <v>2273</v>
      </c>
      <c r="C2020" s="256" t="s">
        <v>2184</v>
      </c>
      <c r="D2020" s="255" t="s">
        <v>229</v>
      </c>
      <c r="E2020" s="255" t="s">
        <v>2185</v>
      </c>
      <c r="F2020" s="518" t="s">
        <v>2162</v>
      </c>
      <c r="G2020" s="518"/>
      <c r="H2020" s="257" t="s">
        <v>231</v>
      </c>
      <c r="I2020" s="258">
        <v>0.26329999999999998</v>
      </c>
      <c r="J2020" s="258">
        <v>0</v>
      </c>
      <c r="K2020" s="259">
        <v>23.41</v>
      </c>
      <c r="L2020" s="259">
        <v>6.16</v>
      </c>
    </row>
    <row r="2021" spans="2:12" ht="25.5" x14ac:dyDescent="0.25">
      <c r="B2021" s="255" t="s">
        <v>2273</v>
      </c>
      <c r="C2021" s="256" t="s">
        <v>2163</v>
      </c>
      <c r="D2021" s="255" t="s">
        <v>229</v>
      </c>
      <c r="E2021" s="255" t="s">
        <v>2164</v>
      </c>
      <c r="F2021" s="518" t="s">
        <v>2162</v>
      </c>
      <c r="G2021" s="518"/>
      <c r="H2021" s="257" t="s">
        <v>231</v>
      </c>
      <c r="I2021" s="258">
        <v>0.26329999999999998</v>
      </c>
      <c r="J2021" s="258">
        <v>0</v>
      </c>
      <c r="K2021" s="259">
        <v>16.78</v>
      </c>
      <c r="L2021" s="259">
        <v>4.42</v>
      </c>
    </row>
    <row r="2022" spans="2:12" ht="25.5" x14ac:dyDescent="0.25">
      <c r="B2022" s="255" t="s">
        <v>2273</v>
      </c>
      <c r="C2022" s="256" t="s">
        <v>2520</v>
      </c>
      <c r="D2022" s="255" t="s">
        <v>229</v>
      </c>
      <c r="E2022" s="255" t="s">
        <v>2521</v>
      </c>
      <c r="F2022" s="518" t="s">
        <v>2283</v>
      </c>
      <c r="G2022" s="518"/>
      <c r="H2022" s="257" t="s">
        <v>292</v>
      </c>
      <c r="I2022" s="258">
        <v>0.96</v>
      </c>
      <c r="J2022" s="258">
        <v>0</v>
      </c>
      <c r="K2022" s="259">
        <v>0.35</v>
      </c>
      <c r="L2022" s="259">
        <v>0.34</v>
      </c>
    </row>
    <row r="2023" spans="2:12" ht="25.5" x14ac:dyDescent="0.25">
      <c r="B2023" s="260"/>
      <c r="C2023" s="260"/>
      <c r="D2023" s="260"/>
      <c r="E2023" s="260"/>
      <c r="F2023" s="260"/>
      <c r="G2023" s="260" t="s">
        <v>2274</v>
      </c>
      <c r="H2023" s="261">
        <v>5.43</v>
      </c>
      <c r="I2023" s="260" t="s">
        <v>2275</v>
      </c>
      <c r="J2023" s="261">
        <v>5.14</v>
      </c>
      <c r="K2023" s="260" t="s">
        <v>2276</v>
      </c>
      <c r="L2023" s="261">
        <v>10.57</v>
      </c>
    </row>
    <row r="2024" spans="2:12" ht="25.5" x14ac:dyDescent="0.25">
      <c r="B2024" s="260"/>
      <c r="C2024" s="260"/>
      <c r="D2024" s="260"/>
      <c r="E2024" s="260"/>
      <c r="F2024" s="260"/>
      <c r="G2024" s="260" t="s">
        <v>2277</v>
      </c>
      <c r="H2024" s="261">
        <v>0</v>
      </c>
      <c r="I2024" s="519"/>
      <c r="J2024" s="519" t="s">
        <v>2278</v>
      </c>
      <c r="K2024" s="260"/>
      <c r="L2024" s="261">
        <v>129.02000000000001</v>
      </c>
    </row>
    <row r="2025" spans="2:12" ht="13.5" thickBot="1" x14ac:dyDescent="0.3">
      <c r="B2025" s="222"/>
      <c r="C2025" s="222"/>
      <c r="D2025" s="222"/>
      <c r="E2025" s="222"/>
      <c r="F2025" s="222"/>
      <c r="G2025" s="222"/>
      <c r="H2025" s="222"/>
      <c r="I2025" s="222" t="s">
        <v>2279</v>
      </c>
      <c r="J2025" s="262" t="s">
        <v>2695</v>
      </c>
      <c r="K2025" s="222" t="s">
        <v>2280</v>
      </c>
      <c r="L2025" s="263">
        <v>258.04000000000002</v>
      </c>
    </row>
    <row r="2026" spans="2:12" ht="13.5" thickTop="1" x14ac:dyDescent="0.25">
      <c r="B2026" s="264"/>
      <c r="C2026" s="264"/>
      <c r="D2026" s="264"/>
      <c r="E2026" s="264"/>
      <c r="F2026" s="264"/>
      <c r="G2026" s="264"/>
      <c r="H2026" s="264"/>
      <c r="I2026" s="264"/>
      <c r="J2026" s="264"/>
      <c r="K2026" s="264"/>
      <c r="L2026" s="264"/>
    </row>
    <row r="2027" spans="2:12" ht="15" x14ac:dyDescent="0.25">
      <c r="B2027" s="247" t="s">
        <v>685</v>
      </c>
      <c r="C2027" s="248" t="s">
        <v>24</v>
      </c>
      <c r="D2027" s="247" t="s">
        <v>50</v>
      </c>
      <c r="E2027" s="247" t="s">
        <v>45</v>
      </c>
      <c r="F2027" s="520" t="s">
        <v>2152</v>
      </c>
      <c r="G2027" s="520"/>
      <c r="H2027" s="249" t="s">
        <v>39</v>
      </c>
      <c r="I2027" s="248" t="s">
        <v>41</v>
      </c>
      <c r="J2027" s="248" t="s">
        <v>2271</v>
      </c>
      <c r="K2027" s="248" t="s">
        <v>82</v>
      </c>
      <c r="L2027" s="248" t="s">
        <v>40</v>
      </c>
    </row>
    <row r="2028" spans="2:12" ht="51" x14ac:dyDescent="0.25">
      <c r="B2028" s="250" t="s">
        <v>2272</v>
      </c>
      <c r="C2028" s="251" t="s">
        <v>686</v>
      </c>
      <c r="D2028" s="250" t="s">
        <v>434</v>
      </c>
      <c r="E2028" s="250" t="s">
        <v>687</v>
      </c>
      <c r="F2028" s="521" t="s">
        <v>3359</v>
      </c>
      <c r="G2028" s="521"/>
      <c r="H2028" s="252" t="s">
        <v>292</v>
      </c>
      <c r="I2028" s="253">
        <v>1</v>
      </c>
      <c r="J2028" s="254"/>
      <c r="K2028" s="254">
        <v>25.77</v>
      </c>
      <c r="L2028" s="254">
        <v>25.77</v>
      </c>
    </row>
    <row r="2029" spans="2:12" ht="38.25" x14ac:dyDescent="0.25">
      <c r="B2029" s="255" t="s">
        <v>2273</v>
      </c>
      <c r="C2029" s="256" t="s">
        <v>2885</v>
      </c>
      <c r="D2029" s="255" t="s">
        <v>434</v>
      </c>
      <c r="E2029" s="255" t="s">
        <v>2886</v>
      </c>
      <c r="F2029" s="518" t="s">
        <v>2283</v>
      </c>
      <c r="G2029" s="518"/>
      <c r="H2029" s="257" t="s">
        <v>428</v>
      </c>
      <c r="I2029" s="258">
        <v>4.1999999999999997E-3</v>
      </c>
      <c r="J2029" s="258">
        <v>0</v>
      </c>
      <c r="K2029" s="259">
        <v>29.21</v>
      </c>
      <c r="L2029" s="259">
        <v>0.12</v>
      </c>
    </row>
    <row r="2030" spans="2:12" ht="25.5" x14ac:dyDescent="0.25">
      <c r="B2030" s="255" t="s">
        <v>2273</v>
      </c>
      <c r="C2030" s="256" t="s">
        <v>3360</v>
      </c>
      <c r="D2030" s="255" t="s">
        <v>434</v>
      </c>
      <c r="E2030" s="255" t="s">
        <v>3361</v>
      </c>
      <c r="F2030" s="518" t="s">
        <v>2283</v>
      </c>
      <c r="G2030" s="518"/>
      <c r="H2030" s="257" t="s">
        <v>628</v>
      </c>
      <c r="I2030" s="258">
        <v>1.0249999999999999</v>
      </c>
      <c r="J2030" s="258">
        <v>0</v>
      </c>
      <c r="K2030" s="259">
        <v>22.63</v>
      </c>
      <c r="L2030" s="259">
        <v>23.2</v>
      </c>
    </row>
    <row r="2031" spans="2:12" ht="25.5" x14ac:dyDescent="0.25">
      <c r="B2031" s="255" t="s">
        <v>2273</v>
      </c>
      <c r="C2031" s="256" t="s">
        <v>2184</v>
      </c>
      <c r="D2031" s="255" t="s">
        <v>229</v>
      </c>
      <c r="E2031" s="255" t="s">
        <v>2185</v>
      </c>
      <c r="F2031" s="518" t="s">
        <v>2162</v>
      </c>
      <c r="G2031" s="518"/>
      <c r="H2031" s="257" t="s">
        <v>231</v>
      </c>
      <c r="I2031" s="258">
        <v>6.4000000000000001E-2</v>
      </c>
      <c r="J2031" s="258">
        <v>0</v>
      </c>
      <c r="K2031" s="259">
        <v>23.41</v>
      </c>
      <c r="L2031" s="259">
        <v>1.5</v>
      </c>
    </row>
    <row r="2032" spans="2:12" ht="25.5" x14ac:dyDescent="0.25">
      <c r="B2032" s="255" t="s">
        <v>2273</v>
      </c>
      <c r="C2032" s="256" t="s">
        <v>2160</v>
      </c>
      <c r="D2032" s="255" t="s">
        <v>229</v>
      </c>
      <c r="E2032" s="255" t="s">
        <v>2161</v>
      </c>
      <c r="F2032" s="518" t="s">
        <v>2162</v>
      </c>
      <c r="G2032" s="518"/>
      <c r="H2032" s="257" t="s">
        <v>231</v>
      </c>
      <c r="I2032" s="258">
        <v>6.4000000000000001E-2</v>
      </c>
      <c r="J2032" s="258">
        <v>0</v>
      </c>
      <c r="K2032" s="259">
        <v>15.3</v>
      </c>
      <c r="L2032" s="259">
        <v>0.98</v>
      </c>
    </row>
    <row r="2033" spans="2:12" ht="25.5" x14ac:dyDescent="0.25">
      <c r="B2033" s="260"/>
      <c r="C2033" s="260"/>
      <c r="D2033" s="260"/>
      <c r="E2033" s="260"/>
      <c r="F2033" s="260"/>
      <c r="G2033" s="260" t="s">
        <v>2274</v>
      </c>
      <c r="H2033" s="261">
        <v>1.26</v>
      </c>
      <c r="I2033" s="260" t="s">
        <v>2275</v>
      </c>
      <c r="J2033" s="261">
        <v>1.2</v>
      </c>
      <c r="K2033" s="260" t="s">
        <v>2276</v>
      </c>
      <c r="L2033" s="261">
        <v>2.46</v>
      </c>
    </row>
    <row r="2034" spans="2:12" ht="25.5" x14ac:dyDescent="0.25">
      <c r="B2034" s="260"/>
      <c r="C2034" s="260"/>
      <c r="D2034" s="260"/>
      <c r="E2034" s="260"/>
      <c r="F2034" s="260"/>
      <c r="G2034" s="260" t="s">
        <v>2277</v>
      </c>
      <c r="H2034" s="261">
        <v>0</v>
      </c>
      <c r="I2034" s="519"/>
      <c r="J2034" s="519" t="s">
        <v>2278</v>
      </c>
      <c r="K2034" s="260"/>
      <c r="L2034" s="261">
        <v>25.77</v>
      </c>
    </row>
    <row r="2035" spans="2:12" ht="13.5" thickBot="1" x14ac:dyDescent="0.3">
      <c r="B2035" s="222"/>
      <c r="C2035" s="222"/>
      <c r="D2035" s="222"/>
      <c r="E2035" s="222"/>
      <c r="F2035" s="222"/>
      <c r="G2035" s="222"/>
      <c r="H2035" s="222"/>
      <c r="I2035" s="222" t="s">
        <v>2279</v>
      </c>
      <c r="J2035" s="262" t="s">
        <v>2135</v>
      </c>
      <c r="K2035" s="222" t="s">
        <v>2280</v>
      </c>
      <c r="L2035" s="263">
        <v>56.69</v>
      </c>
    </row>
    <row r="2036" spans="2:12" ht="13.5" thickTop="1" x14ac:dyDescent="0.25">
      <c r="B2036" s="264"/>
      <c r="C2036" s="264"/>
      <c r="D2036" s="264"/>
      <c r="E2036" s="264"/>
      <c r="F2036" s="264"/>
      <c r="G2036" s="264"/>
      <c r="H2036" s="264"/>
      <c r="I2036" s="264"/>
      <c r="J2036" s="264"/>
      <c r="K2036" s="264"/>
      <c r="L2036" s="264"/>
    </row>
    <row r="2037" spans="2:12" ht="45" x14ac:dyDescent="0.25">
      <c r="B2037" s="247" t="s">
        <v>688</v>
      </c>
      <c r="C2037" s="248" t="s">
        <v>24</v>
      </c>
      <c r="D2037" s="247" t="s">
        <v>50</v>
      </c>
      <c r="E2037" s="247" t="s">
        <v>45</v>
      </c>
      <c r="F2037" s="520" t="s">
        <v>2152</v>
      </c>
      <c r="G2037" s="520"/>
      <c r="H2037" s="249" t="s">
        <v>39</v>
      </c>
      <c r="I2037" s="248" t="s">
        <v>41</v>
      </c>
      <c r="J2037" s="248" t="s">
        <v>82</v>
      </c>
      <c r="K2037" s="248" t="s">
        <v>40</v>
      </c>
      <c r="L2037"/>
    </row>
    <row r="2038" spans="2:12" ht="25.5" x14ac:dyDescent="0.25">
      <c r="B2038" s="250" t="s">
        <v>2272</v>
      </c>
      <c r="C2038" s="251" t="s">
        <v>505</v>
      </c>
      <c r="D2038" s="250" t="s">
        <v>462</v>
      </c>
      <c r="E2038" s="250" t="s">
        <v>506</v>
      </c>
      <c r="F2038" s="521" t="s">
        <v>2854</v>
      </c>
      <c r="G2038" s="521"/>
      <c r="H2038" s="252" t="s">
        <v>268</v>
      </c>
      <c r="I2038" s="253">
        <v>1</v>
      </c>
      <c r="J2038" s="254">
        <v>4.1500000000000004</v>
      </c>
      <c r="K2038" s="254">
        <v>4.1500000000000004</v>
      </c>
      <c r="L2038"/>
    </row>
    <row r="2039" spans="2:12" ht="15" x14ac:dyDescent="0.25">
      <c r="B2039" s="247" t="s">
        <v>38</v>
      </c>
      <c r="C2039" s="248" t="s">
        <v>24</v>
      </c>
      <c r="D2039" s="247" t="s">
        <v>50</v>
      </c>
      <c r="E2039" s="247" t="s">
        <v>45</v>
      </c>
      <c r="F2039" s="520" t="s">
        <v>2152</v>
      </c>
      <c r="G2039" s="522"/>
      <c r="H2039" s="249" t="s">
        <v>39</v>
      </c>
      <c r="I2039" s="248" t="s">
        <v>41</v>
      </c>
      <c r="J2039" s="248" t="s">
        <v>82</v>
      </c>
      <c r="K2039" s="248" t="s">
        <v>40</v>
      </c>
      <c r="L2039"/>
    </row>
    <row r="2040" spans="2:12" ht="25.5" x14ac:dyDescent="0.25">
      <c r="B2040" s="255" t="s">
        <v>2273</v>
      </c>
      <c r="C2040" s="256" t="s">
        <v>2184</v>
      </c>
      <c r="D2040" s="255" t="s">
        <v>229</v>
      </c>
      <c r="E2040" s="255" t="s">
        <v>2185</v>
      </c>
      <c r="F2040" s="518" t="s">
        <v>2162</v>
      </c>
      <c r="G2040" s="518"/>
      <c r="H2040" s="257" t="s">
        <v>231</v>
      </c>
      <c r="I2040" s="258">
        <v>0.1</v>
      </c>
      <c r="J2040" s="259" t="s">
        <v>2222</v>
      </c>
      <c r="K2040" s="270" t="s">
        <v>3260</v>
      </c>
      <c r="L2040"/>
    </row>
    <row r="2041" spans="2:12" ht="38.25" x14ac:dyDescent="0.25">
      <c r="B2041" s="255" t="s">
        <v>2273</v>
      </c>
      <c r="C2041" s="256" t="s">
        <v>3263</v>
      </c>
      <c r="D2041" s="255" t="s">
        <v>462</v>
      </c>
      <c r="E2041" s="255" t="s">
        <v>3264</v>
      </c>
      <c r="F2041" s="518" t="s">
        <v>2283</v>
      </c>
      <c r="G2041" s="518"/>
      <c r="H2041" s="257" t="s">
        <v>268</v>
      </c>
      <c r="I2041" s="258">
        <v>1</v>
      </c>
      <c r="J2041" s="259" t="s">
        <v>3265</v>
      </c>
      <c r="K2041" s="270" t="s">
        <v>3265</v>
      </c>
      <c r="L2041"/>
    </row>
    <row r="2042" spans="2:12" ht="15" x14ac:dyDescent="0.25">
      <c r="B2042" s="523" t="s">
        <v>2697</v>
      </c>
      <c r="C2042" s="522"/>
      <c r="D2042" s="522"/>
      <c r="E2042" s="522"/>
      <c r="F2042" s="522"/>
      <c r="G2042" s="522"/>
      <c r="H2042" s="522"/>
      <c r="I2042" s="522"/>
      <c r="J2042" s="522"/>
      <c r="K2042" s="522"/>
      <c r="L2042"/>
    </row>
    <row r="2043" spans="2:12" ht="15" x14ac:dyDescent="0.25">
      <c r="B2043" s="247" t="s">
        <v>38</v>
      </c>
      <c r="C2043" s="248" t="s">
        <v>24</v>
      </c>
      <c r="D2043" s="247" t="s">
        <v>50</v>
      </c>
      <c r="E2043" s="247" t="s">
        <v>45</v>
      </c>
      <c r="F2043" s="520" t="s">
        <v>2152</v>
      </c>
      <c r="G2043" s="522"/>
      <c r="H2043" s="249" t="s">
        <v>39</v>
      </c>
      <c r="I2043" s="248" t="s">
        <v>41</v>
      </c>
      <c r="J2043" s="248" t="s">
        <v>82</v>
      </c>
      <c r="K2043" s="248" t="s">
        <v>40</v>
      </c>
      <c r="L2043"/>
    </row>
    <row r="2044" spans="2:12" ht="25.5" x14ac:dyDescent="0.25">
      <c r="B2044" s="255" t="s">
        <v>2273</v>
      </c>
      <c r="C2044" s="256" t="s">
        <v>2184</v>
      </c>
      <c r="D2044" s="255" t="s">
        <v>229</v>
      </c>
      <c r="E2044" s="255" t="s">
        <v>2185</v>
      </c>
      <c r="F2044" s="518" t="s">
        <v>2162</v>
      </c>
      <c r="G2044" s="518"/>
      <c r="H2044" s="257" t="s">
        <v>231</v>
      </c>
      <c r="I2044" s="258">
        <v>0.1</v>
      </c>
      <c r="J2044" s="259" t="s">
        <v>2222</v>
      </c>
      <c r="K2044" s="270" t="s">
        <v>3260</v>
      </c>
      <c r="L2044"/>
    </row>
    <row r="2045" spans="2:12" ht="38.25" x14ac:dyDescent="0.25">
      <c r="B2045" s="255" t="s">
        <v>2273</v>
      </c>
      <c r="C2045" s="256" t="s">
        <v>3263</v>
      </c>
      <c r="D2045" s="255" t="s">
        <v>462</v>
      </c>
      <c r="E2045" s="255" t="s">
        <v>3264</v>
      </c>
      <c r="F2045" s="518" t="s">
        <v>2283</v>
      </c>
      <c r="G2045" s="518"/>
      <c r="H2045" s="257" t="s">
        <v>268</v>
      </c>
      <c r="I2045" s="258">
        <v>1</v>
      </c>
      <c r="J2045" s="259" t="s">
        <v>3265</v>
      </c>
      <c r="K2045" s="270" t="s">
        <v>3265</v>
      </c>
      <c r="L2045"/>
    </row>
    <row r="2046" spans="2:12" ht="25.5" x14ac:dyDescent="0.25">
      <c r="B2046" s="260"/>
      <c r="C2046" s="260"/>
      <c r="D2046" s="260"/>
      <c r="E2046" s="260"/>
      <c r="F2046" s="260" t="s">
        <v>2274</v>
      </c>
      <c r="G2046" s="261">
        <v>1.2</v>
      </c>
      <c r="H2046" s="260" t="s">
        <v>2275</v>
      </c>
      <c r="I2046" s="261">
        <v>1.1399999999999999</v>
      </c>
      <c r="J2046" s="260" t="s">
        <v>2276</v>
      </c>
      <c r="K2046" s="261">
        <v>2.34</v>
      </c>
      <c r="L2046"/>
    </row>
    <row r="2047" spans="2:12" ht="25.5" x14ac:dyDescent="0.25">
      <c r="B2047" s="260"/>
      <c r="C2047" s="260"/>
      <c r="D2047" s="260"/>
      <c r="E2047" s="260"/>
      <c r="F2047" s="260" t="s">
        <v>2277</v>
      </c>
      <c r="G2047" s="261">
        <v>0</v>
      </c>
      <c r="H2047" s="260"/>
      <c r="I2047" s="519" t="s">
        <v>2278</v>
      </c>
      <c r="J2047" s="519"/>
      <c r="K2047" s="261">
        <v>4.1500000000000004</v>
      </c>
      <c r="L2047"/>
    </row>
    <row r="2048" spans="2:12" ht="15.75" thickBot="1" x14ac:dyDescent="0.3">
      <c r="B2048" s="222"/>
      <c r="C2048" s="222"/>
      <c r="D2048" s="222"/>
      <c r="E2048" s="222"/>
      <c r="F2048" s="222"/>
      <c r="G2048" s="222"/>
      <c r="H2048" s="222" t="s">
        <v>2279</v>
      </c>
      <c r="I2048" s="262" t="s">
        <v>2553</v>
      </c>
      <c r="J2048" s="222" t="s">
        <v>2280</v>
      </c>
      <c r="K2048" s="263">
        <v>4.1500000000000004</v>
      </c>
      <c r="L2048"/>
    </row>
    <row r="2049" spans="2:12" ht="15.75" thickTop="1" x14ac:dyDescent="0.25">
      <c r="B2049" s="264"/>
      <c r="C2049" s="264"/>
      <c r="D2049" s="264"/>
      <c r="E2049" s="264"/>
      <c r="F2049" s="264"/>
      <c r="G2049" s="264"/>
      <c r="H2049" s="264"/>
      <c r="I2049" s="264"/>
      <c r="J2049" s="264"/>
      <c r="K2049" s="264"/>
      <c r="L2049"/>
    </row>
    <row r="2050" spans="2:12" ht="45" x14ac:dyDescent="0.25">
      <c r="B2050" s="247" t="s">
        <v>689</v>
      </c>
      <c r="C2050" s="248" t="s">
        <v>24</v>
      </c>
      <c r="D2050" s="247" t="s">
        <v>50</v>
      </c>
      <c r="E2050" s="247" t="s">
        <v>45</v>
      </c>
      <c r="F2050" s="520" t="s">
        <v>2152</v>
      </c>
      <c r="G2050" s="520"/>
      <c r="H2050" s="249" t="s">
        <v>39</v>
      </c>
      <c r="I2050" s="248" t="s">
        <v>41</v>
      </c>
      <c r="J2050" s="248" t="s">
        <v>2271</v>
      </c>
      <c r="K2050" s="248" t="s">
        <v>82</v>
      </c>
      <c r="L2050" s="248" t="s">
        <v>40</v>
      </c>
    </row>
    <row r="2051" spans="2:12" ht="25.5" x14ac:dyDescent="0.25">
      <c r="B2051" s="250" t="s">
        <v>2272</v>
      </c>
      <c r="C2051" s="251" t="s">
        <v>690</v>
      </c>
      <c r="D2051" s="250" t="s">
        <v>229</v>
      </c>
      <c r="E2051" s="250" t="s">
        <v>691</v>
      </c>
      <c r="F2051" s="521">
        <v>8</v>
      </c>
      <c r="G2051" s="521"/>
      <c r="H2051" s="252" t="s">
        <v>279</v>
      </c>
      <c r="I2051" s="253">
        <v>1</v>
      </c>
      <c r="J2051" s="254"/>
      <c r="K2051" s="254">
        <v>22.8</v>
      </c>
      <c r="L2051" s="254">
        <v>22.8</v>
      </c>
    </row>
    <row r="2052" spans="2:12" ht="25.5" x14ac:dyDescent="0.25">
      <c r="B2052" s="255" t="s">
        <v>2273</v>
      </c>
      <c r="C2052" s="256" t="s">
        <v>2184</v>
      </c>
      <c r="D2052" s="255" t="s">
        <v>229</v>
      </c>
      <c r="E2052" s="255" t="s">
        <v>2185</v>
      </c>
      <c r="F2052" s="518" t="s">
        <v>2162</v>
      </c>
      <c r="G2052" s="518"/>
      <c r="H2052" s="257" t="s">
        <v>231</v>
      </c>
      <c r="I2052" s="258">
        <v>0.28000000000000003</v>
      </c>
      <c r="J2052" s="258">
        <v>0</v>
      </c>
      <c r="K2052" s="259">
        <v>23.41</v>
      </c>
      <c r="L2052" s="259">
        <v>6.55</v>
      </c>
    </row>
    <row r="2053" spans="2:12" ht="25.5" x14ac:dyDescent="0.25">
      <c r="B2053" s="255" t="s">
        <v>2273</v>
      </c>
      <c r="C2053" s="256" t="s">
        <v>2884</v>
      </c>
      <c r="D2053" s="255" t="s">
        <v>229</v>
      </c>
      <c r="E2053" s="255" t="s">
        <v>3362</v>
      </c>
      <c r="F2053" s="518" t="s">
        <v>2283</v>
      </c>
      <c r="G2053" s="518"/>
      <c r="H2053" s="257" t="s">
        <v>268</v>
      </c>
      <c r="I2053" s="258">
        <v>1</v>
      </c>
      <c r="J2053" s="258">
        <v>0</v>
      </c>
      <c r="K2053" s="259">
        <v>11.56</v>
      </c>
      <c r="L2053" s="259">
        <v>11.56</v>
      </c>
    </row>
    <row r="2054" spans="2:12" ht="25.5" x14ac:dyDescent="0.25">
      <c r="B2054" s="255" t="s">
        <v>2273</v>
      </c>
      <c r="C2054" s="256" t="s">
        <v>2163</v>
      </c>
      <c r="D2054" s="255" t="s">
        <v>229</v>
      </c>
      <c r="E2054" s="255" t="s">
        <v>2164</v>
      </c>
      <c r="F2054" s="518" t="s">
        <v>2162</v>
      </c>
      <c r="G2054" s="518"/>
      <c r="H2054" s="257" t="s">
        <v>231</v>
      </c>
      <c r="I2054" s="258">
        <v>0.28000000000000003</v>
      </c>
      <c r="J2054" s="258">
        <v>0</v>
      </c>
      <c r="K2054" s="259">
        <v>16.78</v>
      </c>
      <c r="L2054" s="259">
        <v>4.7</v>
      </c>
    </row>
    <row r="2055" spans="2:12" ht="25.5" x14ac:dyDescent="0.25">
      <c r="B2055" s="260"/>
      <c r="C2055" s="260"/>
      <c r="D2055" s="260"/>
      <c r="E2055" s="260"/>
      <c r="F2055" s="260"/>
      <c r="G2055" s="260" t="s">
        <v>2274</v>
      </c>
      <c r="H2055" s="261">
        <v>5.77</v>
      </c>
      <c r="I2055" s="260" t="s">
        <v>2275</v>
      </c>
      <c r="J2055" s="261">
        <v>5.47</v>
      </c>
      <c r="K2055" s="260" t="s">
        <v>2276</v>
      </c>
      <c r="L2055" s="261">
        <v>11.24</v>
      </c>
    </row>
    <row r="2056" spans="2:12" ht="25.5" x14ac:dyDescent="0.25">
      <c r="B2056" s="260"/>
      <c r="C2056" s="260"/>
      <c r="D2056" s="260"/>
      <c r="E2056" s="260"/>
      <c r="F2056" s="260"/>
      <c r="G2056" s="260" t="s">
        <v>2277</v>
      </c>
      <c r="H2056" s="261">
        <v>0</v>
      </c>
      <c r="I2056" s="519"/>
      <c r="J2056" s="519" t="s">
        <v>2278</v>
      </c>
      <c r="K2056" s="260"/>
      <c r="L2056" s="261">
        <v>22.8</v>
      </c>
    </row>
    <row r="2057" spans="2:12" ht="13.5" thickBot="1" x14ac:dyDescent="0.3">
      <c r="B2057" s="222"/>
      <c r="C2057" s="222"/>
      <c r="D2057" s="222"/>
      <c r="E2057" s="222"/>
      <c r="F2057" s="222"/>
      <c r="G2057" s="222"/>
      <c r="H2057" s="222"/>
      <c r="I2057" s="222" t="s">
        <v>2279</v>
      </c>
      <c r="J2057" s="262" t="s">
        <v>2553</v>
      </c>
      <c r="K2057" s="222" t="s">
        <v>2280</v>
      </c>
      <c r="L2057" s="263">
        <v>22.8</v>
      </c>
    </row>
    <row r="2058" spans="2:12" ht="13.5" thickTop="1" x14ac:dyDescent="0.25">
      <c r="B2058" s="264"/>
      <c r="C2058" s="264"/>
      <c r="D2058" s="264"/>
      <c r="E2058" s="264"/>
      <c r="F2058" s="264"/>
      <c r="G2058" s="264"/>
      <c r="H2058" s="264"/>
      <c r="I2058" s="264"/>
      <c r="J2058" s="264"/>
      <c r="K2058" s="264"/>
      <c r="L2058" s="264"/>
    </row>
    <row r="2059" spans="2:12" ht="45" x14ac:dyDescent="0.25">
      <c r="B2059" s="247" t="s">
        <v>692</v>
      </c>
      <c r="C2059" s="248" t="s">
        <v>24</v>
      </c>
      <c r="D2059" s="247" t="s">
        <v>50</v>
      </c>
      <c r="E2059" s="247" t="s">
        <v>45</v>
      </c>
      <c r="F2059" s="520" t="s">
        <v>2152</v>
      </c>
      <c r="G2059" s="520"/>
      <c r="H2059" s="249" t="s">
        <v>39</v>
      </c>
      <c r="I2059" s="248" t="s">
        <v>41</v>
      </c>
      <c r="J2059" s="248" t="s">
        <v>2271</v>
      </c>
      <c r="K2059" s="248" t="s">
        <v>82</v>
      </c>
      <c r="L2059" s="248" t="s">
        <v>40</v>
      </c>
    </row>
    <row r="2060" spans="2:12" ht="25.5" x14ac:dyDescent="0.25">
      <c r="B2060" s="250" t="s">
        <v>2272</v>
      </c>
      <c r="C2060" s="251" t="s">
        <v>693</v>
      </c>
      <c r="D2060" s="250" t="s">
        <v>229</v>
      </c>
      <c r="E2060" s="250" t="s">
        <v>694</v>
      </c>
      <c r="F2060" s="521">
        <v>8</v>
      </c>
      <c r="G2060" s="521"/>
      <c r="H2060" s="252" t="s">
        <v>279</v>
      </c>
      <c r="I2060" s="253">
        <v>1</v>
      </c>
      <c r="J2060" s="254"/>
      <c r="K2060" s="254">
        <v>11.17</v>
      </c>
      <c r="L2060" s="254">
        <v>11.17</v>
      </c>
    </row>
    <row r="2061" spans="2:12" ht="25.5" x14ac:dyDescent="0.25">
      <c r="B2061" s="255" t="s">
        <v>2273</v>
      </c>
      <c r="C2061" s="256" t="s">
        <v>2784</v>
      </c>
      <c r="D2061" s="255" t="s">
        <v>229</v>
      </c>
      <c r="E2061" s="255" t="s">
        <v>694</v>
      </c>
      <c r="F2061" s="518" t="s">
        <v>2283</v>
      </c>
      <c r="G2061" s="518"/>
      <c r="H2061" s="257" t="s">
        <v>268</v>
      </c>
      <c r="I2061" s="258">
        <v>1</v>
      </c>
      <c r="J2061" s="258">
        <v>0</v>
      </c>
      <c r="K2061" s="259">
        <v>5.29</v>
      </c>
      <c r="L2061" s="259">
        <v>5.29</v>
      </c>
    </row>
    <row r="2062" spans="2:12" ht="25.5" x14ac:dyDescent="0.25">
      <c r="B2062" s="255" t="s">
        <v>2273</v>
      </c>
      <c r="C2062" s="256" t="s">
        <v>2163</v>
      </c>
      <c r="D2062" s="255" t="s">
        <v>229</v>
      </c>
      <c r="E2062" s="255" t="s">
        <v>2164</v>
      </c>
      <c r="F2062" s="518" t="s">
        <v>2162</v>
      </c>
      <c r="G2062" s="518"/>
      <c r="H2062" s="257" t="s">
        <v>231</v>
      </c>
      <c r="I2062" s="258">
        <v>0.14000000000000001</v>
      </c>
      <c r="J2062" s="258">
        <v>0</v>
      </c>
      <c r="K2062" s="259">
        <v>16.78</v>
      </c>
      <c r="L2062" s="259">
        <v>2.35</v>
      </c>
    </row>
    <row r="2063" spans="2:12" ht="25.5" x14ac:dyDescent="0.25">
      <c r="B2063" s="255" t="s">
        <v>2273</v>
      </c>
      <c r="C2063" s="256" t="s">
        <v>2520</v>
      </c>
      <c r="D2063" s="255" t="s">
        <v>229</v>
      </c>
      <c r="E2063" s="255" t="s">
        <v>2521</v>
      </c>
      <c r="F2063" s="518" t="s">
        <v>2283</v>
      </c>
      <c r="G2063" s="518"/>
      <c r="H2063" s="257" t="s">
        <v>292</v>
      </c>
      <c r="I2063" s="258">
        <v>0.79</v>
      </c>
      <c r="J2063" s="258">
        <v>0</v>
      </c>
      <c r="K2063" s="259">
        <v>0.35</v>
      </c>
      <c r="L2063" s="259">
        <v>0.28000000000000003</v>
      </c>
    </row>
    <row r="2064" spans="2:12" ht="25.5" x14ac:dyDescent="0.25">
      <c r="B2064" s="255" t="s">
        <v>2273</v>
      </c>
      <c r="C2064" s="256" t="s">
        <v>2184</v>
      </c>
      <c r="D2064" s="255" t="s">
        <v>229</v>
      </c>
      <c r="E2064" s="255" t="s">
        <v>2185</v>
      </c>
      <c r="F2064" s="518" t="s">
        <v>2162</v>
      </c>
      <c r="G2064" s="518"/>
      <c r="H2064" s="257" t="s">
        <v>231</v>
      </c>
      <c r="I2064" s="258">
        <v>0.14000000000000001</v>
      </c>
      <c r="J2064" s="258">
        <v>0</v>
      </c>
      <c r="K2064" s="259">
        <v>23.41</v>
      </c>
      <c r="L2064" s="259">
        <v>3.28</v>
      </c>
    </row>
    <row r="2065" spans="2:12" ht="25.5" x14ac:dyDescent="0.25">
      <c r="B2065" s="260"/>
      <c r="C2065" s="260"/>
      <c r="D2065" s="260"/>
      <c r="E2065" s="260"/>
      <c r="F2065" s="260"/>
      <c r="G2065" s="260" t="s">
        <v>2274</v>
      </c>
      <c r="H2065" s="261">
        <v>2.88</v>
      </c>
      <c r="I2065" s="260" t="s">
        <v>2275</v>
      </c>
      <c r="J2065" s="261">
        <v>2.73</v>
      </c>
      <c r="K2065" s="260" t="s">
        <v>2276</v>
      </c>
      <c r="L2065" s="261">
        <v>5.61</v>
      </c>
    </row>
    <row r="2066" spans="2:12" ht="25.5" x14ac:dyDescent="0.25">
      <c r="B2066" s="260"/>
      <c r="C2066" s="260"/>
      <c r="D2066" s="260"/>
      <c r="E2066" s="260"/>
      <c r="F2066" s="260"/>
      <c r="G2066" s="260" t="s">
        <v>2277</v>
      </c>
      <c r="H2066" s="261">
        <v>0</v>
      </c>
      <c r="I2066" s="519"/>
      <c r="J2066" s="519" t="s">
        <v>2278</v>
      </c>
      <c r="K2066" s="260"/>
      <c r="L2066" s="261">
        <v>11.17</v>
      </c>
    </row>
    <row r="2067" spans="2:12" ht="13.5" thickBot="1" x14ac:dyDescent="0.3">
      <c r="B2067" s="222"/>
      <c r="C2067" s="222"/>
      <c r="D2067" s="222"/>
      <c r="E2067" s="222"/>
      <c r="F2067" s="222"/>
      <c r="G2067" s="222"/>
      <c r="H2067" s="222"/>
      <c r="I2067" s="222" t="s">
        <v>2279</v>
      </c>
      <c r="J2067" s="262" t="s">
        <v>2761</v>
      </c>
      <c r="K2067" s="222" t="s">
        <v>2280</v>
      </c>
      <c r="L2067" s="263">
        <v>156.38</v>
      </c>
    </row>
    <row r="2068" spans="2:12" ht="13.5" thickTop="1" x14ac:dyDescent="0.25">
      <c r="B2068" s="264"/>
      <c r="C2068" s="264"/>
      <c r="D2068" s="264"/>
      <c r="E2068" s="264"/>
      <c r="F2068" s="264"/>
      <c r="G2068" s="264"/>
      <c r="H2068" s="264"/>
      <c r="I2068" s="264"/>
      <c r="J2068" s="264"/>
      <c r="K2068" s="264"/>
      <c r="L2068" s="264"/>
    </row>
    <row r="2069" spans="2:12" ht="45" x14ac:dyDescent="0.25">
      <c r="B2069" s="247" t="s">
        <v>695</v>
      </c>
      <c r="C2069" s="248" t="s">
        <v>24</v>
      </c>
      <c r="D2069" s="247" t="s">
        <v>50</v>
      </c>
      <c r="E2069" s="247" t="s">
        <v>45</v>
      </c>
      <c r="F2069" s="520" t="s">
        <v>2152</v>
      </c>
      <c r="G2069" s="520"/>
      <c r="H2069" s="249" t="s">
        <v>39</v>
      </c>
      <c r="I2069" s="248" t="s">
        <v>41</v>
      </c>
      <c r="J2069" s="248" t="s">
        <v>2271</v>
      </c>
      <c r="K2069" s="248" t="s">
        <v>82</v>
      </c>
      <c r="L2069" s="248" t="s">
        <v>40</v>
      </c>
    </row>
    <row r="2070" spans="2:12" ht="25.5" x14ac:dyDescent="0.25">
      <c r="B2070" s="250" t="s">
        <v>2272</v>
      </c>
      <c r="C2070" s="251" t="s">
        <v>696</v>
      </c>
      <c r="D2070" s="250" t="s">
        <v>229</v>
      </c>
      <c r="E2070" s="250" t="s">
        <v>697</v>
      </c>
      <c r="F2070" s="521">
        <v>8</v>
      </c>
      <c r="G2070" s="521"/>
      <c r="H2070" s="252" t="s">
        <v>279</v>
      </c>
      <c r="I2070" s="253">
        <v>1</v>
      </c>
      <c r="J2070" s="254"/>
      <c r="K2070" s="254">
        <v>34.869999999999997</v>
      </c>
      <c r="L2070" s="254">
        <v>34.869999999999997</v>
      </c>
    </row>
    <row r="2071" spans="2:12" ht="25.5" x14ac:dyDescent="0.25">
      <c r="B2071" s="255" t="s">
        <v>2273</v>
      </c>
      <c r="C2071" s="256" t="s">
        <v>2785</v>
      </c>
      <c r="D2071" s="255" t="s">
        <v>229</v>
      </c>
      <c r="E2071" s="255" t="s">
        <v>2786</v>
      </c>
      <c r="F2071" s="518" t="s">
        <v>2283</v>
      </c>
      <c r="G2071" s="518"/>
      <c r="H2071" s="257" t="s">
        <v>268</v>
      </c>
      <c r="I2071" s="258">
        <v>1</v>
      </c>
      <c r="J2071" s="258">
        <v>0</v>
      </c>
      <c r="K2071" s="259">
        <v>28.72</v>
      </c>
      <c r="L2071" s="259">
        <v>28.72</v>
      </c>
    </row>
    <row r="2072" spans="2:12" ht="25.5" x14ac:dyDescent="0.25">
      <c r="B2072" s="255" t="s">
        <v>2273</v>
      </c>
      <c r="C2072" s="256" t="s">
        <v>2520</v>
      </c>
      <c r="D2072" s="255" t="s">
        <v>229</v>
      </c>
      <c r="E2072" s="255" t="s">
        <v>2521</v>
      </c>
      <c r="F2072" s="518" t="s">
        <v>2283</v>
      </c>
      <c r="G2072" s="518"/>
      <c r="H2072" s="257" t="s">
        <v>292</v>
      </c>
      <c r="I2072" s="258">
        <v>1.57</v>
      </c>
      <c r="J2072" s="258">
        <v>0</v>
      </c>
      <c r="K2072" s="259">
        <v>0.35</v>
      </c>
      <c r="L2072" s="259">
        <v>0.55000000000000004</v>
      </c>
    </row>
    <row r="2073" spans="2:12" ht="25.5" x14ac:dyDescent="0.25">
      <c r="B2073" s="255" t="s">
        <v>2273</v>
      </c>
      <c r="C2073" s="256" t="s">
        <v>2184</v>
      </c>
      <c r="D2073" s="255" t="s">
        <v>229</v>
      </c>
      <c r="E2073" s="255" t="s">
        <v>2185</v>
      </c>
      <c r="F2073" s="518" t="s">
        <v>2162</v>
      </c>
      <c r="G2073" s="518"/>
      <c r="H2073" s="257" t="s">
        <v>231</v>
      </c>
      <c r="I2073" s="258">
        <v>0.14000000000000001</v>
      </c>
      <c r="J2073" s="258">
        <v>0</v>
      </c>
      <c r="K2073" s="259">
        <v>23.41</v>
      </c>
      <c r="L2073" s="259">
        <v>3.28</v>
      </c>
    </row>
    <row r="2074" spans="2:12" ht="25.5" x14ac:dyDescent="0.25">
      <c r="B2074" s="255" t="s">
        <v>2273</v>
      </c>
      <c r="C2074" s="256" t="s">
        <v>2163</v>
      </c>
      <c r="D2074" s="255" t="s">
        <v>229</v>
      </c>
      <c r="E2074" s="255" t="s">
        <v>2164</v>
      </c>
      <c r="F2074" s="518" t="s">
        <v>2162</v>
      </c>
      <c r="G2074" s="518"/>
      <c r="H2074" s="257" t="s">
        <v>231</v>
      </c>
      <c r="I2074" s="258">
        <v>0.14000000000000001</v>
      </c>
      <c r="J2074" s="258">
        <v>0</v>
      </c>
      <c r="K2074" s="259">
        <v>16.78</v>
      </c>
      <c r="L2074" s="259">
        <v>2.35</v>
      </c>
    </row>
    <row r="2075" spans="2:12" ht="25.5" x14ac:dyDescent="0.25">
      <c r="B2075" s="260"/>
      <c r="C2075" s="260"/>
      <c r="D2075" s="260"/>
      <c r="E2075" s="260"/>
      <c r="F2075" s="260"/>
      <c r="G2075" s="260" t="s">
        <v>2274</v>
      </c>
      <c r="H2075" s="261">
        <v>2.88</v>
      </c>
      <c r="I2075" s="260" t="s">
        <v>2275</v>
      </c>
      <c r="J2075" s="261">
        <v>2.73</v>
      </c>
      <c r="K2075" s="260" t="s">
        <v>2276</v>
      </c>
      <c r="L2075" s="261">
        <v>5.61</v>
      </c>
    </row>
    <row r="2076" spans="2:12" ht="25.5" x14ac:dyDescent="0.25">
      <c r="B2076" s="260"/>
      <c r="C2076" s="260"/>
      <c r="D2076" s="260"/>
      <c r="E2076" s="260"/>
      <c r="F2076" s="260"/>
      <c r="G2076" s="260" t="s">
        <v>2277</v>
      </c>
      <c r="H2076" s="261">
        <v>0</v>
      </c>
      <c r="I2076" s="519"/>
      <c r="J2076" s="519" t="s">
        <v>2278</v>
      </c>
      <c r="K2076" s="260"/>
      <c r="L2076" s="261">
        <v>34.869999999999997</v>
      </c>
    </row>
    <row r="2077" spans="2:12" ht="13.5" thickBot="1" x14ac:dyDescent="0.3">
      <c r="B2077" s="222"/>
      <c r="C2077" s="222"/>
      <c r="D2077" s="222"/>
      <c r="E2077" s="222"/>
      <c r="F2077" s="222"/>
      <c r="G2077" s="222"/>
      <c r="H2077" s="222"/>
      <c r="I2077" s="222" t="s">
        <v>2279</v>
      </c>
      <c r="J2077" s="262" t="s">
        <v>2553</v>
      </c>
      <c r="K2077" s="222" t="s">
        <v>2280</v>
      </c>
      <c r="L2077" s="263">
        <v>34.869999999999997</v>
      </c>
    </row>
    <row r="2078" spans="2:12" ht="13.5" thickTop="1" x14ac:dyDescent="0.25">
      <c r="B2078" s="264"/>
      <c r="C2078" s="264"/>
      <c r="D2078" s="264"/>
      <c r="E2078" s="264"/>
      <c r="F2078" s="264"/>
      <c r="G2078" s="264"/>
      <c r="H2078" s="264"/>
      <c r="I2078" s="264"/>
      <c r="J2078" s="264"/>
      <c r="K2078" s="264"/>
      <c r="L2078" s="264"/>
    </row>
    <row r="2079" spans="2:12" ht="45" x14ac:dyDescent="0.25">
      <c r="B2079" s="247" t="s">
        <v>698</v>
      </c>
      <c r="C2079" s="248" t="s">
        <v>24</v>
      </c>
      <c r="D2079" s="247" t="s">
        <v>50</v>
      </c>
      <c r="E2079" s="247" t="s">
        <v>45</v>
      </c>
      <c r="F2079" s="520" t="s">
        <v>2152</v>
      </c>
      <c r="G2079" s="520"/>
      <c r="H2079" s="249" t="s">
        <v>39</v>
      </c>
      <c r="I2079" s="248" t="s">
        <v>41</v>
      </c>
      <c r="J2079" s="248" t="s">
        <v>2271</v>
      </c>
      <c r="K2079" s="248" t="s">
        <v>82</v>
      </c>
      <c r="L2079" s="248" t="s">
        <v>40</v>
      </c>
    </row>
    <row r="2080" spans="2:12" ht="25.5" x14ac:dyDescent="0.25">
      <c r="B2080" s="250" t="s">
        <v>2272</v>
      </c>
      <c r="C2080" s="251" t="s">
        <v>699</v>
      </c>
      <c r="D2080" s="250" t="s">
        <v>229</v>
      </c>
      <c r="E2080" s="250" t="s">
        <v>700</v>
      </c>
      <c r="F2080" s="521">
        <v>8</v>
      </c>
      <c r="G2080" s="521"/>
      <c r="H2080" s="252" t="s">
        <v>279</v>
      </c>
      <c r="I2080" s="253">
        <v>1</v>
      </c>
      <c r="J2080" s="254"/>
      <c r="K2080" s="254">
        <v>15.02</v>
      </c>
      <c r="L2080" s="254">
        <v>15.02</v>
      </c>
    </row>
    <row r="2081" spans="2:12" ht="25.5" x14ac:dyDescent="0.25">
      <c r="B2081" s="255" t="s">
        <v>2273</v>
      </c>
      <c r="C2081" s="256" t="s">
        <v>2163</v>
      </c>
      <c r="D2081" s="255" t="s">
        <v>229</v>
      </c>
      <c r="E2081" s="255" t="s">
        <v>2164</v>
      </c>
      <c r="F2081" s="518" t="s">
        <v>2162</v>
      </c>
      <c r="G2081" s="518"/>
      <c r="H2081" s="257" t="s">
        <v>231</v>
      </c>
      <c r="I2081" s="258">
        <v>0.18</v>
      </c>
      <c r="J2081" s="258">
        <v>0</v>
      </c>
      <c r="K2081" s="259">
        <v>16.78</v>
      </c>
      <c r="L2081" s="259">
        <v>3.02</v>
      </c>
    </row>
    <row r="2082" spans="2:12" ht="25.5" x14ac:dyDescent="0.25">
      <c r="B2082" s="255" t="s">
        <v>2273</v>
      </c>
      <c r="C2082" s="256" t="s">
        <v>2806</v>
      </c>
      <c r="D2082" s="255" t="s">
        <v>229</v>
      </c>
      <c r="E2082" s="255" t="s">
        <v>700</v>
      </c>
      <c r="F2082" s="518" t="s">
        <v>2283</v>
      </c>
      <c r="G2082" s="518"/>
      <c r="H2082" s="257" t="s">
        <v>268</v>
      </c>
      <c r="I2082" s="258">
        <v>1</v>
      </c>
      <c r="J2082" s="258">
        <v>0</v>
      </c>
      <c r="K2082" s="259">
        <v>7.79</v>
      </c>
      <c r="L2082" s="259">
        <v>7.79</v>
      </c>
    </row>
    <row r="2083" spans="2:12" ht="25.5" x14ac:dyDescent="0.25">
      <c r="B2083" s="255" t="s">
        <v>2273</v>
      </c>
      <c r="C2083" s="256" t="s">
        <v>2184</v>
      </c>
      <c r="D2083" s="255" t="s">
        <v>229</v>
      </c>
      <c r="E2083" s="255" t="s">
        <v>2185</v>
      </c>
      <c r="F2083" s="518" t="s">
        <v>2162</v>
      </c>
      <c r="G2083" s="518"/>
      <c r="H2083" s="257" t="s">
        <v>231</v>
      </c>
      <c r="I2083" s="258">
        <v>0.18</v>
      </c>
      <c r="J2083" s="258">
        <v>0</v>
      </c>
      <c r="K2083" s="259">
        <v>23.41</v>
      </c>
      <c r="L2083" s="259">
        <v>4.21</v>
      </c>
    </row>
    <row r="2084" spans="2:12" ht="25.5" x14ac:dyDescent="0.25">
      <c r="B2084" s="260"/>
      <c r="C2084" s="260"/>
      <c r="D2084" s="260"/>
      <c r="E2084" s="260"/>
      <c r="F2084" s="260"/>
      <c r="G2084" s="260" t="s">
        <v>2274</v>
      </c>
      <c r="H2084" s="261">
        <v>3.71</v>
      </c>
      <c r="I2084" s="260" t="s">
        <v>2275</v>
      </c>
      <c r="J2084" s="261">
        <v>3.52</v>
      </c>
      <c r="K2084" s="260" t="s">
        <v>2276</v>
      </c>
      <c r="L2084" s="261">
        <v>7.23</v>
      </c>
    </row>
    <row r="2085" spans="2:12" ht="25.5" x14ac:dyDescent="0.25">
      <c r="B2085" s="260"/>
      <c r="C2085" s="260"/>
      <c r="D2085" s="260"/>
      <c r="E2085" s="260"/>
      <c r="F2085" s="260"/>
      <c r="G2085" s="260" t="s">
        <v>2277</v>
      </c>
      <c r="H2085" s="261">
        <v>0</v>
      </c>
      <c r="I2085" s="519"/>
      <c r="J2085" s="519" t="s">
        <v>2278</v>
      </c>
      <c r="K2085" s="260"/>
      <c r="L2085" s="261">
        <v>15.02</v>
      </c>
    </row>
    <row r="2086" spans="2:12" ht="13.5" thickBot="1" x14ac:dyDescent="0.3">
      <c r="B2086" s="222"/>
      <c r="C2086" s="222"/>
      <c r="D2086" s="222"/>
      <c r="E2086" s="222"/>
      <c r="F2086" s="222"/>
      <c r="G2086" s="222"/>
      <c r="H2086" s="222"/>
      <c r="I2086" s="222" t="s">
        <v>2279</v>
      </c>
      <c r="J2086" s="262" t="s">
        <v>2741</v>
      </c>
      <c r="K2086" s="222" t="s">
        <v>2280</v>
      </c>
      <c r="L2086" s="263">
        <v>60.08</v>
      </c>
    </row>
    <row r="2087" spans="2:12" ht="13.5" thickTop="1" x14ac:dyDescent="0.25">
      <c r="B2087" s="264"/>
      <c r="C2087" s="264"/>
      <c r="D2087" s="264"/>
      <c r="E2087" s="264"/>
      <c r="F2087" s="264"/>
      <c r="G2087" s="264"/>
      <c r="H2087" s="264"/>
      <c r="I2087" s="264"/>
      <c r="J2087" s="264"/>
      <c r="K2087" s="264"/>
      <c r="L2087" s="264"/>
    </row>
    <row r="2088" spans="2:12" ht="45" x14ac:dyDescent="0.25">
      <c r="B2088" s="247" t="s">
        <v>701</v>
      </c>
      <c r="C2088" s="248" t="s">
        <v>24</v>
      </c>
      <c r="D2088" s="247" t="s">
        <v>50</v>
      </c>
      <c r="E2088" s="247" t="s">
        <v>45</v>
      </c>
      <c r="F2088" s="520" t="s">
        <v>2152</v>
      </c>
      <c r="G2088" s="520"/>
      <c r="H2088" s="249" t="s">
        <v>39</v>
      </c>
      <c r="I2088" s="248" t="s">
        <v>41</v>
      </c>
      <c r="J2088" s="248" t="s">
        <v>2271</v>
      </c>
      <c r="K2088" s="248" t="s">
        <v>82</v>
      </c>
      <c r="L2088" s="248" t="s">
        <v>40</v>
      </c>
    </row>
    <row r="2089" spans="2:12" ht="25.5" x14ac:dyDescent="0.25">
      <c r="B2089" s="250" t="s">
        <v>2272</v>
      </c>
      <c r="C2089" s="251" t="s">
        <v>702</v>
      </c>
      <c r="D2089" s="250" t="s">
        <v>229</v>
      </c>
      <c r="E2089" s="250" t="s">
        <v>703</v>
      </c>
      <c r="F2089" s="521">
        <v>8</v>
      </c>
      <c r="G2089" s="521"/>
      <c r="H2089" s="252" t="s">
        <v>279</v>
      </c>
      <c r="I2089" s="253">
        <v>1</v>
      </c>
      <c r="J2089" s="254"/>
      <c r="K2089" s="254">
        <v>26.06</v>
      </c>
      <c r="L2089" s="254">
        <v>26.06</v>
      </c>
    </row>
    <row r="2090" spans="2:12" ht="25.5" x14ac:dyDescent="0.25">
      <c r="B2090" s="255" t="s">
        <v>2273</v>
      </c>
      <c r="C2090" s="256" t="s">
        <v>2807</v>
      </c>
      <c r="D2090" s="255" t="s">
        <v>229</v>
      </c>
      <c r="E2090" s="255" t="s">
        <v>703</v>
      </c>
      <c r="F2090" s="518" t="s">
        <v>2283</v>
      </c>
      <c r="G2090" s="518"/>
      <c r="H2090" s="257" t="s">
        <v>268</v>
      </c>
      <c r="I2090" s="258">
        <v>1</v>
      </c>
      <c r="J2090" s="258">
        <v>0</v>
      </c>
      <c r="K2090" s="259">
        <v>14.82</v>
      </c>
      <c r="L2090" s="259">
        <v>14.82</v>
      </c>
    </row>
    <row r="2091" spans="2:12" ht="25.5" x14ac:dyDescent="0.25">
      <c r="B2091" s="255" t="s">
        <v>2273</v>
      </c>
      <c r="C2091" s="256" t="s">
        <v>2184</v>
      </c>
      <c r="D2091" s="255" t="s">
        <v>229</v>
      </c>
      <c r="E2091" s="255" t="s">
        <v>2185</v>
      </c>
      <c r="F2091" s="518" t="s">
        <v>2162</v>
      </c>
      <c r="G2091" s="518"/>
      <c r="H2091" s="257" t="s">
        <v>231</v>
      </c>
      <c r="I2091" s="258">
        <v>0.28000000000000003</v>
      </c>
      <c r="J2091" s="258">
        <v>0</v>
      </c>
      <c r="K2091" s="259">
        <v>23.41</v>
      </c>
      <c r="L2091" s="259">
        <v>6.55</v>
      </c>
    </row>
    <row r="2092" spans="2:12" ht="25.5" x14ac:dyDescent="0.25">
      <c r="B2092" s="255" t="s">
        <v>2273</v>
      </c>
      <c r="C2092" s="256" t="s">
        <v>2163</v>
      </c>
      <c r="D2092" s="255" t="s">
        <v>229</v>
      </c>
      <c r="E2092" s="255" t="s">
        <v>2164</v>
      </c>
      <c r="F2092" s="518" t="s">
        <v>2162</v>
      </c>
      <c r="G2092" s="518"/>
      <c r="H2092" s="257" t="s">
        <v>231</v>
      </c>
      <c r="I2092" s="258">
        <v>0.28000000000000003</v>
      </c>
      <c r="J2092" s="258">
        <v>0</v>
      </c>
      <c r="K2092" s="259">
        <v>16.78</v>
      </c>
      <c r="L2092" s="259">
        <v>4.7</v>
      </c>
    </row>
    <row r="2093" spans="2:12" ht="25.5" x14ac:dyDescent="0.25">
      <c r="B2093" s="260"/>
      <c r="C2093" s="260"/>
      <c r="D2093" s="260"/>
      <c r="E2093" s="260"/>
      <c r="F2093" s="260"/>
      <c r="G2093" s="260" t="s">
        <v>2274</v>
      </c>
      <c r="H2093" s="261">
        <v>5.77</v>
      </c>
      <c r="I2093" s="260" t="s">
        <v>2275</v>
      </c>
      <c r="J2093" s="261">
        <v>5.47</v>
      </c>
      <c r="K2093" s="260" t="s">
        <v>2276</v>
      </c>
      <c r="L2093" s="261">
        <v>11.24</v>
      </c>
    </row>
    <row r="2094" spans="2:12" ht="25.5" x14ac:dyDescent="0.25">
      <c r="B2094" s="260"/>
      <c r="C2094" s="260"/>
      <c r="D2094" s="260"/>
      <c r="E2094" s="260"/>
      <c r="F2094" s="260"/>
      <c r="G2094" s="260" t="s">
        <v>2277</v>
      </c>
      <c r="H2094" s="261">
        <v>0</v>
      </c>
      <c r="I2094" s="519"/>
      <c r="J2094" s="519" t="s">
        <v>2278</v>
      </c>
      <c r="K2094" s="260"/>
      <c r="L2094" s="261">
        <v>26.06</v>
      </c>
    </row>
    <row r="2095" spans="2:12" ht="13.5" thickBot="1" x14ac:dyDescent="0.3">
      <c r="B2095" s="222"/>
      <c r="C2095" s="222"/>
      <c r="D2095" s="222"/>
      <c r="E2095" s="222"/>
      <c r="F2095" s="222"/>
      <c r="G2095" s="222"/>
      <c r="H2095" s="222"/>
      <c r="I2095" s="222" t="s">
        <v>2279</v>
      </c>
      <c r="J2095" s="262" t="s">
        <v>2757</v>
      </c>
      <c r="K2095" s="222" t="s">
        <v>2280</v>
      </c>
      <c r="L2095" s="263">
        <v>469.08</v>
      </c>
    </row>
    <row r="2096" spans="2:12" ht="13.5" thickTop="1" x14ac:dyDescent="0.25">
      <c r="B2096" s="264"/>
      <c r="C2096" s="264"/>
      <c r="D2096" s="264"/>
      <c r="E2096" s="264"/>
      <c r="F2096" s="264"/>
      <c r="G2096" s="264"/>
      <c r="H2096" s="264"/>
      <c r="I2096" s="264"/>
      <c r="J2096" s="264"/>
      <c r="K2096" s="264"/>
      <c r="L2096" s="264"/>
    </row>
    <row r="2097" spans="2:12" ht="45" x14ac:dyDescent="0.25">
      <c r="B2097" s="247" t="s">
        <v>704</v>
      </c>
      <c r="C2097" s="248" t="s">
        <v>24</v>
      </c>
      <c r="D2097" s="247" t="s">
        <v>50</v>
      </c>
      <c r="E2097" s="247" t="s">
        <v>45</v>
      </c>
      <c r="F2097" s="520" t="s">
        <v>2152</v>
      </c>
      <c r="G2097" s="520"/>
      <c r="H2097" s="249" t="s">
        <v>39</v>
      </c>
      <c r="I2097" s="248" t="s">
        <v>41</v>
      </c>
      <c r="J2097" s="248" t="s">
        <v>2271</v>
      </c>
      <c r="K2097" s="248" t="s">
        <v>82</v>
      </c>
      <c r="L2097" s="248" t="s">
        <v>40</v>
      </c>
    </row>
    <row r="2098" spans="2:12" ht="25.5" x14ac:dyDescent="0.25">
      <c r="B2098" s="250" t="s">
        <v>2272</v>
      </c>
      <c r="C2098" s="251" t="s">
        <v>705</v>
      </c>
      <c r="D2098" s="250" t="s">
        <v>229</v>
      </c>
      <c r="E2098" s="250" t="s">
        <v>706</v>
      </c>
      <c r="F2098" s="521">
        <v>8</v>
      </c>
      <c r="G2098" s="521"/>
      <c r="H2098" s="252" t="s">
        <v>279</v>
      </c>
      <c r="I2098" s="253">
        <v>1</v>
      </c>
      <c r="J2098" s="254"/>
      <c r="K2098" s="254">
        <v>9.81</v>
      </c>
      <c r="L2098" s="254">
        <v>9.81</v>
      </c>
    </row>
    <row r="2099" spans="2:12" ht="25.5" x14ac:dyDescent="0.25">
      <c r="B2099" s="255" t="s">
        <v>2273</v>
      </c>
      <c r="C2099" s="256" t="s">
        <v>2163</v>
      </c>
      <c r="D2099" s="255" t="s">
        <v>229</v>
      </c>
      <c r="E2099" s="255" t="s">
        <v>2164</v>
      </c>
      <c r="F2099" s="518" t="s">
        <v>2162</v>
      </c>
      <c r="G2099" s="518"/>
      <c r="H2099" s="257" t="s">
        <v>231</v>
      </c>
      <c r="I2099" s="258">
        <v>0.18</v>
      </c>
      <c r="J2099" s="258">
        <v>0</v>
      </c>
      <c r="K2099" s="259">
        <v>16.78</v>
      </c>
      <c r="L2099" s="259">
        <v>3.02</v>
      </c>
    </row>
    <row r="2100" spans="2:12" ht="25.5" x14ac:dyDescent="0.25">
      <c r="B2100" s="255" t="s">
        <v>2273</v>
      </c>
      <c r="C2100" s="256" t="s">
        <v>2319</v>
      </c>
      <c r="D2100" s="255" t="s">
        <v>229</v>
      </c>
      <c r="E2100" s="255" t="s">
        <v>2320</v>
      </c>
      <c r="F2100" s="518" t="s">
        <v>2283</v>
      </c>
      <c r="G2100" s="518"/>
      <c r="H2100" s="257" t="s">
        <v>268</v>
      </c>
      <c r="I2100" s="258">
        <v>1</v>
      </c>
      <c r="J2100" s="258">
        <v>0</v>
      </c>
      <c r="K2100" s="259">
        <v>2.58</v>
      </c>
      <c r="L2100" s="259">
        <v>2.58</v>
      </c>
    </row>
    <row r="2101" spans="2:12" ht="25.5" x14ac:dyDescent="0.25">
      <c r="B2101" s="255" t="s">
        <v>2273</v>
      </c>
      <c r="C2101" s="256" t="s">
        <v>2184</v>
      </c>
      <c r="D2101" s="255" t="s">
        <v>229</v>
      </c>
      <c r="E2101" s="255" t="s">
        <v>2185</v>
      </c>
      <c r="F2101" s="518" t="s">
        <v>2162</v>
      </c>
      <c r="G2101" s="518"/>
      <c r="H2101" s="257" t="s">
        <v>231</v>
      </c>
      <c r="I2101" s="258">
        <v>0.18</v>
      </c>
      <c r="J2101" s="258">
        <v>0</v>
      </c>
      <c r="K2101" s="259">
        <v>23.41</v>
      </c>
      <c r="L2101" s="259">
        <v>4.21</v>
      </c>
    </row>
    <row r="2102" spans="2:12" ht="25.5" x14ac:dyDescent="0.25">
      <c r="B2102" s="260"/>
      <c r="C2102" s="260"/>
      <c r="D2102" s="260"/>
      <c r="E2102" s="260"/>
      <c r="F2102" s="260"/>
      <c r="G2102" s="260" t="s">
        <v>2274</v>
      </c>
      <c r="H2102" s="261">
        <v>3.71</v>
      </c>
      <c r="I2102" s="260" t="s">
        <v>2275</v>
      </c>
      <c r="J2102" s="261">
        <v>3.52</v>
      </c>
      <c r="K2102" s="260" t="s">
        <v>2276</v>
      </c>
      <c r="L2102" s="261">
        <v>7.23</v>
      </c>
    </row>
    <row r="2103" spans="2:12" ht="25.5" x14ac:dyDescent="0.25">
      <c r="B2103" s="260"/>
      <c r="C2103" s="260"/>
      <c r="D2103" s="260"/>
      <c r="E2103" s="260"/>
      <c r="F2103" s="260"/>
      <c r="G2103" s="260" t="s">
        <v>2277</v>
      </c>
      <c r="H2103" s="261">
        <v>0</v>
      </c>
      <c r="I2103" s="519"/>
      <c r="J2103" s="519" t="s">
        <v>2278</v>
      </c>
      <c r="K2103" s="260"/>
      <c r="L2103" s="261">
        <v>9.81</v>
      </c>
    </row>
    <row r="2104" spans="2:12" ht="13.5" thickBot="1" x14ac:dyDescent="0.3">
      <c r="B2104" s="222"/>
      <c r="C2104" s="222"/>
      <c r="D2104" s="222"/>
      <c r="E2104" s="222"/>
      <c r="F2104" s="222"/>
      <c r="G2104" s="222"/>
      <c r="H2104" s="222"/>
      <c r="I2104" s="222" t="s">
        <v>2279</v>
      </c>
      <c r="J2104" s="262" t="s">
        <v>2695</v>
      </c>
      <c r="K2104" s="222" t="s">
        <v>2280</v>
      </c>
      <c r="L2104" s="263">
        <v>19.62</v>
      </c>
    </row>
    <row r="2105" spans="2:12" ht="13.5" thickTop="1" x14ac:dyDescent="0.25">
      <c r="B2105" s="264"/>
      <c r="C2105" s="264"/>
      <c r="D2105" s="264"/>
      <c r="E2105" s="264"/>
      <c r="F2105" s="264"/>
      <c r="G2105" s="264"/>
      <c r="H2105" s="264"/>
      <c r="I2105" s="264"/>
      <c r="J2105" s="264"/>
      <c r="K2105" s="264"/>
      <c r="L2105" s="264"/>
    </row>
    <row r="2106" spans="2:12" ht="45" x14ac:dyDescent="0.25">
      <c r="B2106" s="247" t="s">
        <v>707</v>
      </c>
      <c r="C2106" s="248" t="s">
        <v>24</v>
      </c>
      <c r="D2106" s="247" t="s">
        <v>50</v>
      </c>
      <c r="E2106" s="247" t="s">
        <v>45</v>
      </c>
      <c r="F2106" s="520" t="s">
        <v>2152</v>
      </c>
      <c r="G2106" s="520"/>
      <c r="H2106" s="249" t="s">
        <v>39</v>
      </c>
      <c r="I2106" s="248" t="s">
        <v>41</v>
      </c>
      <c r="J2106" s="248" t="s">
        <v>2271</v>
      </c>
      <c r="K2106" s="248" t="s">
        <v>82</v>
      </c>
      <c r="L2106" s="248" t="s">
        <v>40</v>
      </c>
    </row>
    <row r="2107" spans="2:12" ht="25.5" x14ac:dyDescent="0.25">
      <c r="B2107" s="250" t="s">
        <v>2272</v>
      </c>
      <c r="C2107" s="251" t="s">
        <v>708</v>
      </c>
      <c r="D2107" s="250" t="s">
        <v>229</v>
      </c>
      <c r="E2107" s="250" t="s">
        <v>709</v>
      </c>
      <c r="F2107" s="521">
        <v>8</v>
      </c>
      <c r="G2107" s="521"/>
      <c r="H2107" s="252" t="s">
        <v>279</v>
      </c>
      <c r="I2107" s="253">
        <v>1</v>
      </c>
      <c r="J2107" s="254"/>
      <c r="K2107" s="254">
        <v>17.510000000000002</v>
      </c>
      <c r="L2107" s="254">
        <v>17.510000000000002</v>
      </c>
    </row>
    <row r="2108" spans="2:12" ht="25.5" x14ac:dyDescent="0.25">
      <c r="B2108" s="255" t="s">
        <v>2273</v>
      </c>
      <c r="C2108" s="256" t="s">
        <v>2781</v>
      </c>
      <c r="D2108" s="255" t="s">
        <v>229</v>
      </c>
      <c r="E2108" s="255" t="s">
        <v>2782</v>
      </c>
      <c r="F2108" s="518" t="s">
        <v>2283</v>
      </c>
      <c r="G2108" s="518"/>
      <c r="H2108" s="257" t="s">
        <v>268</v>
      </c>
      <c r="I2108" s="258">
        <v>1</v>
      </c>
      <c r="J2108" s="258">
        <v>0</v>
      </c>
      <c r="K2108" s="259">
        <v>6.27</v>
      </c>
      <c r="L2108" s="259">
        <v>6.27</v>
      </c>
    </row>
    <row r="2109" spans="2:12" ht="25.5" x14ac:dyDescent="0.25">
      <c r="B2109" s="255" t="s">
        <v>2273</v>
      </c>
      <c r="C2109" s="256" t="s">
        <v>2163</v>
      </c>
      <c r="D2109" s="255" t="s">
        <v>229</v>
      </c>
      <c r="E2109" s="255" t="s">
        <v>2164</v>
      </c>
      <c r="F2109" s="518" t="s">
        <v>2162</v>
      </c>
      <c r="G2109" s="518"/>
      <c r="H2109" s="257" t="s">
        <v>231</v>
      </c>
      <c r="I2109" s="258">
        <v>0.28000000000000003</v>
      </c>
      <c r="J2109" s="258">
        <v>0</v>
      </c>
      <c r="K2109" s="259">
        <v>16.78</v>
      </c>
      <c r="L2109" s="259">
        <v>4.7</v>
      </c>
    </row>
    <row r="2110" spans="2:12" ht="25.5" x14ac:dyDescent="0.25">
      <c r="B2110" s="255" t="s">
        <v>2273</v>
      </c>
      <c r="C2110" s="256" t="s">
        <v>2184</v>
      </c>
      <c r="D2110" s="255" t="s">
        <v>229</v>
      </c>
      <c r="E2110" s="255" t="s">
        <v>2185</v>
      </c>
      <c r="F2110" s="518" t="s">
        <v>2162</v>
      </c>
      <c r="G2110" s="518"/>
      <c r="H2110" s="257" t="s">
        <v>231</v>
      </c>
      <c r="I2110" s="258">
        <v>0.28000000000000003</v>
      </c>
      <c r="J2110" s="258">
        <v>0</v>
      </c>
      <c r="K2110" s="259">
        <v>23.41</v>
      </c>
      <c r="L2110" s="259">
        <v>6.55</v>
      </c>
    </row>
    <row r="2111" spans="2:12" ht="25.5" x14ac:dyDescent="0.25">
      <c r="B2111" s="260"/>
      <c r="C2111" s="260"/>
      <c r="D2111" s="260"/>
      <c r="E2111" s="260"/>
      <c r="F2111" s="260"/>
      <c r="G2111" s="260" t="s">
        <v>2274</v>
      </c>
      <c r="H2111" s="261">
        <v>5.77</v>
      </c>
      <c r="I2111" s="260" t="s">
        <v>2275</v>
      </c>
      <c r="J2111" s="261">
        <v>5.47</v>
      </c>
      <c r="K2111" s="260" t="s">
        <v>2276</v>
      </c>
      <c r="L2111" s="261">
        <v>11.24</v>
      </c>
    </row>
    <row r="2112" spans="2:12" ht="25.5" x14ac:dyDescent="0.25">
      <c r="B2112" s="260"/>
      <c r="C2112" s="260"/>
      <c r="D2112" s="260"/>
      <c r="E2112" s="260"/>
      <c r="F2112" s="260"/>
      <c r="G2112" s="260" t="s">
        <v>2277</v>
      </c>
      <c r="H2112" s="261">
        <v>0</v>
      </c>
      <c r="I2112" s="519"/>
      <c r="J2112" s="519" t="s">
        <v>2278</v>
      </c>
      <c r="K2112" s="260"/>
      <c r="L2112" s="261">
        <v>17.510000000000002</v>
      </c>
    </row>
    <row r="2113" spans="2:12" ht="13.5" thickBot="1" x14ac:dyDescent="0.3">
      <c r="B2113" s="222"/>
      <c r="C2113" s="222"/>
      <c r="D2113" s="222"/>
      <c r="E2113" s="222"/>
      <c r="F2113" s="222"/>
      <c r="G2113" s="222"/>
      <c r="H2113" s="222"/>
      <c r="I2113" s="222" t="s">
        <v>2279</v>
      </c>
      <c r="J2113" s="262" t="s">
        <v>2060</v>
      </c>
      <c r="K2113" s="222" t="s">
        <v>2280</v>
      </c>
      <c r="L2113" s="263">
        <v>87.55</v>
      </c>
    </row>
    <row r="2114" spans="2:12" ht="13.5" thickTop="1" x14ac:dyDescent="0.25">
      <c r="B2114" s="264"/>
      <c r="C2114" s="264"/>
      <c r="D2114" s="264"/>
      <c r="E2114" s="264"/>
      <c r="F2114" s="264"/>
      <c r="G2114" s="264"/>
      <c r="H2114" s="264"/>
      <c r="I2114" s="264"/>
      <c r="J2114" s="264"/>
      <c r="K2114" s="264"/>
      <c r="L2114" s="264"/>
    </row>
    <row r="2115" spans="2:12" ht="45" x14ac:dyDescent="0.25">
      <c r="B2115" s="247" t="s">
        <v>710</v>
      </c>
      <c r="C2115" s="248" t="s">
        <v>24</v>
      </c>
      <c r="D2115" s="247" t="s">
        <v>50</v>
      </c>
      <c r="E2115" s="247" t="s">
        <v>45</v>
      </c>
      <c r="F2115" s="520" t="s">
        <v>2152</v>
      </c>
      <c r="G2115" s="520"/>
      <c r="H2115" s="249" t="s">
        <v>39</v>
      </c>
      <c r="I2115" s="248" t="s">
        <v>41</v>
      </c>
      <c r="J2115" s="248" t="s">
        <v>2271</v>
      </c>
      <c r="K2115" s="248" t="s">
        <v>82</v>
      </c>
      <c r="L2115" s="248" t="s">
        <v>40</v>
      </c>
    </row>
    <row r="2116" spans="2:12" ht="25.5" x14ac:dyDescent="0.25">
      <c r="B2116" s="250" t="s">
        <v>2272</v>
      </c>
      <c r="C2116" s="251" t="s">
        <v>711</v>
      </c>
      <c r="D2116" s="250" t="s">
        <v>229</v>
      </c>
      <c r="E2116" s="250" t="s">
        <v>712</v>
      </c>
      <c r="F2116" s="521">
        <v>8</v>
      </c>
      <c r="G2116" s="521"/>
      <c r="H2116" s="252" t="s">
        <v>292</v>
      </c>
      <c r="I2116" s="253">
        <v>1</v>
      </c>
      <c r="J2116" s="254"/>
      <c r="K2116" s="254">
        <v>13.54</v>
      </c>
      <c r="L2116" s="254">
        <v>13.54</v>
      </c>
    </row>
    <row r="2117" spans="2:12" ht="25.5" x14ac:dyDescent="0.25">
      <c r="B2117" s="255" t="s">
        <v>2273</v>
      </c>
      <c r="C2117" s="256" t="s">
        <v>2184</v>
      </c>
      <c r="D2117" s="255" t="s">
        <v>229</v>
      </c>
      <c r="E2117" s="255" t="s">
        <v>2185</v>
      </c>
      <c r="F2117" s="518" t="s">
        <v>2162</v>
      </c>
      <c r="G2117" s="518"/>
      <c r="H2117" s="257" t="s">
        <v>231</v>
      </c>
      <c r="I2117" s="258">
        <v>0.129</v>
      </c>
      <c r="J2117" s="258">
        <v>0</v>
      </c>
      <c r="K2117" s="259">
        <v>23.41</v>
      </c>
      <c r="L2117" s="259">
        <v>3.02</v>
      </c>
    </row>
    <row r="2118" spans="2:12" ht="25.5" x14ac:dyDescent="0.25">
      <c r="B2118" s="255" t="s">
        <v>2273</v>
      </c>
      <c r="C2118" s="256" t="s">
        <v>2163</v>
      </c>
      <c r="D2118" s="255" t="s">
        <v>229</v>
      </c>
      <c r="E2118" s="255" t="s">
        <v>2164</v>
      </c>
      <c r="F2118" s="518" t="s">
        <v>2162</v>
      </c>
      <c r="G2118" s="518"/>
      <c r="H2118" s="257" t="s">
        <v>231</v>
      </c>
      <c r="I2118" s="258">
        <v>0.129</v>
      </c>
      <c r="J2118" s="258">
        <v>0</v>
      </c>
      <c r="K2118" s="259">
        <v>16.78</v>
      </c>
      <c r="L2118" s="259">
        <v>2.16</v>
      </c>
    </row>
    <row r="2119" spans="2:12" ht="25.5" x14ac:dyDescent="0.25">
      <c r="B2119" s="255" t="s">
        <v>2273</v>
      </c>
      <c r="C2119" s="256" t="s">
        <v>2333</v>
      </c>
      <c r="D2119" s="255" t="s">
        <v>229</v>
      </c>
      <c r="E2119" s="255" t="s">
        <v>712</v>
      </c>
      <c r="F2119" s="518" t="s">
        <v>2283</v>
      </c>
      <c r="G2119" s="518"/>
      <c r="H2119" s="257" t="s">
        <v>292</v>
      </c>
      <c r="I2119" s="258">
        <v>1.01</v>
      </c>
      <c r="J2119" s="258">
        <v>0</v>
      </c>
      <c r="K2119" s="259">
        <v>8.2899999999999991</v>
      </c>
      <c r="L2119" s="259">
        <v>8.3699999999999992</v>
      </c>
    </row>
    <row r="2120" spans="2:12" ht="25.5" x14ac:dyDescent="0.25">
      <c r="B2120" s="260"/>
      <c r="C2120" s="260"/>
      <c r="D2120" s="260"/>
      <c r="E2120" s="260"/>
      <c r="F2120" s="260"/>
      <c r="G2120" s="260" t="s">
        <v>2274</v>
      </c>
      <c r="H2120" s="261">
        <v>2.66</v>
      </c>
      <c r="I2120" s="260" t="s">
        <v>2275</v>
      </c>
      <c r="J2120" s="261">
        <v>2.5099999999999998</v>
      </c>
      <c r="K2120" s="260" t="s">
        <v>2276</v>
      </c>
      <c r="L2120" s="261">
        <v>5.17</v>
      </c>
    </row>
    <row r="2121" spans="2:12" ht="25.5" x14ac:dyDescent="0.25">
      <c r="B2121" s="260"/>
      <c r="C2121" s="260"/>
      <c r="D2121" s="260"/>
      <c r="E2121" s="260"/>
      <c r="F2121" s="260"/>
      <c r="G2121" s="260" t="s">
        <v>2277</v>
      </c>
      <c r="H2121" s="261">
        <v>0</v>
      </c>
      <c r="I2121" s="519"/>
      <c r="J2121" s="519" t="s">
        <v>2278</v>
      </c>
      <c r="K2121" s="260"/>
      <c r="L2121" s="261">
        <v>13.54</v>
      </c>
    </row>
    <row r="2122" spans="2:12" ht="13.5" thickBot="1" x14ac:dyDescent="0.3">
      <c r="B2122" s="222"/>
      <c r="C2122" s="222"/>
      <c r="D2122" s="222"/>
      <c r="E2122" s="222"/>
      <c r="F2122" s="222"/>
      <c r="G2122" s="222"/>
      <c r="H2122" s="222"/>
      <c r="I2122" s="222" t="s">
        <v>2279</v>
      </c>
      <c r="J2122" s="262" t="s">
        <v>3363</v>
      </c>
      <c r="K2122" s="222" t="s">
        <v>2280</v>
      </c>
      <c r="L2122" s="263">
        <v>201.75</v>
      </c>
    </row>
    <row r="2123" spans="2:12" ht="13.5" thickTop="1" x14ac:dyDescent="0.25">
      <c r="B2123" s="264"/>
      <c r="C2123" s="264"/>
      <c r="D2123" s="264"/>
      <c r="E2123" s="264"/>
      <c r="F2123" s="264"/>
      <c r="G2123" s="264"/>
      <c r="H2123" s="264"/>
      <c r="I2123" s="264"/>
      <c r="J2123" s="264"/>
      <c r="K2123" s="264"/>
      <c r="L2123" s="264"/>
    </row>
    <row r="2124" spans="2:12" ht="45" x14ac:dyDescent="0.25">
      <c r="B2124" s="247" t="s">
        <v>713</v>
      </c>
      <c r="C2124" s="248" t="s">
        <v>24</v>
      </c>
      <c r="D2124" s="247" t="s">
        <v>50</v>
      </c>
      <c r="E2124" s="247" t="s">
        <v>45</v>
      </c>
      <c r="F2124" s="520" t="s">
        <v>2152</v>
      </c>
      <c r="G2124" s="520"/>
      <c r="H2124" s="249" t="s">
        <v>39</v>
      </c>
      <c r="I2124" s="248" t="s">
        <v>41</v>
      </c>
      <c r="J2124" s="248" t="s">
        <v>2271</v>
      </c>
      <c r="K2124" s="248" t="s">
        <v>82</v>
      </c>
      <c r="L2124" s="248" t="s">
        <v>40</v>
      </c>
    </row>
    <row r="2125" spans="2:12" ht="25.5" x14ac:dyDescent="0.25">
      <c r="B2125" s="250" t="s">
        <v>2272</v>
      </c>
      <c r="C2125" s="251" t="s">
        <v>714</v>
      </c>
      <c r="D2125" s="250" t="s">
        <v>229</v>
      </c>
      <c r="E2125" s="250" t="s">
        <v>715</v>
      </c>
      <c r="F2125" s="521">
        <v>8</v>
      </c>
      <c r="G2125" s="521"/>
      <c r="H2125" s="252" t="s">
        <v>292</v>
      </c>
      <c r="I2125" s="253">
        <v>1</v>
      </c>
      <c r="J2125" s="254"/>
      <c r="K2125" s="254">
        <v>23.17</v>
      </c>
      <c r="L2125" s="254">
        <v>23.17</v>
      </c>
    </row>
    <row r="2126" spans="2:12" ht="25.5" x14ac:dyDescent="0.25">
      <c r="B2126" s="255" t="s">
        <v>2273</v>
      </c>
      <c r="C2126" s="256" t="s">
        <v>2184</v>
      </c>
      <c r="D2126" s="255" t="s">
        <v>229</v>
      </c>
      <c r="E2126" s="255" t="s">
        <v>2185</v>
      </c>
      <c r="F2126" s="518" t="s">
        <v>2162</v>
      </c>
      <c r="G2126" s="518"/>
      <c r="H2126" s="257" t="s">
        <v>231</v>
      </c>
      <c r="I2126" s="258">
        <v>0.223</v>
      </c>
      <c r="J2126" s="258">
        <v>0</v>
      </c>
      <c r="K2126" s="259">
        <v>23.41</v>
      </c>
      <c r="L2126" s="259">
        <v>5.22</v>
      </c>
    </row>
    <row r="2127" spans="2:12" ht="25.5" x14ac:dyDescent="0.25">
      <c r="B2127" s="255" t="s">
        <v>2273</v>
      </c>
      <c r="C2127" s="256" t="s">
        <v>2163</v>
      </c>
      <c r="D2127" s="255" t="s">
        <v>229</v>
      </c>
      <c r="E2127" s="255" t="s">
        <v>2164</v>
      </c>
      <c r="F2127" s="518" t="s">
        <v>2162</v>
      </c>
      <c r="G2127" s="518"/>
      <c r="H2127" s="257" t="s">
        <v>231</v>
      </c>
      <c r="I2127" s="258">
        <v>0.223</v>
      </c>
      <c r="J2127" s="258">
        <v>0</v>
      </c>
      <c r="K2127" s="259">
        <v>16.78</v>
      </c>
      <c r="L2127" s="259">
        <v>3.74</v>
      </c>
    </row>
    <row r="2128" spans="2:12" ht="25.5" x14ac:dyDescent="0.25">
      <c r="B2128" s="255" t="s">
        <v>2273</v>
      </c>
      <c r="C2128" s="256" t="s">
        <v>2780</v>
      </c>
      <c r="D2128" s="255" t="s">
        <v>229</v>
      </c>
      <c r="E2128" s="255" t="s">
        <v>715</v>
      </c>
      <c r="F2128" s="518" t="s">
        <v>2283</v>
      </c>
      <c r="G2128" s="518"/>
      <c r="H2128" s="257" t="s">
        <v>292</v>
      </c>
      <c r="I2128" s="258">
        <v>1.01</v>
      </c>
      <c r="J2128" s="258">
        <v>0</v>
      </c>
      <c r="K2128" s="259">
        <v>14.07</v>
      </c>
      <c r="L2128" s="259">
        <v>14.21</v>
      </c>
    </row>
    <row r="2129" spans="2:12" ht="25.5" x14ac:dyDescent="0.25">
      <c r="B2129" s="260"/>
      <c r="C2129" s="260"/>
      <c r="D2129" s="260"/>
      <c r="E2129" s="260"/>
      <c r="F2129" s="260"/>
      <c r="G2129" s="260" t="s">
        <v>2274</v>
      </c>
      <c r="H2129" s="261">
        <v>4.5999999999999996</v>
      </c>
      <c r="I2129" s="260" t="s">
        <v>2275</v>
      </c>
      <c r="J2129" s="261">
        <v>4.3600000000000003</v>
      </c>
      <c r="K2129" s="260" t="s">
        <v>2276</v>
      </c>
      <c r="L2129" s="261">
        <v>8.9600000000000009</v>
      </c>
    </row>
    <row r="2130" spans="2:12" ht="25.5" x14ac:dyDescent="0.25">
      <c r="B2130" s="260"/>
      <c r="C2130" s="260"/>
      <c r="D2130" s="260"/>
      <c r="E2130" s="260"/>
      <c r="F2130" s="260"/>
      <c r="G2130" s="260" t="s">
        <v>2277</v>
      </c>
      <c r="H2130" s="261">
        <v>0</v>
      </c>
      <c r="I2130" s="519"/>
      <c r="J2130" s="519" t="s">
        <v>2278</v>
      </c>
      <c r="K2130" s="260"/>
      <c r="L2130" s="261">
        <v>23.17</v>
      </c>
    </row>
    <row r="2131" spans="2:12" ht="13.5" thickBot="1" x14ac:dyDescent="0.3">
      <c r="B2131" s="222"/>
      <c r="C2131" s="222"/>
      <c r="D2131" s="222"/>
      <c r="E2131" s="222"/>
      <c r="F2131" s="222"/>
      <c r="G2131" s="222"/>
      <c r="H2131" s="222"/>
      <c r="I2131" s="222" t="s">
        <v>2279</v>
      </c>
      <c r="J2131" s="262" t="s">
        <v>2149</v>
      </c>
      <c r="K2131" s="222" t="s">
        <v>2280</v>
      </c>
      <c r="L2131" s="263">
        <v>560.71</v>
      </c>
    </row>
    <row r="2132" spans="2:12" ht="13.5" thickTop="1" x14ac:dyDescent="0.25">
      <c r="B2132" s="264"/>
      <c r="C2132" s="264"/>
      <c r="D2132" s="264"/>
      <c r="E2132" s="264"/>
      <c r="F2132" s="264"/>
      <c r="G2132" s="264"/>
      <c r="H2132" s="264"/>
      <c r="I2132" s="264"/>
      <c r="J2132" s="264"/>
      <c r="K2132" s="264"/>
      <c r="L2132" s="264"/>
    </row>
    <row r="2133" spans="2:12" ht="45" x14ac:dyDescent="0.25">
      <c r="B2133" s="247" t="s">
        <v>716</v>
      </c>
      <c r="C2133" s="248" t="s">
        <v>24</v>
      </c>
      <c r="D2133" s="247" t="s">
        <v>50</v>
      </c>
      <c r="E2133" s="247" t="s">
        <v>45</v>
      </c>
      <c r="F2133" s="520" t="s">
        <v>2152</v>
      </c>
      <c r="G2133" s="520"/>
      <c r="H2133" s="249" t="s">
        <v>39</v>
      </c>
      <c r="I2133" s="248" t="s">
        <v>41</v>
      </c>
      <c r="J2133" s="248" t="s">
        <v>2271</v>
      </c>
      <c r="K2133" s="248" t="s">
        <v>82</v>
      </c>
      <c r="L2133" s="248" t="s">
        <v>40</v>
      </c>
    </row>
    <row r="2134" spans="2:12" ht="25.5" x14ac:dyDescent="0.25">
      <c r="B2134" s="250" t="s">
        <v>2272</v>
      </c>
      <c r="C2134" s="251" t="s">
        <v>717</v>
      </c>
      <c r="D2134" s="250" t="s">
        <v>229</v>
      </c>
      <c r="E2134" s="250" t="s">
        <v>718</v>
      </c>
      <c r="F2134" s="521">
        <v>8</v>
      </c>
      <c r="G2134" s="521"/>
      <c r="H2134" s="252" t="s">
        <v>279</v>
      </c>
      <c r="I2134" s="253">
        <v>1</v>
      </c>
      <c r="J2134" s="254"/>
      <c r="K2134" s="254">
        <v>25.44</v>
      </c>
      <c r="L2134" s="254">
        <v>25.44</v>
      </c>
    </row>
    <row r="2135" spans="2:12" ht="25.5" x14ac:dyDescent="0.25">
      <c r="B2135" s="255" t="s">
        <v>2273</v>
      </c>
      <c r="C2135" s="256" t="s">
        <v>2184</v>
      </c>
      <c r="D2135" s="255" t="s">
        <v>229</v>
      </c>
      <c r="E2135" s="255" t="s">
        <v>2185</v>
      </c>
      <c r="F2135" s="518" t="s">
        <v>2162</v>
      </c>
      <c r="G2135" s="518"/>
      <c r="H2135" s="257" t="s">
        <v>231</v>
      </c>
      <c r="I2135" s="258">
        <v>0.3</v>
      </c>
      <c r="J2135" s="258">
        <v>0</v>
      </c>
      <c r="K2135" s="259">
        <v>23.41</v>
      </c>
      <c r="L2135" s="259">
        <v>7.02</v>
      </c>
    </row>
    <row r="2136" spans="2:12" ht="25.5" x14ac:dyDescent="0.25">
      <c r="B2136" s="255" t="s">
        <v>2273</v>
      </c>
      <c r="C2136" s="256" t="s">
        <v>2163</v>
      </c>
      <c r="D2136" s="255" t="s">
        <v>229</v>
      </c>
      <c r="E2136" s="255" t="s">
        <v>2164</v>
      </c>
      <c r="F2136" s="518" t="s">
        <v>2162</v>
      </c>
      <c r="G2136" s="518"/>
      <c r="H2136" s="257" t="s">
        <v>231</v>
      </c>
      <c r="I2136" s="258">
        <v>0.3</v>
      </c>
      <c r="J2136" s="258">
        <v>0</v>
      </c>
      <c r="K2136" s="259">
        <v>16.78</v>
      </c>
      <c r="L2136" s="259">
        <v>5.03</v>
      </c>
    </row>
    <row r="2137" spans="2:12" ht="25.5" x14ac:dyDescent="0.25">
      <c r="B2137" s="255" t="s">
        <v>2273</v>
      </c>
      <c r="C2137" s="256" t="s">
        <v>2778</v>
      </c>
      <c r="D2137" s="255" t="s">
        <v>229</v>
      </c>
      <c r="E2137" s="255" t="s">
        <v>718</v>
      </c>
      <c r="F2137" s="518" t="s">
        <v>2283</v>
      </c>
      <c r="G2137" s="518"/>
      <c r="H2137" s="257" t="s">
        <v>268</v>
      </c>
      <c r="I2137" s="258">
        <v>1</v>
      </c>
      <c r="J2137" s="258">
        <v>0</v>
      </c>
      <c r="K2137" s="259">
        <v>13.39</v>
      </c>
      <c r="L2137" s="259">
        <v>13.39</v>
      </c>
    </row>
    <row r="2138" spans="2:12" ht="25.5" x14ac:dyDescent="0.25">
      <c r="B2138" s="260"/>
      <c r="C2138" s="260"/>
      <c r="D2138" s="260"/>
      <c r="E2138" s="260"/>
      <c r="F2138" s="260"/>
      <c r="G2138" s="260" t="s">
        <v>2274</v>
      </c>
      <c r="H2138" s="261">
        <v>6.19</v>
      </c>
      <c r="I2138" s="260" t="s">
        <v>2275</v>
      </c>
      <c r="J2138" s="261">
        <v>5.86</v>
      </c>
      <c r="K2138" s="260" t="s">
        <v>2276</v>
      </c>
      <c r="L2138" s="261">
        <v>12.05</v>
      </c>
    </row>
    <row r="2139" spans="2:12" ht="25.5" x14ac:dyDescent="0.25">
      <c r="B2139" s="260"/>
      <c r="C2139" s="260"/>
      <c r="D2139" s="260"/>
      <c r="E2139" s="260"/>
      <c r="F2139" s="260"/>
      <c r="G2139" s="260" t="s">
        <v>2277</v>
      </c>
      <c r="H2139" s="261">
        <v>0</v>
      </c>
      <c r="I2139" s="519"/>
      <c r="J2139" s="519" t="s">
        <v>2278</v>
      </c>
      <c r="K2139" s="260"/>
      <c r="L2139" s="261">
        <v>25.44</v>
      </c>
    </row>
    <row r="2140" spans="2:12" ht="13.5" thickBot="1" x14ac:dyDescent="0.3">
      <c r="B2140" s="222"/>
      <c r="C2140" s="222"/>
      <c r="D2140" s="222"/>
      <c r="E2140" s="222"/>
      <c r="F2140" s="222"/>
      <c r="G2140" s="222"/>
      <c r="H2140" s="222"/>
      <c r="I2140" s="222" t="s">
        <v>2279</v>
      </c>
      <c r="J2140" s="262" t="s">
        <v>2741</v>
      </c>
      <c r="K2140" s="222" t="s">
        <v>2280</v>
      </c>
      <c r="L2140" s="263">
        <v>101.76</v>
      </c>
    </row>
    <row r="2141" spans="2:12" ht="13.5" thickTop="1" x14ac:dyDescent="0.25">
      <c r="B2141" s="264"/>
      <c r="C2141" s="264"/>
      <c r="D2141" s="264"/>
      <c r="E2141" s="264"/>
      <c r="F2141" s="264"/>
      <c r="G2141" s="264"/>
      <c r="H2141" s="264"/>
      <c r="I2141" s="264"/>
      <c r="J2141" s="264"/>
      <c r="K2141" s="264"/>
      <c r="L2141" s="264"/>
    </row>
    <row r="2142" spans="2:12" ht="45" x14ac:dyDescent="0.25">
      <c r="B2142" s="247" t="s">
        <v>719</v>
      </c>
      <c r="C2142" s="248" t="s">
        <v>24</v>
      </c>
      <c r="D2142" s="247" t="s">
        <v>50</v>
      </c>
      <c r="E2142" s="247" t="s">
        <v>45</v>
      </c>
      <c r="F2142" s="520" t="s">
        <v>2152</v>
      </c>
      <c r="G2142" s="520"/>
      <c r="H2142" s="249" t="s">
        <v>39</v>
      </c>
      <c r="I2142" s="248" t="s">
        <v>41</v>
      </c>
      <c r="J2142" s="248" t="s">
        <v>2271</v>
      </c>
      <c r="K2142" s="248" t="s">
        <v>82</v>
      </c>
      <c r="L2142" s="248" t="s">
        <v>40</v>
      </c>
    </row>
    <row r="2143" spans="2:12" ht="25.5" x14ac:dyDescent="0.25">
      <c r="B2143" s="250" t="s">
        <v>2272</v>
      </c>
      <c r="C2143" s="251" t="s">
        <v>720</v>
      </c>
      <c r="D2143" s="250" t="s">
        <v>229</v>
      </c>
      <c r="E2143" s="250" t="s">
        <v>721</v>
      </c>
      <c r="F2143" s="521">
        <v>8</v>
      </c>
      <c r="G2143" s="521"/>
      <c r="H2143" s="252" t="s">
        <v>279</v>
      </c>
      <c r="I2143" s="253">
        <v>1</v>
      </c>
      <c r="J2143" s="254"/>
      <c r="K2143" s="254">
        <v>28.18</v>
      </c>
      <c r="L2143" s="254">
        <v>28.18</v>
      </c>
    </row>
    <row r="2144" spans="2:12" ht="25.5" x14ac:dyDescent="0.25">
      <c r="B2144" s="255" t="s">
        <v>2273</v>
      </c>
      <c r="C2144" s="256" t="s">
        <v>3364</v>
      </c>
      <c r="D2144" s="255" t="s">
        <v>229</v>
      </c>
      <c r="E2144" s="255" t="s">
        <v>3365</v>
      </c>
      <c r="F2144" s="518" t="s">
        <v>2283</v>
      </c>
      <c r="G2144" s="518"/>
      <c r="H2144" s="257" t="s">
        <v>268</v>
      </c>
      <c r="I2144" s="258">
        <v>1</v>
      </c>
      <c r="J2144" s="258">
        <v>0</v>
      </c>
      <c r="K2144" s="259">
        <v>16.13</v>
      </c>
      <c r="L2144" s="259">
        <v>16.13</v>
      </c>
    </row>
    <row r="2145" spans="2:12" ht="25.5" x14ac:dyDescent="0.25">
      <c r="B2145" s="255" t="s">
        <v>2273</v>
      </c>
      <c r="C2145" s="256" t="s">
        <v>2163</v>
      </c>
      <c r="D2145" s="255" t="s">
        <v>229</v>
      </c>
      <c r="E2145" s="255" t="s">
        <v>2164</v>
      </c>
      <c r="F2145" s="518" t="s">
        <v>2162</v>
      </c>
      <c r="G2145" s="518"/>
      <c r="H2145" s="257" t="s">
        <v>231</v>
      </c>
      <c r="I2145" s="258">
        <v>0.3</v>
      </c>
      <c r="J2145" s="258">
        <v>0</v>
      </c>
      <c r="K2145" s="259">
        <v>16.78</v>
      </c>
      <c r="L2145" s="259">
        <v>5.03</v>
      </c>
    </row>
    <row r="2146" spans="2:12" ht="25.5" x14ac:dyDescent="0.25">
      <c r="B2146" s="255" t="s">
        <v>2273</v>
      </c>
      <c r="C2146" s="256" t="s">
        <v>2184</v>
      </c>
      <c r="D2146" s="255" t="s">
        <v>229</v>
      </c>
      <c r="E2146" s="255" t="s">
        <v>2185</v>
      </c>
      <c r="F2146" s="518" t="s">
        <v>2162</v>
      </c>
      <c r="G2146" s="518"/>
      <c r="H2146" s="257" t="s">
        <v>231</v>
      </c>
      <c r="I2146" s="258">
        <v>0.3</v>
      </c>
      <c r="J2146" s="258">
        <v>0</v>
      </c>
      <c r="K2146" s="259">
        <v>23.41</v>
      </c>
      <c r="L2146" s="259">
        <v>7.02</v>
      </c>
    </row>
    <row r="2147" spans="2:12" ht="25.5" x14ac:dyDescent="0.25">
      <c r="B2147" s="260"/>
      <c r="C2147" s="260"/>
      <c r="D2147" s="260"/>
      <c r="E2147" s="260"/>
      <c r="F2147" s="260"/>
      <c r="G2147" s="260" t="s">
        <v>2274</v>
      </c>
      <c r="H2147" s="261">
        <v>6.19</v>
      </c>
      <c r="I2147" s="260" t="s">
        <v>2275</v>
      </c>
      <c r="J2147" s="261">
        <v>5.86</v>
      </c>
      <c r="K2147" s="260" t="s">
        <v>2276</v>
      </c>
      <c r="L2147" s="261">
        <v>12.05</v>
      </c>
    </row>
    <row r="2148" spans="2:12" ht="25.5" x14ac:dyDescent="0.25">
      <c r="B2148" s="260"/>
      <c r="C2148" s="260"/>
      <c r="D2148" s="260"/>
      <c r="E2148" s="260"/>
      <c r="F2148" s="260"/>
      <c r="G2148" s="260" t="s">
        <v>2277</v>
      </c>
      <c r="H2148" s="261">
        <v>0</v>
      </c>
      <c r="I2148" s="519"/>
      <c r="J2148" s="519" t="s">
        <v>2278</v>
      </c>
      <c r="K2148" s="260"/>
      <c r="L2148" s="261">
        <v>28.18</v>
      </c>
    </row>
    <row r="2149" spans="2:12" ht="13.5" thickBot="1" x14ac:dyDescent="0.3">
      <c r="B2149" s="222"/>
      <c r="C2149" s="222"/>
      <c r="D2149" s="222"/>
      <c r="E2149" s="222"/>
      <c r="F2149" s="222"/>
      <c r="G2149" s="222"/>
      <c r="H2149" s="222"/>
      <c r="I2149" s="222" t="s">
        <v>2279</v>
      </c>
      <c r="J2149" s="262" t="s">
        <v>2553</v>
      </c>
      <c r="K2149" s="222" t="s">
        <v>2280</v>
      </c>
      <c r="L2149" s="263">
        <v>28.18</v>
      </c>
    </row>
    <row r="2150" spans="2:12" ht="13.5" thickTop="1" x14ac:dyDescent="0.25">
      <c r="B2150" s="264"/>
      <c r="C2150" s="264"/>
      <c r="D2150" s="264"/>
      <c r="E2150" s="264"/>
      <c r="F2150" s="264"/>
      <c r="G2150" s="264"/>
      <c r="H2150" s="264"/>
      <c r="I2150" s="264"/>
      <c r="J2150" s="264"/>
      <c r="K2150" s="264"/>
      <c r="L2150" s="264"/>
    </row>
    <row r="2151" spans="2:12" x14ac:dyDescent="0.25">
      <c r="B2151" s="244" t="s">
        <v>722</v>
      </c>
      <c r="C2151" s="244"/>
      <c r="D2151" s="244"/>
      <c r="E2151" s="244" t="s">
        <v>723</v>
      </c>
      <c r="F2151" s="244"/>
      <c r="G2151" s="525"/>
      <c r="H2151" s="525"/>
      <c r="I2151" s="244"/>
      <c r="J2151" s="245"/>
      <c r="K2151" s="244"/>
      <c r="L2151" s="246">
        <v>107671.45</v>
      </c>
    </row>
    <row r="2152" spans="2:12" x14ac:dyDescent="0.25">
      <c r="B2152" s="244" t="s">
        <v>724</v>
      </c>
      <c r="C2152" s="244"/>
      <c r="D2152" s="244"/>
      <c r="E2152" s="244" t="s">
        <v>725</v>
      </c>
      <c r="F2152" s="244"/>
      <c r="G2152" s="525"/>
      <c r="H2152" s="525"/>
      <c r="I2152" s="244"/>
      <c r="J2152" s="245"/>
      <c r="K2152" s="244"/>
      <c r="L2152" s="246">
        <v>752.08</v>
      </c>
    </row>
    <row r="2153" spans="2:12" ht="15" x14ac:dyDescent="0.25">
      <c r="B2153" s="247" t="s">
        <v>726</v>
      </c>
      <c r="C2153" s="248" t="s">
        <v>24</v>
      </c>
      <c r="D2153" s="247" t="s">
        <v>50</v>
      </c>
      <c r="E2153" s="247" t="s">
        <v>45</v>
      </c>
      <c r="F2153" s="520" t="s">
        <v>2152</v>
      </c>
      <c r="G2153" s="520"/>
      <c r="H2153" s="249" t="s">
        <v>39</v>
      </c>
      <c r="I2153" s="248" t="s">
        <v>41</v>
      </c>
      <c r="J2153" s="248" t="s">
        <v>2271</v>
      </c>
      <c r="K2153" s="248" t="s">
        <v>82</v>
      </c>
      <c r="L2153" s="248" t="s">
        <v>40</v>
      </c>
    </row>
    <row r="2154" spans="2:12" ht="25.5" x14ac:dyDescent="0.25">
      <c r="B2154" s="250" t="s">
        <v>2272</v>
      </c>
      <c r="C2154" s="251" t="s">
        <v>727</v>
      </c>
      <c r="D2154" s="250" t="s">
        <v>229</v>
      </c>
      <c r="E2154" s="250" t="s">
        <v>728</v>
      </c>
      <c r="F2154" s="521">
        <v>8</v>
      </c>
      <c r="G2154" s="521"/>
      <c r="H2154" s="252" t="s">
        <v>279</v>
      </c>
      <c r="I2154" s="253">
        <v>1</v>
      </c>
      <c r="J2154" s="254"/>
      <c r="K2154" s="254">
        <v>104.31</v>
      </c>
      <c r="L2154" s="254">
        <v>104.31</v>
      </c>
    </row>
    <row r="2155" spans="2:12" ht="25.5" x14ac:dyDescent="0.25">
      <c r="B2155" s="255" t="s">
        <v>2273</v>
      </c>
      <c r="C2155" s="256" t="s">
        <v>2184</v>
      </c>
      <c r="D2155" s="255" t="s">
        <v>229</v>
      </c>
      <c r="E2155" s="255" t="s">
        <v>2185</v>
      </c>
      <c r="F2155" s="518" t="s">
        <v>2162</v>
      </c>
      <c r="G2155" s="518"/>
      <c r="H2155" s="257" t="s">
        <v>231</v>
      </c>
      <c r="I2155" s="258">
        <v>0.61</v>
      </c>
      <c r="J2155" s="258">
        <v>0</v>
      </c>
      <c r="K2155" s="259">
        <v>23.41</v>
      </c>
      <c r="L2155" s="259">
        <v>14.28</v>
      </c>
    </row>
    <row r="2156" spans="2:12" ht="25.5" x14ac:dyDescent="0.25">
      <c r="B2156" s="255" t="s">
        <v>2273</v>
      </c>
      <c r="C2156" s="256" t="s">
        <v>2520</v>
      </c>
      <c r="D2156" s="255" t="s">
        <v>229</v>
      </c>
      <c r="E2156" s="255" t="s">
        <v>2521</v>
      </c>
      <c r="F2156" s="518" t="s">
        <v>2283</v>
      </c>
      <c r="G2156" s="518"/>
      <c r="H2156" s="257" t="s">
        <v>292</v>
      </c>
      <c r="I2156" s="258">
        <v>0.94</v>
      </c>
      <c r="J2156" s="258">
        <v>0</v>
      </c>
      <c r="K2156" s="259">
        <v>0.35</v>
      </c>
      <c r="L2156" s="259">
        <v>0.33</v>
      </c>
    </row>
    <row r="2157" spans="2:12" ht="25.5" x14ac:dyDescent="0.25">
      <c r="B2157" s="255" t="s">
        <v>2273</v>
      </c>
      <c r="C2157" s="256" t="s">
        <v>2163</v>
      </c>
      <c r="D2157" s="255" t="s">
        <v>229</v>
      </c>
      <c r="E2157" s="255" t="s">
        <v>2164</v>
      </c>
      <c r="F2157" s="518" t="s">
        <v>2162</v>
      </c>
      <c r="G2157" s="518"/>
      <c r="H2157" s="257" t="s">
        <v>231</v>
      </c>
      <c r="I2157" s="258">
        <v>0.61</v>
      </c>
      <c r="J2157" s="258">
        <v>0</v>
      </c>
      <c r="K2157" s="259">
        <v>16.78</v>
      </c>
      <c r="L2157" s="259">
        <v>10.24</v>
      </c>
    </row>
    <row r="2158" spans="2:12" ht="25.5" x14ac:dyDescent="0.25">
      <c r="B2158" s="255" t="s">
        <v>2273</v>
      </c>
      <c r="C2158" s="256" t="s">
        <v>2818</v>
      </c>
      <c r="D2158" s="255" t="s">
        <v>229</v>
      </c>
      <c r="E2158" s="255" t="s">
        <v>2819</v>
      </c>
      <c r="F2158" s="518" t="s">
        <v>2283</v>
      </c>
      <c r="G2158" s="518"/>
      <c r="H2158" s="257" t="s">
        <v>268</v>
      </c>
      <c r="I2158" s="258">
        <v>1</v>
      </c>
      <c r="J2158" s="258">
        <v>0</v>
      </c>
      <c r="K2158" s="259">
        <v>79.48</v>
      </c>
      <c r="L2158" s="259">
        <v>79.48</v>
      </c>
    </row>
    <row r="2159" spans="2:12" ht="25.5" x14ac:dyDescent="0.25">
      <c r="B2159" s="260"/>
      <c r="C2159" s="260"/>
      <c r="D2159" s="260"/>
      <c r="E2159" s="260"/>
      <c r="F2159" s="260"/>
      <c r="G2159" s="260" t="s">
        <v>2274</v>
      </c>
      <c r="H2159" s="261">
        <v>12.59</v>
      </c>
      <c r="I2159" s="260" t="s">
        <v>2275</v>
      </c>
      <c r="J2159" s="261">
        <v>11.92</v>
      </c>
      <c r="K2159" s="260" t="s">
        <v>2276</v>
      </c>
      <c r="L2159" s="261">
        <v>24.51</v>
      </c>
    </row>
    <row r="2160" spans="2:12" ht="25.5" x14ac:dyDescent="0.25">
      <c r="B2160" s="260"/>
      <c r="C2160" s="260"/>
      <c r="D2160" s="260"/>
      <c r="E2160" s="260"/>
      <c r="F2160" s="260"/>
      <c r="G2160" s="260" t="s">
        <v>2277</v>
      </c>
      <c r="H2160" s="261">
        <v>0</v>
      </c>
      <c r="I2160" s="519"/>
      <c r="J2160" s="519" t="s">
        <v>2278</v>
      </c>
      <c r="K2160" s="260"/>
      <c r="L2160" s="261">
        <v>104.31</v>
      </c>
    </row>
    <row r="2161" spans="2:12" ht="13.5" thickBot="1" x14ac:dyDescent="0.3">
      <c r="B2161" s="222"/>
      <c r="C2161" s="222"/>
      <c r="D2161" s="222"/>
      <c r="E2161" s="222"/>
      <c r="F2161" s="222"/>
      <c r="G2161" s="222"/>
      <c r="H2161" s="222"/>
      <c r="I2161" s="222" t="s">
        <v>2279</v>
      </c>
      <c r="J2161" s="262" t="s">
        <v>2553</v>
      </c>
      <c r="K2161" s="222" t="s">
        <v>2280</v>
      </c>
      <c r="L2161" s="263">
        <v>104.31</v>
      </c>
    </row>
    <row r="2162" spans="2:12" ht="13.5" thickTop="1" x14ac:dyDescent="0.25">
      <c r="B2162" s="264"/>
      <c r="C2162" s="264"/>
      <c r="D2162" s="264"/>
      <c r="E2162" s="264"/>
      <c r="F2162" s="264"/>
      <c r="G2162" s="264"/>
      <c r="H2162" s="264"/>
      <c r="I2162" s="264"/>
      <c r="J2162" s="264"/>
      <c r="K2162" s="264"/>
      <c r="L2162" s="264"/>
    </row>
    <row r="2163" spans="2:12" ht="15" x14ac:dyDescent="0.25">
      <c r="B2163" s="247" t="s">
        <v>729</v>
      </c>
      <c r="C2163" s="248" t="s">
        <v>24</v>
      </c>
      <c r="D2163" s="247" t="s">
        <v>50</v>
      </c>
      <c r="E2163" s="247" t="s">
        <v>45</v>
      </c>
      <c r="F2163" s="520" t="s">
        <v>2152</v>
      </c>
      <c r="G2163" s="520"/>
      <c r="H2163" s="249" t="s">
        <v>39</v>
      </c>
      <c r="I2163" s="248" t="s">
        <v>41</v>
      </c>
      <c r="J2163" s="248" t="s">
        <v>2271</v>
      </c>
      <c r="K2163" s="248" t="s">
        <v>82</v>
      </c>
      <c r="L2163" s="248" t="s">
        <v>40</v>
      </c>
    </row>
    <row r="2164" spans="2:12" ht="25.5" x14ac:dyDescent="0.25">
      <c r="B2164" s="250" t="s">
        <v>2272</v>
      </c>
      <c r="C2164" s="251" t="s">
        <v>730</v>
      </c>
      <c r="D2164" s="250" t="s">
        <v>229</v>
      </c>
      <c r="E2164" s="250" t="s">
        <v>731</v>
      </c>
      <c r="F2164" s="521">
        <v>8</v>
      </c>
      <c r="G2164" s="521"/>
      <c r="H2164" s="252" t="s">
        <v>279</v>
      </c>
      <c r="I2164" s="253">
        <v>1</v>
      </c>
      <c r="J2164" s="254"/>
      <c r="K2164" s="254">
        <v>69.95</v>
      </c>
      <c r="L2164" s="254">
        <v>69.95</v>
      </c>
    </row>
    <row r="2165" spans="2:12" ht="25.5" x14ac:dyDescent="0.25">
      <c r="B2165" s="255" t="s">
        <v>2273</v>
      </c>
      <c r="C2165" s="256" t="s">
        <v>2163</v>
      </c>
      <c r="D2165" s="255" t="s">
        <v>229</v>
      </c>
      <c r="E2165" s="255" t="s">
        <v>2164</v>
      </c>
      <c r="F2165" s="518" t="s">
        <v>2162</v>
      </c>
      <c r="G2165" s="518"/>
      <c r="H2165" s="257" t="s">
        <v>231</v>
      </c>
      <c r="I2165" s="258">
        <v>0.54</v>
      </c>
      <c r="J2165" s="258">
        <v>0</v>
      </c>
      <c r="K2165" s="259">
        <v>16.78</v>
      </c>
      <c r="L2165" s="259">
        <v>9.06</v>
      </c>
    </row>
    <row r="2166" spans="2:12" ht="25.5" x14ac:dyDescent="0.25">
      <c r="B2166" s="255" t="s">
        <v>2273</v>
      </c>
      <c r="C2166" s="256" t="s">
        <v>2520</v>
      </c>
      <c r="D2166" s="255" t="s">
        <v>229</v>
      </c>
      <c r="E2166" s="255" t="s">
        <v>2521</v>
      </c>
      <c r="F2166" s="518" t="s">
        <v>2283</v>
      </c>
      <c r="G2166" s="518"/>
      <c r="H2166" s="257" t="s">
        <v>292</v>
      </c>
      <c r="I2166" s="258">
        <v>0.94</v>
      </c>
      <c r="J2166" s="258">
        <v>0</v>
      </c>
      <c r="K2166" s="259">
        <v>0.35</v>
      </c>
      <c r="L2166" s="259">
        <v>0.33</v>
      </c>
    </row>
    <row r="2167" spans="2:12" ht="25.5" x14ac:dyDescent="0.25">
      <c r="B2167" s="255" t="s">
        <v>2273</v>
      </c>
      <c r="C2167" s="256" t="s">
        <v>3366</v>
      </c>
      <c r="D2167" s="255" t="s">
        <v>229</v>
      </c>
      <c r="E2167" s="255" t="s">
        <v>3367</v>
      </c>
      <c r="F2167" s="518" t="s">
        <v>2283</v>
      </c>
      <c r="G2167" s="518"/>
      <c r="H2167" s="257" t="s">
        <v>268</v>
      </c>
      <c r="I2167" s="258">
        <v>1</v>
      </c>
      <c r="J2167" s="258">
        <v>0</v>
      </c>
      <c r="K2167" s="259">
        <v>47.93</v>
      </c>
      <c r="L2167" s="259">
        <v>47.93</v>
      </c>
    </row>
    <row r="2168" spans="2:12" ht="25.5" x14ac:dyDescent="0.25">
      <c r="B2168" s="255" t="s">
        <v>2273</v>
      </c>
      <c r="C2168" s="256" t="s">
        <v>2184</v>
      </c>
      <c r="D2168" s="255" t="s">
        <v>229</v>
      </c>
      <c r="E2168" s="255" t="s">
        <v>2185</v>
      </c>
      <c r="F2168" s="518" t="s">
        <v>2162</v>
      </c>
      <c r="G2168" s="518"/>
      <c r="H2168" s="257" t="s">
        <v>231</v>
      </c>
      <c r="I2168" s="258">
        <v>0.54</v>
      </c>
      <c r="J2168" s="258">
        <v>0</v>
      </c>
      <c r="K2168" s="259">
        <v>23.41</v>
      </c>
      <c r="L2168" s="259">
        <v>12.64</v>
      </c>
    </row>
    <row r="2169" spans="2:12" ht="25.5" x14ac:dyDescent="0.25">
      <c r="B2169" s="260"/>
      <c r="C2169" s="260"/>
      <c r="D2169" s="260"/>
      <c r="E2169" s="260"/>
      <c r="F2169" s="260"/>
      <c r="G2169" s="260" t="s">
        <v>2274</v>
      </c>
      <c r="H2169" s="261">
        <v>11.14</v>
      </c>
      <c r="I2169" s="260" t="s">
        <v>2275</v>
      </c>
      <c r="J2169" s="261">
        <v>10.56</v>
      </c>
      <c r="K2169" s="260" t="s">
        <v>2276</v>
      </c>
      <c r="L2169" s="261">
        <v>21.7</v>
      </c>
    </row>
    <row r="2170" spans="2:12" ht="25.5" x14ac:dyDescent="0.25">
      <c r="B2170" s="260"/>
      <c r="C2170" s="260"/>
      <c r="D2170" s="260"/>
      <c r="E2170" s="260"/>
      <c r="F2170" s="260"/>
      <c r="G2170" s="260" t="s">
        <v>2277</v>
      </c>
      <c r="H2170" s="261">
        <v>0</v>
      </c>
      <c r="I2170" s="519"/>
      <c r="J2170" s="519" t="s">
        <v>2278</v>
      </c>
      <c r="K2170" s="260"/>
      <c r="L2170" s="261">
        <v>69.95</v>
      </c>
    </row>
    <row r="2171" spans="2:12" ht="13.5" thickBot="1" x14ac:dyDescent="0.3">
      <c r="B2171" s="222"/>
      <c r="C2171" s="222"/>
      <c r="D2171" s="222"/>
      <c r="E2171" s="222"/>
      <c r="F2171" s="222"/>
      <c r="G2171" s="222"/>
      <c r="H2171" s="222"/>
      <c r="I2171" s="222" t="s">
        <v>2279</v>
      </c>
      <c r="J2171" s="262" t="s">
        <v>2553</v>
      </c>
      <c r="K2171" s="222" t="s">
        <v>2280</v>
      </c>
      <c r="L2171" s="263">
        <v>69.95</v>
      </c>
    </row>
    <row r="2172" spans="2:12" ht="13.5" thickTop="1" x14ac:dyDescent="0.25">
      <c r="B2172" s="264"/>
      <c r="C2172" s="264"/>
      <c r="D2172" s="264"/>
      <c r="E2172" s="264"/>
      <c r="F2172" s="264"/>
      <c r="G2172" s="264"/>
      <c r="H2172" s="264"/>
      <c r="I2172" s="264"/>
      <c r="J2172" s="264"/>
      <c r="K2172" s="264"/>
      <c r="L2172" s="264"/>
    </row>
    <row r="2173" spans="2:12" ht="15" x14ac:dyDescent="0.25">
      <c r="B2173" s="247" t="s">
        <v>732</v>
      </c>
      <c r="C2173" s="248" t="s">
        <v>24</v>
      </c>
      <c r="D2173" s="247" t="s">
        <v>50</v>
      </c>
      <c r="E2173" s="247" t="s">
        <v>45</v>
      </c>
      <c r="F2173" s="520" t="s">
        <v>2152</v>
      </c>
      <c r="G2173" s="520"/>
      <c r="H2173" s="249" t="s">
        <v>39</v>
      </c>
      <c r="I2173" s="248" t="s">
        <v>41</v>
      </c>
      <c r="J2173" s="248" t="s">
        <v>2271</v>
      </c>
      <c r="K2173" s="248" t="s">
        <v>82</v>
      </c>
      <c r="L2173" s="248" t="s">
        <v>40</v>
      </c>
    </row>
    <row r="2174" spans="2:12" ht="38.25" x14ac:dyDescent="0.25">
      <c r="B2174" s="250" t="s">
        <v>2272</v>
      </c>
      <c r="C2174" s="251" t="s">
        <v>733</v>
      </c>
      <c r="D2174" s="250" t="s">
        <v>434</v>
      </c>
      <c r="E2174" s="250" t="s">
        <v>734</v>
      </c>
      <c r="F2174" s="521" t="s">
        <v>3368</v>
      </c>
      <c r="G2174" s="521"/>
      <c r="H2174" s="252" t="s">
        <v>428</v>
      </c>
      <c r="I2174" s="253">
        <v>1</v>
      </c>
      <c r="J2174" s="254"/>
      <c r="K2174" s="254">
        <v>19.670000000000002</v>
      </c>
      <c r="L2174" s="254">
        <v>19.670000000000002</v>
      </c>
    </row>
    <row r="2175" spans="2:12" ht="25.5" x14ac:dyDescent="0.25">
      <c r="B2175" s="255" t="s">
        <v>2273</v>
      </c>
      <c r="C2175" s="256" t="s">
        <v>2160</v>
      </c>
      <c r="D2175" s="255" t="s">
        <v>229</v>
      </c>
      <c r="E2175" s="255" t="s">
        <v>2161</v>
      </c>
      <c r="F2175" s="518" t="s">
        <v>2162</v>
      </c>
      <c r="G2175" s="518"/>
      <c r="H2175" s="257" t="s">
        <v>231</v>
      </c>
      <c r="I2175" s="258">
        <v>9.7199999999999995E-2</v>
      </c>
      <c r="J2175" s="258">
        <v>0</v>
      </c>
      <c r="K2175" s="259">
        <v>15.3</v>
      </c>
      <c r="L2175" s="259">
        <v>1.49</v>
      </c>
    </row>
    <row r="2176" spans="2:12" ht="25.5" x14ac:dyDescent="0.25">
      <c r="B2176" s="255" t="s">
        <v>2273</v>
      </c>
      <c r="C2176" s="256" t="s">
        <v>2184</v>
      </c>
      <c r="D2176" s="255" t="s">
        <v>229</v>
      </c>
      <c r="E2176" s="255" t="s">
        <v>2185</v>
      </c>
      <c r="F2176" s="518" t="s">
        <v>2162</v>
      </c>
      <c r="G2176" s="518"/>
      <c r="H2176" s="257" t="s">
        <v>231</v>
      </c>
      <c r="I2176" s="258">
        <v>0.30380000000000001</v>
      </c>
      <c r="J2176" s="258">
        <v>0</v>
      </c>
      <c r="K2176" s="259">
        <v>23.41</v>
      </c>
      <c r="L2176" s="259">
        <v>7.11</v>
      </c>
    </row>
    <row r="2177" spans="2:12" ht="25.5" x14ac:dyDescent="0.25">
      <c r="B2177" s="255" t="s">
        <v>2273</v>
      </c>
      <c r="C2177" s="256" t="s">
        <v>3369</v>
      </c>
      <c r="D2177" s="255" t="s">
        <v>434</v>
      </c>
      <c r="E2177" s="255" t="s">
        <v>3370</v>
      </c>
      <c r="F2177" s="518" t="s">
        <v>2283</v>
      </c>
      <c r="G2177" s="518"/>
      <c r="H2177" s="257" t="s">
        <v>428</v>
      </c>
      <c r="I2177" s="258">
        <v>1</v>
      </c>
      <c r="J2177" s="258">
        <v>0</v>
      </c>
      <c r="K2177" s="259">
        <v>11.08</v>
      </c>
      <c r="L2177" s="259">
        <v>11.08</v>
      </c>
    </row>
    <row r="2178" spans="2:12" ht="25.5" x14ac:dyDescent="0.25">
      <c r="B2178" s="260"/>
      <c r="C2178" s="260"/>
      <c r="D2178" s="260"/>
      <c r="E2178" s="260"/>
      <c r="F2178" s="260"/>
      <c r="G2178" s="260" t="s">
        <v>2274</v>
      </c>
      <c r="H2178" s="261">
        <v>4.41</v>
      </c>
      <c r="I2178" s="260" t="s">
        <v>2275</v>
      </c>
      <c r="J2178" s="261">
        <v>4.18</v>
      </c>
      <c r="K2178" s="260" t="s">
        <v>2276</v>
      </c>
      <c r="L2178" s="261">
        <v>8.59</v>
      </c>
    </row>
    <row r="2179" spans="2:12" ht="25.5" x14ac:dyDescent="0.25">
      <c r="B2179" s="260"/>
      <c r="C2179" s="260"/>
      <c r="D2179" s="260"/>
      <c r="E2179" s="260"/>
      <c r="F2179" s="260"/>
      <c r="G2179" s="260" t="s">
        <v>2277</v>
      </c>
      <c r="H2179" s="261">
        <v>0</v>
      </c>
      <c r="I2179" s="519"/>
      <c r="J2179" s="519" t="s">
        <v>2278</v>
      </c>
      <c r="K2179" s="260"/>
      <c r="L2179" s="261">
        <v>19.670000000000002</v>
      </c>
    </row>
    <row r="2180" spans="2:12" ht="13.5" thickBot="1" x14ac:dyDescent="0.3">
      <c r="B2180" s="222"/>
      <c r="C2180" s="222"/>
      <c r="D2180" s="222"/>
      <c r="E2180" s="222"/>
      <c r="F2180" s="222"/>
      <c r="G2180" s="222"/>
      <c r="H2180" s="222"/>
      <c r="I2180" s="222" t="s">
        <v>2279</v>
      </c>
      <c r="J2180" s="262" t="s">
        <v>2553</v>
      </c>
      <c r="K2180" s="222" t="s">
        <v>2280</v>
      </c>
      <c r="L2180" s="263">
        <v>19.670000000000002</v>
      </c>
    </row>
    <row r="2181" spans="2:12" ht="13.5" thickTop="1" x14ac:dyDescent="0.25">
      <c r="B2181" s="264"/>
      <c r="C2181" s="264"/>
      <c r="D2181" s="264"/>
      <c r="E2181" s="264"/>
      <c r="F2181" s="264"/>
      <c r="G2181" s="264"/>
      <c r="H2181" s="264"/>
      <c r="I2181" s="264"/>
      <c r="J2181" s="264"/>
      <c r="K2181" s="264"/>
      <c r="L2181" s="264"/>
    </row>
    <row r="2182" spans="2:12" ht="15" x14ac:dyDescent="0.25">
      <c r="B2182" s="247" t="s">
        <v>735</v>
      </c>
      <c r="C2182" s="248" t="s">
        <v>24</v>
      </c>
      <c r="D2182" s="247" t="s">
        <v>50</v>
      </c>
      <c r="E2182" s="247" t="s">
        <v>45</v>
      </c>
      <c r="F2182" s="520" t="s">
        <v>2152</v>
      </c>
      <c r="G2182" s="520"/>
      <c r="H2182" s="249" t="s">
        <v>39</v>
      </c>
      <c r="I2182" s="248" t="s">
        <v>41</v>
      </c>
      <c r="J2182" s="248" t="s">
        <v>2271</v>
      </c>
      <c r="K2182" s="248" t="s">
        <v>82</v>
      </c>
      <c r="L2182" s="248" t="s">
        <v>40</v>
      </c>
    </row>
    <row r="2183" spans="2:12" ht="25.5" x14ac:dyDescent="0.25">
      <c r="B2183" s="250" t="s">
        <v>2272</v>
      </c>
      <c r="C2183" s="251" t="s">
        <v>736</v>
      </c>
      <c r="D2183" s="250" t="s">
        <v>229</v>
      </c>
      <c r="E2183" s="250" t="s">
        <v>737</v>
      </c>
      <c r="F2183" s="521">
        <v>8</v>
      </c>
      <c r="G2183" s="521"/>
      <c r="H2183" s="252" t="s">
        <v>279</v>
      </c>
      <c r="I2183" s="253">
        <v>1</v>
      </c>
      <c r="J2183" s="254"/>
      <c r="K2183" s="254">
        <v>11.71</v>
      </c>
      <c r="L2183" s="254">
        <v>11.71</v>
      </c>
    </row>
    <row r="2184" spans="2:12" ht="25.5" x14ac:dyDescent="0.25">
      <c r="B2184" s="255" t="s">
        <v>2273</v>
      </c>
      <c r="C2184" s="256" t="s">
        <v>2184</v>
      </c>
      <c r="D2184" s="255" t="s">
        <v>229</v>
      </c>
      <c r="E2184" s="255" t="s">
        <v>2185</v>
      </c>
      <c r="F2184" s="518" t="s">
        <v>2162</v>
      </c>
      <c r="G2184" s="518"/>
      <c r="H2184" s="257" t="s">
        <v>231</v>
      </c>
      <c r="I2184" s="258">
        <v>0.2</v>
      </c>
      <c r="J2184" s="258">
        <v>0</v>
      </c>
      <c r="K2184" s="259">
        <v>23.41</v>
      </c>
      <c r="L2184" s="259">
        <v>4.68</v>
      </c>
    </row>
    <row r="2185" spans="2:12" ht="25.5" x14ac:dyDescent="0.25">
      <c r="B2185" s="255" t="s">
        <v>2273</v>
      </c>
      <c r="C2185" s="256" t="s">
        <v>2520</v>
      </c>
      <c r="D2185" s="255" t="s">
        <v>229</v>
      </c>
      <c r="E2185" s="255" t="s">
        <v>2521</v>
      </c>
      <c r="F2185" s="518" t="s">
        <v>2283</v>
      </c>
      <c r="G2185" s="518"/>
      <c r="H2185" s="257" t="s">
        <v>292</v>
      </c>
      <c r="I2185" s="258">
        <v>0.4</v>
      </c>
      <c r="J2185" s="258">
        <v>0</v>
      </c>
      <c r="K2185" s="259">
        <v>0.35</v>
      </c>
      <c r="L2185" s="259">
        <v>0.14000000000000001</v>
      </c>
    </row>
    <row r="2186" spans="2:12" ht="25.5" x14ac:dyDescent="0.25">
      <c r="B2186" s="255" t="s">
        <v>2273</v>
      </c>
      <c r="C2186" s="256" t="s">
        <v>2163</v>
      </c>
      <c r="D2186" s="255" t="s">
        <v>229</v>
      </c>
      <c r="E2186" s="255" t="s">
        <v>2164</v>
      </c>
      <c r="F2186" s="518" t="s">
        <v>2162</v>
      </c>
      <c r="G2186" s="518"/>
      <c r="H2186" s="257" t="s">
        <v>231</v>
      </c>
      <c r="I2186" s="258">
        <v>0.2</v>
      </c>
      <c r="J2186" s="258">
        <v>0</v>
      </c>
      <c r="K2186" s="259">
        <v>16.78</v>
      </c>
      <c r="L2186" s="259">
        <v>3.36</v>
      </c>
    </row>
    <row r="2187" spans="2:12" ht="25.5" x14ac:dyDescent="0.25">
      <c r="B2187" s="255" t="s">
        <v>2273</v>
      </c>
      <c r="C2187" s="256" t="s">
        <v>3371</v>
      </c>
      <c r="D2187" s="255" t="s">
        <v>229</v>
      </c>
      <c r="E2187" s="255" t="s">
        <v>3372</v>
      </c>
      <c r="F2187" s="518" t="s">
        <v>2283</v>
      </c>
      <c r="G2187" s="518"/>
      <c r="H2187" s="257" t="s">
        <v>268</v>
      </c>
      <c r="I2187" s="258">
        <v>1</v>
      </c>
      <c r="J2187" s="258">
        <v>0</v>
      </c>
      <c r="K2187" s="259">
        <v>3.54</v>
      </c>
      <c r="L2187" s="259">
        <v>3.54</v>
      </c>
    </row>
    <row r="2188" spans="2:12" ht="25.5" x14ac:dyDescent="0.25">
      <c r="B2188" s="260"/>
      <c r="C2188" s="260"/>
      <c r="D2188" s="260"/>
      <c r="E2188" s="260"/>
      <c r="F2188" s="260"/>
      <c r="G2188" s="260" t="s">
        <v>2274</v>
      </c>
      <c r="H2188" s="261">
        <v>4.12</v>
      </c>
      <c r="I2188" s="260" t="s">
        <v>2275</v>
      </c>
      <c r="J2188" s="261">
        <v>3.91</v>
      </c>
      <c r="K2188" s="260" t="s">
        <v>2276</v>
      </c>
      <c r="L2188" s="261">
        <v>8.0299999999999994</v>
      </c>
    </row>
    <row r="2189" spans="2:12" ht="25.5" x14ac:dyDescent="0.25">
      <c r="B2189" s="260"/>
      <c r="C2189" s="260"/>
      <c r="D2189" s="260"/>
      <c r="E2189" s="260"/>
      <c r="F2189" s="260"/>
      <c r="G2189" s="260" t="s">
        <v>2277</v>
      </c>
      <c r="H2189" s="261">
        <v>0</v>
      </c>
      <c r="I2189" s="519"/>
      <c r="J2189" s="519" t="s">
        <v>2278</v>
      </c>
      <c r="K2189" s="260"/>
      <c r="L2189" s="261">
        <v>11.71</v>
      </c>
    </row>
    <row r="2190" spans="2:12" ht="13.5" thickBot="1" x14ac:dyDescent="0.3">
      <c r="B2190" s="222"/>
      <c r="C2190" s="222"/>
      <c r="D2190" s="222"/>
      <c r="E2190" s="222"/>
      <c r="F2190" s="222"/>
      <c r="G2190" s="222"/>
      <c r="H2190" s="222"/>
      <c r="I2190" s="222" t="s">
        <v>2279</v>
      </c>
      <c r="J2190" s="262" t="s">
        <v>2553</v>
      </c>
      <c r="K2190" s="222" t="s">
        <v>2280</v>
      </c>
      <c r="L2190" s="263">
        <v>11.71</v>
      </c>
    </row>
    <row r="2191" spans="2:12" ht="13.5" thickTop="1" x14ac:dyDescent="0.25">
      <c r="B2191" s="264"/>
      <c r="C2191" s="264"/>
      <c r="D2191" s="264"/>
      <c r="E2191" s="264"/>
      <c r="F2191" s="264"/>
      <c r="G2191" s="264"/>
      <c r="H2191" s="264"/>
      <c r="I2191" s="264"/>
      <c r="J2191" s="264"/>
      <c r="K2191" s="264"/>
      <c r="L2191" s="264"/>
    </row>
    <row r="2192" spans="2:12" ht="15" x14ac:dyDescent="0.25">
      <c r="B2192" s="247" t="s">
        <v>738</v>
      </c>
      <c r="C2192" s="248" t="s">
        <v>24</v>
      </c>
      <c r="D2192" s="247" t="s">
        <v>50</v>
      </c>
      <c r="E2192" s="247" t="s">
        <v>45</v>
      </c>
      <c r="F2192" s="520" t="s">
        <v>2152</v>
      </c>
      <c r="G2192" s="520"/>
      <c r="H2192" s="249" t="s">
        <v>39</v>
      </c>
      <c r="I2192" s="248" t="s">
        <v>41</v>
      </c>
      <c r="J2192" s="248" t="s">
        <v>2271</v>
      </c>
      <c r="K2192" s="248" t="s">
        <v>82</v>
      </c>
      <c r="L2192" s="248" t="s">
        <v>40</v>
      </c>
    </row>
    <row r="2193" spans="2:12" ht="25.5" x14ac:dyDescent="0.25">
      <c r="B2193" s="250" t="s">
        <v>2272</v>
      </c>
      <c r="C2193" s="251" t="s">
        <v>739</v>
      </c>
      <c r="D2193" s="250" t="s">
        <v>229</v>
      </c>
      <c r="E2193" s="250" t="s">
        <v>740</v>
      </c>
      <c r="F2193" s="521">
        <v>8</v>
      </c>
      <c r="G2193" s="521"/>
      <c r="H2193" s="252" t="s">
        <v>279</v>
      </c>
      <c r="I2193" s="253">
        <v>1</v>
      </c>
      <c r="J2193" s="254"/>
      <c r="K2193" s="254">
        <v>4.74</v>
      </c>
      <c r="L2193" s="254">
        <v>4.74</v>
      </c>
    </row>
    <row r="2194" spans="2:12" ht="25.5" x14ac:dyDescent="0.25">
      <c r="B2194" s="255" t="s">
        <v>2273</v>
      </c>
      <c r="C2194" s="256" t="s">
        <v>2163</v>
      </c>
      <c r="D2194" s="255" t="s">
        <v>229</v>
      </c>
      <c r="E2194" s="255" t="s">
        <v>2164</v>
      </c>
      <c r="F2194" s="518" t="s">
        <v>2162</v>
      </c>
      <c r="G2194" s="518"/>
      <c r="H2194" s="257" t="s">
        <v>231</v>
      </c>
      <c r="I2194" s="258">
        <v>0.09</v>
      </c>
      <c r="J2194" s="258">
        <v>0</v>
      </c>
      <c r="K2194" s="259">
        <v>16.78</v>
      </c>
      <c r="L2194" s="259">
        <v>1.51</v>
      </c>
    </row>
    <row r="2195" spans="2:12" ht="25.5" x14ac:dyDescent="0.25">
      <c r="B2195" s="255" t="s">
        <v>2273</v>
      </c>
      <c r="C2195" s="256" t="s">
        <v>2789</v>
      </c>
      <c r="D2195" s="255" t="s">
        <v>229</v>
      </c>
      <c r="E2195" s="255" t="s">
        <v>2790</v>
      </c>
      <c r="F2195" s="518" t="s">
        <v>2283</v>
      </c>
      <c r="G2195" s="518"/>
      <c r="H2195" s="257" t="s">
        <v>268</v>
      </c>
      <c r="I2195" s="258">
        <v>1</v>
      </c>
      <c r="J2195" s="258">
        <v>0</v>
      </c>
      <c r="K2195" s="259">
        <v>1</v>
      </c>
      <c r="L2195" s="259">
        <v>1</v>
      </c>
    </row>
    <row r="2196" spans="2:12" ht="25.5" x14ac:dyDescent="0.25">
      <c r="B2196" s="255" t="s">
        <v>2273</v>
      </c>
      <c r="C2196" s="256" t="s">
        <v>2520</v>
      </c>
      <c r="D2196" s="255" t="s">
        <v>229</v>
      </c>
      <c r="E2196" s="255" t="s">
        <v>2521</v>
      </c>
      <c r="F2196" s="518" t="s">
        <v>2283</v>
      </c>
      <c r="G2196" s="518"/>
      <c r="H2196" s="257" t="s">
        <v>292</v>
      </c>
      <c r="I2196" s="258">
        <v>0.39</v>
      </c>
      <c r="J2196" s="258">
        <v>0</v>
      </c>
      <c r="K2196" s="259">
        <v>0.35</v>
      </c>
      <c r="L2196" s="259">
        <v>0.14000000000000001</v>
      </c>
    </row>
    <row r="2197" spans="2:12" ht="25.5" x14ac:dyDescent="0.25">
      <c r="B2197" s="255" t="s">
        <v>2273</v>
      </c>
      <c r="C2197" s="256" t="s">
        <v>2184</v>
      </c>
      <c r="D2197" s="255" t="s">
        <v>229</v>
      </c>
      <c r="E2197" s="255" t="s">
        <v>2185</v>
      </c>
      <c r="F2197" s="518" t="s">
        <v>2162</v>
      </c>
      <c r="G2197" s="518"/>
      <c r="H2197" s="257" t="s">
        <v>231</v>
      </c>
      <c r="I2197" s="258">
        <v>0.09</v>
      </c>
      <c r="J2197" s="258">
        <v>0</v>
      </c>
      <c r="K2197" s="259">
        <v>23.41</v>
      </c>
      <c r="L2197" s="259">
        <v>2.11</v>
      </c>
    </row>
    <row r="2198" spans="2:12" ht="25.5" x14ac:dyDescent="0.25">
      <c r="B2198" s="260"/>
      <c r="C2198" s="260"/>
      <c r="D2198" s="260"/>
      <c r="E2198" s="260"/>
      <c r="F2198" s="260"/>
      <c r="G2198" s="260" t="s">
        <v>2274</v>
      </c>
      <c r="H2198" s="261">
        <v>1.85</v>
      </c>
      <c r="I2198" s="260" t="s">
        <v>2275</v>
      </c>
      <c r="J2198" s="261">
        <v>1.76</v>
      </c>
      <c r="K2198" s="260" t="s">
        <v>2276</v>
      </c>
      <c r="L2198" s="261">
        <v>3.61</v>
      </c>
    </row>
    <row r="2199" spans="2:12" ht="25.5" x14ac:dyDescent="0.25">
      <c r="B2199" s="260"/>
      <c r="C2199" s="260"/>
      <c r="D2199" s="260"/>
      <c r="E2199" s="260"/>
      <c r="F2199" s="260"/>
      <c r="G2199" s="260" t="s">
        <v>2277</v>
      </c>
      <c r="H2199" s="261">
        <v>0</v>
      </c>
      <c r="I2199" s="519"/>
      <c r="J2199" s="519" t="s">
        <v>2278</v>
      </c>
      <c r="K2199" s="260"/>
      <c r="L2199" s="261">
        <v>4.74</v>
      </c>
    </row>
    <row r="2200" spans="2:12" ht="13.5" thickBot="1" x14ac:dyDescent="0.3">
      <c r="B2200" s="222"/>
      <c r="C2200" s="222"/>
      <c r="D2200" s="222"/>
      <c r="E2200" s="222"/>
      <c r="F2200" s="222"/>
      <c r="G2200" s="222"/>
      <c r="H2200" s="222"/>
      <c r="I2200" s="222" t="s">
        <v>2279</v>
      </c>
      <c r="J2200" s="262" t="s">
        <v>2553</v>
      </c>
      <c r="K2200" s="222" t="s">
        <v>2280</v>
      </c>
      <c r="L2200" s="263">
        <v>4.74</v>
      </c>
    </row>
    <row r="2201" spans="2:12" ht="13.5" thickTop="1" x14ac:dyDescent="0.25">
      <c r="B2201" s="264"/>
      <c r="C2201" s="264"/>
      <c r="D2201" s="264"/>
      <c r="E2201" s="264"/>
      <c r="F2201" s="264"/>
      <c r="G2201" s="264"/>
      <c r="H2201" s="264"/>
      <c r="I2201" s="264"/>
      <c r="J2201" s="264"/>
      <c r="K2201" s="264"/>
      <c r="L2201" s="264"/>
    </row>
    <row r="2202" spans="2:12" ht="15" x14ac:dyDescent="0.25">
      <c r="B2202" s="247" t="s">
        <v>741</v>
      </c>
      <c r="C2202" s="248" t="s">
        <v>24</v>
      </c>
      <c r="D2202" s="247" t="s">
        <v>50</v>
      </c>
      <c r="E2202" s="247" t="s">
        <v>45</v>
      </c>
      <c r="F2202" s="520" t="s">
        <v>2152</v>
      </c>
      <c r="G2202" s="520"/>
      <c r="H2202" s="249" t="s">
        <v>39</v>
      </c>
      <c r="I2202" s="248" t="s">
        <v>41</v>
      </c>
      <c r="J2202" s="248" t="s">
        <v>2271</v>
      </c>
      <c r="K2202" s="248" t="s">
        <v>82</v>
      </c>
      <c r="L2202" s="248" t="s">
        <v>40</v>
      </c>
    </row>
    <row r="2203" spans="2:12" ht="25.5" x14ac:dyDescent="0.25">
      <c r="B2203" s="250" t="s">
        <v>2272</v>
      </c>
      <c r="C2203" s="251" t="s">
        <v>742</v>
      </c>
      <c r="D2203" s="250" t="s">
        <v>229</v>
      </c>
      <c r="E2203" s="250" t="s">
        <v>743</v>
      </c>
      <c r="F2203" s="521">
        <v>8</v>
      </c>
      <c r="G2203" s="521"/>
      <c r="H2203" s="252" t="s">
        <v>279</v>
      </c>
      <c r="I2203" s="253">
        <v>1</v>
      </c>
      <c r="J2203" s="254"/>
      <c r="K2203" s="254">
        <v>13.13</v>
      </c>
      <c r="L2203" s="254">
        <v>13.13</v>
      </c>
    </row>
    <row r="2204" spans="2:12" ht="25.5" x14ac:dyDescent="0.25">
      <c r="B2204" s="255" t="s">
        <v>2273</v>
      </c>
      <c r="C2204" s="256" t="s">
        <v>2163</v>
      </c>
      <c r="D2204" s="255" t="s">
        <v>229</v>
      </c>
      <c r="E2204" s="255" t="s">
        <v>2164</v>
      </c>
      <c r="F2204" s="518" t="s">
        <v>2162</v>
      </c>
      <c r="G2204" s="518"/>
      <c r="H2204" s="257" t="s">
        <v>231</v>
      </c>
      <c r="I2204" s="258">
        <v>0.09</v>
      </c>
      <c r="J2204" s="258">
        <v>0</v>
      </c>
      <c r="K2204" s="259">
        <v>16.78</v>
      </c>
      <c r="L2204" s="259">
        <v>1.51</v>
      </c>
    </row>
    <row r="2205" spans="2:12" ht="25.5" x14ac:dyDescent="0.25">
      <c r="B2205" s="255" t="s">
        <v>2273</v>
      </c>
      <c r="C2205" s="256" t="s">
        <v>2184</v>
      </c>
      <c r="D2205" s="255" t="s">
        <v>229</v>
      </c>
      <c r="E2205" s="255" t="s">
        <v>2185</v>
      </c>
      <c r="F2205" s="518" t="s">
        <v>2162</v>
      </c>
      <c r="G2205" s="518"/>
      <c r="H2205" s="257" t="s">
        <v>231</v>
      </c>
      <c r="I2205" s="258">
        <v>0.09</v>
      </c>
      <c r="J2205" s="258">
        <v>0</v>
      </c>
      <c r="K2205" s="259">
        <v>23.41</v>
      </c>
      <c r="L2205" s="259">
        <v>2.11</v>
      </c>
    </row>
    <row r="2206" spans="2:12" ht="25.5" x14ac:dyDescent="0.25">
      <c r="B2206" s="255" t="s">
        <v>2273</v>
      </c>
      <c r="C2206" s="256" t="s">
        <v>3373</v>
      </c>
      <c r="D2206" s="255" t="s">
        <v>229</v>
      </c>
      <c r="E2206" s="255" t="s">
        <v>743</v>
      </c>
      <c r="F2206" s="518" t="s">
        <v>2283</v>
      </c>
      <c r="G2206" s="518"/>
      <c r="H2206" s="257" t="s">
        <v>268</v>
      </c>
      <c r="I2206" s="258">
        <v>1</v>
      </c>
      <c r="J2206" s="258">
        <v>0</v>
      </c>
      <c r="K2206" s="259">
        <v>9.52</v>
      </c>
      <c r="L2206" s="259">
        <v>9.52</v>
      </c>
    </row>
    <row r="2207" spans="2:12" ht="25.5" x14ac:dyDescent="0.25">
      <c r="B2207" s="260"/>
      <c r="C2207" s="260"/>
      <c r="D2207" s="260"/>
      <c r="E2207" s="260"/>
      <c r="F2207" s="260"/>
      <c r="G2207" s="260" t="s">
        <v>2274</v>
      </c>
      <c r="H2207" s="261">
        <v>1.85</v>
      </c>
      <c r="I2207" s="260" t="s">
        <v>2275</v>
      </c>
      <c r="J2207" s="261">
        <v>1.76</v>
      </c>
      <c r="K2207" s="260" t="s">
        <v>2276</v>
      </c>
      <c r="L2207" s="261">
        <v>3.61</v>
      </c>
    </row>
    <row r="2208" spans="2:12" ht="25.5" x14ac:dyDescent="0.25">
      <c r="B2208" s="260"/>
      <c r="C2208" s="260"/>
      <c r="D2208" s="260"/>
      <c r="E2208" s="260"/>
      <c r="F2208" s="260"/>
      <c r="G2208" s="260" t="s">
        <v>2277</v>
      </c>
      <c r="H2208" s="261">
        <v>0</v>
      </c>
      <c r="I2208" s="519"/>
      <c r="J2208" s="519" t="s">
        <v>2278</v>
      </c>
      <c r="K2208" s="260"/>
      <c r="L2208" s="261">
        <v>13.13</v>
      </c>
    </row>
    <row r="2209" spans="2:12" ht="13.5" thickBot="1" x14ac:dyDescent="0.3">
      <c r="B2209" s="222"/>
      <c r="C2209" s="222"/>
      <c r="D2209" s="222"/>
      <c r="E2209" s="222"/>
      <c r="F2209" s="222"/>
      <c r="G2209" s="222"/>
      <c r="H2209" s="222"/>
      <c r="I2209" s="222" t="s">
        <v>2279</v>
      </c>
      <c r="J2209" s="262" t="s">
        <v>2553</v>
      </c>
      <c r="K2209" s="222" t="s">
        <v>2280</v>
      </c>
      <c r="L2209" s="263">
        <v>13.13</v>
      </c>
    </row>
    <row r="2210" spans="2:12" ht="13.5" thickTop="1" x14ac:dyDescent="0.25">
      <c r="B2210" s="264"/>
      <c r="C2210" s="264"/>
      <c r="D2210" s="264"/>
      <c r="E2210" s="264"/>
      <c r="F2210" s="264"/>
      <c r="G2210" s="264"/>
      <c r="H2210" s="264"/>
      <c r="I2210" s="264"/>
      <c r="J2210" s="264"/>
      <c r="K2210" s="264"/>
      <c r="L2210" s="264"/>
    </row>
    <row r="2211" spans="2:12" ht="15" x14ac:dyDescent="0.25">
      <c r="B2211" s="247" t="s">
        <v>744</v>
      </c>
      <c r="C2211" s="248" t="s">
        <v>24</v>
      </c>
      <c r="D2211" s="247" t="s">
        <v>50</v>
      </c>
      <c r="E2211" s="247" t="s">
        <v>45</v>
      </c>
      <c r="F2211" s="520" t="s">
        <v>2152</v>
      </c>
      <c r="G2211" s="520"/>
      <c r="H2211" s="249" t="s">
        <v>39</v>
      </c>
      <c r="I2211" s="248" t="s">
        <v>41</v>
      </c>
      <c r="J2211" s="248" t="s">
        <v>2271</v>
      </c>
      <c r="K2211" s="248" t="s">
        <v>82</v>
      </c>
      <c r="L2211" s="248" t="s">
        <v>40</v>
      </c>
    </row>
    <row r="2212" spans="2:12" ht="25.5" x14ac:dyDescent="0.25">
      <c r="B2212" s="250" t="s">
        <v>2272</v>
      </c>
      <c r="C2212" s="251" t="s">
        <v>745</v>
      </c>
      <c r="D2212" s="250" t="s">
        <v>229</v>
      </c>
      <c r="E2212" s="250" t="s">
        <v>746</v>
      </c>
      <c r="F2212" s="521">
        <v>8</v>
      </c>
      <c r="G2212" s="521"/>
      <c r="H2212" s="252" t="s">
        <v>279</v>
      </c>
      <c r="I2212" s="253">
        <v>1</v>
      </c>
      <c r="J2212" s="254"/>
      <c r="K2212" s="254">
        <v>8.2200000000000006</v>
      </c>
      <c r="L2212" s="254">
        <v>8.2200000000000006</v>
      </c>
    </row>
    <row r="2213" spans="2:12" ht="25.5" x14ac:dyDescent="0.25">
      <c r="B2213" s="255" t="s">
        <v>2273</v>
      </c>
      <c r="C2213" s="256" t="s">
        <v>2416</v>
      </c>
      <c r="D2213" s="255" t="s">
        <v>229</v>
      </c>
      <c r="E2213" s="255" t="s">
        <v>746</v>
      </c>
      <c r="F2213" s="518" t="s">
        <v>2283</v>
      </c>
      <c r="G2213" s="518"/>
      <c r="H2213" s="257" t="s">
        <v>268</v>
      </c>
      <c r="I2213" s="258">
        <v>1</v>
      </c>
      <c r="J2213" s="258">
        <v>0</v>
      </c>
      <c r="K2213" s="259">
        <v>0.99</v>
      </c>
      <c r="L2213" s="259">
        <v>0.99</v>
      </c>
    </row>
    <row r="2214" spans="2:12" ht="25.5" x14ac:dyDescent="0.25">
      <c r="B2214" s="255" t="s">
        <v>2273</v>
      </c>
      <c r="C2214" s="256" t="s">
        <v>2184</v>
      </c>
      <c r="D2214" s="255" t="s">
        <v>229</v>
      </c>
      <c r="E2214" s="255" t="s">
        <v>2185</v>
      </c>
      <c r="F2214" s="518" t="s">
        <v>2162</v>
      </c>
      <c r="G2214" s="518"/>
      <c r="H2214" s="257" t="s">
        <v>231</v>
      </c>
      <c r="I2214" s="258">
        <v>0.18</v>
      </c>
      <c r="J2214" s="258">
        <v>0</v>
      </c>
      <c r="K2214" s="259">
        <v>23.41</v>
      </c>
      <c r="L2214" s="259">
        <v>4.21</v>
      </c>
    </row>
    <row r="2215" spans="2:12" ht="25.5" x14ac:dyDescent="0.25">
      <c r="B2215" s="255" t="s">
        <v>2273</v>
      </c>
      <c r="C2215" s="256" t="s">
        <v>2163</v>
      </c>
      <c r="D2215" s="255" t="s">
        <v>229</v>
      </c>
      <c r="E2215" s="255" t="s">
        <v>2164</v>
      </c>
      <c r="F2215" s="518" t="s">
        <v>2162</v>
      </c>
      <c r="G2215" s="518"/>
      <c r="H2215" s="257" t="s">
        <v>231</v>
      </c>
      <c r="I2215" s="258">
        <v>0.18</v>
      </c>
      <c r="J2215" s="258">
        <v>0</v>
      </c>
      <c r="K2215" s="259">
        <v>16.78</v>
      </c>
      <c r="L2215" s="259">
        <v>3.02</v>
      </c>
    </row>
    <row r="2216" spans="2:12" ht="25.5" x14ac:dyDescent="0.25">
      <c r="B2216" s="260"/>
      <c r="C2216" s="260"/>
      <c r="D2216" s="260"/>
      <c r="E2216" s="260"/>
      <c r="F2216" s="260"/>
      <c r="G2216" s="260" t="s">
        <v>2274</v>
      </c>
      <c r="H2216" s="261">
        <v>3.71</v>
      </c>
      <c r="I2216" s="260" t="s">
        <v>2275</v>
      </c>
      <c r="J2216" s="261">
        <v>3.52</v>
      </c>
      <c r="K2216" s="260" t="s">
        <v>2276</v>
      </c>
      <c r="L2216" s="261">
        <v>7.23</v>
      </c>
    </row>
    <row r="2217" spans="2:12" ht="25.5" x14ac:dyDescent="0.25">
      <c r="B2217" s="260"/>
      <c r="C2217" s="260"/>
      <c r="D2217" s="260"/>
      <c r="E2217" s="260"/>
      <c r="F2217" s="260"/>
      <c r="G2217" s="260" t="s">
        <v>2277</v>
      </c>
      <c r="H2217" s="261">
        <v>0</v>
      </c>
      <c r="I2217" s="519"/>
      <c r="J2217" s="519" t="s">
        <v>2278</v>
      </c>
      <c r="K2217" s="260"/>
      <c r="L2217" s="261">
        <v>8.2200000000000006</v>
      </c>
    </row>
    <row r="2218" spans="2:12" ht="13.5" thickBot="1" x14ac:dyDescent="0.3">
      <c r="B2218" s="222"/>
      <c r="C2218" s="222"/>
      <c r="D2218" s="222"/>
      <c r="E2218" s="222"/>
      <c r="F2218" s="222"/>
      <c r="G2218" s="222"/>
      <c r="H2218" s="222"/>
      <c r="I2218" s="222" t="s">
        <v>2279</v>
      </c>
      <c r="J2218" s="262" t="s">
        <v>2701</v>
      </c>
      <c r="K2218" s="222" t="s">
        <v>2280</v>
      </c>
      <c r="L2218" s="263">
        <v>98.64</v>
      </c>
    </row>
    <row r="2219" spans="2:12" ht="13.5" thickTop="1" x14ac:dyDescent="0.25">
      <c r="B2219" s="264"/>
      <c r="C2219" s="264"/>
      <c r="D2219" s="264"/>
      <c r="E2219" s="264"/>
      <c r="F2219" s="264"/>
      <c r="G2219" s="264"/>
      <c r="H2219" s="264"/>
      <c r="I2219" s="264"/>
      <c r="J2219" s="264"/>
      <c r="K2219" s="264"/>
      <c r="L2219" s="264"/>
    </row>
    <row r="2220" spans="2:12" ht="15" x14ac:dyDescent="0.25">
      <c r="B2220" s="247" t="s">
        <v>747</v>
      </c>
      <c r="C2220" s="248" t="s">
        <v>24</v>
      </c>
      <c r="D2220" s="247" t="s">
        <v>50</v>
      </c>
      <c r="E2220" s="247" t="s">
        <v>45</v>
      </c>
      <c r="F2220" s="520" t="s">
        <v>2152</v>
      </c>
      <c r="G2220" s="520"/>
      <c r="H2220" s="249" t="s">
        <v>39</v>
      </c>
      <c r="I2220" s="248" t="s">
        <v>41</v>
      </c>
      <c r="J2220" s="248" t="s">
        <v>2271</v>
      </c>
      <c r="K2220" s="248" t="s">
        <v>82</v>
      </c>
      <c r="L2220" s="248" t="s">
        <v>40</v>
      </c>
    </row>
    <row r="2221" spans="2:12" ht="25.5" x14ac:dyDescent="0.25">
      <c r="B2221" s="250" t="s">
        <v>2272</v>
      </c>
      <c r="C2221" s="251" t="s">
        <v>748</v>
      </c>
      <c r="D2221" s="250" t="s">
        <v>229</v>
      </c>
      <c r="E2221" s="250" t="s">
        <v>749</v>
      </c>
      <c r="F2221" s="521">
        <v>8</v>
      </c>
      <c r="G2221" s="521"/>
      <c r="H2221" s="252" t="s">
        <v>279</v>
      </c>
      <c r="I2221" s="253">
        <v>1</v>
      </c>
      <c r="J2221" s="254"/>
      <c r="K2221" s="254">
        <v>61.2</v>
      </c>
      <c r="L2221" s="254">
        <v>61.2</v>
      </c>
    </row>
    <row r="2222" spans="2:12" ht="25.5" x14ac:dyDescent="0.25">
      <c r="B2222" s="255" t="s">
        <v>2273</v>
      </c>
      <c r="C2222" s="256" t="s">
        <v>2288</v>
      </c>
      <c r="D2222" s="255" t="s">
        <v>229</v>
      </c>
      <c r="E2222" s="255" t="s">
        <v>2289</v>
      </c>
      <c r="F2222" s="518" t="s">
        <v>2283</v>
      </c>
      <c r="G2222" s="518"/>
      <c r="H2222" s="257" t="s">
        <v>268</v>
      </c>
      <c r="I2222" s="258">
        <v>1</v>
      </c>
      <c r="J2222" s="258">
        <v>0</v>
      </c>
      <c r="K2222" s="259">
        <v>49.8</v>
      </c>
      <c r="L2222" s="259">
        <v>49.8</v>
      </c>
    </row>
    <row r="2223" spans="2:12" ht="25.5" x14ac:dyDescent="0.25">
      <c r="B2223" s="255" t="s">
        <v>2273</v>
      </c>
      <c r="C2223" s="256" t="s">
        <v>2520</v>
      </c>
      <c r="D2223" s="255" t="s">
        <v>229</v>
      </c>
      <c r="E2223" s="255" t="s">
        <v>2521</v>
      </c>
      <c r="F2223" s="518" t="s">
        <v>2283</v>
      </c>
      <c r="G2223" s="518"/>
      <c r="H2223" s="257" t="s">
        <v>292</v>
      </c>
      <c r="I2223" s="258">
        <v>0.47</v>
      </c>
      <c r="J2223" s="258">
        <v>0</v>
      </c>
      <c r="K2223" s="259">
        <v>0.35</v>
      </c>
      <c r="L2223" s="259">
        <v>0.16</v>
      </c>
    </row>
    <row r="2224" spans="2:12" ht="25.5" x14ac:dyDescent="0.25">
      <c r="B2224" s="255" t="s">
        <v>2273</v>
      </c>
      <c r="C2224" s="256" t="s">
        <v>2184</v>
      </c>
      <c r="D2224" s="255" t="s">
        <v>229</v>
      </c>
      <c r="E2224" s="255" t="s">
        <v>2185</v>
      </c>
      <c r="F2224" s="518" t="s">
        <v>2162</v>
      </c>
      <c r="G2224" s="518"/>
      <c r="H2224" s="257" t="s">
        <v>231</v>
      </c>
      <c r="I2224" s="258">
        <v>0.28000000000000003</v>
      </c>
      <c r="J2224" s="258">
        <v>0</v>
      </c>
      <c r="K2224" s="259">
        <v>23.41</v>
      </c>
      <c r="L2224" s="259">
        <v>6.55</v>
      </c>
    </row>
    <row r="2225" spans="2:12" ht="25.5" x14ac:dyDescent="0.25">
      <c r="B2225" s="255" t="s">
        <v>2273</v>
      </c>
      <c r="C2225" s="256" t="s">
        <v>2163</v>
      </c>
      <c r="D2225" s="255" t="s">
        <v>229</v>
      </c>
      <c r="E2225" s="255" t="s">
        <v>2164</v>
      </c>
      <c r="F2225" s="518" t="s">
        <v>2162</v>
      </c>
      <c r="G2225" s="518"/>
      <c r="H2225" s="257" t="s">
        <v>231</v>
      </c>
      <c r="I2225" s="258">
        <v>0.28000000000000003</v>
      </c>
      <c r="J2225" s="258">
        <v>0</v>
      </c>
      <c r="K2225" s="259">
        <v>16.78</v>
      </c>
      <c r="L2225" s="259">
        <v>4.7</v>
      </c>
    </row>
    <row r="2226" spans="2:12" ht="25.5" x14ac:dyDescent="0.25">
      <c r="B2226" s="260"/>
      <c r="C2226" s="260"/>
      <c r="D2226" s="260"/>
      <c r="E2226" s="260"/>
      <c r="F2226" s="260"/>
      <c r="G2226" s="260" t="s">
        <v>2274</v>
      </c>
      <c r="H2226" s="261">
        <v>5.77</v>
      </c>
      <c r="I2226" s="260" t="s">
        <v>2275</v>
      </c>
      <c r="J2226" s="261">
        <v>5.47</v>
      </c>
      <c r="K2226" s="260" t="s">
        <v>2276</v>
      </c>
      <c r="L2226" s="261">
        <v>11.24</v>
      </c>
    </row>
    <row r="2227" spans="2:12" ht="25.5" x14ac:dyDescent="0.25">
      <c r="B2227" s="260"/>
      <c r="C2227" s="260"/>
      <c r="D2227" s="260"/>
      <c r="E2227" s="260"/>
      <c r="F2227" s="260"/>
      <c r="G2227" s="260" t="s">
        <v>2277</v>
      </c>
      <c r="H2227" s="261">
        <v>0</v>
      </c>
      <c r="I2227" s="519"/>
      <c r="J2227" s="519" t="s">
        <v>2278</v>
      </c>
      <c r="K2227" s="260"/>
      <c r="L2227" s="261">
        <v>61.2</v>
      </c>
    </row>
    <row r="2228" spans="2:12" ht="13.5" thickBot="1" x14ac:dyDescent="0.3">
      <c r="B2228" s="222"/>
      <c r="C2228" s="222"/>
      <c r="D2228" s="222"/>
      <c r="E2228" s="222"/>
      <c r="F2228" s="222"/>
      <c r="G2228" s="222"/>
      <c r="H2228" s="222"/>
      <c r="I2228" s="222" t="s">
        <v>2279</v>
      </c>
      <c r="J2228" s="262" t="s">
        <v>2553</v>
      </c>
      <c r="K2228" s="222" t="s">
        <v>2280</v>
      </c>
      <c r="L2228" s="263">
        <v>61.2</v>
      </c>
    </row>
    <row r="2229" spans="2:12" ht="13.5" thickTop="1" x14ac:dyDescent="0.25">
      <c r="B2229" s="264"/>
      <c r="C2229" s="264"/>
      <c r="D2229" s="264"/>
      <c r="E2229" s="264"/>
      <c r="F2229" s="264"/>
      <c r="G2229" s="264"/>
      <c r="H2229" s="264"/>
      <c r="I2229" s="264"/>
      <c r="J2229" s="264"/>
      <c r="K2229" s="264"/>
      <c r="L2229" s="264"/>
    </row>
    <row r="2230" spans="2:12" ht="15" x14ac:dyDescent="0.25">
      <c r="B2230" s="247" t="s">
        <v>750</v>
      </c>
      <c r="C2230" s="248" t="s">
        <v>24</v>
      </c>
      <c r="D2230" s="247" t="s">
        <v>50</v>
      </c>
      <c r="E2230" s="247" t="s">
        <v>45</v>
      </c>
      <c r="F2230" s="520" t="s">
        <v>2152</v>
      </c>
      <c r="G2230" s="520"/>
      <c r="H2230" s="249" t="s">
        <v>39</v>
      </c>
      <c r="I2230" s="248" t="s">
        <v>41</v>
      </c>
      <c r="J2230" s="248" t="s">
        <v>2271</v>
      </c>
      <c r="K2230" s="248" t="s">
        <v>82</v>
      </c>
      <c r="L2230" s="248" t="s">
        <v>40</v>
      </c>
    </row>
    <row r="2231" spans="2:12" ht="25.5" x14ac:dyDescent="0.25">
      <c r="B2231" s="250" t="s">
        <v>2272</v>
      </c>
      <c r="C2231" s="251" t="s">
        <v>751</v>
      </c>
      <c r="D2231" s="250" t="s">
        <v>229</v>
      </c>
      <c r="E2231" s="250" t="s">
        <v>752</v>
      </c>
      <c r="F2231" s="521">
        <v>8</v>
      </c>
      <c r="G2231" s="521"/>
      <c r="H2231" s="252" t="s">
        <v>628</v>
      </c>
      <c r="I2231" s="253">
        <v>1</v>
      </c>
      <c r="J2231" s="254"/>
      <c r="K2231" s="254">
        <v>8.7899999999999991</v>
      </c>
      <c r="L2231" s="254">
        <v>8.7899999999999991</v>
      </c>
    </row>
    <row r="2232" spans="2:12" ht="25.5" x14ac:dyDescent="0.25">
      <c r="B2232" s="255" t="s">
        <v>2273</v>
      </c>
      <c r="C2232" s="256" t="s">
        <v>2163</v>
      </c>
      <c r="D2232" s="255" t="s">
        <v>229</v>
      </c>
      <c r="E2232" s="255" t="s">
        <v>2164</v>
      </c>
      <c r="F2232" s="518" t="s">
        <v>2162</v>
      </c>
      <c r="G2232" s="518"/>
      <c r="H2232" s="257" t="s">
        <v>231</v>
      </c>
      <c r="I2232" s="258">
        <v>0.12</v>
      </c>
      <c r="J2232" s="258">
        <v>0</v>
      </c>
      <c r="K2232" s="259">
        <v>16.78</v>
      </c>
      <c r="L2232" s="259">
        <v>2.0099999999999998</v>
      </c>
    </row>
    <row r="2233" spans="2:12" ht="25.5" x14ac:dyDescent="0.25">
      <c r="B2233" s="255" t="s">
        <v>2273</v>
      </c>
      <c r="C2233" s="256" t="s">
        <v>2287</v>
      </c>
      <c r="D2233" s="255" t="s">
        <v>229</v>
      </c>
      <c r="E2233" s="255" t="s">
        <v>752</v>
      </c>
      <c r="F2233" s="518" t="s">
        <v>2283</v>
      </c>
      <c r="G2233" s="518"/>
      <c r="H2233" s="257" t="s">
        <v>292</v>
      </c>
      <c r="I2233" s="258">
        <v>1.01</v>
      </c>
      <c r="J2233" s="258">
        <v>0</v>
      </c>
      <c r="K2233" s="259">
        <v>3.95</v>
      </c>
      <c r="L2233" s="259">
        <v>3.99</v>
      </c>
    </row>
    <row r="2234" spans="2:12" ht="25.5" x14ac:dyDescent="0.25">
      <c r="B2234" s="255" t="s">
        <v>2273</v>
      </c>
      <c r="C2234" s="256" t="s">
        <v>2184</v>
      </c>
      <c r="D2234" s="255" t="s">
        <v>229</v>
      </c>
      <c r="E2234" s="255" t="s">
        <v>2185</v>
      </c>
      <c r="F2234" s="518" t="s">
        <v>2162</v>
      </c>
      <c r="G2234" s="518"/>
      <c r="H2234" s="257" t="s">
        <v>231</v>
      </c>
      <c r="I2234" s="258">
        <v>0.12</v>
      </c>
      <c r="J2234" s="258">
        <v>0</v>
      </c>
      <c r="K2234" s="259">
        <v>23.41</v>
      </c>
      <c r="L2234" s="259">
        <v>2.81</v>
      </c>
    </row>
    <row r="2235" spans="2:12" ht="25.5" x14ac:dyDescent="0.25">
      <c r="B2235" s="260"/>
      <c r="C2235" s="260"/>
      <c r="D2235" s="260"/>
      <c r="E2235" s="260"/>
      <c r="F2235" s="260"/>
      <c r="G2235" s="260" t="s">
        <v>2274</v>
      </c>
      <c r="H2235" s="261">
        <v>2.4700000000000002</v>
      </c>
      <c r="I2235" s="260" t="s">
        <v>2275</v>
      </c>
      <c r="J2235" s="261">
        <v>2.34</v>
      </c>
      <c r="K2235" s="260" t="s">
        <v>2276</v>
      </c>
      <c r="L2235" s="261">
        <v>4.8099999999999996</v>
      </c>
    </row>
    <row r="2236" spans="2:12" ht="25.5" x14ac:dyDescent="0.25">
      <c r="B2236" s="260"/>
      <c r="C2236" s="260"/>
      <c r="D2236" s="260"/>
      <c r="E2236" s="260"/>
      <c r="F2236" s="260"/>
      <c r="G2236" s="260" t="s">
        <v>2277</v>
      </c>
      <c r="H2236" s="261">
        <v>0</v>
      </c>
      <c r="I2236" s="519"/>
      <c r="J2236" s="519" t="s">
        <v>2278</v>
      </c>
      <c r="K2236" s="260"/>
      <c r="L2236" s="261">
        <v>8.7899999999999991</v>
      </c>
    </row>
    <row r="2237" spans="2:12" ht="13.5" thickBot="1" x14ac:dyDescent="0.3">
      <c r="B2237" s="222"/>
      <c r="C2237" s="222"/>
      <c r="D2237" s="222"/>
      <c r="E2237" s="222"/>
      <c r="F2237" s="222"/>
      <c r="G2237" s="222"/>
      <c r="H2237" s="222"/>
      <c r="I2237" s="222" t="s">
        <v>2279</v>
      </c>
      <c r="J2237" s="262" t="s">
        <v>3374</v>
      </c>
      <c r="K2237" s="222" t="s">
        <v>2280</v>
      </c>
      <c r="L2237" s="263">
        <v>359.51</v>
      </c>
    </row>
    <row r="2238" spans="2:12" ht="13.5" thickTop="1" x14ac:dyDescent="0.25">
      <c r="B2238" s="264"/>
      <c r="C2238" s="264"/>
      <c r="D2238" s="264"/>
      <c r="E2238" s="264"/>
      <c r="F2238" s="264"/>
      <c r="G2238" s="264"/>
      <c r="H2238" s="264"/>
      <c r="I2238" s="264"/>
      <c r="J2238" s="264"/>
      <c r="K2238" s="264"/>
      <c r="L2238" s="264"/>
    </row>
    <row r="2239" spans="2:12" ht="45" x14ac:dyDescent="0.25">
      <c r="B2239" s="247" t="s">
        <v>753</v>
      </c>
      <c r="C2239" s="248" t="s">
        <v>24</v>
      </c>
      <c r="D2239" s="247" t="s">
        <v>50</v>
      </c>
      <c r="E2239" s="247" t="s">
        <v>45</v>
      </c>
      <c r="F2239" s="520" t="s">
        <v>2152</v>
      </c>
      <c r="G2239" s="520"/>
      <c r="H2239" s="249" t="s">
        <v>39</v>
      </c>
      <c r="I2239" s="248" t="s">
        <v>41</v>
      </c>
      <c r="J2239" s="248" t="s">
        <v>2271</v>
      </c>
      <c r="K2239" s="248" t="s">
        <v>82</v>
      </c>
      <c r="L2239" s="248" t="s">
        <v>40</v>
      </c>
    </row>
    <row r="2240" spans="2:12" ht="25.5" x14ac:dyDescent="0.25">
      <c r="B2240" s="250" t="s">
        <v>2272</v>
      </c>
      <c r="C2240" s="251" t="s">
        <v>754</v>
      </c>
      <c r="D2240" s="250" t="s">
        <v>229</v>
      </c>
      <c r="E2240" s="250" t="s">
        <v>755</v>
      </c>
      <c r="F2240" s="521">
        <v>8</v>
      </c>
      <c r="G2240" s="521"/>
      <c r="H2240" s="252" t="s">
        <v>279</v>
      </c>
      <c r="I2240" s="253">
        <v>1</v>
      </c>
      <c r="J2240" s="254"/>
      <c r="K2240" s="254">
        <v>9.2200000000000006</v>
      </c>
      <c r="L2240" s="254">
        <v>9.2200000000000006</v>
      </c>
    </row>
    <row r="2241" spans="2:12" ht="25.5" x14ac:dyDescent="0.25">
      <c r="B2241" s="255" t="s">
        <v>2273</v>
      </c>
      <c r="C2241" s="256" t="s">
        <v>2184</v>
      </c>
      <c r="D2241" s="255" t="s">
        <v>229</v>
      </c>
      <c r="E2241" s="255" t="s">
        <v>2185</v>
      </c>
      <c r="F2241" s="518" t="s">
        <v>2162</v>
      </c>
      <c r="G2241" s="518"/>
      <c r="H2241" s="257" t="s">
        <v>231</v>
      </c>
      <c r="I2241" s="258">
        <v>0.19</v>
      </c>
      <c r="J2241" s="258">
        <v>0</v>
      </c>
      <c r="K2241" s="259">
        <v>23.41</v>
      </c>
      <c r="L2241" s="259">
        <v>4.45</v>
      </c>
    </row>
    <row r="2242" spans="2:12" ht="25.5" x14ac:dyDescent="0.25">
      <c r="B2242" s="255" t="s">
        <v>2273</v>
      </c>
      <c r="C2242" s="256" t="s">
        <v>2163</v>
      </c>
      <c r="D2242" s="255" t="s">
        <v>229</v>
      </c>
      <c r="E2242" s="255" t="s">
        <v>2164</v>
      </c>
      <c r="F2242" s="518" t="s">
        <v>2162</v>
      </c>
      <c r="G2242" s="518"/>
      <c r="H2242" s="257" t="s">
        <v>231</v>
      </c>
      <c r="I2242" s="258">
        <v>0.19</v>
      </c>
      <c r="J2242" s="258">
        <v>0</v>
      </c>
      <c r="K2242" s="259">
        <v>16.78</v>
      </c>
      <c r="L2242" s="259">
        <v>3.19</v>
      </c>
    </row>
    <row r="2243" spans="2:12" ht="25.5" x14ac:dyDescent="0.25">
      <c r="B2243" s="255" t="s">
        <v>2273</v>
      </c>
      <c r="C2243" s="256" t="s">
        <v>2379</v>
      </c>
      <c r="D2243" s="255" t="s">
        <v>229</v>
      </c>
      <c r="E2243" s="255" t="s">
        <v>755</v>
      </c>
      <c r="F2243" s="518" t="s">
        <v>2283</v>
      </c>
      <c r="G2243" s="518"/>
      <c r="H2243" s="257" t="s">
        <v>268</v>
      </c>
      <c r="I2243" s="258">
        <v>1</v>
      </c>
      <c r="J2243" s="258">
        <v>0</v>
      </c>
      <c r="K2243" s="259">
        <v>1.6</v>
      </c>
      <c r="L2243" s="259">
        <v>1.6</v>
      </c>
    </row>
    <row r="2244" spans="2:12" ht="25.5" x14ac:dyDescent="0.25">
      <c r="B2244" s="260"/>
      <c r="C2244" s="260"/>
      <c r="D2244" s="260"/>
      <c r="E2244" s="260"/>
      <c r="F2244" s="260"/>
      <c r="G2244" s="260" t="s">
        <v>2274</v>
      </c>
      <c r="H2244" s="261">
        <v>3.91</v>
      </c>
      <c r="I2244" s="260" t="s">
        <v>2275</v>
      </c>
      <c r="J2244" s="261">
        <v>3.71</v>
      </c>
      <c r="K2244" s="260" t="s">
        <v>2276</v>
      </c>
      <c r="L2244" s="261">
        <v>7.62</v>
      </c>
    </row>
    <row r="2245" spans="2:12" ht="25.5" x14ac:dyDescent="0.25">
      <c r="B2245" s="260"/>
      <c r="C2245" s="260"/>
      <c r="D2245" s="260"/>
      <c r="E2245" s="260"/>
      <c r="F2245" s="260"/>
      <c r="G2245" s="260" t="s">
        <v>2277</v>
      </c>
      <c r="H2245" s="261">
        <v>0</v>
      </c>
      <c r="I2245" s="519"/>
      <c r="J2245" s="519" t="s">
        <v>2278</v>
      </c>
      <c r="K2245" s="260"/>
      <c r="L2245" s="261">
        <v>9.2200000000000006</v>
      </c>
    </row>
    <row r="2246" spans="2:12" ht="13.5" thickBot="1" x14ac:dyDescent="0.3">
      <c r="B2246" s="222"/>
      <c r="C2246" s="222"/>
      <c r="D2246" s="222"/>
      <c r="E2246" s="222"/>
      <c r="F2246" s="222"/>
      <c r="G2246" s="222"/>
      <c r="H2246" s="222"/>
      <c r="I2246" s="222" t="s">
        <v>2279</v>
      </c>
      <c r="J2246" s="262" t="s">
        <v>2553</v>
      </c>
      <c r="K2246" s="222" t="s">
        <v>2280</v>
      </c>
      <c r="L2246" s="263">
        <v>9.2200000000000006</v>
      </c>
    </row>
    <row r="2247" spans="2:12" ht="13.5" thickTop="1" x14ac:dyDescent="0.25">
      <c r="B2247" s="264"/>
      <c r="C2247" s="264"/>
      <c r="D2247" s="264"/>
      <c r="E2247" s="264"/>
      <c r="F2247" s="264"/>
      <c r="G2247" s="264"/>
      <c r="H2247" s="264"/>
      <c r="I2247" s="264"/>
      <c r="J2247" s="264"/>
      <c r="K2247" s="264"/>
      <c r="L2247" s="264"/>
    </row>
    <row r="2248" spans="2:12" x14ac:dyDescent="0.25">
      <c r="B2248" s="244" t="s">
        <v>756</v>
      </c>
      <c r="C2248" s="244"/>
      <c r="D2248" s="244"/>
      <c r="E2248" s="244" t="s">
        <v>757</v>
      </c>
      <c r="F2248" s="244"/>
      <c r="G2248" s="525"/>
      <c r="H2248" s="525"/>
      <c r="I2248" s="244"/>
      <c r="J2248" s="245"/>
      <c r="K2248" s="244"/>
      <c r="L2248" s="246">
        <v>27868.09</v>
      </c>
    </row>
    <row r="2249" spans="2:12" ht="15" x14ac:dyDescent="0.25">
      <c r="B2249" s="247" t="s">
        <v>758</v>
      </c>
      <c r="C2249" s="248" t="s">
        <v>24</v>
      </c>
      <c r="D2249" s="247" t="s">
        <v>50</v>
      </c>
      <c r="E2249" s="247" t="s">
        <v>45</v>
      </c>
      <c r="F2249" s="520" t="s">
        <v>2152</v>
      </c>
      <c r="G2249" s="520"/>
      <c r="H2249" s="249" t="s">
        <v>39</v>
      </c>
      <c r="I2249" s="248" t="s">
        <v>41</v>
      </c>
      <c r="J2249" s="248" t="s">
        <v>82</v>
      </c>
      <c r="K2249" s="248" t="s">
        <v>40</v>
      </c>
      <c r="L2249"/>
    </row>
    <row r="2250" spans="2:12" ht="25.5" x14ac:dyDescent="0.25">
      <c r="B2250" s="250" t="s">
        <v>2272</v>
      </c>
      <c r="C2250" s="251" t="s">
        <v>759</v>
      </c>
      <c r="D2250" s="250" t="s">
        <v>667</v>
      </c>
      <c r="E2250" s="250" t="s">
        <v>760</v>
      </c>
      <c r="F2250" s="521" t="s">
        <v>3304</v>
      </c>
      <c r="G2250" s="521"/>
      <c r="H2250" s="252" t="s">
        <v>761</v>
      </c>
      <c r="I2250" s="253">
        <v>1</v>
      </c>
      <c r="J2250" s="254">
        <v>138.80000000000001</v>
      </c>
      <c r="K2250" s="254">
        <v>138.80000000000001</v>
      </c>
      <c r="L2250"/>
    </row>
    <row r="2251" spans="2:12" ht="30" x14ac:dyDescent="0.25">
      <c r="B2251" s="247" t="s">
        <v>47</v>
      </c>
      <c r="C2251" s="248" t="s">
        <v>24</v>
      </c>
      <c r="D2251" s="247" t="s">
        <v>50</v>
      </c>
      <c r="E2251" s="247" t="s">
        <v>2162</v>
      </c>
      <c r="F2251" s="248" t="s">
        <v>2154</v>
      </c>
      <c r="G2251" s="522" t="s">
        <v>2638</v>
      </c>
      <c r="H2251" s="522"/>
      <c r="I2251" s="522"/>
      <c r="J2251" s="522"/>
      <c r="K2251" s="248" t="s">
        <v>2642</v>
      </c>
      <c r="L2251"/>
    </row>
    <row r="2252" spans="2:12" ht="25.5" x14ac:dyDescent="0.25">
      <c r="B2252" s="255" t="s">
        <v>2273</v>
      </c>
      <c r="C2252" s="256" t="s">
        <v>2184</v>
      </c>
      <c r="D2252" s="255" t="s">
        <v>229</v>
      </c>
      <c r="E2252" s="255" t="s">
        <v>2185</v>
      </c>
      <c r="F2252" s="258">
        <v>0.5</v>
      </c>
      <c r="G2252" s="255"/>
      <c r="H2252" s="255"/>
      <c r="I2252" s="255"/>
      <c r="J2252" s="270" t="s">
        <v>3307</v>
      </c>
      <c r="K2252" s="270" t="s">
        <v>3375</v>
      </c>
      <c r="L2252"/>
    </row>
    <row r="2253" spans="2:12" ht="25.5" x14ac:dyDescent="0.25">
      <c r="B2253" s="255" t="s">
        <v>2273</v>
      </c>
      <c r="C2253" s="256" t="s">
        <v>2163</v>
      </c>
      <c r="D2253" s="255" t="s">
        <v>229</v>
      </c>
      <c r="E2253" s="255" t="s">
        <v>2164</v>
      </c>
      <c r="F2253" s="258">
        <v>0.5</v>
      </c>
      <c r="G2253" s="255"/>
      <c r="H2253" s="255"/>
      <c r="I2253" s="255"/>
      <c r="J2253" s="270" t="s">
        <v>3305</v>
      </c>
      <c r="K2253" s="270" t="s">
        <v>3376</v>
      </c>
      <c r="L2253"/>
    </row>
    <row r="2254" spans="2:12" ht="15" x14ac:dyDescent="0.25">
      <c r="B2254" s="526"/>
      <c r="C2254" s="526"/>
      <c r="D2254" s="526"/>
      <c r="E2254" s="526"/>
      <c r="F2254" s="526"/>
      <c r="G2254" s="526" t="s">
        <v>2686</v>
      </c>
      <c r="H2254" s="526"/>
      <c r="I2254" s="526"/>
      <c r="J2254" s="526"/>
      <c r="K2254" s="271">
        <v>0</v>
      </c>
      <c r="L2254"/>
    </row>
    <row r="2255" spans="2:12" ht="15" x14ac:dyDescent="0.25">
      <c r="B2255" s="526"/>
      <c r="C2255" s="526"/>
      <c r="D2255" s="526"/>
      <c r="E2255" s="526"/>
      <c r="F2255" s="526"/>
      <c r="G2255" s="526" t="s">
        <v>2687</v>
      </c>
      <c r="H2255" s="526"/>
      <c r="I2255" s="526"/>
      <c r="J2255" s="526"/>
      <c r="K2255" s="222">
        <v>20.094999999999999</v>
      </c>
      <c r="L2255"/>
    </row>
    <row r="2256" spans="2:12" ht="15" x14ac:dyDescent="0.25">
      <c r="B2256" s="526"/>
      <c r="C2256" s="526"/>
      <c r="D2256" s="526"/>
      <c r="E2256" s="526"/>
      <c r="F2256" s="526"/>
      <c r="G2256" s="526" t="s">
        <v>3310</v>
      </c>
      <c r="H2256" s="526"/>
      <c r="I2256" s="526"/>
      <c r="J2256" s="526"/>
      <c r="K2256" s="222">
        <v>20.094999999999999</v>
      </c>
      <c r="L2256"/>
    </row>
    <row r="2257" spans="2:12" ht="15" x14ac:dyDescent="0.25">
      <c r="B2257" s="526"/>
      <c r="C2257" s="526"/>
      <c r="D2257" s="526"/>
      <c r="E2257" s="526"/>
      <c r="F2257" s="526"/>
      <c r="G2257" s="526" t="s">
        <v>2633</v>
      </c>
      <c r="H2257" s="526"/>
      <c r="I2257" s="526"/>
      <c r="J2257" s="526"/>
      <c r="K2257" s="222">
        <v>1</v>
      </c>
      <c r="L2257"/>
    </row>
    <row r="2258" spans="2:12" ht="15" x14ac:dyDescent="0.25">
      <c r="B2258" s="526"/>
      <c r="C2258" s="526"/>
      <c r="D2258" s="526"/>
      <c r="E2258" s="526"/>
      <c r="F2258" s="526"/>
      <c r="G2258" s="526" t="s">
        <v>3311</v>
      </c>
      <c r="H2258" s="526"/>
      <c r="I2258" s="526"/>
      <c r="J2258" s="526"/>
      <c r="K2258" s="222">
        <v>20.094999999999999</v>
      </c>
      <c r="L2258"/>
    </row>
    <row r="2259" spans="2:12" ht="30" x14ac:dyDescent="0.25">
      <c r="B2259" s="520" t="s">
        <v>2635</v>
      </c>
      <c r="C2259" s="522" t="s">
        <v>24</v>
      </c>
      <c r="D2259" s="520" t="s">
        <v>50</v>
      </c>
      <c r="E2259" s="520" t="s">
        <v>3312</v>
      </c>
      <c r="F2259" s="522" t="s">
        <v>2154</v>
      </c>
      <c r="G2259" s="248" t="s">
        <v>2153</v>
      </c>
      <c r="H2259" s="248" t="s">
        <v>2637</v>
      </c>
      <c r="I2259" s="248"/>
      <c r="J2259" s="248"/>
      <c r="K2259" s="248" t="s">
        <v>2638</v>
      </c>
      <c r="L2259"/>
    </row>
    <row r="2260" spans="2:12" ht="25.5" x14ac:dyDescent="0.25">
      <c r="B2260" s="255" t="s">
        <v>2273</v>
      </c>
      <c r="C2260" s="256" t="s">
        <v>3377</v>
      </c>
      <c r="D2260" s="255" t="s">
        <v>667</v>
      </c>
      <c r="E2260" s="255" t="s">
        <v>3378</v>
      </c>
      <c r="F2260" s="258">
        <v>1</v>
      </c>
      <c r="G2260" s="257" t="s">
        <v>268</v>
      </c>
      <c r="H2260" s="527" t="s">
        <v>3379</v>
      </c>
      <c r="I2260" s="527"/>
      <c r="J2260" s="518"/>
      <c r="K2260" s="270" t="s">
        <v>3379</v>
      </c>
      <c r="L2260"/>
    </row>
    <row r="2261" spans="2:12" ht="15" x14ac:dyDescent="0.25">
      <c r="B2261" s="526"/>
      <c r="C2261" s="526"/>
      <c r="D2261" s="526"/>
      <c r="E2261" s="526"/>
      <c r="F2261" s="526"/>
      <c r="G2261" s="526" t="s">
        <v>3324</v>
      </c>
      <c r="H2261" s="526"/>
      <c r="I2261" s="526"/>
      <c r="J2261" s="526"/>
      <c r="K2261" s="222">
        <v>118.7</v>
      </c>
      <c r="L2261"/>
    </row>
    <row r="2262" spans="2:12" ht="25.5" x14ac:dyDescent="0.25">
      <c r="B2262" s="260"/>
      <c r="C2262" s="260"/>
      <c r="D2262" s="260"/>
      <c r="E2262" s="260"/>
      <c r="F2262" s="260" t="s">
        <v>2274</v>
      </c>
      <c r="G2262" s="261">
        <v>0</v>
      </c>
      <c r="H2262" s="260" t="s">
        <v>2275</v>
      </c>
      <c r="I2262" s="261">
        <v>20.100000000000001</v>
      </c>
      <c r="J2262" s="260" t="s">
        <v>2276</v>
      </c>
      <c r="K2262" s="261">
        <v>20.094999999999999</v>
      </c>
      <c r="L2262"/>
    </row>
    <row r="2263" spans="2:12" ht="25.5" x14ac:dyDescent="0.25">
      <c r="B2263" s="260"/>
      <c r="C2263" s="260"/>
      <c r="D2263" s="260"/>
      <c r="E2263" s="260"/>
      <c r="F2263" s="260" t="s">
        <v>2277</v>
      </c>
      <c r="G2263" s="261">
        <v>0</v>
      </c>
      <c r="H2263" s="260"/>
      <c r="I2263" s="519" t="s">
        <v>2278</v>
      </c>
      <c r="J2263" s="519"/>
      <c r="K2263" s="261">
        <v>138.80000000000001</v>
      </c>
      <c r="L2263"/>
    </row>
    <row r="2264" spans="2:12" ht="15.75" thickBot="1" x14ac:dyDescent="0.3">
      <c r="B2264" s="222"/>
      <c r="C2264" s="222"/>
      <c r="D2264" s="222"/>
      <c r="E2264" s="222"/>
      <c r="F2264" s="222"/>
      <c r="G2264" s="222"/>
      <c r="H2264" s="222" t="s">
        <v>2279</v>
      </c>
      <c r="I2264" s="262" t="s">
        <v>2553</v>
      </c>
      <c r="J2264" s="222" t="s">
        <v>2280</v>
      </c>
      <c r="K2264" s="263">
        <v>138.80000000000001</v>
      </c>
      <c r="L2264"/>
    </row>
    <row r="2265" spans="2:12" ht="15.75" thickTop="1" x14ac:dyDescent="0.25">
      <c r="B2265" s="264"/>
      <c r="C2265" s="264"/>
      <c r="D2265" s="264"/>
      <c r="E2265" s="264"/>
      <c r="F2265" s="264"/>
      <c r="G2265" s="264"/>
      <c r="H2265" s="264"/>
      <c r="I2265" s="264"/>
      <c r="J2265" s="264"/>
      <c r="K2265" s="264"/>
      <c r="L2265"/>
    </row>
    <row r="2266" spans="2:12" ht="15" x14ac:dyDescent="0.25">
      <c r="B2266" s="247" t="s">
        <v>762</v>
      </c>
      <c r="C2266" s="248" t="s">
        <v>24</v>
      </c>
      <c r="D2266" s="247" t="s">
        <v>50</v>
      </c>
      <c r="E2266" s="247" t="s">
        <v>45</v>
      </c>
      <c r="F2266" s="520" t="s">
        <v>2152</v>
      </c>
      <c r="G2266" s="520"/>
      <c r="H2266" s="249" t="s">
        <v>39</v>
      </c>
      <c r="I2266" s="248" t="s">
        <v>41</v>
      </c>
      <c r="J2266" s="248" t="s">
        <v>82</v>
      </c>
      <c r="K2266" s="248" t="s">
        <v>40</v>
      </c>
      <c r="L2266"/>
    </row>
    <row r="2267" spans="2:12" ht="25.5" x14ac:dyDescent="0.25">
      <c r="B2267" s="250" t="s">
        <v>2272</v>
      </c>
      <c r="C2267" s="251" t="s">
        <v>763</v>
      </c>
      <c r="D2267" s="250" t="s">
        <v>667</v>
      </c>
      <c r="E2267" s="250" t="s">
        <v>764</v>
      </c>
      <c r="F2267" s="521" t="s">
        <v>3304</v>
      </c>
      <c r="G2267" s="521"/>
      <c r="H2267" s="252" t="s">
        <v>761</v>
      </c>
      <c r="I2267" s="253">
        <v>1</v>
      </c>
      <c r="J2267" s="254">
        <v>243.54</v>
      </c>
      <c r="K2267" s="254">
        <v>243.54</v>
      </c>
      <c r="L2267"/>
    </row>
    <row r="2268" spans="2:12" ht="30" x14ac:dyDescent="0.25">
      <c r="B2268" s="247" t="s">
        <v>47</v>
      </c>
      <c r="C2268" s="248" t="s">
        <v>24</v>
      </c>
      <c r="D2268" s="247" t="s">
        <v>50</v>
      </c>
      <c r="E2268" s="247" t="s">
        <v>2162</v>
      </c>
      <c r="F2268" s="248" t="s">
        <v>2154</v>
      </c>
      <c r="G2268" s="522" t="s">
        <v>2638</v>
      </c>
      <c r="H2268" s="522"/>
      <c r="I2268" s="522"/>
      <c r="J2268" s="522"/>
      <c r="K2268" s="248" t="s">
        <v>2642</v>
      </c>
      <c r="L2268"/>
    </row>
    <row r="2269" spans="2:12" ht="25.5" x14ac:dyDescent="0.25">
      <c r="B2269" s="255" t="s">
        <v>2273</v>
      </c>
      <c r="C2269" s="256" t="s">
        <v>2184</v>
      </c>
      <c r="D2269" s="255" t="s">
        <v>229</v>
      </c>
      <c r="E2269" s="255" t="s">
        <v>2185</v>
      </c>
      <c r="F2269" s="258">
        <v>0.5</v>
      </c>
      <c r="G2269" s="255"/>
      <c r="H2269" s="255"/>
      <c r="I2269" s="255"/>
      <c r="J2269" s="270" t="s">
        <v>3307</v>
      </c>
      <c r="K2269" s="270" t="s">
        <v>3375</v>
      </c>
      <c r="L2269"/>
    </row>
    <row r="2270" spans="2:12" ht="25.5" x14ac:dyDescent="0.25">
      <c r="B2270" s="255" t="s">
        <v>2273</v>
      </c>
      <c r="C2270" s="256" t="s">
        <v>2163</v>
      </c>
      <c r="D2270" s="255" t="s">
        <v>229</v>
      </c>
      <c r="E2270" s="255" t="s">
        <v>2164</v>
      </c>
      <c r="F2270" s="258">
        <v>0.5</v>
      </c>
      <c r="G2270" s="255"/>
      <c r="H2270" s="255"/>
      <c r="I2270" s="255"/>
      <c r="J2270" s="270" t="s">
        <v>3305</v>
      </c>
      <c r="K2270" s="270" t="s">
        <v>3376</v>
      </c>
      <c r="L2270"/>
    </row>
    <row r="2271" spans="2:12" ht="15" x14ac:dyDescent="0.25">
      <c r="B2271" s="526"/>
      <c r="C2271" s="526"/>
      <c r="D2271" s="526"/>
      <c r="E2271" s="526"/>
      <c r="F2271" s="526"/>
      <c r="G2271" s="526" t="s">
        <v>2686</v>
      </c>
      <c r="H2271" s="526"/>
      <c r="I2271" s="526"/>
      <c r="J2271" s="526"/>
      <c r="K2271" s="271">
        <v>0</v>
      </c>
      <c r="L2271"/>
    </row>
    <row r="2272" spans="2:12" ht="15" x14ac:dyDescent="0.25">
      <c r="B2272" s="526"/>
      <c r="C2272" s="526"/>
      <c r="D2272" s="526"/>
      <c r="E2272" s="526"/>
      <c r="F2272" s="526"/>
      <c r="G2272" s="526" t="s">
        <v>2687</v>
      </c>
      <c r="H2272" s="526"/>
      <c r="I2272" s="526"/>
      <c r="J2272" s="526"/>
      <c r="K2272" s="222">
        <v>20.094999999999999</v>
      </c>
      <c r="L2272"/>
    </row>
    <row r="2273" spans="2:12" ht="15" x14ac:dyDescent="0.25">
      <c r="B2273" s="526"/>
      <c r="C2273" s="526"/>
      <c r="D2273" s="526"/>
      <c r="E2273" s="526"/>
      <c r="F2273" s="526"/>
      <c r="G2273" s="526" t="s">
        <v>3310</v>
      </c>
      <c r="H2273" s="526"/>
      <c r="I2273" s="526"/>
      <c r="J2273" s="526"/>
      <c r="K2273" s="222">
        <v>20.094999999999999</v>
      </c>
      <c r="L2273"/>
    </row>
    <row r="2274" spans="2:12" ht="15" x14ac:dyDescent="0.25">
      <c r="B2274" s="526"/>
      <c r="C2274" s="526"/>
      <c r="D2274" s="526"/>
      <c r="E2274" s="526"/>
      <c r="F2274" s="526"/>
      <c r="G2274" s="526" t="s">
        <v>2633</v>
      </c>
      <c r="H2274" s="526"/>
      <c r="I2274" s="526"/>
      <c r="J2274" s="526"/>
      <c r="K2274" s="222">
        <v>1</v>
      </c>
      <c r="L2274"/>
    </row>
    <row r="2275" spans="2:12" ht="15" x14ac:dyDescent="0.25">
      <c r="B2275" s="526"/>
      <c r="C2275" s="526"/>
      <c r="D2275" s="526"/>
      <c r="E2275" s="526"/>
      <c r="F2275" s="526"/>
      <c r="G2275" s="526" t="s">
        <v>3311</v>
      </c>
      <c r="H2275" s="526"/>
      <c r="I2275" s="526"/>
      <c r="J2275" s="526"/>
      <c r="K2275" s="222">
        <v>20.094999999999999</v>
      </c>
      <c r="L2275"/>
    </row>
    <row r="2276" spans="2:12" ht="30" x14ac:dyDescent="0.25">
      <c r="B2276" s="520" t="s">
        <v>2635</v>
      </c>
      <c r="C2276" s="522" t="s">
        <v>24</v>
      </c>
      <c r="D2276" s="520" t="s">
        <v>50</v>
      </c>
      <c r="E2276" s="520" t="s">
        <v>3312</v>
      </c>
      <c r="F2276" s="522" t="s">
        <v>2154</v>
      </c>
      <c r="G2276" s="248" t="s">
        <v>2153</v>
      </c>
      <c r="H2276" s="248" t="s">
        <v>2637</v>
      </c>
      <c r="I2276" s="248"/>
      <c r="J2276" s="248"/>
      <c r="K2276" s="248" t="s">
        <v>2638</v>
      </c>
      <c r="L2276"/>
    </row>
    <row r="2277" spans="2:12" ht="25.5" x14ac:dyDescent="0.25">
      <c r="B2277" s="255" t="s">
        <v>2273</v>
      </c>
      <c r="C2277" s="256" t="s">
        <v>3380</v>
      </c>
      <c r="D2277" s="255" t="s">
        <v>667</v>
      </c>
      <c r="E2277" s="255" t="s">
        <v>3381</v>
      </c>
      <c r="F2277" s="258">
        <v>1</v>
      </c>
      <c r="G2277" s="257" t="s">
        <v>268</v>
      </c>
      <c r="H2277" s="527" t="s">
        <v>3382</v>
      </c>
      <c r="I2277" s="527"/>
      <c r="J2277" s="518"/>
      <c r="K2277" s="270" t="s">
        <v>3382</v>
      </c>
      <c r="L2277"/>
    </row>
    <row r="2278" spans="2:12" ht="15" x14ac:dyDescent="0.25">
      <c r="B2278" s="526"/>
      <c r="C2278" s="526"/>
      <c r="D2278" s="526"/>
      <c r="E2278" s="526"/>
      <c r="F2278" s="526"/>
      <c r="G2278" s="526" t="s">
        <v>3324</v>
      </c>
      <c r="H2278" s="526"/>
      <c r="I2278" s="526"/>
      <c r="J2278" s="526"/>
      <c r="K2278" s="222">
        <v>223.44</v>
      </c>
      <c r="L2278"/>
    </row>
    <row r="2279" spans="2:12" ht="25.5" x14ac:dyDescent="0.25">
      <c r="B2279" s="260"/>
      <c r="C2279" s="260"/>
      <c r="D2279" s="260"/>
      <c r="E2279" s="260"/>
      <c r="F2279" s="260" t="s">
        <v>2274</v>
      </c>
      <c r="G2279" s="261">
        <v>0</v>
      </c>
      <c r="H2279" s="260" t="s">
        <v>2275</v>
      </c>
      <c r="I2279" s="261">
        <v>20.100000000000001</v>
      </c>
      <c r="J2279" s="260" t="s">
        <v>2276</v>
      </c>
      <c r="K2279" s="261">
        <v>20.094999999999999</v>
      </c>
      <c r="L2279"/>
    </row>
    <row r="2280" spans="2:12" ht="25.5" x14ac:dyDescent="0.25">
      <c r="B2280" s="260"/>
      <c r="C2280" s="260"/>
      <c r="D2280" s="260"/>
      <c r="E2280" s="260"/>
      <c r="F2280" s="260" t="s">
        <v>2277</v>
      </c>
      <c r="G2280" s="261">
        <v>0</v>
      </c>
      <c r="H2280" s="260"/>
      <c r="I2280" s="519" t="s">
        <v>2278</v>
      </c>
      <c r="J2280" s="519"/>
      <c r="K2280" s="261">
        <v>243.54</v>
      </c>
      <c r="L2280"/>
    </row>
    <row r="2281" spans="2:12" ht="15.75" thickBot="1" x14ac:dyDescent="0.3">
      <c r="B2281" s="222"/>
      <c r="C2281" s="222"/>
      <c r="D2281" s="222"/>
      <c r="E2281" s="222"/>
      <c r="F2281" s="222"/>
      <c r="G2281" s="222"/>
      <c r="H2281" s="222" t="s">
        <v>2279</v>
      </c>
      <c r="I2281" s="262" t="s">
        <v>2553</v>
      </c>
      <c r="J2281" s="222" t="s">
        <v>2280</v>
      </c>
      <c r="K2281" s="263">
        <v>243.54</v>
      </c>
      <c r="L2281"/>
    </row>
    <row r="2282" spans="2:12" ht="15.75" thickTop="1" x14ac:dyDescent="0.25">
      <c r="B2282" s="264"/>
      <c r="C2282" s="264"/>
      <c r="D2282" s="264"/>
      <c r="E2282" s="264"/>
      <c r="F2282" s="264"/>
      <c r="G2282" s="264"/>
      <c r="H2282" s="264"/>
      <c r="I2282" s="264"/>
      <c r="J2282" s="264"/>
      <c r="K2282" s="264"/>
      <c r="L2282"/>
    </row>
    <row r="2283" spans="2:12" ht="15" x14ac:dyDescent="0.25">
      <c r="B2283" s="247" t="s">
        <v>765</v>
      </c>
      <c r="C2283" s="248" t="s">
        <v>24</v>
      </c>
      <c r="D2283" s="247" t="s">
        <v>50</v>
      </c>
      <c r="E2283" s="247" t="s">
        <v>45</v>
      </c>
      <c r="F2283" s="520" t="s">
        <v>2152</v>
      </c>
      <c r="G2283" s="520"/>
      <c r="H2283" s="249" t="s">
        <v>39</v>
      </c>
      <c r="I2283" s="248" t="s">
        <v>41</v>
      </c>
      <c r="J2283" s="248" t="s">
        <v>2271</v>
      </c>
      <c r="K2283" s="248" t="s">
        <v>82</v>
      </c>
      <c r="L2283" s="248" t="s">
        <v>40</v>
      </c>
    </row>
    <row r="2284" spans="2:12" ht="25.5" x14ac:dyDescent="0.25">
      <c r="B2284" s="250" t="s">
        <v>2272</v>
      </c>
      <c r="C2284" s="251" t="s">
        <v>766</v>
      </c>
      <c r="D2284" s="250" t="s">
        <v>229</v>
      </c>
      <c r="E2284" s="250" t="s">
        <v>767</v>
      </c>
      <c r="F2284" s="521">
        <v>8</v>
      </c>
      <c r="G2284" s="521"/>
      <c r="H2284" s="252" t="s">
        <v>279</v>
      </c>
      <c r="I2284" s="253">
        <v>1</v>
      </c>
      <c r="J2284" s="254"/>
      <c r="K2284" s="254">
        <v>153.65</v>
      </c>
      <c r="L2284" s="254">
        <v>153.65</v>
      </c>
    </row>
    <row r="2285" spans="2:12" ht="25.5" x14ac:dyDescent="0.25">
      <c r="B2285" s="255" t="s">
        <v>2273</v>
      </c>
      <c r="C2285" s="256" t="s">
        <v>2184</v>
      </c>
      <c r="D2285" s="255" t="s">
        <v>229</v>
      </c>
      <c r="E2285" s="255" t="s">
        <v>2185</v>
      </c>
      <c r="F2285" s="518" t="s">
        <v>2162</v>
      </c>
      <c r="G2285" s="518"/>
      <c r="H2285" s="257" t="s">
        <v>231</v>
      </c>
      <c r="I2285" s="258">
        <v>0.61</v>
      </c>
      <c r="J2285" s="258">
        <v>0</v>
      </c>
      <c r="K2285" s="259">
        <v>23.41</v>
      </c>
      <c r="L2285" s="259">
        <v>14.28</v>
      </c>
    </row>
    <row r="2286" spans="2:12" ht="25.5" x14ac:dyDescent="0.25">
      <c r="B2286" s="255" t="s">
        <v>2273</v>
      </c>
      <c r="C2286" s="256" t="s">
        <v>2520</v>
      </c>
      <c r="D2286" s="255" t="s">
        <v>229</v>
      </c>
      <c r="E2286" s="255" t="s">
        <v>2521</v>
      </c>
      <c r="F2286" s="518" t="s">
        <v>2283</v>
      </c>
      <c r="G2286" s="518"/>
      <c r="H2286" s="257" t="s">
        <v>292</v>
      </c>
      <c r="I2286" s="258">
        <v>1.2</v>
      </c>
      <c r="J2286" s="258">
        <v>0</v>
      </c>
      <c r="K2286" s="259">
        <v>0.35</v>
      </c>
      <c r="L2286" s="259">
        <v>0.42</v>
      </c>
    </row>
    <row r="2287" spans="2:12" ht="25.5" x14ac:dyDescent="0.25">
      <c r="B2287" s="255" t="s">
        <v>2273</v>
      </c>
      <c r="C2287" s="256" t="s">
        <v>2163</v>
      </c>
      <c r="D2287" s="255" t="s">
        <v>229</v>
      </c>
      <c r="E2287" s="255" t="s">
        <v>2164</v>
      </c>
      <c r="F2287" s="518" t="s">
        <v>2162</v>
      </c>
      <c r="G2287" s="518"/>
      <c r="H2287" s="257" t="s">
        <v>231</v>
      </c>
      <c r="I2287" s="258">
        <v>0.61</v>
      </c>
      <c r="J2287" s="258">
        <v>0</v>
      </c>
      <c r="K2287" s="259">
        <v>16.78</v>
      </c>
      <c r="L2287" s="259">
        <v>10.24</v>
      </c>
    </row>
    <row r="2288" spans="2:12" ht="25.5" x14ac:dyDescent="0.25">
      <c r="B2288" s="255" t="s">
        <v>2273</v>
      </c>
      <c r="C2288" s="256" t="s">
        <v>3383</v>
      </c>
      <c r="D2288" s="255" t="s">
        <v>229</v>
      </c>
      <c r="E2288" s="255" t="s">
        <v>3384</v>
      </c>
      <c r="F2288" s="518" t="s">
        <v>2283</v>
      </c>
      <c r="G2288" s="518"/>
      <c r="H2288" s="257" t="s">
        <v>268</v>
      </c>
      <c r="I2288" s="258">
        <v>1</v>
      </c>
      <c r="J2288" s="258">
        <v>0</v>
      </c>
      <c r="K2288" s="259">
        <v>128.72</v>
      </c>
      <c r="L2288" s="259">
        <v>128.72</v>
      </c>
    </row>
    <row r="2289" spans="2:12" ht="25.5" x14ac:dyDescent="0.25">
      <c r="B2289" s="260"/>
      <c r="C2289" s="260"/>
      <c r="D2289" s="260"/>
      <c r="E2289" s="260"/>
      <c r="F2289" s="260"/>
      <c r="G2289" s="260" t="s">
        <v>2274</v>
      </c>
      <c r="H2289" s="261">
        <v>12.59</v>
      </c>
      <c r="I2289" s="260" t="s">
        <v>2275</v>
      </c>
      <c r="J2289" s="261">
        <v>11.92</v>
      </c>
      <c r="K2289" s="260" t="s">
        <v>2276</v>
      </c>
      <c r="L2289" s="261">
        <v>24.51</v>
      </c>
    </row>
    <row r="2290" spans="2:12" ht="25.5" x14ac:dyDescent="0.25">
      <c r="B2290" s="260"/>
      <c r="C2290" s="260"/>
      <c r="D2290" s="260"/>
      <c r="E2290" s="260"/>
      <c r="F2290" s="260"/>
      <c r="G2290" s="260" t="s">
        <v>2277</v>
      </c>
      <c r="H2290" s="261">
        <v>0</v>
      </c>
      <c r="I2290" s="519"/>
      <c r="J2290" s="519" t="s">
        <v>2278</v>
      </c>
      <c r="K2290" s="260"/>
      <c r="L2290" s="261">
        <v>153.65</v>
      </c>
    </row>
    <row r="2291" spans="2:12" ht="13.5" thickBot="1" x14ac:dyDescent="0.3">
      <c r="B2291" s="222"/>
      <c r="C2291" s="222"/>
      <c r="D2291" s="222"/>
      <c r="E2291" s="222"/>
      <c r="F2291" s="222"/>
      <c r="G2291" s="222"/>
      <c r="H2291" s="222"/>
      <c r="I2291" s="222" t="s">
        <v>2279</v>
      </c>
      <c r="J2291" s="262" t="s">
        <v>2553</v>
      </c>
      <c r="K2291" s="222" t="s">
        <v>2280</v>
      </c>
      <c r="L2291" s="263">
        <v>153.65</v>
      </c>
    </row>
    <row r="2292" spans="2:12" ht="13.5" thickTop="1" x14ac:dyDescent="0.25">
      <c r="B2292" s="264"/>
      <c r="C2292" s="264"/>
      <c r="D2292" s="264"/>
      <c r="E2292" s="264"/>
      <c r="F2292" s="264"/>
      <c r="G2292" s="264"/>
      <c r="H2292" s="264"/>
      <c r="I2292" s="264"/>
      <c r="J2292" s="264"/>
      <c r="K2292" s="264"/>
      <c r="L2292" s="264"/>
    </row>
    <row r="2293" spans="2:12" ht="15" x14ac:dyDescent="0.25">
      <c r="B2293" s="247" t="s">
        <v>768</v>
      </c>
      <c r="C2293" s="248" t="s">
        <v>24</v>
      </c>
      <c r="D2293" s="247" t="s">
        <v>50</v>
      </c>
      <c r="E2293" s="247" t="s">
        <v>45</v>
      </c>
      <c r="F2293" s="520" t="s">
        <v>2152</v>
      </c>
      <c r="G2293" s="520"/>
      <c r="H2293" s="249" t="s">
        <v>39</v>
      </c>
      <c r="I2293" s="248" t="s">
        <v>41</v>
      </c>
      <c r="J2293" s="248" t="s">
        <v>2271</v>
      </c>
      <c r="K2293" s="248" t="s">
        <v>82</v>
      </c>
      <c r="L2293" s="248" t="s">
        <v>40</v>
      </c>
    </row>
    <row r="2294" spans="2:12" ht="25.5" x14ac:dyDescent="0.25">
      <c r="B2294" s="250" t="s">
        <v>2272</v>
      </c>
      <c r="C2294" s="251" t="s">
        <v>769</v>
      </c>
      <c r="D2294" s="250" t="s">
        <v>229</v>
      </c>
      <c r="E2294" s="250" t="s">
        <v>770</v>
      </c>
      <c r="F2294" s="521">
        <v>8</v>
      </c>
      <c r="G2294" s="521"/>
      <c r="H2294" s="252" t="s">
        <v>279</v>
      </c>
      <c r="I2294" s="253">
        <v>1</v>
      </c>
      <c r="J2294" s="254"/>
      <c r="K2294" s="254">
        <v>110.98</v>
      </c>
      <c r="L2294" s="254">
        <v>110.98</v>
      </c>
    </row>
    <row r="2295" spans="2:12" ht="25.5" x14ac:dyDescent="0.25">
      <c r="B2295" s="255" t="s">
        <v>2273</v>
      </c>
      <c r="C2295" s="256" t="s">
        <v>2163</v>
      </c>
      <c r="D2295" s="255" t="s">
        <v>229</v>
      </c>
      <c r="E2295" s="255" t="s">
        <v>2164</v>
      </c>
      <c r="F2295" s="518" t="s">
        <v>2162</v>
      </c>
      <c r="G2295" s="518"/>
      <c r="H2295" s="257" t="s">
        <v>231</v>
      </c>
      <c r="I2295" s="258">
        <v>0.61</v>
      </c>
      <c r="J2295" s="258">
        <v>0</v>
      </c>
      <c r="K2295" s="259">
        <v>16.78</v>
      </c>
      <c r="L2295" s="259">
        <v>10.24</v>
      </c>
    </row>
    <row r="2296" spans="2:12" ht="25.5" x14ac:dyDescent="0.25">
      <c r="B2296" s="255" t="s">
        <v>2273</v>
      </c>
      <c r="C2296" s="256" t="s">
        <v>2811</v>
      </c>
      <c r="D2296" s="255" t="s">
        <v>229</v>
      </c>
      <c r="E2296" s="255" t="s">
        <v>2812</v>
      </c>
      <c r="F2296" s="518" t="s">
        <v>2283</v>
      </c>
      <c r="G2296" s="518"/>
      <c r="H2296" s="257" t="s">
        <v>268</v>
      </c>
      <c r="I2296" s="258">
        <v>1</v>
      </c>
      <c r="J2296" s="258">
        <v>0</v>
      </c>
      <c r="K2296" s="259">
        <v>86.15</v>
      </c>
      <c r="L2296" s="259">
        <v>86.15</v>
      </c>
    </row>
    <row r="2297" spans="2:12" ht="25.5" x14ac:dyDescent="0.25">
      <c r="B2297" s="255" t="s">
        <v>2273</v>
      </c>
      <c r="C2297" s="256" t="s">
        <v>2184</v>
      </c>
      <c r="D2297" s="255" t="s">
        <v>229</v>
      </c>
      <c r="E2297" s="255" t="s">
        <v>2185</v>
      </c>
      <c r="F2297" s="518" t="s">
        <v>2162</v>
      </c>
      <c r="G2297" s="518"/>
      <c r="H2297" s="257" t="s">
        <v>231</v>
      </c>
      <c r="I2297" s="258">
        <v>0.61</v>
      </c>
      <c r="J2297" s="258">
        <v>0</v>
      </c>
      <c r="K2297" s="259">
        <v>23.41</v>
      </c>
      <c r="L2297" s="259">
        <v>14.28</v>
      </c>
    </row>
    <row r="2298" spans="2:12" ht="25.5" x14ac:dyDescent="0.25">
      <c r="B2298" s="255" t="s">
        <v>2273</v>
      </c>
      <c r="C2298" s="256" t="s">
        <v>2520</v>
      </c>
      <c r="D2298" s="255" t="s">
        <v>229</v>
      </c>
      <c r="E2298" s="255" t="s">
        <v>2521</v>
      </c>
      <c r="F2298" s="518" t="s">
        <v>2283</v>
      </c>
      <c r="G2298" s="518"/>
      <c r="H2298" s="257" t="s">
        <v>292</v>
      </c>
      <c r="I2298" s="258">
        <v>0.94</v>
      </c>
      <c r="J2298" s="258">
        <v>0</v>
      </c>
      <c r="K2298" s="259">
        <v>0.35</v>
      </c>
      <c r="L2298" s="259">
        <v>0.33</v>
      </c>
    </row>
    <row r="2299" spans="2:12" ht="25.5" x14ac:dyDescent="0.25">
      <c r="B2299" s="260"/>
      <c r="C2299" s="260"/>
      <c r="D2299" s="260"/>
      <c r="E2299" s="260"/>
      <c r="F2299" s="260"/>
      <c r="G2299" s="260" t="s">
        <v>2274</v>
      </c>
      <c r="H2299" s="261">
        <v>12.59</v>
      </c>
      <c r="I2299" s="260" t="s">
        <v>2275</v>
      </c>
      <c r="J2299" s="261">
        <v>11.92</v>
      </c>
      <c r="K2299" s="260" t="s">
        <v>2276</v>
      </c>
      <c r="L2299" s="261">
        <v>24.51</v>
      </c>
    </row>
    <row r="2300" spans="2:12" ht="25.5" x14ac:dyDescent="0.25">
      <c r="B2300" s="260"/>
      <c r="C2300" s="260"/>
      <c r="D2300" s="260"/>
      <c r="E2300" s="260"/>
      <c r="F2300" s="260"/>
      <c r="G2300" s="260" t="s">
        <v>2277</v>
      </c>
      <c r="H2300" s="261">
        <v>0</v>
      </c>
      <c r="I2300" s="519"/>
      <c r="J2300" s="519" t="s">
        <v>2278</v>
      </c>
      <c r="K2300" s="260"/>
      <c r="L2300" s="261">
        <v>110.98</v>
      </c>
    </row>
    <row r="2301" spans="2:12" ht="13.5" thickBot="1" x14ac:dyDescent="0.3">
      <c r="B2301" s="222"/>
      <c r="C2301" s="222"/>
      <c r="D2301" s="222"/>
      <c r="E2301" s="222"/>
      <c r="F2301" s="222"/>
      <c r="G2301" s="222"/>
      <c r="H2301" s="222"/>
      <c r="I2301" s="222" t="s">
        <v>2279</v>
      </c>
      <c r="J2301" s="262" t="s">
        <v>2674</v>
      </c>
      <c r="K2301" s="222" t="s">
        <v>2280</v>
      </c>
      <c r="L2301" s="263">
        <v>1109.8</v>
      </c>
    </row>
    <row r="2302" spans="2:12" ht="13.5" thickTop="1" x14ac:dyDescent="0.25">
      <c r="B2302" s="264"/>
      <c r="C2302" s="264"/>
      <c r="D2302" s="264"/>
      <c r="E2302" s="264"/>
      <c r="F2302" s="264"/>
      <c r="G2302" s="264"/>
      <c r="H2302" s="264"/>
      <c r="I2302" s="264"/>
      <c r="J2302" s="264"/>
      <c r="K2302" s="264"/>
      <c r="L2302" s="264"/>
    </row>
    <row r="2303" spans="2:12" ht="15" x14ac:dyDescent="0.25">
      <c r="B2303" s="247" t="s">
        <v>771</v>
      </c>
      <c r="C2303" s="248" t="s">
        <v>24</v>
      </c>
      <c r="D2303" s="247" t="s">
        <v>50</v>
      </c>
      <c r="E2303" s="247" t="s">
        <v>45</v>
      </c>
      <c r="F2303" s="520" t="s">
        <v>2152</v>
      </c>
      <c r="G2303" s="520"/>
      <c r="H2303" s="249" t="s">
        <v>39</v>
      </c>
      <c r="I2303" s="248" t="s">
        <v>41</v>
      </c>
      <c r="J2303" s="248" t="s">
        <v>2271</v>
      </c>
      <c r="K2303" s="248" t="s">
        <v>82</v>
      </c>
      <c r="L2303" s="248" t="s">
        <v>40</v>
      </c>
    </row>
    <row r="2304" spans="2:12" ht="25.5" x14ac:dyDescent="0.25">
      <c r="B2304" s="250" t="s">
        <v>2272</v>
      </c>
      <c r="C2304" s="251" t="s">
        <v>727</v>
      </c>
      <c r="D2304" s="250" t="s">
        <v>229</v>
      </c>
      <c r="E2304" s="250" t="s">
        <v>728</v>
      </c>
      <c r="F2304" s="521">
        <v>8</v>
      </c>
      <c r="G2304" s="521"/>
      <c r="H2304" s="252" t="s">
        <v>279</v>
      </c>
      <c r="I2304" s="253">
        <v>1</v>
      </c>
      <c r="J2304" s="254"/>
      <c r="K2304" s="254">
        <v>104.31</v>
      </c>
      <c r="L2304" s="254">
        <v>104.31</v>
      </c>
    </row>
    <row r="2305" spans="2:12" ht="25.5" x14ac:dyDescent="0.25">
      <c r="B2305" s="255" t="s">
        <v>2273</v>
      </c>
      <c r="C2305" s="256" t="s">
        <v>2184</v>
      </c>
      <c r="D2305" s="255" t="s">
        <v>229</v>
      </c>
      <c r="E2305" s="255" t="s">
        <v>2185</v>
      </c>
      <c r="F2305" s="518" t="s">
        <v>2162</v>
      </c>
      <c r="G2305" s="518"/>
      <c r="H2305" s="257" t="s">
        <v>231</v>
      </c>
      <c r="I2305" s="258">
        <v>0.61</v>
      </c>
      <c r="J2305" s="258">
        <v>0</v>
      </c>
      <c r="K2305" s="259">
        <v>23.41</v>
      </c>
      <c r="L2305" s="259">
        <v>14.28</v>
      </c>
    </row>
    <row r="2306" spans="2:12" ht="25.5" x14ac:dyDescent="0.25">
      <c r="B2306" s="255" t="s">
        <v>2273</v>
      </c>
      <c r="C2306" s="256" t="s">
        <v>2520</v>
      </c>
      <c r="D2306" s="255" t="s">
        <v>229</v>
      </c>
      <c r="E2306" s="255" t="s">
        <v>2521</v>
      </c>
      <c r="F2306" s="518" t="s">
        <v>2283</v>
      </c>
      <c r="G2306" s="518"/>
      <c r="H2306" s="257" t="s">
        <v>292</v>
      </c>
      <c r="I2306" s="258">
        <v>0.94</v>
      </c>
      <c r="J2306" s="258">
        <v>0</v>
      </c>
      <c r="K2306" s="259">
        <v>0.35</v>
      </c>
      <c r="L2306" s="259">
        <v>0.33</v>
      </c>
    </row>
    <row r="2307" spans="2:12" ht="25.5" x14ac:dyDescent="0.25">
      <c r="B2307" s="255" t="s">
        <v>2273</v>
      </c>
      <c r="C2307" s="256" t="s">
        <v>2163</v>
      </c>
      <c r="D2307" s="255" t="s">
        <v>229</v>
      </c>
      <c r="E2307" s="255" t="s">
        <v>2164</v>
      </c>
      <c r="F2307" s="518" t="s">
        <v>2162</v>
      </c>
      <c r="G2307" s="518"/>
      <c r="H2307" s="257" t="s">
        <v>231</v>
      </c>
      <c r="I2307" s="258">
        <v>0.61</v>
      </c>
      <c r="J2307" s="258">
        <v>0</v>
      </c>
      <c r="K2307" s="259">
        <v>16.78</v>
      </c>
      <c r="L2307" s="259">
        <v>10.24</v>
      </c>
    </row>
    <row r="2308" spans="2:12" ht="25.5" x14ac:dyDescent="0.25">
      <c r="B2308" s="255" t="s">
        <v>2273</v>
      </c>
      <c r="C2308" s="256" t="s">
        <v>2818</v>
      </c>
      <c r="D2308" s="255" t="s">
        <v>229</v>
      </c>
      <c r="E2308" s="255" t="s">
        <v>2819</v>
      </c>
      <c r="F2308" s="518" t="s">
        <v>2283</v>
      </c>
      <c r="G2308" s="518"/>
      <c r="H2308" s="257" t="s">
        <v>268</v>
      </c>
      <c r="I2308" s="258">
        <v>1</v>
      </c>
      <c r="J2308" s="258">
        <v>0</v>
      </c>
      <c r="K2308" s="259">
        <v>79.48</v>
      </c>
      <c r="L2308" s="259">
        <v>79.48</v>
      </c>
    </row>
    <row r="2309" spans="2:12" ht="25.5" x14ac:dyDescent="0.25">
      <c r="B2309" s="260"/>
      <c r="C2309" s="260"/>
      <c r="D2309" s="260"/>
      <c r="E2309" s="260"/>
      <c r="F2309" s="260"/>
      <c r="G2309" s="260" t="s">
        <v>2274</v>
      </c>
      <c r="H2309" s="261">
        <v>12.59</v>
      </c>
      <c r="I2309" s="260" t="s">
        <v>2275</v>
      </c>
      <c r="J2309" s="261">
        <v>11.92</v>
      </c>
      <c r="K2309" s="260" t="s">
        <v>2276</v>
      </c>
      <c r="L2309" s="261">
        <v>24.51</v>
      </c>
    </row>
    <row r="2310" spans="2:12" ht="25.5" x14ac:dyDescent="0.25">
      <c r="B2310" s="260"/>
      <c r="C2310" s="260"/>
      <c r="D2310" s="260"/>
      <c r="E2310" s="260"/>
      <c r="F2310" s="260"/>
      <c r="G2310" s="260" t="s">
        <v>2277</v>
      </c>
      <c r="H2310" s="261">
        <v>0</v>
      </c>
      <c r="I2310" s="519"/>
      <c r="J2310" s="519" t="s">
        <v>2278</v>
      </c>
      <c r="K2310" s="260"/>
      <c r="L2310" s="261">
        <v>104.31</v>
      </c>
    </row>
    <row r="2311" spans="2:12" ht="13.5" thickBot="1" x14ac:dyDescent="0.3">
      <c r="B2311" s="222"/>
      <c r="C2311" s="222"/>
      <c r="D2311" s="222"/>
      <c r="E2311" s="222"/>
      <c r="F2311" s="222"/>
      <c r="G2311" s="222"/>
      <c r="H2311" s="222"/>
      <c r="I2311" s="222" t="s">
        <v>2279</v>
      </c>
      <c r="J2311" s="262" t="s">
        <v>2695</v>
      </c>
      <c r="K2311" s="222" t="s">
        <v>2280</v>
      </c>
      <c r="L2311" s="263">
        <v>208.62</v>
      </c>
    </row>
    <row r="2312" spans="2:12" ht="13.5" thickTop="1" x14ac:dyDescent="0.25">
      <c r="B2312" s="264"/>
      <c r="C2312" s="264"/>
      <c r="D2312" s="264"/>
      <c r="E2312" s="264"/>
      <c r="F2312" s="264"/>
      <c r="G2312" s="264"/>
      <c r="H2312" s="264"/>
      <c r="I2312" s="264"/>
      <c r="J2312" s="264"/>
      <c r="K2312" s="264"/>
      <c r="L2312" s="264"/>
    </row>
    <row r="2313" spans="2:12" ht="15" x14ac:dyDescent="0.25">
      <c r="B2313" s="247" t="s">
        <v>772</v>
      </c>
      <c r="C2313" s="248" t="s">
        <v>24</v>
      </c>
      <c r="D2313" s="247" t="s">
        <v>50</v>
      </c>
      <c r="E2313" s="247" t="s">
        <v>45</v>
      </c>
      <c r="F2313" s="520" t="s">
        <v>2152</v>
      </c>
      <c r="G2313" s="520"/>
      <c r="H2313" s="249" t="s">
        <v>39</v>
      </c>
      <c r="I2313" s="248" t="s">
        <v>41</v>
      </c>
      <c r="J2313" s="248" t="s">
        <v>2271</v>
      </c>
      <c r="K2313" s="248" t="s">
        <v>82</v>
      </c>
      <c r="L2313" s="248" t="s">
        <v>40</v>
      </c>
    </row>
    <row r="2314" spans="2:12" ht="38.25" x14ac:dyDescent="0.25">
      <c r="B2314" s="250" t="s">
        <v>2272</v>
      </c>
      <c r="C2314" s="251" t="s">
        <v>773</v>
      </c>
      <c r="D2314" s="250" t="s">
        <v>434</v>
      </c>
      <c r="E2314" s="250" t="s">
        <v>774</v>
      </c>
      <c r="F2314" s="521" t="s">
        <v>2808</v>
      </c>
      <c r="G2314" s="521"/>
      <c r="H2314" s="252" t="s">
        <v>428</v>
      </c>
      <c r="I2314" s="253">
        <v>1</v>
      </c>
      <c r="J2314" s="254"/>
      <c r="K2314" s="254">
        <v>28.59</v>
      </c>
      <c r="L2314" s="254">
        <v>28.59</v>
      </c>
    </row>
    <row r="2315" spans="2:12" ht="25.5" x14ac:dyDescent="0.25">
      <c r="B2315" s="255" t="s">
        <v>2273</v>
      </c>
      <c r="C2315" s="256" t="s">
        <v>2184</v>
      </c>
      <c r="D2315" s="255" t="s">
        <v>229</v>
      </c>
      <c r="E2315" s="255" t="s">
        <v>2185</v>
      </c>
      <c r="F2315" s="518" t="s">
        <v>2162</v>
      </c>
      <c r="G2315" s="518"/>
      <c r="H2315" s="257" t="s">
        <v>231</v>
      </c>
      <c r="I2315" s="258">
        <v>7.9500000000000001E-2</v>
      </c>
      <c r="J2315" s="258">
        <v>0</v>
      </c>
      <c r="K2315" s="259">
        <v>23.41</v>
      </c>
      <c r="L2315" s="259">
        <v>1.86</v>
      </c>
    </row>
    <row r="2316" spans="2:12" ht="25.5" x14ac:dyDescent="0.25">
      <c r="B2316" s="255" t="s">
        <v>2273</v>
      </c>
      <c r="C2316" s="256" t="s">
        <v>2528</v>
      </c>
      <c r="D2316" s="255" t="s">
        <v>229</v>
      </c>
      <c r="E2316" s="255" t="s">
        <v>2529</v>
      </c>
      <c r="F2316" s="518" t="s">
        <v>2283</v>
      </c>
      <c r="G2316" s="518"/>
      <c r="H2316" s="257" t="s">
        <v>268</v>
      </c>
      <c r="I2316" s="258">
        <v>9.4999999999999998E-3</v>
      </c>
      <c r="J2316" s="258">
        <v>0</v>
      </c>
      <c r="K2316" s="259">
        <v>48.93</v>
      </c>
      <c r="L2316" s="259">
        <v>0.46</v>
      </c>
    </row>
    <row r="2317" spans="2:12" ht="25.5" x14ac:dyDescent="0.25">
      <c r="B2317" s="255" t="s">
        <v>2273</v>
      </c>
      <c r="C2317" s="256" t="s">
        <v>2504</v>
      </c>
      <c r="D2317" s="255" t="s">
        <v>229</v>
      </c>
      <c r="E2317" s="255" t="s">
        <v>2505</v>
      </c>
      <c r="F2317" s="518" t="s">
        <v>2283</v>
      </c>
      <c r="G2317" s="518"/>
      <c r="H2317" s="257" t="s">
        <v>268</v>
      </c>
      <c r="I2317" s="258">
        <v>8.0000000000000002E-3</v>
      </c>
      <c r="J2317" s="258">
        <v>0</v>
      </c>
      <c r="K2317" s="259">
        <v>1.1200000000000001</v>
      </c>
      <c r="L2317" s="259">
        <v>0.01</v>
      </c>
    </row>
    <row r="2318" spans="2:12" ht="25.5" x14ac:dyDescent="0.25">
      <c r="B2318" s="255" t="s">
        <v>2273</v>
      </c>
      <c r="C2318" s="256" t="s">
        <v>2551</v>
      </c>
      <c r="D2318" s="255" t="s">
        <v>229</v>
      </c>
      <c r="E2318" s="255" t="s">
        <v>2552</v>
      </c>
      <c r="F2318" s="518" t="s">
        <v>2283</v>
      </c>
      <c r="G2318" s="518"/>
      <c r="H2318" s="257" t="s">
        <v>268</v>
      </c>
      <c r="I2318" s="258">
        <v>8.0000000000000002E-3</v>
      </c>
      <c r="J2318" s="258">
        <v>0</v>
      </c>
      <c r="K2318" s="259">
        <v>58.94</v>
      </c>
      <c r="L2318" s="259">
        <v>0.47</v>
      </c>
    </row>
    <row r="2319" spans="2:12" ht="25.5" x14ac:dyDescent="0.25">
      <c r="B2319" s="255" t="s">
        <v>2273</v>
      </c>
      <c r="C2319" s="256" t="s">
        <v>2163</v>
      </c>
      <c r="D2319" s="255" t="s">
        <v>229</v>
      </c>
      <c r="E2319" s="255" t="s">
        <v>2164</v>
      </c>
      <c r="F2319" s="518" t="s">
        <v>2162</v>
      </c>
      <c r="G2319" s="518"/>
      <c r="H2319" s="257" t="s">
        <v>231</v>
      </c>
      <c r="I2319" s="258">
        <v>7.9500000000000001E-2</v>
      </c>
      <c r="J2319" s="258">
        <v>0</v>
      </c>
      <c r="K2319" s="259">
        <v>16.78</v>
      </c>
      <c r="L2319" s="259">
        <v>1.33</v>
      </c>
    </row>
    <row r="2320" spans="2:12" ht="25.5" x14ac:dyDescent="0.25">
      <c r="B2320" s="255" t="s">
        <v>2273</v>
      </c>
      <c r="C2320" s="256" t="s">
        <v>3385</v>
      </c>
      <c r="D2320" s="255" t="s">
        <v>434</v>
      </c>
      <c r="E2320" s="255" t="s">
        <v>3386</v>
      </c>
      <c r="F2320" s="518" t="s">
        <v>2283</v>
      </c>
      <c r="G2320" s="518"/>
      <c r="H2320" s="257" t="s">
        <v>428</v>
      </c>
      <c r="I2320" s="258">
        <v>1</v>
      </c>
      <c r="J2320" s="258">
        <v>0</v>
      </c>
      <c r="K2320" s="259">
        <v>24.47</v>
      </c>
      <c r="L2320" s="259">
        <v>24.47</v>
      </c>
    </row>
    <row r="2321" spans="2:12" ht="25.5" x14ac:dyDescent="0.25">
      <c r="B2321" s="260"/>
      <c r="C2321" s="260"/>
      <c r="D2321" s="260"/>
      <c r="E2321" s="260"/>
      <c r="F2321" s="260"/>
      <c r="G2321" s="260" t="s">
        <v>2274</v>
      </c>
      <c r="H2321" s="261">
        <v>1.64</v>
      </c>
      <c r="I2321" s="260" t="s">
        <v>2275</v>
      </c>
      <c r="J2321" s="261">
        <v>1.55</v>
      </c>
      <c r="K2321" s="260" t="s">
        <v>2276</v>
      </c>
      <c r="L2321" s="261">
        <v>3.19</v>
      </c>
    </row>
    <row r="2322" spans="2:12" ht="25.5" x14ac:dyDescent="0.25">
      <c r="B2322" s="260"/>
      <c r="C2322" s="260"/>
      <c r="D2322" s="260"/>
      <c r="E2322" s="260"/>
      <c r="F2322" s="260"/>
      <c r="G2322" s="260" t="s">
        <v>2277</v>
      </c>
      <c r="H2322" s="261">
        <v>0</v>
      </c>
      <c r="I2322" s="519"/>
      <c r="J2322" s="519" t="s">
        <v>2278</v>
      </c>
      <c r="K2322" s="260"/>
      <c r="L2322" s="261">
        <v>28.59</v>
      </c>
    </row>
    <row r="2323" spans="2:12" ht="13.5" thickBot="1" x14ac:dyDescent="0.3">
      <c r="B2323" s="222"/>
      <c r="C2323" s="222"/>
      <c r="D2323" s="222"/>
      <c r="E2323" s="222"/>
      <c r="F2323" s="222"/>
      <c r="G2323" s="222"/>
      <c r="H2323" s="222"/>
      <c r="I2323" s="222" t="s">
        <v>2279</v>
      </c>
      <c r="J2323" s="262" t="s">
        <v>2553</v>
      </c>
      <c r="K2323" s="222" t="s">
        <v>2280</v>
      </c>
      <c r="L2323" s="263">
        <v>28.59</v>
      </c>
    </row>
    <row r="2324" spans="2:12" ht="13.5" thickTop="1" x14ac:dyDescent="0.25">
      <c r="B2324" s="264"/>
      <c r="C2324" s="264"/>
      <c r="D2324" s="264"/>
      <c r="E2324" s="264"/>
      <c r="F2324" s="264"/>
      <c r="G2324" s="264"/>
      <c r="H2324" s="264"/>
      <c r="I2324" s="264"/>
      <c r="J2324" s="264"/>
      <c r="K2324" s="264"/>
      <c r="L2324" s="264"/>
    </row>
    <row r="2325" spans="2:12" ht="15" x14ac:dyDescent="0.25">
      <c r="B2325" s="247" t="s">
        <v>775</v>
      </c>
      <c r="C2325" s="248" t="s">
        <v>24</v>
      </c>
      <c r="D2325" s="247" t="s">
        <v>50</v>
      </c>
      <c r="E2325" s="247" t="s">
        <v>45</v>
      </c>
      <c r="F2325" s="520" t="s">
        <v>2152</v>
      </c>
      <c r="G2325" s="520"/>
      <c r="H2325" s="249" t="s">
        <v>39</v>
      </c>
      <c r="I2325" s="248" t="s">
        <v>41</v>
      </c>
      <c r="J2325" s="248" t="s">
        <v>2271</v>
      </c>
      <c r="K2325" s="248" t="s">
        <v>82</v>
      </c>
      <c r="L2325" s="248" t="s">
        <v>40</v>
      </c>
    </row>
    <row r="2326" spans="2:12" ht="38.25" x14ac:dyDescent="0.25">
      <c r="B2326" s="250" t="s">
        <v>2272</v>
      </c>
      <c r="C2326" s="251" t="s">
        <v>776</v>
      </c>
      <c r="D2326" s="250" t="s">
        <v>434</v>
      </c>
      <c r="E2326" s="250" t="s">
        <v>777</v>
      </c>
      <c r="F2326" s="521" t="s">
        <v>2808</v>
      </c>
      <c r="G2326" s="521"/>
      <c r="H2326" s="252" t="s">
        <v>428</v>
      </c>
      <c r="I2326" s="253">
        <v>1</v>
      </c>
      <c r="J2326" s="254"/>
      <c r="K2326" s="254">
        <v>73.17</v>
      </c>
      <c r="L2326" s="254">
        <v>73.17</v>
      </c>
    </row>
    <row r="2327" spans="2:12" ht="25.5" x14ac:dyDescent="0.25">
      <c r="B2327" s="255" t="s">
        <v>2273</v>
      </c>
      <c r="C2327" s="256" t="s">
        <v>2504</v>
      </c>
      <c r="D2327" s="255" t="s">
        <v>229</v>
      </c>
      <c r="E2327" s="255" t="s">
        <v>2505</v>
      </c>
      <c r="F2327" s="518" t="s">
        <v>2283</v>
      </c>
      <c r="G2327" s="518"/>
      <c r="H2327" s="257" t="s">
        <v>268</v>
      </c>
      <c r="I2327" s="258">
        <v>1.84E-2</v>
      </c>
      <c r="J2327" s="258">
        <v>0</v>
      </c>
      <c r="K2327" s="259">
        <v>1.1200000000000001</v>
      </c>
      <c r="L2327" s="259">
        <v>0.02</v>
      </c>
    </row>
    <row r="2328" spans="2:12" ht="25.5" x14ac:dyDescent="0.25">
      <c r="B2328" s="255" t="s">
        <v>2273</v>
      </c>
      <c r="C2328" s="256" t="s">
        <v>2551</v>
      </c>
      <c r="D2328" s="255" t="s">
        <v>229</v>
      </c>
      <c r="E2328" s="255" t="s">
        <v>2552</v>
      </c>
      <c r="F2328" s="518" t="s">
        <v>2283</v>
      </c>
      <c r="G2328" s="518"/>
      <c r="H2328" s="257" t="s">
        <v>268</v>
      </c>
      <c r="I2328" s="258">
        <v>3.2000000000000001E-2</v>
      </c>
      <c r="J2328" s="258">
        <v>0</v>
      </c>
      <c r="K2328" s="259">
        <v>58.94</v>
      </c>
      <c r="L2328" s="259">
        <v>1.89</v>
      </c>
    </row>
    <row r="2329" spans="2:12" ht="25.5" x14ac:dyDescent="0.25">
      <c r="B2329" s="255" t="s">
        <v>2273</v>
      </c>
      <c r="C2329" s="256" t="s">
        <v>2184</v>
      </c>
      <c r="D2329" s="255" t="s">
        <v>229</v>
      </c>
      <c r="E2329" s="255" t="s">
        <v>2185</v>
      </c>
      <c r="F2329" s="518" t="s">
        <v>2162</v>
      </c>
      <c r="G2329" s="518"/>
      <c r="H2329" s="257" t="s">
        <v>231</v>
      </c>
      <c r="I2329" s="258">
        <v>0.18379999999999999</v>
      </c>
      <c r="J2329" s="258">
        <v>0</v>
      </c>
      <c r="K2329" s="259">
        <v>23.41</v>
      </c>
      <c r="L2329" s="259">
        <v>4.3</v>
      </c>
    </row>
    <row r="2330" spans="2:12" ht="25.5" x14ac:dyDescent="0.25">
      <c r="B2330" s="255" t="s">
        <v>2273</v>
      </c>
      <c r="C2330" s="256" t="s">
        <v>2528</v>
      </c>
      <c r="D2330" s="255" t="s">
        <v>229</v>
      </c>
      <c r="E2330" s="255" t="s">
        <v>2529</v>
      </c>
      <c r="F2330" s="518" t="s">
        <v>2283</v>
      </c>
      <c r="G2330" s="518"/>
      <c r="H2330" s="257" t="s">
        <v>268</v>
      </c>
      <c r="I2330" s="258">
        <v>4.1000000000000002E-2</v>
      </c>
      <c r="J2330" s="258">
        <v>0</v>
      </c>
      <c r="K2330" s="259">
        <v>48.93</v>
      </c>
      <c r="L2330" s="259">
        <v>2.0099999999999998</v>
      </c>
    </row>
    <row r="2331" spans="2:12" ht="25.5" x14ac:dyDescent="0.25">
      <c r="B2331" s="255" t="s">
        <v>2273</v>
      </c>
      <c r="C2331" s="256" t="s">
        <v>3387</v>
      </c>
      <c r="D2331" s="255" t="s">
        <v>434</v>
      </c>
      <c r="E2331" s="255" t="s">
        <v>3388</v>
      </c>
      <c r="F2331" s="518" t="s">
        <v>2283</v>
      </c>
      <c r="G2331" s="518"/>
      <c r="H2331" s="257" t="s">
        <v>428</v>
      </c>
      <c r="I2331" s="258">
        <v>1</v>
      </c>
      <c r="J2331" s="258">
        <v>0</v>
      </c>
      <c r="K2331" s="259">
        <v>61.89</v>
      </c>
      <c r="L2331" s="259">
        <v>61.89</v>
      </c>
    </row>
    <row r="2332" spans="2:12" ht="25.5" x14ac:dyDescent="0.25">
      <c r="B2332" s="255" t="s">
        <v>2273</v>
      </c>
      <c r="C2332" s="256" t="s">
        <v>2163</v>
      </c>
      <c r="D2332" s="255" t="s">
        <v>229</v>
      </c>
      <c r="E2332" s="255" t="s">
        <v>2164</v>
      </c>
      <c r="F2332" s="518" t="s">
        <v>2162</v>
      </c>
      <c r="G2332" s="518"/>
      <c r="H2332" s="257" t="s">
        <v>231</v>
      </c>
      <c r="I2332" s="258">
        <v>0.18379999999999999</v>
      </c>
      <c r="J2332" s="258">
        <v>0</v>
      </c>
      <c r="K2332" s="259">
        <v>16.78</v>
      </c>
      <c r="L2332" s="259">
        <v>3.08</v>
      </c>
    </row>
    <row r="2333" spans="2:12" ht="25.5" x14ac:dyDescent="0.25">
      <c r="B2333" s="260"/>
      <c r="C2333" s="260"/>
      <c r="D2333" s="260"/>
      <c r="E2333" s="260"/>
      <c r="F2333" s="260"/>
      <c r="G2333" s="260" t="s">
        <v>2274</v>
      </c>
      <c r="H2333" s="261">
        <v>3.79</v>
      </c>
      <c r="I2333" s="260" t="s">
        <v>2275</v>
      </c>
      <c r="J2333" s="261">
        <v>3.59</v>
      </c>
      <c r="K2333" s="260" t="s">
        <v>2276</v>
      </c>
      <c r="L2333" s="261">
        <v>7.38</v>
      </c>
    </row>
    <row r="2334" spans="2:12" ht="25.5" x14ac:dyDescent="0.25">
      <c r="B2334" s="260"/>
      <c r="C2334" s="260"/>
      <c r="D2334" s="260"/>
      <c r="E2334" s="260"/>
      <c r="F2334" s="260"/>
      <c r="G2334" s="260" t="s">
        <v>2277</v>
      </c>
      <c r="H2334" s="261">
        <v>0</v>
      </c>
      <c r="I2334" s="519"/>
      <c r="J2334" s="519" t="s">
        <v>2278</v>
      </c>
      <c r="K2334" s="260"/>
      <c r="L2334" s="261">
        <v>73.17</v>
      </c>
    </row>
    <row r="2335" spans="2:12" ht="13.5" thickBot="1" x14ac:dyDescent="0.3">
      <c r="B2335" s="222"/>
      <c r="C2335" s="222"/>
      <c r="D2335" s="222"/>
      <c r="E2335" s="222"/>
      <c r="F2335" s="222"/>
      <c r="G2335" s="222"/>
      <c r="H2335" s="222"/>
      <c r="I2335" s="222" t="s">
        <v>2279</v>
      </c>
      <c r="J2335" s="262" t="s">
        <v>2553</v>
      </c>
      <c r="K2335" s="222" t="s">
        <v>2280</v>
      </c>
      <c r="L2335" s="263">
        <v>73.17</v>
      </c>
    </row>
    <row r="2336" spans="2:12" ht="13.5" thickTop="1" x14ac:dyDescent="0.25">
      <c r="B2336" s="264"/>
      <c r="C2336" s="264"/>
      <c r="D2336" s="264"/>
      <c r="E2336" s="264"/>
      <c r="F2336" s="264"/>
      <c r="G2336" s="264"/>
      <c r="H2336" s="264"/>
      <c r="I2336" s="264"/>
      <c r="J2336" s="264"/>
      <c r="K2336" s="264"/>
      <c r="L2336" s="264"/>
    </row>
    <row r="2337" spans="2:12" ht="15" x14ac:dyDescent="0.25">
      <c r="B2337" s="247" t="s">
        <v>778</v>
      </c>
      <c r="C2337" s="248" t="s">
        <v>24</v>
      </c>
      <c r="D2337" s="247" t="s">
        <v>50</v>
      </c>
      <c r="E2337" s="247" t="s">
        <v>45</v>
      </c>
      <c r="F2337" s="520" t="s">
        <v>2152</v>
      </c>
      <c r="G2337" s="520"/>
      <c r="H2337" s="249" t="s">
        <v>39</v>
      </c>
      <c r="I2337" s="248" t="s">
        <v>41</v>
      </c>
      <c r="J2337" s="248" t="s">
        <v>2271</v>
      </c>
      <c r="K2337" s="248" t="s">
        <v>82</v>
      </c>
      <c r="L2337" s="248" t="s">
        <v>40</v>
      </c>
    </row>
    <row r="2338" spans="2:12" ht="25.5" x14ac:dyDescent="0.25">
      <c r="B2338" s="250" t="s">
        <v>2272</v>
      </c>
      <c r="C2338" s="251" t="s">
        <v>779</v>
      </c>
      <c r="D2338" s="250" t="s">
        <v>229</v>
      </c>
      <c r="E2338" s="250" t="s">
        <v>780</v>
      </c>
      <c r="F2338" s="521">
        <v>8</v>
      </c>
      <c r="G2338" s="521"/>
      <c r="H2338" s="252" t="s">
        <v>279</v>
      </c>
      <c r="I2338" s="253">
        <v>1</v>
      </c>
      <c r="J2338" s="254"/>
      <c r="K2338" s="254">
        <v>52.54</v>
      </c>
      <c r="L2338" s="254">
        <v>52.54</v>
      </c>
    </row>
    <row r="2339" spans="2:12" ht="25.5" x14ac:dyDescent="0.25">
      <c r="B2339" s="255" t="s">
        <v>2273</v>
      </c>
      <c r="C2339" s="256" t="s">
        <v>2163</v>
      </c>
      <c r="D2339" s="255" t="s">
        <v>229</v>
      </c>
      <c r="E2339" s="255" t="s">
        <v>2164</v>
      </c>
      <c r="F2339" s="518" t="s">
        <v>2162</v>
      </c>
      <c r="G2339" s="518"/>
      <c r="H2339" s="257" t="s">
        <v>231</v>
      </c>
      <c r="I2339" s="258">
        <v>0.25</v>
      </c>
      <c r="J2339" s="258">
        <v>0</v>
      </c>
      <c r="K2339" s="259">
        <v>16.78</v>
      </c>
      <c r="L2339" s="259">
        <v>4.2</v>
      </c>
    </row>
    <row r="2340" spans="2:12" ht="25.5" x14ac:dyDescent="0.25">
      <c r="B2340" s="255" t="s">
        <v>2273</v>
      </c>
      <c r="C2340" s="256" t="s">
        <v>2520</v>
      </c>
      <c r="D2340" s="255" t="s">
        <v>229</v>
      </c>
      <c r="E2340" s="255" t="s">
        <v>2521</v>
      </c>
      <c r="F2340" s="518" t="s">
        <v>2283</v>
      </c>
      <c r="G2340" s="518"/>
      <c r="H2340" s="257" t="s">
        <v>292</v>
      </c>
      <c r="I2340" s="258">
        <v>0.28000000000000003</v>
      </c>
      <c r="J2340" s="258">
        <v>0</v>
      </c>
      <c r="K2340" s="259">
        <v>0.35</v>
      </c>
      <c r="L2340" s="259">
        <v>0.1</v>
      </c>
    </row>
    <row r="2341" spans="2:12" ht="25.5" x14ac:dyDescent="0.25">
      <c r="B2341" s="255" t="s">
        <v>2273</v>
      </c>
      <c r="C2341" s="256" t="s">
        <v>2815</v>
      </c>
      <c r="D2341" s="255" t="s">
        <v>229</v>
      </c>
      <c r="E2341" s="255" t="s">
        <v>2816</v>
      </c>
      <c r="F2341" s="518" t="s">
        <v>2283</v>
      </c>
      <c r="G2341" s="518"/>
      <c r="H2341" s="257" t="s">
        <v>268</v>
      </c>
      <c r="I2341" s="258">
        <v>1</v>
      </c>
      <c r="J2341" s="258">
        <v>0</v>
      </c>
      <c r="K2341" s="259">
        <v>42.41</v>
      </c>
      <c r="L2341" s="259">
        <v>42.41</v>
      </c>
    </row>
    <row r="2342" spans="2:12" ht="25.5" x14ac:dyDescent="0.25">
      <c r="B2342" s="255" t="s">
        <v>2273</v>
      </c>
      <c r="C2342" s="256" t="s">
        <v>2184</v>
      </c>
      <c r="D2342" s="255" t="s">
        <v>229</v>
      </c>
      <c r="E2342" s="255" t="s">
        <v>2185</v>
      </c>
      <c r="F2342" s="518" t="s">
        <v>2162</v>
      </c>
      <c r="G2342" s="518"/>
      <c r="H2342" s="257" t="s">
        <v>231</v>
      </c>
      <c r="I2342" s="258">
        <v>0.25</v>
      </c>
      <c r="J2342" s="258">
        <v>0</v>
      </c>
      <c r="K2342" s="259">
        <v>23.41</v>
      </c>
      <c r="L2342" s="259">
        <v>5.85</v>
      </c>
    </row>
    <row r="2343" spans="2:12" ht="25.5" x14ac:dyDescent="0.25">
      <c r="B2343" s="260"/>
      <c r="C2343" s="260"/>
      <c r="D2343" s="260"/>
      <c r="E2343" s="260"/>
      <c r="F2343" s="260"/>
      <c r="G2343" s="260" t="s">
        <v>2274</v>
      </c>
      <c r="H2343" s="261">
        <v>5.16</v>
      </c>
      <c r="I2343" s="260" t="s">
        <v>2275</v>
      </c>
      <c r="J2343" s="261">
        <v>4.88</v>
      </c>
      <c r="K2343" s="260" t="s">
        <v>2276</v>
      </c>
      <c r="L2343" s="261">
        <v>10.039999999999999</v>
      </c>
    </row>
    <row r="2344" spans="2:12" ht="25.5" x14ac:dyDescent="0.25">
      <c r="B2344" s="260"/>
      <c r="C2344" s="260"/>
      <c r="D2344" s="260"/>
      <c r="E2344" s="260"/>
      <c r="F2344" s="260"/>
      <c r="G2344" s="260" t="s">
        <v>2277</v>
      </c>
      <c r="H2344" s="261">
        <v>0</v>
      </c>
      <c r="I2344" s="519"/>
      <c r="J2344" s="519" t="s">
        <v>2278</v>
      </c>
      <c r="K2344" s="260"/>
      <c r="L2344" s="261">
        <v>52.54</v>
      </c>
    </row>
    <row r="2345" spans="2:12" ht="13.5" thickBot="1" x14ac:dyDescent="0.3">
      <c r="B2345" s="222"/>
      <c r="C2345" s="222"/>
      <c r="D2345" s="222"/>
      <c r="E2345" s="222"/>
      <c r="F2345" s="222"/>
      <c r="G2345" s="222"/>
      <c r="H2345" s="222"/>
      <c r="I2345" s="222" t="s">
        <v>2279</v>
      </c>
      <c r="J2345" s="262" t="s">
        <v>2741</v>
      </c>
      <c r="K2345" s="222" t="s">
        <v>2280</v>
      </c>
      <c r="L2345" s="263">
        <v>210.16</v>
      </c>
    </row>
    <row r="2346" spans="2:12" ht="13.5" thickTop="1" x14ac:dyDescent="0.25">
      <c r="B2346" s="264"/>
      <c r="C2346" s="264"/>
      <c r="D2346" s="264"/>
      <c r="E2346" s="264"/>
      <c r="F2346" s="264"/>
      <c r="G2346" s="264"/>
      <c r="H2346" s="264"/>
      <c r="I2346" s="264"/>
      <c r="J2346" s="264"/>
      <c r="K2346" s="264"/>
      <c r="L2346" s="264"/>
    </row>
    <row r="2347" spans="2:12" ht="15" x14ac:dyDescent="0.25">
      <c r="B2347" s="247" t="s">
        <v>781</v>
      </c>
      <c r="C2347" s="248" t="s">
        <v>24</v>
      </c>
      <c r="D2347" s="247" t="s">
        <v>50</v>
      </c>
      <c r="E2347" s="247" t="s">
        <v>45</v>
      </c>
      <c r="F2347" s="520" t="s">
        <v>2152</v>
      </c>
      <c r="G2347" s="520"/>
      <c r="H2347" s="249" t="s">
        <v>39</v>
      </c>
      <c r="I2347" s="248" t="s">
        <v>41</v>
      </c>
      <c r="J2347" s="248" t="s">
        <v>2271</v>
      </c>
      <c r="K2347" s="248" t="s">
        <v>82</v>
      </c>
      <c r="L2347" s="248" t="s">
        <v>40</v>
      </c>
    </row>
    <row r="2348" spans="2:12" ht="25.5" x14ac:dyDescent="0.25">
      <c r="B2348" s="250" t="s">
        <v>2272</v>
      </c>
      <c r="C2348" s="251" t="s">
        <v>782</v>
      </c>
      <c r="D2348" s="250" t="s">
        <v>229</v>
      </c>
      <c r="E2348" s="250" t="s">
        <v>783</v>
      </c>
      <c r="F2348" s="521">
        <v>8</v>
      </c>
      <c r="G2348" s="521"/>
      <c r="H2348" s="252" t="s">
        <v>279</v>
      </c>
      <c r="I2348" s="253">
        <v>1</v>
      </c>
      <c r="J2348" s="254"/>
      <c r="K2348" s="254">
        <v>13.57</v>
      </c>
      <c r="L2348" s="254">
        <v>13.57</v>
      </c>
    </row>
    <row r="2349" spans="2:12" ht="25.5" x14ac:dyDescent="0.25">
      <c r="B2349" s="255" t="s">
        <v>2273</v>
      </c>
      <c r="C2349" s="256" t="s">
        <v>2163</v>
      </c>
      <c r="D2349" s="255" t="s">
        <v>229</v>
      </c>
      <c r="E2349" s="255" t="s">
        <v>2164</v>
      </c>
      <c r="F2349" s="518" t="s">
        <v>2162</v>
      </c>
      <c r="G2349" s="518"/>
      <c r="H2349" s="257" t="s">
        <v>231</v>
      </c>
      <c r="I2349" s="258">
        <v>0.25</v>
      </c>
      <c r="J2349" s="258">
        <v>0</v>
      </c>
      <c r="K2349" s="259">
        <v>16.78</v>
      </c>
      <c r="L2349" s="259">
        <v>4.2</v>
      </c>
    </row>
    <row r="2350" spans="2:12" ht="25.5" x14ac:dyDescent="0.25">
      <c r="B2350" s="255" t="s">
        <v>2273</v>
      </c>
      <c r="C2350" s="256" t="s">
        <v>2349</v>
      </c>
      <c r="D2350" s="255" t="s">
        <v>229</v>
      </c>
      <c r="E2350" s="255" t="s">
        <v>2350</v>
      </c>
      <c r="F2350" s="518" t="s">
        <v>2283</v>
      </c>
      <c r="G2350" s="518"/>
      <c r="H2350" s="257" t="s">
        <v>268</v>
      </c>
      <c r="I2350" s="258">
        <v>1</v>
      </c>
      <c r="J2350" s="258">
        <v>0</v>
      </c>
      <c r="K2350" s="259">
        <v>3.44</v>
      </c>
      <c r="L2350" s="259">
        <v>3.44</v>
      </c>
    </row>
    <row r="2351" spans="2:12" ht="25.5" x14ac:dyDescent="0.25">
      <c r="B2351" s="255" t="s">
        <v>2273</v>
      </c>
      <c r="C2351" s="256" t="s">
        <v>2520</v>
      </c>
      <c r="D2351" s="255" t="s">
        <v>229</v>
      </c>
      <c r="E2351" s="255" t="s">
        <v>2521</v>
      </c>
      <c r="F2351" s="518" t="s">
        <v>2283</v>
      </c>
      <c r="G2351" s="518"/>
      <c r="H2351" s="257" t="s">
        <v>292</v>
      </c>
      <c r="I2351" s="258">
        <v>0.28000000000000003</v>
      </c>
      <c r="J2351" s="258">
        <v>0</v>
      </c>
      <c r="K2351" s="259">
        <v>0.35</v>
      </c>
      <c r="L2351" s="259">
        <v>0.1</v>
      </c>
    </row>
    <row r="2352" spans="2:12" ht="25.5" x14ac:dyDescent="0.25">
      <c r="B2352" s="255" t="s">
        <v>2273</v>
      </c>
      <c r="C2352" s="256" t="s">
        <v>2184</v>
      </c>
      <c r="D2352" s="255" t="s">
        <v>229</v>
      </c>
      <c r="E2352" s="255" t="s">
        <v>2185</v>
      </c>
      <c r="F2352" s="518" t="s">
        <v>2162</v>
      </c>
      <c r="G2352" s="518"/>
      <c r="H2352" s="257" t="s">
        <v>231</v>
      </c>
      <c r="I2352" s="258">
        <v>0.25</v>
      </c>
      <c r="J2352" s="258">
        <v>0</v>
      </c>
      <c r="K2352" s="259">
        <v>23.41</v>
      </c>
      <c r="L2352" s="259">
        <v>5.85</v>
      </c>
    </row>
    <row r="2353" spans="2:12" ht="25.5" x14ac:dyDescent="0.25">
      <c r="B2353" s="260"/>
      <c r="C2353" s="260"/>
      <c r="D2353" s="260"/>
      <c r="E2353" s="260"/>
      <c r="F2353" s="260"/>
      <c r="G2353" s="260" t="s">
        <v>2274</v>
      </c>
      <c r="H2353" s="261">
        <v>5.16</v>
      </c>
      <c r="I2353" s="260" t="s">
        <v>2275</v>
      </c>
      <c r="J2353" s="261">
        <v>4.88</v>
      </c>
      <c r="K2353" s="260" t="s">
        <v>2276</v>
      </c>
      <c r="L2353" s="261">
        <v>10.039999999999999</v>
      </c>
    </row>
    <row r="2354" spans="2:12" ht="25.5" x14ac:dyDescent="0.25">
      <c r="B2354" s="260"/>
      <c r="C2354" s="260"/>
      <c r="D2354" s="260"/>
      <c r="E2354" s="260"/>
      <c r="F2354" s="260"/>
      <c r="G2354" s="260" t="s">
        <v>2277</v>
      </c>
      <c r="H2354" s="261">
        <v>0</v>
      </c>
      <c r="I2354" s="519"/>
      <c r="J2354" s="519" t="s">
        <v>2278</v>
      </c>
      <c r="K2354" s="260"/>
      <c r="L2354" s="261">
        <v>13.57</v>
      </c>
    </row>
    <row r="2355" spans="2:12" ht="13.5" thickBot="1" x14ac:dyDescent="0.3">
      <c r="B2355" s="222"/>
      <c r="C2355" s="222"/>
      <c r="D2355" s="222"/>
      <c r="E2355" s="222"/>
      <c r="F2355" s="222"/>
      <c r="G2355" s="222"/>
      <c r="H2355" s="222"/>
      <c r="I2355" s="222" t="s">
        <v>2279</v>
      </c>
      <c r="J2355" s="262" t="s">
        <v>2674</v>
      </c>
      <c r="K2355" s="222" t="s">
        <v>2280</v>
      </c>
      <c r="L2355" s="263">
        <v>135.69999999999999</v>
      </c>
    </row>
    <row r="2356" spans="2:12" ht="13.5" thickTop="1" x14ac:dyDescent="0.25">
      <c r="B2356" s="264"/>
      <c r="C2356" s="264"/>
      <c r="D2356" s="264"/>
      <c r="E2356" s="264"/>
      <c r="F2356" s="264"/>
      <c r="G2356" s="264"/>
      <c r="H2356" s="264"/>
      <c r="I2356" s="264"/>
      <c r="J2356" s="264"/>
      <c r="K2356" s="264"/>
      <c r="L2356" s="264"/>
    </row>
    <row r="2357" spans="2:12" ht="45" x14ac:dyDescent="0.25">
      <c r="B2357" s="247" t="s">
        <v>784</v>
      </c>
      <c r="C2357" s="248" t="s">
        <v>24</v>
      </c>
      <c r="D2357" s="247" t="s">
        <v>50</v>
      </c>
      <c r="E2357" s="247" t="s">
        <v>45</v>
      </c>
      <c r="F2357" s="520" t="s">
        <v>2152</v>
      </c>
      <c r="G2357" s="520"/>
      <c r="H2357" s="249" t="s">
        <v>39</v>
      </c>
      <c r="I2357" s="248" t="s">
        <v>41</v>
      </c>
      <c r="J2357" s="248" t="s">
        <v>2271</v>
      </c>
      <c r="K2357" s="248" t="s">
        <v>82</v>
      </c>
      <c r="L2357" s="248" t="s">
        <v>40</v>
      </c>
    </row>
    <row r="2358" spans="2:12" ht="25.5" x14ac:dyDescent="0.25">
      <c r="B2358" s="250" t="s">
        <v>2272</v>
      </c>
      <c r="C2358" s="251" t="s">
        <v>785</v>
      </c>
      <c r="D2358" s="250" t="s">
        <v>229</v>
      </c>
      <c r="E2358" s="250" t="s">
        <v>786</v>
      </c>
      <c r="F2358" s="521">
        <v>8</v>
      </c>
      <c r="G2358" s="521"/>
      <c r="H2358" s="252" t="s">
        <v>279</v>
      </c>
      <c r="I2358" s="253">
        <v>1</v>
      </c>
      <c r="J2358" s="254"/>
      <c r="K2358" s="254">
        <v>8.15</v>
      </c>
      <c r="L2358" s="254">
        <v>8.15</v>
      </c>
    </row>
    <row r="2359" spans="2:12" ht="25.5" x14ac:dyDescent="0.25">
      <c r="B2359" s="255" t="s">
        <v>2273</v>
      </c>
      <c r="C2359" s="256" t="s">
        <v>2184</v>
      </c>
      <c r="D2359" s="255" t="s">
        <v>229</v>
      </c>
      <c r="E2359" s="255" t="s">
        <v>2185</v>
      </c>
      <c r="F2359" s="518" t="s">
        <v>2162</v>
      </c>
      <c r="G2359" s="518"/>
      <c r="H2359" s="257" t="s">
        <v>231</v>
      </c>
      <c r="I2359" s="258">
        <v>0.15</v>
      </c>
      <c r="J2359" s="258">
        <v>0</v>
      </c>
      <c r="K2359" s="259">
        <v>23.41</v>
      </c>
      <c r="L2359" s="259">
        <v>3.51</v>
      </c>
    </row>
    <row r="2360" spans="2:12" ht="25.5" x14ac:dyDescent="0.25">
      <c r="B2360" s="255" t="s">
        <v>2273</v>
      </c>
      <c r="C2360" s="256" t="s">
        <v>2520</v>
      </c>
      <c r="D2360" s="255" t="s">
        <v>229</v>
      </c>
      <c r="E2360" s="255" t="s">
        <v>2521</v>
      </c>
      <c r="F2360" s="518" t="s">
        <v>2283</v>
      </c>
      <c r="G2360" s="518"/>
      <c r="H2360" s="257" t="s">
        <v>292</v>
      </c>
      <c r="I2360" s="258">
        <v>0.39</v>
      </c>
      <c r="J2360" s="258">
        <v>0</v>
      </c>
      <c r="K2360" s="259">
        <v>0.35</v>
      </c>
      <c r="L2360" s="259">
        <v>0.14000000000000001</v>
      </c>
    </row>
    <row r="2361" spans="2:12" ht="25.5" x14ac:dyDescent="0.25">
      <c r="B2361" s="255" t="s">
        <v>2273</v>
      </c>
      <c r="C2361" s="256" t="s">
        <v>2163</v>
      </c>
      <c r="D2361" s="255" t="s">
        <v>229</v>
      </c>
      <c r="E2361" s="255" t="s">
        <v>2164</v>
      </c>
      <c r="F2361" s="518" t="s">
        <v>2162</v>
      </c>
      <c r="G2361" s="518"/>
      <c r="H2361" s="257" t="s">
        <v>231</v>
      </c>
      <c r="I2361" s="258">
        <v>0.15</v>
      </c>
      <c r="J2361" s="258">
        <v>0</v>
      </c>
      <c r="K2361" s="259">
        <v>16.78</v>
      </c>
      <c r="L2361" s="259">
        <v>2.52</v>
      </c>
    </row>
    <row r="2362" spans="2:12" ht="25.5" x14ac:dyDescent="0.25">
      <c r="B2362" s="255" t="s">
        <v>2273</v>
      </c>
      <c r="C2362" s="256" t="s">
        <v>2321</v>
      </c>
      <c r="D2362" s="255" t="s">
        <v>229</v>
      </c>
      <c r="E2362" s="255" t="s">
        <v>2322</v>
      </c>
      <c r="F2362" s="518" t="s">
        <v>2283</v>
      </c>
      <c r="G2362" s="518"/>
      <c r="H2362" s="257" t="s">
        <v>268</v>
      </c>
      <c r="I2362" s="258">
        <v>1</v>
      </c>
      <c r="J2362" s="258">
        <v>0</v>
      </c>
      <c r="K2362" s="259">
        <v>2</v>
      </c>
      <c r="L2362" s="259">
        <v>2</v>
      </c>
    </row>
    <row r="2363" spans="2:12" ht="25.5" x14ac:dyDescent="0.25">
      <c r="B2363" s="260"/>
      <c r="C2363" s="260"/>
      <c r="D2363" s="260"/>
      <c r="E2363" s="260"/>
      <c r="F2363" s="260"/>
      <c r="G2363" s="260" t="s">
        <v>2274</v>
      </c>
      <c r="H2363" s="261">
        <v>3.09</v>
      </c>
      <c r="I2363" s="260" t="s">
        <v>2275</v>
      </c>
      <c r="J2363" s="261">
        <v>2.93</v>
      </c>
      <c r="K2363" s="260" t="s">
        <v>2276</v>
      </c>
      <c r="L2363" s="261">
        <v>6.02</v>
      </c>
    </row>
    <row r="2364" spans="2:12" ht="25.5" x14ac:dyDescent="0.25">
      <c r="B2364" s="260"/>
      <c r="C2364" s="260"/>
      <c r="D2364" s="260"/>
      <c r="E2364" s="260"/>
      <c r="F2364" s="260"/>
      <c r="G2364" s="260" t="s">
        <v>2277</v>
      </c>
      <c r="H2364" s="261">
        <v>0</v>
      </c>
      <c r="I2364" s="519"/>
      <c r="J2364" s="519" t="s">
        <v>2278</v>
      </c>
      <c r="K2364" s="260"/>
      <c r="L2364" s="261">
        <v>8.15</v>
      </c>
    </row>
    <row r="2365" spans="2:12" ht="13.5" thickBot="1" x14ac:dyDescent="0.3">
      <c r="B2365" s="222"/>
      <c r="C2365" s="222"/>
      <c r="D2365" s="222"/>
      <c r="E2365" s="222"/>
      <c r="F2365" s="222"/>
      <c r="G2365" s="222"/>
      <c r="H2365" s="222"/>
      <c r="I2365" s="222" t="s">
        <v>2279</v>
      </c>
      <c r="J2365" s="262" t="s">
        <v>2695</v>
      </c>
      <c r="K2365" s="222" t="s">
        <v>2280</v>
      </c>
      <c r="L2365" s="263">
        <v>16.3</v>
      </c>
    </row>
    <row r="2366" spans="2:12" ht="13.5" thickTop="1" x14ac:dyDescent="0.25">
      <c r="B2366" s="264"/>
      <c r="C2366" s="264"/>
      <c r="D2366" s="264"/>
      <c r="E2366" s="264"/>
      <c r="F2366" s="264"/>
      <c r="G2366" s="264"/>
      <c r="H2366" s="264"/>
      <c r="I2366" s="264"/>
      <c r="J2366" s="264"/>
      <c r="K2366" s="264"/>
      <c r="L2366" s="264"/>
    </row>
    <row r="2367" spans="2:12" ht="45" x14ac:dyDescent="0.25">
      <c r="B2367" s="247" t="s">
        <v>787</v>
      </c>
      <c r="C2367" s="248" t="s">
        <v>24</v>
      </c>
      <c r="D2367" s="247" t="s">
        <v>50</v>
      </c>
      <c r="E2367" s="247" t="s">
        <v>45</v>
      </c>
      <c r="F2367" s="520" t="s">
        <v>2152</v>
      </c>
      <c r="G2367" s="520"/>
      <c r="H2367" s="249" t="s">
        <v>39</v>
      </c>
      <c r="I2367" s="248" t="s">
        <v>41</v>
      </c>
      <c r="J2367" s="248" t="s">
        <v>2271</v>
      </c>
      <c r="K2367" s="248" t="s">
        <v>82</v>
      </c>
      <c r="L2367" s="248" t="s">
        <v>40</v>
      </c>
    </row>
    <row r="2368" spans="2:12" ht="25.5" x14ac:dyDescent="0.25">
      <c r="B2368" s="250" t="s">
        <v>2272</v>
      </c>
      <c r="C2368" s="251" t="s">
        <v>788</v>
      </c>
      <c r="D2368" s="250" t="s">
        <v>229</v>
      </c>
      <c r="E2368" s="250" t="s">
        <v>789</v>
      </c>
      <c r="F2368" s="521">
        <v>8</v>
      </c>
      <c r="G2368" s="521"/>
      <c r="H2368" s="252" t="s">
        <v>279</v>
      </c>
      <c r="I2368" s="253">
        <v>1</v>
      </c>
      <c r="J2368" s="254"/>
      <c r="K2368" s="254">
        <v>34.93</v>
      </c>
      <c r="L2368" s="254">
        <v>34.93</v>
      </c>
    </row>
    <row r="2369" spans="2:12" ht="25.5" x14ac:dyDescent="0.25">
      <c r="B2369" s="255" t="s">
        <v>2273</v>
      </c>
      <c r="C2369" s="256" t="s">
        <v>2163</v>
      </c>
      <c r="D2369" s="255" t="s">
        <v>229</v>
      </c>
      <c r="E2369" s="255" t="s">
        <v>2164</v>
      </c>
      <c r="F2369" s="518" t="s">
        <v>2162</v>
      </c>
      <c r="G2369" s="518"/>
      <c r="H2369" s="257" t="s">
        <v>231</v>
      </c>
      <c r="I2369" s="258">
        <v>0.14000000000000001</v>
      </c>
      <c r="J2369" s="258">
        <v>0</v>
      </c>
      <c r="K2369" s="259">
        <v>16.78</v>
      </c>
      <c r="L2369" s="259">
        <v>2.35</v>
      </c>
    </row>
    <row r="2370" spans="2:12" ht="25.5" x14ac:dyDescent="0.25">
      <c r="B2370" s="255" t="s">
        <v>2273</v>
      </c>
      <c r="C2370" s="256" t="s">
        <v>2184</v>
      </c>
      <c r="D2370" s="255" t="s">
        <v>229</v>
      </c>
      <c r="E2370" s="255" t="s">
        <v>2185</v>
      </c>
      <c r="F2370" s="518" t="s">
        <v>2162</v>
      </c>
      <c r="G2370" s="518"/>
      <c r="H2370" s="257" t="s">
        <v>231</v>
      </c>
      <c r="I2370" s="258">
        <v>0.14000000000000001</v>
      </c>
      <c r="J2370" s="258">
        <v>0</v>
      </c>
      <c r="K2370" s="259">
        <v>23.41</v>
      </c>
      <c r="L2370" s="259">
        <v>3.28</v>
      </c>
    </row>
    <row r="2371" spans="2:12" ht="25.5" x14ac:dyDescent="0.25">
      <c r="B2371" s="255" t="s">
        <v>2273</v>
      </c>
      <c r="C2371" s="256" t="s">
        <v>2787</v>
      </c>
      <c r="D2371" s="255" t="s">
        <v>229</v>
      </c>
      <c r="E2371" s="255" t="s">
        <v>2788</v>
      </c>
      <c r="F2371" s="518" t="s">
        <v>2283</v>
      </c>
      <c r="G2371" s="518"/>
      <c r="H2371" s="257" t="s">
        <v>268</v>
      </c>
      <c r="I2371" s="258">
        <v>1</v>
      </c>
      <c r="J2371" s="258">
        <v>0</v>
      </c>
      <c r="K2371" s="259">
        <v>29.32</v>
      </c>
      <c r="L2371" s="259">
        <v>29.32</v>
      </c>
    </row>
    <row r="2372" spans="2:12" ht="25.5" x14ac:dyDescent="0.25">
      <c r="B2372" s="260"/>
      <c r="C2372" s="260"/>
      <c r="D2372" s="260"/>
      <c r="E2372" s="260"/>
      <c r="F2372" s="260"/>
      <c r="G2372" s="260" t="s">
        <v>2274</v>
      </c>
      <c r="H2372" s="261">
        <v>2.88</v>
      </c>
      <c r="I2372" s="260" t="s">
        <v>2275</v>
      </c>
      <c r="J2372" s="261">
        <v>2.73</v>
      </c>
      <c r="K2372" s="260" t="s">
        <v>2276</v>
      </c>
      <c r="L2372" s="261">
        <v>5.61</v>
      </c>
    </row>
    <row r="2373" spans="2:12" ht="25.5" x14ac:dyDescent="0.25">
      <c r="B2373" s="260"/>
      <c r="C2373" s="260"/>
      <c r="D2373" s="260"/>
      <c r="E2373" s="260"/>
      <c r="F2373" s="260"/>
      <c r="G2373" s="260" t="s">
        <v>2277</v>
      </c>
      <c r="H2373" s="261">
        <v>0</v>
      </c>
      <c r="I2373" s="519"/>
      <c r="J2373" s="519" t="s">
        <v>2278</v>
      </c>
      <c r="K2373" s="260"/>
      <c r="L2373" s="261">
        <v>34.93</v>
      </c>
    </row>
    <row r="2374" spans="2:12" ht="13.5" thickBot="1" x14ac:dyDescent="0.3">
      <c r="B2374" s="222"/>
      <c r="C2374" s="222"/>
      <c r="D2374" s="222"/>
      <c r="E2374" s="222"/>
      <c r="F2374" s="222"/>
      <c r="G2374" s="222"/>
      <c r="H2374" s="222"/>
      <c r="I2374" s="222" t="s">
        <v>2279</v>
      </c>
      <c r="J2374" s="262" t="s">
        <v>2553</v>
      </c>
      <c r="K2374" s="222" t="s">
        <v>2280</v>
      </c>
      <c r="L2374" s="263">
        <v>34.93</v>
      </c>
    </row>
    <row r="2375" spans="2:12" ht="13.5" thickTop="1" x14ac:dyDescent="0.25">
      <c r="B2375" s="264"/>
      <c r="C2375" s="264"/>
      <c r="D2375" s="264"/>
      <c r="E2375" s="264"/>
      <c r="F2375" s="264"/>
      <c r="G2375" s="264"/>
      <c r="H2375" s="264"/>
      <c r="I2375" s="264"/>
      <c r="J2375" s="264"/>
      <c r="K2375" s="264"/>
      <c r="L2375" s="264"/>
    </row>
    <row r="2376" spans="2:12" ht="45" x14ac:dyDescent="0.25">
      <c r="B2376" s="247" t="s">
        <v>790</v>
      </c>
      <c r="C2376" s="248" t="s">
        <v>24</v>
      </c>
      <c r="D2376" s="247" t="s">
        <v>50</v>
      </c>
      <c r="E2376" s="247" t="s">
        <v>45</v>
      </c>
      <c r="F2376" s="520" t="s">
        <v>2152</v>
      </c>
      <c r="G2376" s="520"/>
      <c r="H2376" s="249" t="s">
        <v>39</v>
      </c>
      <c r="I2376" s="248" t="s">
        <v>41</v>
      </c>
      <c r="J2376" s="248" t="s">
        <v>2271</v>
      </c>
      <c r="K2376" s="248" t="s">
        <v>82</v>
      </c>
      <c r="L2376" s="248" t="s">
        <v>40</v>
      </c>
    </row>
    <row r="2377" spans="2:12" ht="25.5" x14ac:dyDescent="0.25">
      <c r="B2377" s="250" t="s">
        <v>2272</v>
      </c>
      <c r="C2377" s="251" t="s">
        <v>791</v>
      </c>
      <c r="D2377" s="250" t="s">
        <v>229</v>
      </c>
      <c r="E2377" s="250" t="s">
        <v>792</v>
      </c>
      <c r="F2377" s="521">
        <v>8</v>
      </c>
      <c r="G2377" s="521"/>
      <c r="H2377" s="252" t="s">
        <v>279</v>
      </c>
      <c r="I2377" s="253">
        <v>1</v>
      </c>
      <c r="J2377" s="254"/>
      <c r="K2377" s="254">
        <v>14.95</v>
      </c>
      <c r="L2377" s="254">
        <v>14.95</v>
      </c>
    </row>
    <row r="2378" spans="2:12" ht="25.5" x14ac:dyDescent="0.25">
      <c r="B2378" s="255" t="s">
        <v>2273</v>
      </c>
      <c r="C2378" s="256" t="s">
        <v>2184</v>
      </c>
      <c r="D2378" s="255" t="s">
        <v>229</v>
      </c>
      <c r="E2378" s="255" t="s">
        <v>2185</v>
      </c>
      <c r="F2378" s="518" t="s">
        <v>2162</v>
      </c>
      <c r="G2378" s="518"/>
      <c r="H2378" s="257" t="s">
        <v>231</v>
      </c>
      <c r="I2378" s="258">
        <v>0.28000000000000003</v>
      </c>
      <c r="J2378" s="258">
        <v>0</v>
      </c>
      <c r="K2378" s="259">
        <v>23.41</v>
      </c>
      <c r="L2378" s="259">
        <v>6.55</v>
      </c>
    </row>
    <row r="2379" spans="2:12" ht="25.5" x14ac:dyDescent="0.25">
      <c r="B2379" s="255" t="s">
        <v>2273</v>
      </c>
      <c r="C2379" s="256" t="s">
        <v>2932</v>
      </c>
      <c r="D2379" s="255" t="s">
        <v>229</v>
      </c>
      <c r="E2379" s="255" t="s">
        <v>792</v>
      </c>
      <c r="F2379" s="518" t="s">
        <v>2283</v>
      </c>
      <c r="G2379" s="518"/>
      <c r="H2379" s="257" t="s">
        <v>268</v>
      </c>
      <c r="I2379" s="258">
        <v>1</v>
      </c>
      <c r="J2379" s="258">
        <v>0</v>
      </c>
      <c r="K2379" s="259">
        <v>3.71</v>
      </c>
      <c r="L2379" s="259">
        <v>3.71</v>
      </c>
    </row>
    <row r="2380" spans="2:12" ht="25.5" x14ac:dyDescent="0.25">
      <c r="B2380" s="255" t="s">
        <v>2273</v>
      </c>
      <c r="C2380" s="256" t="s">
        <v>2163</v>
      </c>
      <c r="D2380" s="255" t="s">
        <v>229</v>
      </c>
      <c r="E2380" s="255" t="s">
        <v>2164</v>
      </c>
      <c r="F2380" s="518" t="s">
        <v>2162</v>
      </c>
      <c r="G2380" s="518"/>
      <c r="H2380" s="257" t="s">
        <v>231</v>
      </c>
      <c r="I2380" s="258">
        <v>0.28000000000000003</v>
      </c>
      <c r="J2380" s="258">
        <v>0</v>
      </c>
      <c r="K2380" s="259">
        <v>16.78</v>
      </c>
      <c r="L2380" s="259">
        <v>4.7</v>
      </c>
    </row>
    <row r="2381" spans="2:12" ht="25.5" x14ac:dyDescent="0.25">
      <c r="B2381" s="260"/>
      <c r="C2381" s="260"/>
      <c r="D2381" s="260"/>
      <c r="E2381" s="260"/>
      <c r="F2381" s="260"/>
      <c r="G2381" s="260" t="s">
        <v>2274</v>
      </c>
      <c r="H2381" s="261">
        <v>5.77</v>
      </c>
      <c r="I2381" s="260" t="s">
        <v>2275</v>
      </c>
      <c r="J2381" s="261">
        <v>5.47</v>
      </c>
      <c r="K2381" s="260" t="s">
        <v>2276</v>
      </c>
      <c r="L2381" s="261">
        <v>11.24</v>
      </c>
    </row>
    <row r="2382" spans="2:12" ht="25.5" x14ac:dyDescent="0.25">
      <c r="B2382" s="260"/>
      <c r="C2382" s="260"/>
      <c r="D2382" s="260"/>
      <c r="E2382" s="260"/>
      <c r="F2382" s="260"/>
      <c r="G2382" s="260" t="s">
        <v>2277</v>
      </c>
      <c r="H2382" s="261">
        <v>0</v>
      </c>
      <c r="I2382" s="519"/>
      <c r="J2382" s="519" t="s">
        <v>2278</v>
      </c>
      <c r="K2382" s="260"/>
      <c r="L2382" s="261">
        <v>14.95</v>
      </c>
    </row>
    <row r="2383" spans="2:12" ht="13.5" thickBot="1" x14ac:dyDescent="0.3">
      <c r="B2383" s="222"/>
      <c r="C2383" s="222"/>
      <c r="D2383" s="222"/>
      <c r="E2383" s="222"/>
      <c r="F2383" s="222"/>
      <c r="G2383" s="222"/>
      <c r="H2383" s="222"/>
      <c r="I2383" s="222" t="s">
        <v>2279</v>
      </c>
      <c r="J2383" s="262" t="s">
        <v>2695</v>
      </c>
      <c r="K2383" s="222" t="s">
        <v>2280</v>
      </c>
      <c r="L2383" s="263">
        <v>29.9</v>
      </c>
    </row>
    <row r="2384" spans="2:12" ht="13.5" thickTop="1" x14ac:dyDescent="0.25">
      <c r="B2384" s="264"/>
      <c r="C2384" s="264"/>
      <c r="D2384" s="264"/>
      <c r="E2384" s="264"/>
      <c r="F2384" s="264"/>
      <c r="G2384" s="264"/>
      <c r="H2384" s="264"/>
      <c r="I2384" s="264"/>
      <c r="J2384" s="264"/>
      <c r="K2384" s="264"/>
      <c r="L2384" s="264"/>
    </row>
    <row r="2385" spans="2:12" ht="45" x14ac:dyDescent="0.25">
      <c r="B2385" s="247" t="s">
        <v>793</v>
      </c>
      <c r="C2385" s="248" t="s">
        <v>24</v>
      </c>
      <c r="D2385" s="247" t="s">
        <v>50</v>
      </c>
      <c r="E2385" s="247" t="s">
        <v>45</v>
      </c>
      <c r="F2385" s="520" t="s">
        <v>2152</v>
      </c>
      <c r="G2385" s="520"/>
      <c r="H2385" s="249" t="s">
        <v>39</v>
      </c>
      <c r="I2385" s="248" t="s">
        <v>41</v>
      </c>
      <c r="J2385" s="248" t="s">
        <v>2271</v>
      </c>
      <c r="K2385" s="248" t="s">
        <v>82</v>
      </c>
      <c r="L2385" s="248" t="s">
        <v>40</v>
      </c>
    </row>
    <row r="2386" spans="2:12" ht="25.5" x14ac:dyDescent="0.25">
      <c r="B2386" s="250" t="s">
        <v>2272</v>
      </c>
      <c r="C2386" s="251" t="s">
        <v>794</v>
      </c>
      <c r="D2386" s="250" t="s">
        <v>229</v>
      </c>
      <c r="E2386" s="250" t="s">
        <v>795</v>
      </c>
      <c r="F2386" s="521">
        <v>8</v>
      </c>
      <c r="G2386" s="521"/>
      <c r="H2386" s="252" t="s">
        <v>279</v>
      </c>
      <c r="I2386" s="253">
        <v>1</v>
      </c>
      <c r="J2386" s="254"/>
      <c r="K2386" s="254">
        <v>22.1</v>
      </c>
      <c r="L2386" s="254">
        <v>22.1</v>
      </c>
    </row>
    <row r="2387" spans="2:12" ht="25.5" x14ac:dyDescent="0.25">
      <c r="B2387" s="255" t="s">
        <v>2273</v>
      </c>
      <c r="C2387" s="256" t="s">
        <v>2184</v>
      </c>
      <c r="D2387" s="255" t="s">
        <v>229</v>
      </c>
      <c r="E2387" s="255" t="s">
        <v>2185</v>
      </c>
      <c r="F2387" s="518" t="s">
        <v>2162</v>
      </c>
      <c r="G2387" s="518"/>
      <c r="H2387" s="257" t="s">
        <v>231</v>
      </c>
      <c r="I2387" s="258">
        <v>0.09</v>
      </c>
      <c r="J2387" s="258">
        <v>0</v>
      </c>
      <c r="K2387" s="259">
        <v>23.41</v>
      </c>
      <c r="L2387" s="259">
        <v>2.11</v>
      </c>
    </row>
    <row r="2388" spans="2:12" ht="25.5" x14ac:dyDescent="0.25">
      <c r="B2388" s="255" t="s">
        <v>2273</v>
      </c>
      <c r="C2388" s="256" t="s">
        <v>2520</v>
      </c>
      <c r="D2388" s="255" t="s">
        <v>229</v>
      </c>
      <c r="E2388" s="255" t="s">
        <v>2521</v>
      </c>
      <c r="F2388" s="518" t="s">
        <v>2283</v>
      </c>
      <c r="G2388" s="518"/>
      <c r="H2388" s="257" t="s">
        <v>292</v>
      </c>
      <c r="I2388" s="258">
        <v>1</v>
      </c>
      <c r="J2388" s="258">
        <v>0</v>
      </c>
      <c r="K2388" s="259">
        <v>0.35</v>
      </c>
      <c r="L2388" s="259">
        <v>0.35</v>
      </c>
    </row>
    <row r="2389" spans="2:12" ht="25.5" x14ac:dyDescent="0.25">
      <c r="B2389" s="255" t="s">
        <v>2273</v>
      </c>
      <c r="C2389" s="256" t="s">
        <v>2493</v>
      </c>
      <c r="D2389" s="255" t="s">
        <v>229</v>
      </c>
      <c r="E2389" s="255" t="s">
        <v>2494</v>
      </c>
      <c r="F2389" s="518" t="s">
        <v>2283</v>
      </c>
      <c r="G2389" s="518"/>
      <c r="H2389" s="257" t="s">
        <v>268</v>
      </c>
      <c r="I2389" s="258">
        <v>1</v>
      </c>
      <c r="J2389" s="258">
        <v>0</v>
      </c>
      <c r="K2389" s="259">
        <v>18.14</v>
      </c>
      <c r="L2389" s="259">
        <v>18.14</v>
      </c>
    </row>
    <row r="2390" spans="2:12" ht="25.5" x14ac:dyDescent="0.25">
      <c r="B2390" s="255" t="s">
        <v>2273</v>
      </c>
      <c r="C2390" s="256" t="s">
        <v>2163</v>
      </c>
      <c r="D2390" s="255" t="s">
        <v>229</v>
      </c>
      <c r="E2390" s="255" t="s">
        <v>2164</v>
      </c>
      <c r="F2390" s="518" t="s">
        <v>2162</v>
      </c>
      <c r="G2390" s="518"/>
      <c r="H2390" s="257" t="s">
        <v>231</v>
      </c>
      <c r="I2390" s="258">
        <v>0.09</v>
      </c>
      <c r="J2390" s="258">
        <v>0</v>
      </c>
      <c r="K2390" s="259">
        <v>16.78</v>
      </c>
      <c r="L2390" s="259">
        <v>1.51</v>
      </c>
    </row>
    <row r="2391" spans="2:12" ht="25.5" x14ac:dyDescent="0.25">
      <c r="B2391" s="260"/>
      <c r="C2391" s="260"/>
      <c r="D2391" s="260"/>
      <c r="E2391" s="260"/>
      <c r="F2391" s="260"/>
      <c r="G2391" s="260" t="s">
        <v>2274</v>
      </c>
      <c r="H2391" s="261">
        <v>1.85</v>
      </c>
      <c r="I2391" s="260" t="s">
        <v>2275</v>
      </c>
      <c r="J2391" s="261">
        <v>1.76</v>
      </c>
      <c r="K2391" s="260" t="s">
        <v>2276</v>
      </c>
      <c r="L2391" s="261">
        <v>3.61</v>
      </c>
    </row>
    <row r="2392" spans="2:12" ht="25.5" x14ac:dyDescent="0.25">
      <c r="B2392" s="260"/>
      <c r="C2392" s="260"/>
      <c r="D2392" s="260"/>
      <c r="E2392" s="260"/>
      <c r="F2392" s="260"/>
      <c r="G2392" s="260" t="s">
        <v>2277</v>
      </c>
      <c r="H2392" s="261">
        <v>0</v>
      </c>
      <c r="I2392" s="519"/>
      <c r="J2392" s="519" t="s">
        <v>2278</v>
      </c>
      <c r="K2392" s="260"/>
      <c r="L2392" s="261">
        <v>22.1</v>
      </c>
    </row>
    <row r="2393" spans="2:12" ht="13.5" thickBot="1" x14ac:dyDescent="0.3">
      <c r="B2393" s="222"/>
      <c r="C2393" s="222"/>
      <c r="D2393" s="222"/>
      <c r="E2393" s="222"/>
      <c r="F2393" s="222"/>
      <c r="G2393" s="222"/>
      <c r="H2393" s="222"/>
      <c r="I2393" s="222" t="s">
        <v>2279</v>
      </c>
      <c r="J2393" s="262" t="s">
        <v>2553</v>
      </c>
      <c r="K2393" s="222" t="s">
        <v>2280</v>
      </c>
      <c r="L2393" s="263">
        <v>22.1</v>
      </c>
    </row>
    <row r="2394" spans="2:12" ht="13.5" thickTop="1" x14ac:dyDescent="0.25">
      <c r="B2394" s="264"/>
      <c r="C2394" s="264"/>
      <c r="D2394" s="264"/>
      <c r="E2394" s="264"/>
      <c r="F2394" s="264"/>
      <c r="G2394" s="264"/>
      <c r="H2394" s="264"/>
      <c r="I2394" s="264"/>
      <c r="J2394" s="264"/>
      <c r="K2394" s="264"/>
      <c r="L2394" s="264"/>
    </row>
    <row r="2395" spans="2:12" ht="45" x14ac:dyDescent="0.25">
      <c r="B2395" s="247" t="s">
        <v>796</v>
      </c>
      <c r="C2395" s="248" t="s">
        <v>24</v>
      </c>
      <c r="D2395" s="247" t="s">
        <v>50</v>
      </c>
      <c r="E2395" s="247" t="s">
        <v>45</v>
      </c>
      <c r="F2395" s="520" t="s">
        <v>2152</v>
      </c>
      <c r="G2395" s="520"/>
      <c r="H2395" s="249" t="s">
        <v>39</v>
      </c>
      <c r="I2395" s="248" t="s">
        <v>41</v>
      </c>
      <c r="J2395" s="248" t="s">
        <v>2271</v>
      </c>
      <c r="K2395" s="248" t="s">
        <v>82</v>
      </c>
      <c r="L2395" s="248" t="s">
        <v>40</v>
      </c>
    </row>
    <row r="2396" spans="2:12" ht="25.5" x14ac:dyDescent="0.25">
      <c r="B2396" s="250" t="s">
        <v>2272</v>
      </c>
      <c r="C2396" s="251" t="s">
        <v>797</v>
      </c>
      <c r="D2396" s="250" t="s">
        <v>229</v>
      </c>
      <c r="E2396" s="250" t="s">
        <v>798</v>
      </c>
      <c r="F2396" s="521">
        <v>8</v>
      </c>
      <c r="G2396" s="521"/>
      <c r="H2396" s="252" t="s">
        <v>279</v>
      </c>
      <c r="I2396" s="253">
        <v>1</v>
      </c>
      <c r="J2396" s="254"/>
      <c r="K2396" s="254">
        <v>49.24</v>
      </c>
      <c r="L2396" s="254">
        <v>49.24</v>
      </c>
    </row>
    <row r="2397" spans="2:12" ht="25.5" x14ac:dyDescent="0.25">
      <c r="B2397" s="255" t="s">
        <v>2273</v>
      </c>
      <c r="C2397" s="256" t="s">
        <v>2184</v>
      </c>
      <c r="D2397" s="255" t="s">
        <v>229</v>
      </c>
      <c r="E2397" s="255" t="s">
        <v>2185</v>
      </c>
      <c r="F2397" s="518" t="s">
        <v>2162</v>
      </c>
      <c r="G2397" s="518"/>
      <c r="H2397" s="257" t="s">
        <v>231</v>
      </c>
      <c r="I2397" s="258">
        <v>0.14000000000000001</v>
      </c>
      <c r="J2397" s="258">
        <v>0</v>
      </c>
      <c r="K2397" s="259">
        <v>23.41</v>
      </c>
      <c r="L2397" s="259">
        <v>3.28</v>
      </c>
    </row>
    <row r="2398" spans="2:12" ht="25.5" x14ac:dyDescent="0.25">
      <c r="B2398" s="255" t="s">
        <v>2273</v>
      </c>
      <c r="C2398" s="256" t="s">
        <v>3389</v>
      </c>
      <c r="D2398" s="255" t="s">
        <v>229</v>
      </c>
      <c r="E2398" s="255" t="s">
        <v>3390</v>
      </c>
      <c r="F2398" s="518" t="s">
        <v>2283</v>
      </c>
      <c r="G2398" s="518"/>
      <c r="H2398" s="257" t="s">
        <v>268</v>
      </c>
      <c r="I2398" s="258">
        <v>1</v>
      </c>
      <c r="J2398" s="258">
        <v>0</v>
      </c>
      <c r="K2398" s="259">
        <v>42.98</v>
      </c>
      <c r="L2398" s="259">
        <v>42.98</v>
      </c>
    </row>
    <row r="2399" spans="2:12" ht="25.5" x14ac:dyDescent="0.25">
      <c r="B2399" s="255" t="s">
        <v>2273</v>
      </c>
      <c r="C2399" s="256" t="s">
        <v>2520</v>
      </c>
      <c r="D2399" s="255" t="s">
        <v>229</v>
      </c>
      <c r="E2399" s="255" t="s">
        <v>2521</v>
      </c>
      <c r="F2399" s="518" t="s">
        <v>2283</v>
      </c>
      <c r="G2399" s="518"/>
      <c r="H2399" s="257" t="s">
        <v>292</v>
      </c>
      <c r="I2399" s="258">
        <v>1.88</v>
      </c>
      <c r="J2399" s="258">
        <v>0</v>
      </c>
      <c r="K2399" s="259">
        <v>0.35</v>
      </c>
      <c r="L2399" s="259">
        <v>0.66</v>
      </c>
    </row>
    <row r="2400" spans="2:12" ht="25.5" x14ac:dyDescent="0.25">
      <c r="B2400" s="255" t="s">
        <v>2273</v>
      </c>
      <c r="C2400" s="256" t="s">
        <v>2163</v>
      </c>
      <c r="D2400" s="255" t="s">
        <v>229</v>
      </c>
      <c r="E2400" s="255" t="s">
        <v>2164</v>
      </c>
      <c r="F2400" s="518" t="s">
        <v>2162</v>
      </c>
      <c r="G2400" s="518"/>
      <c r="H2400" s="257" t="s">
        <v>231</v>
      </c>
      <c r="I2400" s="258">
        <v>0.14000000000000001</v>
      </c>
      <c r="J2400" s="258">
        <v>0</v>
      </c>
      <c r="K2400" s="259">
        <v>16.78</v>
      </c>
      <c r="L2400" s="259">
        <v>2.35</v>
      </c>
    </row>
    <row r="2401" spans="2:12" ht="25.5" x14ac:dyDescent="0.25">
      <c r="B2401" s="260"/>
      <c r="C2401" s="260"/>
      <c r="D2401" s="260"/>
      <c r="E2401" s="260"/>
      <c r="F2401" s="260"/>
      <c r="G2401" s="260" t="s">
        <v>2274</v>
      </c>
      <c r="H2401" s="261">
        <v>2.88</v>
      </c>
      <c r="I2401" s="260" t="s">
        <v>2275</v>
      </c>
      <c r="J2401" s="261">
        <v>2.73</v>
      </c>
      <c r="K2401" s="260" t="s">
        <v>2276</v>
      </c>
      <c r="L2401" s="261">
        <v>5.61</v>
      </c>
    </row>
    <row r="2402" spans="2:12" ht="25.5" x14ac:dyDescent="0.25">
      <c r="B2402" s="260"/>
      <c r="C2402" s="260"/>
      <c r="D2402" s="260"/>
      <c r="E2402" s="260"/>
      <c r="F2402" s="260"/>
      <c r="G2402" s="260" t="s">
        <v>2277</v>
      </c>
      <c r="H2402" s="261">
        <v>0</v>
      </c>
      <c r="I2402" s="519"/>
      <c r="J2402" s="519" t="s">
        <v>2278</v>
      </c>
      <c r="K2402" s="260"/>
      <c r="L2402" s="261">
        <v>49.24</v>
      </c>
    </row>
    <row r="2403" spans="2:12" ht="13.5" thickBot="1" x14ac:dyDescent="0.3">
      <c r="B2403" s="222"/>
      <c r="C2403" s="222"/>
      <c r="D2403" s="222"/>
      <c r="E2403" s="222"/>
      <c r="F2403" s="222"/>
      <c r="G2403" s="222"/>
      <c r="H2403" s="222"/>
      <c r="I2403" s="222" t="s">
        <v>2279</v>
      </c>
      <c r="J2403" s="262" t="s">
        <v>2553</v>
      </c>
      <c r="K2403" s="222" t="s">
        <v>2280</v>
      </c>
      <c r="L2403" s="263">
        <v>49.24</v>
      </c>
    </row>
    <row r="2404" spans="2:12" ht="13.5" thickTop="1" x14ac:dyDescent="0.25">
      <c r="B2404" s="264"/>
      <c r="C2404" s="264"/>
      <c r="D2404" s="264"/>
      <c r="E2404" s="264"/>
      <c r="F2404" s="264"/>
      <c r="G2404" s="264"/>
      <c r="H2404" s="264"/>
      <c r="I2404" s="264"/>
      <c r="J2404" s="264"/>
      <c r="K2404" s="264"/>
      <c r="L2404" s="264"/>
    </row>
    <row r="2405" spans="2:12" ht="45" x14ac:dyDescent="0.25">
      <c r="B2405" s="247" t="s">
        <v>799</v>
      </c>
      <c r="C2405" s="248" t="s">
        <v>24</v>
      </c>
      <c r="D2405" s="247" t="s">
        <v>50</v>
      </c>
      <c r="E2405" s="247" t="s">
        <v>45</v>
      </c>
      <c r="F2405" s="520" t="s">
        <v>2152</v>
      </c>
      <c r="G2405" s="520"/>
      <c r="H2405" s="249" t="s">
        <v>39</v>
      </c>
      <c r="I2405" s="248" t="s">
        <v>41</v>
      </c>
      <c r="J2405" s="248" t="s">
        <v>2271</v>
      </c>
      <c r="K2405" s="248" t="s">
        <v>82</v>
      </c>
      <c r="L2405" s="248" t="s">
        <v>40</v>
      </c>
    </row>
    <row r="2406" spans="2:12" ht="25.5" x14ac:dyDescent="0.25">
      <c r="B2406" s="250" t="s">
        <v>2272</v>
      </c>
      <c r="C2406" s="251" t="s">
        <v>739</v>
      </c>
      <c r="D2406" s="250" t="s">
        <v>229</v>
      </c>
      <c r="E2406" s="250" t="s">
        <v>740</v>
      </c>
      <c r="F2406" s="521">
        <v>8</v>
      </c>
      <c r="G2406" s="521"/>
      <c r="H2406" s="252" t="s">
        <v>279</v>
      </c>
      <c r="I2406" s="253">
        <v>1</v>
      </c>
      <c r="J2406" s="254"/>
      <c r="K2406" s="254">
        <v>4.74</v>
      </c>
      <c r="L2406" s="254">
        <v>4.74</v>
      </c>
    </row>
    <row r="2407" spans="2:12" ht="25.5" x14ac:dyDescent="0.25">
      <c r="B2407" s="255" t="s">
        <v>2273</v>
      </c>
      <c r="C2407" s="256" t="s">
        <v>2163</v>
      </c>
      <c r="D2407" s="255" t="s">
        <v>229</v>
      </c>
      <c r="E2407" s="255" t="s">
        <v>2164</v>
      </c>
      <c r="F2407" s="518" t="s">
        <v>2162</v>
      </c>
      <c r="G2407" s="518"/>
      <c r="H2407" s="257" t="s">
        <v>231</v>
      </c>
      <c r="I2407" s="258">
        <v>0.09</v>
      </c>
      <c r="J2407" s="258">
        <v>0</v>
      </c>
      <c r="K2407" s="259">
        <v>16.78</v>
      </c>
      <c r="L2407" s="259">
        <v>1.51</v>
      </c>
    </row>
    <row r="2408" spans="2:12" ht="25.5" x14ac:dyDescent="0.25">
      <c r="B2408" s="255" t="s">
        <v>2273</v>
      </c>
      <c r="C2408" s="256" t="s">
        <v>2789</v>
      </c>
      <c r="D2408" s="255" t="s">
        <v>229</v>
      </c>
      <c r="E2408" s="255" t="s">
        <v>2790</v>
      </c>
      <c r="F2408" s="518" t="s">
        <v>2283</v>
      </c>
      <c r="G2408" s="518"/>
      <c r="H2408" s="257" t="s">
        <v>268</v>
      </c>
      <c r="I2408" s="258">
        <v>1</v>
      </c>
      <c r="J2408" s="258">
        <v>0</v>
      </c>
      <c r="K2408" s="259">
        <v>1</v>
      </c>
      <c r="L2408" s="259">
        <v>1</v>
      </c>
    </row>
    <row r="2409" spans="2:12" ht="25.5" x14ac:dyDescent="0.25">
      <c r="B2409" s="255" t="s">
        <v>2273</v>
      </c>
      <c r="C2409" s="256" t="s">
        <v>2520</v>
      </c>
      <c r="D2409" s="255" t="s">
        <v>229</v>
      </c>
      <c r="E2409" s="255" t="s">
        <v>2521</v>
      </c>
      <c r="F2409" s="518" t="s">
        <v>2283</v>
      </c>
      <c r="G2409" s="518"/>
      <c r="H2409" s="257" t="s">
        <v>292</v>
      </c>
      <c r="I2409" s="258">
        <v>0.39</v>
      </c>
      <c r="J2409" s="258">
        <v>0</v>
      </c>
      <c r="K2409" s="259">
        <v>0.35</v>
      </c>
      <c r="L2409" s="259">
        <v>0.14000000000000001</v>
      </c>
    </row>
    <row r="2410" spans="2:12" ht="25.5" x14ac:dyDescent="0.25">
      <c r="B2410" s="255" t="s">
        <v>2273</v>
      </c>
      <c r="C2410" s="256" t="s">
        <v>2184</v>
      </c>
      <c r="D2410" s="255" t="s">
        <v>229</v>
      </c>
      <c r="E2410" s="255" t="s">
        <v>2185</v>
      </c>
      <c r="F2410" s="518" t="s">
        <v>2162</v>
      </c>
      <c r="G2410" s="518"/>
      <c r="H2410" s="257" t="s">
        <v>231</v>
      </c>
      <c r="I2410" s="258">
        <v>0.09</v>
      </c>
      <c r="J2410" s="258">
        <v>0</v>
      </c>
      <c r="K2410" s="259">
        <v>23.41</v>
      </c>
      <c r="L2410" s="259">
        <v>2.11</v>
      </c>
    </row>
    <row r="2411" spans="2:12" ht="25.5" x14ac:dyDescent="0.25">
      <c r="B2411" s="260"/>
      <c r="C2411" s="260"/>
      <c r="D2411" s="260"/>
      <c r="E2411" s="260"/>
      <c r="F2411" s="260"/>
      <c r="G2411" s="260" t="s">
        <v>2274</v>
      </c>
      <c r="H2411" s="261">
        <v>1.85</v>
      </c>
      <c r="I2411" s="260" t="s">
        <v>2275</v>
      </c>
      <c r="J2411" s="261">
        <v>1.76</v>
      </c>
      <c r="K2411" s="260" t="s">
        <v>2276</v>
      </c>
      <c r="L2411" s="261">
        <v>3.61</v>
      </c>
    </row>
    <row r="2412" spans="2:12" ht="25.5" x14ac:dyDescent="0.25">
      <c r="B2412" s="260"/>
      <c r="C2412" s="260"/>
      <c r="D2412" s="260"/>
      <c r="E2412" s="260"/>
      <c r="F2412" s="260"/>
      <c r="G2412" s="260" t="s">
        <v>2277</v>
      </c>
      <c r="H2412" s="261">
        <v>0</v>
      </c>
      <c r="I2412" s="519"/>
      <c r="J2412" s="519" t="s">
        <v>2278</v>
      </c>
      <c r="K2412" s="260"/>
      <c r="L2412" s="261">
        <v>4.74</v>
      </c>
    </row>
    <row r="2413" spans="2:12" ht="13.5" thickBot="1" x14ac:dyDescent="0.3">
      <c r="B2413" s="222"/>
      <c r="C2413" s="222"/>
      <c r="D2413" s="222"/>
      <c r="E2413" s="222"/>
      <c r="F2413" s="222"/>
      <c r="G2413" s="222"/>
      <c r="H2413" s="222"/>
      <c r="I2413" s="222" t="s">
        <v>2279</v>
      </c>
      <c r="J2413" s="262" t="s">
        <v>2779</v>
      </c>
      <c r="K2413" s="222" t="s">
        <v>2280</v>
      </c>
      <c r="L2413" s="263">
        <v>104.28</v>
      </c>
    </row>
    <row r="2414" spans="2:12" ht="13.5" thickTop="1" x14ac:dyDescent="0.25">
      <c r="B2414" s="264"/>
      <c r="C2414" s="264"/>
      <c r="D2414" s="264"/>
      <c r="E2414" s="264"/>
      <c r="F2414" s="264"/>
      <c r="G2414" s="264"/>
      <c r="H2414" s="264"/>
      <c r="I2414" s="264"/>
      <c r="J2414" s="264"/>
      <c r="K2414" s="264"/>
      <c r="L2414" s="264"/>
    </row>
    <row r="2415" spans="2:12" ht="45" x14ac:dyDescent="0.25">
      <c r="B2415" s="247" t="s">
        <v>800</v>
      </c>
      <c r="C2415" s="248" t="s">
        <v>24</v>
      </c>
      <c r="D2415" s="247" t="s">
        <v>50</v>
      </c>
      <c r="E2415" s="247" t="s">
        <v>45</v>
      </c>
      <c r="F2415" s="520" t="s">
        <v>2152</v>
      </c>
      <c r="G2415" s="520"/>
      <c r="H2415" s="249" t="s">
        <v>39</v>
      </c>
      <c r="I2415" s="248" t="s">
        <v>41</v>
      </c>
      <c r="J2415" s="248" t="s">
        <v>2271</v>
      </c>
      <c r="K2415" s="248" t="s">
        <v>82</v>
      </c>
      <c r="L2415" s="248" t="s">
        <v>40</v>
      </c>
    </row>
    <row r="2416" spans="2:12" ht="25.5" x14ac:dyDescent="0.25">
      <c r="B2416" s="250" t="s">
        <v>2272</v>
      </c>
      <c r="C2416" s="251" t="s">
        <v>801</v>
      </c>
      <c r="D2416" s="250" t="s">
        <v>229</v>
      </c>
      <c r="E2416" s="250" t="s">
        <v>802</v>
      </c>
      <c r="F2416" s="521">
        <v>8</v>
      </c>
      <c r="G2416" s="521"/>
      <c r="H2416" s="252" t="s">
        <v>279</v>
      </c>
      <c r="I2416" s="253">
        <v>1</v>
      </c>
      <c r="J2416" s="254"/>
      <c r="K2416" s="254">
        <v>6.06</v>
      </c>
      <c r="L2416" s="254">
        <v>6.06</v>
      </c>
    </row>
    <row r="2417" spans="2:12" ht="25.5" x14ac:dyDescent="0.25">
      <c r="B2417" s="255" t="s">
        <v>2273</v>
      </c>
      <c r="C2417" s="256" t="s">
        <v>2520</v>
      </c>
      <c r="D2417" s="255" t="s">
        <v>229</v>
      </c>
      <c r="E2417" s="255" t="s">
        <v>2521</v>
      </c>
      <c r="F2417" s="518" t="s">
        <v>2283</v>
      </c>
      <c r="G2417" s="518"/>
      <c r="H2417" s="257" t="s">
        <v>292</v>
      </c>
      <c r="I2417" s="258">
        <v>0.5</v>
      </c>
      <c r="J2417" s="258">
        <v>0</v>
      </c>
      <c r="K2417" s="259">
        <v>0.35</v>
      </c>
      <c r="L2417" s="259">
        <v>0.18</v>
      </c>
    </row>
    <row r="2418" spans="2:12" ht="25.5" x14ac:dyDescent="0.25">
      <c r="B2418" s="255" t="s">
        <v>2273</v>
      </c>
      <c r="C2418" s="256" t="s">
        <v>2163</v>
      </c>
      <c r="D2418" s="255" t="s">
        <v>229</v>
      </c>
      <c r="E2418" s="255" t="s">
        <v>2164</v>
      </c>
      <c r="F2418" s="518" t="s">
        <v>2162</v>
      </c>
      <c r="G2418" s="518"/>
      <c r="H2418" s="257" t="s">
        <v>231</v>
      </c>
      <c r="I2418" s="258">
        <v>0.09</v>
      </c>
      <c r="J2418" s="258">
        <v>0</v>
      </c>
      <c r="K2418" s="259">
        <v>16.78</v>
      </c>
      <c r="L2418" s="259">
        <v>1.51</v>
      </c>
    </row>
    <row r="2419" spans="2:12" ht="25.5" x14ac:dyDescent="0.25">
      <c r="B2419" s="255" t="s">
        <v>2273</v>
      </c>
      <c r="C2419" s="256" t="s">
        <v>2484</v>
      </c>
      <c r="D2419" s="255" t="s">
        <v>229</v>
      </c>
      <c r="E2419" s="255" t="s">
        <v>2485</v>
      </c>
      <c r="F2419" s="518" t="s">
        <v>2283</v>
      </c>
      <c r="G2419" s="518"/>
      <c r="H2419" s="257" t="s">
        <v>268</v>
      </c>
      <c r="I2419" s="258">
        <v>1</v>
      </c>
      <c r="J2419" s="258">
        <v>0</v>
      </c>
      <c r="K2419" s="259">
        <v>2.2799999999999998</v>
      </c>
      <c r="L2419" s="259">
        <v>2.2799999999999998</v>
      </c>
    </row>
    <row r="2420" spans="2:12" ht="25.5" x14ac:dyDescent="0.25">
      <c r="B2420" s="255" t="s">
        <v>2273</v>
      </c>
      <c r="C2420" s="256" t="s">
        <v>2184</v>
      </c>
      <c r="D2420" s="255" t="s">
        <v>229</v>
      </c>
      <c r="E2420" s="255" t="s">
        <v>2185</v>
      </c>
      <c r="F2420" s="518" t="s">
        <v>2162</v>
      </c>
      <c r="G2420" s="518"/>
      <c r="H2420" s="257" t="s">
        <v>231</v>
      </c>
      <c r="I2420" s="258">
        <v>0.09</v>
      </c>
      <c r="J2420" s="258">
        <v>0</v>
      </c>
      <c r="K2420" s="259">
        <v>23.41</v>
      </c>
      <c r="L2420" s="259">
        <v>2.11</v>
      </c>
    </row>
    <row r="2421" spans="2:12" ht="25.5" x14ac:dyDescent="0.25">
      <c r="B2421" s="260"/>
      <c r="C2421" s="260"/>
      <c r="D2421" s="260"/>
      <c r="E2421" s="260"/>
      <c r="F2421" s="260"/>
      <c r="G2421" s="260" t="s">
        <v>2274</v>
      </c>
      <c r="H2421" s="261">
        <v>1.85</v>
      </c>
      <c r="I2421" s="260" t="s">
        <v>2275</v>
      </c>
      <c r="J2421" s="261">
        <v>1.76</v>
      </c>
      <c r="K2421" s="260" t="s">
        <v>2276</v>
      </c>
      <c r="L2421" s="261">
        <v>3.61</v>
      </c>
    </row>
    <row r="2422" spans="2:12" ht="25.5" x14ac:dyDescent="0.25">
      <c r="B2422" s="260"/>
      <c r="C2422" s="260"/>
      <c r="D2422" s="260"/>
      <c r="E2422" s="260"/>
      <c r="F2422" s="260"/>
      <c r="G2422" s="260" t="s">
        <v>2277</v>
      </c>
      <c r="H2422" s="261">
        <v>0</v>
      </c>
      <c r="I2422" s="519"/>
      <c r="J2422" s="519" t="s">
        <v>2278</v>
      </c>
      <c r="K2422" s="260"/>
      <c r="L2422" s="261">
        <v>6.06</v>
      </c>
    </row>
    <row r="2423" spans="2:12" ht="13.5" thickBot="1" x14ac:dyDescent="0.3">
      <c r="B2423" s="222"/>
      <c r="C2423" s="222"/>
      <c r="D2423" s="222"/>
      <c r="E2423" s="222"/>
      <c r="F2423" s="222"/>
      <c r="G2423" s="222"/>
      <c r="H2423" s="222"/>
      <c r="I2423" s="222" t="s">
        <v>2279</v>
      </c>
      <c r="J2423" s="262" t="s">
        <v>2741</v>
      </c>
      <c r="K2423" s="222" t="s">
        <v>2280</v>
      </c>
      <c r="L2423" s="263">
        <v>24.24</v>
      </c>
    </row>
    <row r="2424" spans="2:12" ht="13.5" thickTop="1" x14ac:dyDescent="0.25">
      <c r="B2424" s="264"/>
      <c r="C2424" s="264"/>
      <c r="D2424" s="264"/>
      <c r="E2424" s="264"/>
      <c r="F2424" s="264"/>
      <c r="G2424" s="264"/>
      <c r="H2424" s="264"/>
      <c r="I2424" s="264"/>
      <c r="J2424" s="264"/>
      <c r="K2424" s="264"/>
      <c r="L2424" s="264"/>
    </row>
    <row r="2425" spans="2:12" ht="45" x14ac:dyDescent="0.25">
      <c r="B2425" s="247" t="s">
        <v>803</v>
      </c>
      <c r="C2425" s="248" t="s">
        <v>24</v>
      </c>
      <c r="D2425" s="247" t="s">
        <v>50</v>
      </c>
      <c r="E2425" s="247" t="s">
        <v>45</v>
      </c>
      <c r="F2425" s="520" t="s">
        <v>2152</v>
      </c>
      <c r="G2425" s="520"/>
      <c r="H2425" s="249" t="s">
        <v>39</v>
      </c>
      <c r="I2425" s="248" t="s">
        <v>41</v>
      </c>
      <c r="J2425" s="248" t="s">
        <v>2271</v>
      </c>
      <c r="K2425" s="248" t="s">
        <v>82</v>
      </c>
      <c r="L2425" s="248" t="s">
        <v>40</v>
      </c>
    </row>
    <row r="2426" spans="2:12" ht="25.5" x14ac:dyDescent="0.25">
      <c r="B2426" s="250" t="s">
        <v>2272</v>
      </c>
      <c r="C2426" s="251" t="s">
        <v>693</v>
      </c>
      <c r="D2426" s="250" t="s">
        <v>229</v>
      </c>
      <c r="E2426" s="250" t="s">
        <v>694</v>
      </c>
      <c r="F2426" s="521">
        <v>8</v>
      </c>
      <c r="G2426" s="521"/>
      <c r="H2426" s="252" t="s">
        <v>279</v>
      </c>
      <c r="I2426" s="253">
        <v>1</v>
      </c>
      <c r="J2426" s="254"/>
      <c r="K2426" s="254">
        <v>11.17</v>
      </c>
      <c r="L2426" s="254">
        <v>11.17</v>
      </c>
    </row>
    <row r="2427" spans="2:12" ht="25.5" x14ac:dyDescent="0.25">
      <c r="B2427" s="255" t="s">
        <v>2273</v>
      </c>
      <c r="C2427" s="256" t="s">
        <v>2784</v>
      </c>
      <c r="D2427" s="255" t="s">
        <v>229</v>
      </c>
      <c r="E2427" s="255" t="s">
        <v>694</v>
      </c>
      <c r="F2427" s="518" t="s">
        <v>2283</v>
      </c>
      <c r="G2427" s="518"/>
      <c r="H2427" s="257" t="s">
        <v>268</v>
      </c>
      <c r="I2427" s="258">
        <v>1</v>
      </c>
      <c r="J2427" s="258">
        <v>0</v>
      </c>
      <c r="K2427" s="259">
        <v>5.29</v>
      </c>
      <c r="L2427" s="259">
        <v>5.29</v>
      </c>
    </row>
    <row r="2428" spans="2:12" ht="25.5" x14ac:dyDescent="0.25">
      <c r="B2428" s="255" t="s">
        <v>2273</v>
      </c>
      <c r="C2428" s="256" t="s">
        <v>2163</v>
      </c>
      <c r="D2428" s="255" t="s">
        <v>229</v>
      </c>
      <c r="E2428" s="255" t="s">
        <v>2164</v>
      </c>
      <c r="F2428" s="518" t="s">
        <v>2162</v>
      </c>
      <c r="G2428" s="518"/>
      <c r="H2428" s="257" t="s">
        <v>231</v>
      </c>
      <c r="I2428" s="258">
        <v>0.14000000000000001</v>
      </c>
      <c r="J2428" s="258">
        <v>0</v>
      </c>
      <c r="K2428" s="259">
        <v>16.78</v>
      </c>
      <c r="L2428" s="259">
        <v>2.35</v>
      </c>
    </row>
    <row r="2429" spans="2:12" ht="25.5" x14ac:dyDescent="0.25">
      <c r="B2429" s="255" t="s">
        <v>2273</v>
      </c>
      <c r="C2429" s="256" t="s">
        <v>2520</v>
      </c>
      <c r="D2429" s="255" t="s">
        <v>229</v>
      </c>
      <c r="E2429" s="255" t="s">
        <v>2521</v>
      </c>
      <c r="F2429" s="518" t="s">
        <v>2283</v>
      </c>
      <c r="G2429" s="518"/>
      <c r="H2429" s="257" t="s">
        <v>292</v>
      </c>
      <c r="I2429" s="258">
        <v>0.79</v>
      </c>
      <c r="J2429" s="258">
        <v>0</v>
      </c>
      <c r="K2429" s="259">
        <v>0.35</v>
      </c>
      <c r="L2429" s="259">
        <v>0.28000000000000003</v>
      </c>
    </row>
    <row r="2430" spans="2:12" ht="25.5" x14ac:dyDescent="0.25">
      <c r="B2430" s="255" t="s">
        <v>2273</v>
      </c>
      <c r="C2430" s="256" t="s">
        <v>2184</v>
      </c>
      <c r="D2430" s="255" t="s">
        <v>229</v>
      </c>
      <c r="E2430" s="255" t="s">
        <v>2185</v>
      </c>
      <c r="F2430" s="518" t="s">
        <v>2162</v>
      </c>
      <c r="G2430" s="518"/>
      <c r="H2430" s="257" t="s">
        <v>231</v>
      </c>
      <c r="I2430" s="258">
        <v>0.14000000000000001</v>
      </c>
      <c r="J2430" s="258">
        <v>0</v>
      </c>
      <c r="K2430" s="259">
        <v>23.41</v>
      </c>
      <c r="L2430" s="259">
        <v>3.28</v>
      </c>
    </row>
    <row r="2431" spans="2:12" ht="25.5" x14ac:dyDescent="0.25">
      <c r="B2431" s="260"/>
      <c r="C2431" s="260"/>
      <c r="D2431" s="260"/>
      <c r="E2431" s="260"/>
      <c r="F2431" s="260"/>
      <c r="G2431" s="260" t="s">
        <v>2274</v>
      </c>
      <c r="H2431" s="261">
        <v>2.88</v>
      </c>
      <c r="I2431" s="260" t="s">
        <v>2275</v>
      </c>
      <c r="J2431" s="261">
        <v>2.73</v>
      </c>
      <c r="K2431" s="260" t="s">
        <v>2276</v>
      </c>
      <c r="L2431" s="261">
        <v>5.61</v>
      </c>
    </row>
    <row r="2432" spans="2:12" ht="25.5" x14ac:dyDescent="0.25">
      <c r="B2432" s="260"/>
      <c r="C2432" s="260"/>
      <c r="D2432" s="260"/>
      <c r="E2432" s="260"/>
      <c r="F2432" s="260"/>
      <c r="G2432" s="260" t="s">
        <v>2277</v>
      </c>
      <c r="H2432" s="261">
        <v>0</v>
      </c>
      <c r="I2432" s="519"/>
      <c r="J2432" s="519" t="s">
        <v>2278</v>
      </c>
      <c r="K2432" s="260"/>
      <c r="L2432" s="261">
        <v>11.17</v>
      </c>
    </row>
    <row r="2433" spans="2:12" ht="13.5" thickBot="1" x14ac:dyDescent="0.3">
      <c r="B2433" s="222"/>
      <c r="C2433" s="222"/>
      <c r="D2433" s="222"/>
      <c r="E2433" s="222"/>
      <c r="F2433" s="222"/>
      <c r="G2433" s="222"/>
      <c r="H2433" s="222"/>
      <c r="I2433" s="222" t="s">
        <v>2279</v>
      </c>
      <c r="J2433" s="262" t="s">
        <v>2695</v>
      </c>
      <c r="K2433" s="222" t="s">
        <v>2280</v>
      </c>
      <c r="L2433" s="263">
        <v>22.34</v>
      </c>
    </row>
    <row r="2434" spans="2:12" ht="13.5" thickTop="1" x14ac:dyDescent="0.25">
      <c r="B2434" s="264"/>
      <c r="C2434" s="264"/>
      <c r="D2434" s="264"/>
      <c r="E2434" s="264"/>
      <c r="F2434" s="264"/>
      <c r="G2434" s="264"/>
      <c r="H2434" s="264"/>
      <c r="I2434" s="264"/>
      <c r="J2434" s="264"/>
      <c r="K2434" s="264"/>
      <c r="L2434" s="264"/>
    </row>
    <row r="2435" spans="2:12" ht="45" x14ac:dyDescent="0.25">
      <c r="B2435" s="247" t="s">
        <v>804</v>
      </c>
      <c r="C2435" s="248" t="s">
        <v>24</v>
      </c>
      <c r="D2435" s="247" t="s">
        <v>50</v>
      </c>
      <c r="E2435" s="247" t="s">
        <v>45</v>
      </c>
      <c r="F2435" s="520" t="s">
        <v>2152</v>
      </c>
      <c r="G2435" s="520"/>
      <c r="H2435" s="249" t="s">
        <v>39</v>
      </c>
      <c r="I2435" s="248" t="s">
        <v>41</v>
      </c>
      <c r="J2435" s="248" t="s">
        <v>2271</v>
      </c>
      <c r="K2435" s="248" t="s">
        <v>82</v>
      </c>
      <c r="L2435" s="248" t="s">
        <v>40</v>
      </c>
    </row>
    <row r="2436" spans="2:12" ht="25.5" x14ac:dyDescent="0.25">
      <c r="B2436" s="250" t="s">
        <v>2272</v>
      </c>
      <c r="C2436" s="251" t="s">
        <v>805</v>
      </c>
      <c r="D2436" s="250" t="s">
        <v>229</v>
      </c>
      <c r="E2436" s="250" t="s">
        <v>806</v>
      </c>
      <c r="F2436" s="521">
        <v>8</v>
      </c>
      <c r="G2436" s="521"/>
      <c r="H2436" s="252" t="s">
        <v>279</v>
      </c>
      <c r="I2436" s="253">
        <v>1</v>
      </c>
      <c r="J2436" s="254"/>
      <c r="K2436" s="254">
        <v>4.76</v>
      </c>
      <c r="L2436" s="254">
        <v>4.76</v>
      </c>
    </row>
    <row r="2437" spans="2:12" ht="25.5" x14ac:dyDescent="0.25">
      <c r="B2437" s="255" t="s">
        <v>2273</v>
      </c>
      <c r="C2437" s="256" t="s">
        <v>2163</v>
      </c>
      <c r="D2437" s="255" t="s">
        <v>229</v>
      </c>
      <c r="E2437" s="255" t="s">
        <v>2164</v>
      </c>
      <c r="F2437" s="518" t="s">
        <v>2162</v>
      </c>
      <c r="G2437" s="518"/>
      <c r="H2437" s="257" t="s">
        <v>231</v>
      </c>
      <c r="I2437" s="258">
        <v>0.09</v>
      </c>
      <c r="J2437" s="258">
        <v>0</v>
      </c>
      <c r="K2437" s="259">
        <v>16.78</v>
      </c>
      <c r="L2437" s="259">
        <v>1.51</v>
      </c>
    </row>
    <row r="2438" spans="2:12" ht="25.5" x14ac:dyDescent="0.25">
      <c r="B2438" s="255" t="s">
        <v>2273</v>
      </c>
      <c r="C2438" s="256" t="s">
        <v>2407</v>
      </c>
      <c r="D2438" s="255" t="s">
        <v>229</v>
      </c>
      <c r="E2438" s="255" t="s">
        <v>2408</v>
      </c>
      <c r="F2438" s="518" t="s">
        <v>2283</v>
      </c>
      <c r="G2438" s="518"/>
      <c r="H2438" s="257" t="s">
        <v>268</v>
      </c>
      <c r="I2438" s="258">
        <v>1</v>
      </c>
      <c r="J2438" s="258">
        <v>0</v>
      </c>
      <c r="K2438" s="259">
        <v>1.1499999999999999</v>
      </c>
      <c r="L2438" s="259">
        <v>1.1499999999999999</v>
      </c>
    </row>
    <row r="2439" spans="2:12" ht="25.5" x14ac:dyDescent="0.25">
      <c r="B2439" s="255" t="s">
        <v>2273</v>
      </c>
      <c r="C2439" s="256" t="s">
        <v>2184</v>
      </c>
      <c r="D2439" s="255" t="s">
        <v>229</v>
      </c>
      <c r="E2439" s="255" t="s">
        <v>2185</v>
      </c>
      <c r="F2439" s="518" t="s">
        <v>2162</v>
      </c>
      <c r="G2439" s="518"/>
      <c r="H2439" s="257" t="s">
        <v>231</v>
      </c>
      <c r="I2439" s="258">
        <v>0.09</v>
      </c>
      <c r="J2439" s="258">
        <v>0</v>
      </c>
      <c r="K2439" s="259">
        <v>23.41</v>
      </c>
      <c r="L2439" s="259">
        <v>2.11</v>
      </c>
    </row>
    <row r="2440" spans="2:12" ht="25.5" x14ac:dyDescent="0.25">
      <c r="B2440" s="260"/>
      <c r="C2440" s="260"/>
      <c r="D2440" s="260"/>
      <c r="E2440" s="260"/>
      <c r="F2440" s="260"/>
      <c r="G2440" s="260" t="s">
        <v>2274</v>
      </c>
      <c r="H2440" s="261">
        <v>1.85</v>
      </c>
      <c r="I2440" s="260" t="s">
        <v>2275</v>
      </c>
      <c r="J2440" s="261">
        <v>1.76</v>
      </c>
      <c r="K2440" s="260" t="s">
        <v>2276</v>
      </c>
      <c r="L2440" s="261">
        <v>3.61</v>
      </c>
    </row>
    <row r="2441" spans="2:12" ht="25.5" x14ac:dyDescent="0.25">
      <c r="B2441" s="260"/>
      <c r="C2441" s="260"/>
      <c r="D2441" s="260"/>
      <c r="E2441" s="260"/>
      <c r="F2441" s="260"/>
      <c r="G2441" s="260" t="s">
        <v>2277</v>
      </c>
      <c r="H2441" s="261">
        <v>0</v>
      </c>
      <c r="I2441" s="519"/>
      <c r="J2441" s="519" t="s">
        <v>2278</v>
      </c>
      <c r="K2441" s="260"/>
      <c r="L2441" s="261">
        <v>4.76</v>
      </c>
    </row>
    <row r="2442" spans="2:12" ht="13.5" thickBot="1" x14ac:dyDescent="0.3">
      <c r="B2442" s="222"/>
      <c r="C2442" s="222"/>
      <c r="D2442" s="222"/>
      <c r="E2442" s="222"/>
      <c r="F2442" s="222"/>
      <c r="G2442" s="222"/>
      <c r="H2442" s="222"/>
      <c r="I2442" s="222" t="s">
        <v>2279</v>
      </c>
      <c r="J2442" s="262" t="s">
        <v>2695</v>
      </c>
      <c r="K2442" s="222" t="s">
        <v>2280</v>
      </c>
      <c r="L2442" s="263">
        <v>9.52</v>
      </c>
    </row>
    <row r="2443" spans="2:12" ht="13.5" thickTop="1" x14ac:dyDescent="0.25">
      <c r="B2443" s="264"/>
      <c r="C2443" s="264"/>
      <c r="D2443" s="264"/>
      <c r="E2443" s="264"/>
      <c r="F2443" s="264"/>
      <c r="G2443" s="264"/>
      <c r="H2443" s="264"/>
      <c r="I2443" s="264"/>
      <c r="J2443" s="264"/>
      <c r="K2443" s="264"/>
      <c r="L2443" s="264"/>
    </row>
    <row r="2444" spans="2:12" ht="45" x14ac:dyDescent="0.25">
      <c r="B2444" s="247" t="s">
        <v>807</v>
      </c>
      <c r="C2444" s="248" t="s">
        <v>24</v>
      </c>
      <c r="D2444" s="247" t="s">
        <v>50</v>
      </c>
      <c r="E2444" s="247" t="s">
        <v>45</v>
      </c>
      <c r="F2444" s="520" t="s">
        <v>2152</v>
      </c>
      <c r="G2444" s="520"/>
      <c r="H2444" s="249" t="s">
        <v>39</v>
      </c>
      <c r="I2444" s="248" t="s">
        <v>41</v>
      </c>
      <c r="J2444" s="248" t="s">
        <v>2271</v>
      </c>
      <c r="K2444" s="248" t="s">
        <v>82</v>
      </c>
      <c r="L2444" s="248" t="s">
        <v>40</v>
      </c>
    </row>
    <row r="2445" spans="2:12" ht="25.5" x14ac:dyDescent="0.25">
      <c r="B2445" s="250" t="s">
        <v>2272</v>
      </c>
      <c r="C2445" s="251" t="s">
        <v>808</v>
      </c>
      <c r="D2445" s="250" t="s">
        <v>229</v>
      </c>
      <c r="E2445" s="250" t="s">
        <v>809</v>
      </c>
      <c r="F2445" s="521">
        <v>8</v>
      </c>
      <c r="G2445" s="521"/>
      <c r="H2445" s="252" t="s">
        <v>279</v>
      </c>
      <c r="I2445" s="253">
        <v>1</v>
      </c>
      <c r="J2445" s="254"/>
      <c r="K2445" s="254">
        <v>10.76</v>
      </c>
      <c r="L2445" s="254">
        <v>10.76</v>
      </c>
    </row>
    <row r="2446" spans="2:12" ht="25.5" x14ac:dyDescent="0.25">
      <c r="B2446" s="255" t="s">
        <v>2273</v>
      </c>
      <c r="C2446" s="256" t="s">
        <v>2791</v>
      </c>
      <c r="D2446" s="255" t="s">
        <v>229</v>
      </c>
      <c r="E2446" s="255" t="s">
        <v>2792</v>
      </c>
      <c r="F2446" s="518" t="s">
        <v>2283</v>
      </c>
      <c r="G2446" s="518"/>
      <c r="H2446" s="257" t="s">
        <v>268</v>
      </c>
      <c r="I2446" s="258">
        <v>1</v>
      </c>
      <c r="J2446" s="258">
        <v>0</v>
      </c>
      <c r="K2446" s="259">
        <v>5.15</v>
      </c>
      <c r="L2446" s="259">
        <v>5.15</v>
      </c>
    </row>
    <row r="2447" spans="2:12" ht="25.5" x14ac:dyDescent="0.25">
      <c r="B2447" s="255" t="s">
        <v>2273</v>
      </c>
      <c r="C2447" s="256" t="s">
        <v>2184</v>
      </c>
      <c r="D2447" s="255" t="s">
        <v>229</v>
      </c>
      <c r="E2447" s="255" t="s">
        <v>2185</v>
      </c>
      <c r="F2447" s="518" t="s">
        <v>2162</v>
      </c>
      <c r="G2447" s="518"/>
      <c r="H2447" s="257" t="s">
        <v>231</v>
      </c>
      <c r="I2447" s="258">
        <v>0.14000000000000001</v>
      </c>
      <c r="J2447" s="258">
        <v>0</v>
      </c>
      <c r="K2447" s="259">
        <v>23.41</v>
      </c>
      <c r="L2447" s="259">
        <v>3.28</v>
      </c>
    </row>
    <row r="2448" spans="2:12" ht="25.5" x14ac:dyDescent="0.25">
      <c r="B2448" s="255" t="s">
        <v>2273</v>
      </c>
      <c r="C2448" s="256" t="s">
        <v>2163</v>
      </c>
      <c r="D2448" s="255" t="s">
        <v>229</v>
      </c>
      <c r="E2448" s="255" t="s">
        <v>2164</v>
      </c>
      <c r="F2448" s="518" t="s">
        <v>2162</v>
      </c>
      <c r="G2448" s="518"/>
      <c r="H2448" s="257" t="s">
        <v>231</v>
      </c>
      <c r="I2448" s="258">
        <v>0.14000000000000001</v>
      </c>
      <c r="J2448" s="258">
        <v>0</v>
      </c>
      <c r="K2448" s="259">
        <v>16.78</v>
      </c>
      <c r="L2448" s="259">
        <v>2.35</v>
      </c>
    </row>
    <row r="2449" spans="2:12" ht="25.5" x14ac:dyDescent="0.25">
      <c r="B2449" s="260"/>
      <c r="C2449" s="260"/>
      <c r="D2449" s="260"/>
      <c r="E2449" s="260"/>
      <c r="F2449" s="260"/>
      <c r="G2449" s="260" t="s">
        <v>2274</v>
      </c>
      <c r="H2449" s="261">
        <v>2.88</v>
      </c>
      <c r="I2449" s="260" t="s">
        <v>2275</v>
      </c>
      <c r="J2449" s="261">
        <v>2.73</v>
      </c>
      <c r="K2449" s="260" t="s">
        <v>2276</v>
      </c>
      <c r="L2449" s="261">
        <v>5.61</v>
      </c>
    </row>
    <row r="2450" spans="2:12" ht="25.5" x14ac:dyDescent="0.25">
      <c r="B2450" s="260"/>
      <c r="C2450" s="260"/>
      <c r="D2450" s="260"/>
      <c r="E2450" s="260"/>
      <c r="F2450" s="260"/>
      <c r="G2450" s="260" t="s">
        <v>2277</v>
      </c>
      <c r="H2450" s="261">
        <v>0</v>
      </c>
      <c r="I2450" s="519"/>
      <c r="J2450" s="519" t="s">
        <v>2278</v>
      </c>
      <c r="K2450" s="260"/>
      <c r="L2450" s="261">
        <v>10.76</v>
      </c>
    </row>
    <row r="2451" spans="2:12" ht="13.5" thickBot="1" x14ac:dyDescent="0.3">
      <c r="B2451" s="222"/>
      <c r="C2451" s="222"/>
      <c r="D2451" s="222"/>
      <c r="E2451" s="222"/>
      <c r="F2451" s="222"/>
      <c r="G2451" s="222"/>
      <c r="H2451" s="222"/>
      <c r="I2451" s="222" t="s">
        <v>2279</v>
      </c>
      <c r="J2451" s="262" t="s">
        <v>2553</v>
      </c>
      <c r="K2451" s="222" t="s">
        <v>2280</v>
      </c>
      <c r="L2451" s="263">
        <v>10.76</v>
      </c>
    </row>
    <row r="2452" spans="2:12" ht="13.5" thickTop="1" x14ac:dyDescent="0.25">
      <c r="B2452" s="264"/>
      <c r="C2452" s="264"/>
      <c r="D2452" s="264"/>
      <c r="E2452" s="264"/>
      <c r="F2452" s="264"/>
      <c r="G2452" s="264"/>
      <c r="H2452" s="264"/>
      <c r="I2452" s="264"/>
      <c r="J2452" s="264"/>
      <c r="K2452" s="264"/>
      <c r="L2452" s="264"/>
    </row>
    <row r="2453" spans="2:12" ht="45" x14ac:dyDescent="0.25">
      <c r="B2453" s="247" t="s">
        <v>810</v>
      </c>
      <c r="C2453" s="248" t="s">
        <v>24</v>
      </c>
      <c r="D2453" s="247" t="s">
        <v>50</v>
      </c>
      <c r="E2453" s="247" t="s">
        <v>45</v>
      </c>
      <c r="F2453" s="520" t="s">
        <v>2152</v>
      </c>
      <c r="G2453" s="520"/>
      <c r="H2453" s="249" t="s">
        <v>39</v>
      </c>
      <c r="I2453" s="248" t="s">
        <v>41</v>
      </c>
      <c r="J2453" s="248" t="s">
        <v>2271</v>
      </c>
      <c r="K2453" s="248" t="s">
        <v>82</v>
      </c>
      <c r="L2453" s="248" t="s">
        <v>40</v>
      </c>
    </row>
    <row r="2454" spans="2:12" ht="25.5" x14ac:dyDescent="0.25">
      <c r="B2454" s="250" t="s">
        <v>2272</v>
      </c>
      <c r="C2454" s="251" t="s">
        <v>811</v>
      </c>
      <c r="D2454" s="250" t="s">
        <v>229</v>
      </c>
      <c r="E2454" s="250" t="s">
        <v>812</v>
      </c>
      <c r="F2454" s="521">
        <v>8</v>
      </c>
      <c r="G2454" s="521"/>
      <c r="H2454" s="252" t="s">
        <v>279</v>
      </c>
      <c r="I2454" s="253">
        <v>1</v>
      </c>
      <c r="J2454" s="254"/>
      <c r="K2454" s="254">
        <v>11.76</v>
      </c>
      <c r="L2454" s="254">
        <v>11.76</v>
      </c>
    </row>
    <row r="2455" spans="2:12" ht="25.5" x14ac:dyDescent="0.25">
      <c r="B2455" s="255" t="s">
        <v>2273</v>
      </c>
      <c r="C2455" s="256" t="s">
        <v>2163</v>
      </c>
      <c r="D2455" s="255" t="s">
        <v>229</v>
      </c>
      <c r="E2455" s="255" t="s">
        <v>2164</v>
      </c>
      <c r="F2455" s="518" t="s">
        <v>2162</v>
      </c>
      <c r="G2455" s="518"/>
      <c r="H2455" s="257" t="s">
        <v>231</v>
      </c>
      <c r="I2455" s="258">
        <v>0.14000000000000001</v>
      </c>
      <c r="J2455" s="258">
        <v>0</v>
      </c>
      <c r="K2455" s="259">
        <v>16.78</v>
      </c>
      <c r="L2455" s="259">
        <v>2.35</v>
      </c>
    </row>
    <row r="2456" spans="2:12" ht="25.5" x14ac:dyDescent="0.25">
      <c r="B2456" s="255" t="s">
        <v>2273</v>
      </c>
      <c r="C2456" s="256" t="s">
        <v>2184</v>
      </c>
      <c r="D2456" s="255" t="s">
        <v>229</v>
      </c>
      <c r="E2456" s="255" t="s">
        <v>2185</v>
      </c>
      <c r="F2456" s="518" t="s">
        <v>2162</v>
      </c>
      <c r="G2456" s="518"/>
      <c r="H2456" s="257" t="s">
        <v>231</v>
      </c>
      <c r="I2456" s="258">
        <v>0.14000000000000001</v>
      </c>
      <c r="J2456" s="258">
        <v>0</v>
      </c>
      <c r="K2456" s="259">
        <v>23.41</v>
      </c>
      <c r="L2456" s="259">
        <v>3.28</v>
      </c>
    </row>
    <row r="2457" spans="2:12" ht="25.5" x14ac:dyDescent="0.25">
      <c r="B2457" s="255" t="s">
        <v>2273</v>
      </c>
      <c r="C2457" s="256" t="s">
        <v>3391</v>
      </c>
      <c r="D2457" s="255" t="s">
        <v>229</v>
      </c>
      <c r="E2457" s="255" t="s">
        <v>3392</v>
      </c>
      <c r="F2457" s="518" t="s">
        <v>2283</v>
      </c>
      <c r="G2457" s="518"/>
      <c r="H2457" s="257" t="s">
        <v>268</v>
      </c>
      <c r="I2457" s="258">
        <v>1</v>
      </c>
      <c r="J2457" s="258">
        <v>0</v>
      </c>
      <c r="K2457" s="259">
        <v>6.15</v>
      </c>
      <c r="L2457" s="259">
        <v>6.15</v>
      </c>
    </row>
    <row r="2458" spans="2:12" ht="25.5" x14ac:dyDescent="0.25">
      <c r="B2458" s="260"/>
      <c r="C2458" s="260"/>
      <c r="D2458" s="260"/>
      <c r="E2458" s="260"/>
      <c r="F2458" s="260"/>
      <c r="G2458" s="260" t="s">
        <v>2274</v>
      </c>
      <c r="H2458" s="261">
        <v>2.88</v>
      </c>
      <c r="I2458" s="260" t="s">
        <v>2275</v>
      </c>
      <c r="J2458" s="261">
        <v>2.73</v>
      </c>
      <c r="K2458" s="260" t="s">
        <v>2276</v>
      </c>
      <c r="L2458" s="261">
        <v>5.61</v>
      </c>
    </row>
    <row r="2459" spans="2:12" ht="25.5" x14ac:dyDescent="0.25">
      <c r="B2459" s="260"/>
      <c r="C2459" s="260"/>
      <c r="D2459" s="260"/>
      <c r="E2459" s="260"/>
      <c r="F2459" s="260"/>
      <c r="G2459" s="260" t="s">
        <v>2277</v>
      </c>
      <c r="H2459" s="261">
        <v>0</v>
      </c>
      <c r="I2459" s="519"/>
      <c r="J2459" s="519" t="s">
        <v>2278</v>
      </c>
      <c r="K2459" s="260"/>
      <c r="L2459" s="261">
        <v>11.76</v>
      </c>
    </row>
    <row r="2460" spans="2:12" ht="13.5" thickBot="1" x14ac:dyDescent="0.3">
      <c r="B2460" s="222"/>
      <c r="C2460" s="222"/>
      <c r="D2460" s="222"/>
      <c r="E2460" s="222"/>
      <c r="F2460" s="222"/>
      <c r="G2460" s="222"/>
      <c r="H2460" s="222"/>
      <c r="I2460" s="222" t="s">
        <v>2279</v>
      </c>
      <c r="J2460" s="262" t="s">
        <v>2695</v>
      </c>
      <c r="K2460" s="222" t="s">
        <v>2280</v>
      </c>
      <c r="L2460" s="263">
        <v>23.52</v>
      </c>
    </row>
    <row r="2461" spans="2:12" ht="13.5" thickTop="1" x14ac:dyDescent="0.25">
      <c r="B2461" s="264"/>
      <c r="C2461" s="264"/>
      <c r="D2461" s="264"/>
      <c r="E2461" s="264"/>
      <c r="F2461" s="264"/>
      <c r="G2461" s="264"/>
      <c r="H2461" s="264"/>
      <c r="I2461" s="264"/>
      <c r="J2461" s="264"/>
      <c r="K2461" s="264"/>
      <c r="L2461" s="264"/>
    </row>
    <row r="2462" spans="2:12" ht="45" x14ac:dyDescent="0.25">
      <c r="B2462" s="247" t="s">
        <v>813</v>
      </c>
      <c r="C2462" s="248" t="s">
        <v>24</v>
      </c>
      <c r="D2462" s="247" t="s">
        <v>50</v>
      </c>
      <c r="E2462" s="247" t="s">
        <v>45</v>
      </c>
      <c r="F2462" s="520" t="s">
        <v>2152</v>
      </c>
      <c r="G2462" s="520"/>
      <c r="H2462" s="249" t="s">
        <v>39</v>
      </c>
      <c r="I2462" s="248" t="s">
        <v>41</v>
      </c>
      <c r="J2462" s="248" t="s">
        <v>2271</v>
      </c>
      <c r="K2462" s="248" t="s">
        <v>82</v>
      </c>
      <c r="L2462" s="248" t="s">
        <v>40</v>
      </c>
    </row>
    <row r="2463" spans="2:12" ht="25.5" x14ac:dyDescent="0.25">
      <c r="B2463" s="250" t="s">
        <v>2272</v>
      </c>
      <c r="C2463" s="251" t="s">
        <v>814</v>
      </c>
      <c r="D2463" s="250" t="s">
        <v>229</v>
      </c>
      <c r="E2463" s="250" t="s">
        <v>815</v>
      </c>
      <c r="F2463" s="521">
        <v>8</v>
      </c>
      <c r="G2463" s="521"/>
      <c r="H2463" s="252" t="s">
        <v>279</v>
      </c>
      <c r="I2463" s="253">
        <v>1</v>
      </c>
      <c r="J2463" s="254"/>
      <c r="K2463" s="254">
        <v>14.81</v>
      </c>
      <c r="L2463" s="254">
        <v>14.81</v>
      </c>
    </row>
    <row r="2464" spans="2:12" ht="25.5" x14ac:dyDescent="0.25">
      <c r="B2464" s="255" t="s">
        <v>2273</v>
      </c>
      <c r="C2464" s="256" t="s">
        <v>2184</v>
      </c>
      <c r="D2464" s="255" t="s">
        <v>229</v>
      </c>
      <c r="E2464" s="255" t="s">
        <v>2185</v>
      </c>
      <c r="F2464" s="518" t="s">
        <v>2162</v>
      </c>
      <c r="G2464" s="518"/>
      <c r="H2464" s="257" t="s">
        <v>231</v>
      </c>
      <c r="I2464" s="258">
        <v>0.14000000000000001</v>
      </c>
      <c r="J2464" s="258">
        <v>0</v>
      </c>
      <c r="K2464" s="259">
        <v>23.41</v>
      </c>
      <c r="L2464" s="259">
        <v>3.28</v>
      </c>
    </row>
    <row r="2465" spans="2:12" ht="25.5" x14ac:dyDescent="0.25">
      <c r="B2465" s="255" t="s">
        <v>2273</v>
      </c>
      <c r="C2465" s="256" t="s">
        <v>2163</v>
      </c>
      <c r="D2465" s="255" t="s">
        <v>229</v>
      </c>
      <c r="E2465" s="255" t="s">
        <v>2164</v>
      </c>
      <c r="F2465" s="518" t="s">
        <v>2162</v>
      </c>
      <c r="G2465" s="518"/>
      <c r="H2465" s="257" t="s">
        <v>231</v>
      </c>
      <c r="I2465" s="258">
        <v>0.14000000000000001</v>
      </c>
      <c r="J2465" s="258">
        <v>0</v>
      </c>
      <c r="K2465" s="259">
        <v>16.78</v>
      </c>
      <c r="L2465" s="259">
        <v>2.35</v>
      </c>
    </row>
    <row r="2466" spans="2:12" ht="25.5" x14ac:dyDescent="0.25">
      <c r="B2466" s="255" t="s">
        <v>2273</v>
      </c>
      <c r="C2466" s="256" t="s">
        <v>3393</v>
      </c>
      <c r="D2466" s="255" t="s">
        <v>229</v>
      </c>
      <c r="E2466" s="255" t="s">
        <v>3394</v>
      </c>
      <c r="F2466" s="518" t="s">
        <v>2283</v>
      </c>
      <c r="G2466" s="518"/>
      <c r="H2466" s="257" t="s">
        <v>268</v>
      </c>
      <c r="I2466" s="258">
        <v>1</v>
      </c>
      <c r="J2466" s="258">
        <v>0</v>
      </c>
      <c r="K2466" s="259">
        <v>9.1999999999999993</v>
      </c>
      <c r="L2466" s="259">
        <v>9.1999999999999993</v>
      </c>
    </row>
    <row r="2467" spans="2:12" ht="25.5" x14ac:dyDescent="0.25">
      <c r="B2467" s="260"/>
      <c r="C2467" s="260"/>
      <c r="D2467" s="260"/>
      <c r="E2467" s="260"/>
      <c r="F2467" s="260"/>
      <c r="G2467" s="260" t="s">
        <v>2274</v>
      </c>
      <c r="H2467" s="261">
        <v>2.88</v>
      </c>
      <c r="I2467" s="260" t="s">
        <v>2275</v>
      </c>
      <c r="J2467" s="261">
        <v>2.73</v>
      </c>
      <c r="K2467" s="260" t="s">
        <v>2276</v>
      </c>
      <c r="L2467" s="261">
        <v>5.61</v>
      </c>
    </row>
    <row r="2468" spans="2:12" ht="25.5" x14ac:dyDescent="0.25">
      <c r="B2468" s="260"/>
      <c r="C2468" s="260"/>
      <c r="D2468" s="260"/>
      <c r="E2468" s="260"/>
      <c r="F2468" s="260"/>
      <c r="G2468" s="260" t="s">
        <v>2277</v>
      </c>
      <c r="H2468" s="261">
        <v>0</v>
      </c>
      <c r="I2468" s="519"/>
      <c r="J2468" s="519" t="s">
        <v>2278</v>
      </c>
      <c r="K2468" s="260"/>
      <c r="L2468" s="261">
        <v>14.81</v>
      </c>
    </row>
    <row r="2469" spans="2:12" ht="13.5" thickBot="1" x14ac:dyDescent="0.3">
      <c r="B2469" s="222"/>
      <c r="C2469" s="222"/>
      <c r="D2469" s="222"/>
      <c r="E2469" s="222"/>
      <c r="F2469" s="222"/>
      <c r="G2469" s="222"/>
      <c r="H2469" s="222"/>
      <c r="I2469" s="222" t="s">
        <v>2279</v>
      </c>
      <c r="J2469" s="262" t="s">
        <v>2553</v>
      </c>
      <c r="K2469" s="222" t="s">
        <v>2280</v>
      </c>
      <c r="L2469" s="263">
        <v>14.81</v>
      </c>
    </row>
    <row r="2470" spans="2:12" ht="13.5" thickTop="1" x14ac:dyDescent="0.25">
      <c r="B2470" s="264"/>
      <c r="C2470" s="264"/>
      <c r="D2470" s="264"/>
      <c r="E2470" s="264"/>
      <c r="F2470" s="264"/>
      <c r="G2470" s="264"/>
      <c r="H2470" s="264"/>
      <c r="I2470" s="264"/>
      <c r="J2470" s="264"/>
      <c r="K2470" s="264"/>
      <c r="L2470" s="264"/>
    </row>
    <row r="2471" spans="2:12" ht="45" x14ac:dyDescent="0.25">
      <c r="B2471" s="247" t="s">
        <v>816</v>
      </c>
      <c r="C2471" s="248" t="s">
        <v>24</v>
      </c>
      <c r="D2471" s="247" t="s">
        <v>50</v>
      </c>
      <c r="E2471" s="247" t="s">
        <v>45</v>
      </c>
      <c r="F2471" s="520" t="s">
        <v>2152</v>
      </c>
      <c r="G2471" s="520"/>
      <c r="H2471" s="249" t="s">
        <v>39</v>
      </c>
      <c r="I2471" s="248" t="s">
        <v>41</v>
      </c>
      <c r="J2471" s="248" t="s">
        <v>2271</v>
      </c>
      <c r="K2471" s="248" t="s">
        <v>82</v>
      </c>
      <c r="L2471" s="248" t="s">
        <v>40</v>
      </c>
    </row>
    <row r="2472" spans="2:12" ht="25.5" x14ac:dyDescent="0.25">
      <c r="B2472" s="250" t="s">
        <v>2272</v>
      </c>
      <c r="C2472" s="251" t="s">
        <v>817</v>
      </c>
      <c r="D2472" s="250" t="s">
        <v>229</v>
      </c>
      <c r="E2472" s="250" t="s">
        <v>818</v>
      </c>
      <c r="F2472" s="521">
        <v>8</v>
      </c>
      <c r="G2472" s="521"/>
      <c r="H2472" s="252" t="s">
        <v>279</v>
      </c>
      <c r="I2472" s="253">
        <v>1</v>
      </c>
      <c r="J2472" s="254"/>
      <c r="K2472" s="254">
        <v>9.18</v>
      </c>
      <c r="L2472" s="254">
        <v>9.18</v>
      </c>
    </row>
    <row r="2473" spans="2:12" ht="25.5" x14ac:dyDescent="0.25">
      <c r="B2473" s="255" t="s">
        <v>2273</v>
      </c>
      <c r="C2473" s="256" t="s">
        <v>2163</v>
      </c>
      <c r="D2473" s="255" t="s">
        <v>229</v>
      </c>
      <c r="E2473" s="255" t="s">
        <v>2164</v>
      </c>
      <c r="F2473" s="518" t="s">
        <v>2162</v>
      </c>
      <c r="G2473" s="518"/>
      <c r="H2473" s="257" t="s">
        <v>231</v>
      </c>
      <c r="I2473" s="258">
        <v>0.18</v>
      </c>
      <c r="J2473" s="258">
        <v>0</v>
      </c>
      <c r="K2473" s="259">
        <v>16.78</v>
      </c>
      <c r="L2473" s="259">
        <v>3.02</v>
      </c>
    </row>
    <row r="2474" spans="2:12" ht="25.5" x14ac:dyDescent="0.25">
      <c r="B2474" s="255" t="s">
        <v>2273</v>
      </c>
      <c r="C2474" s="256" t="s">
        <v>2184</v>
      </c>
      <c r="D2474" s="255" t="s">
        <v>229</v>
      </c>
      <c r="E2474" s="255" t="s">
        <v>2185</v>
      </c>
      <c r="F2474" s="518" t="s">
        <v>2162</v>
      </c>
      <c r="G2474" s="518"/>
      <c r="H2474" s="257" t="s">
        <v>231</v>
      </c>
      <c r="I2474" s="258">
        <v>0.18</v>
      </c>
      <c r="J2474" s="258">
        <v>0</v>
      </c>
      <c r="K2474" s="259">
        <v>23.41</v>
      </c>
      <c r="L2474" s="259">
        <v>4.21</v>
      </c>
    </row>
    <row r="2475" spans="2:12" ht="25.5" x14ac:dyDescent="0.25">
      <c r="B2475" s="255" t="s">
        <v>2273</v>
      </c>
      <c r="C2475" s="256" t="s">
        <v>2911</v>
      </c>
      <c r="D2475" s="255" t="s">
        <v>229</v>
      </c>
      <c r="E2475" s="255" t="s">
        <v>2912</v>
      </c>
      <c r="F2475" s="518" t="s">
        <v>2283</v>
      </c>
      <c r="G2475" s="518"/>
      <c r="H2475" s="257" t="s">
        <v>268</v>
      </c>
      <c r="I2475" s="258">
        <v>1</v>
      </c>
      <c r="J2475" s="258">
        <v>0</v>
      </c>
      <c r="K2475" s="259">
        <v>1.95</v>
      </c>
      <c r="L2475" s="259">
        <v>1.95</v>
      </c>
    </row>
    <row r="2476" spans="2:12" ht="25.5" x14ac:dyDescent="0.25">
      <c r="B2476" s="260"/>
      <c r="C2476" s="260"/>
      <c r="D2476" s="260"/>
      <c r="E2476" s="260"/>
      <c r="F2476" s="260"/>
      <c r="G2476" s="260" t="s">
        <v>2274</v>
      </c>
      <c r="H2476" s="261">
        <v>3.71</v>
      </c>
      <c r="I2476" s="260" t="s">
        <v>2275</v>
      </c>
      <c r="J2476" s="261">
        <v>3.52</v>
      </c>
      <c r="K2476" s="260" t="s">
        <v>2276</v>
      </c>
      <c r="L2476" s="261">
        <v>7.23</v>
      </c>
    </row>
    <row r="2477" spans="2:12" ht="25.5" x14ac:dyDescent="0.25">
      <c r="B2477" s="260"/>
      <c r="C2477" s="260"/>
      <c r="D2477" s="260"/>
      <c r="E2477" s="260"/>
      <c r="F2477" s="260"/>
      <c r="G2477" s="260" t="s">
        <v>2277</v>
      </c>
      <c r="H2477" s="261">
        <v>0</v>
      </c>
      <c r="I2477" s="519"/>
      <c r="J2477" s="519" t="s">
        <v>2278</v>
      </c>
      <c r="K2477" s="260"/>
      <c r="L2477" s="261">
        <v>9.18</v>
      </c>
    </row>
    <row r="2478" spans="2:12" ht="13.5" thickBot="1" x14ac:dyDescent="0.3">
      <c r="B2478" s="222"/>
      <c r="C2478" s="222"/>
      <c r="D2478" s="222"/>
      <c r="E2478" s="222"/>
      <c r="F2478" s="222"/>
      <c r="G2478" s="222"/>
      <c r="H2478" s="222"/>
      <c r="I2478" s="222" t="s">
        <v>2279</v>
      </c>
      <c r="J2478" s="262" t="s">
        <v>2674</v>
      </c>
      <c r="K2478" s="222" t="s">
        <v>2280</v>
      </c>
      <c r="L2478" s="263">
        <v>91.8</v>
      </c>
    </row>
    <row r="2479" spans="2:12" ht="13.5" thickTop="1" x14ac:dyDescent="0.25">
      <c r="B2479" s="264"/>
      <c r="C2479" s="264"/>
      <c r="D2479" s="264"/>
      <c r="E2479" s="264"/>
      <c r="F2479" s="264"/>
      <c r="G2479" s="264"/>
      <c r="H2479" s="264"/>
      <c r="I2479" s="264"/>
      <c r="J2479" s="264"/>
      <c r="K2479" s="264"/>
      <c r="L2479" s="264"/>
    </row>
    <row r="2480" spans="2:12" ht="45" x14ac:dyDescent="0.25">
      <c r="B2480" s="247" t="s">
        <v>819</v>
      </c>
      <c r="C2480" s="248" t="s">
        <v>24</v>
      </c>
      <c r="D2480" s="247" t="s">
        <v>50</v>
      </c>
      <c r="E2480" s="247" t="s">
        <v>45</v>
      </c>
      <c r="F2480" s="520" t="s">
        <v>2152</v>
      </c>
      <c r="G2480" s="520"/>
      <c r="H2480" s="249" t="s">
        <v>39</v>
      </c>
      <c r="I2480" s="248" t="s">
        <v>41</v>
      </c>
      <c r="J2480" s="248" t="s">
        <v>2271</v>
      </c>
      <c r="K2480" s="248" t="s">
        <v>82</v>
      </c>
      <c r="L2480" s="248" t="s">
        <v>40</v>
      </c>
    </row>
    <row r="2481" spans="2:12" ht="25.5" x14ac:dyDescent="0.25">
      <c r="B2481" s="250" t="s">
        <v>2272</v>
      </c>
      <c r="C2481" s="251" t="s">
        <v>820</v>
      </c>
      <c r="D2481" s="250" t="s">
        <v>229</v>
      </c>
      <c r="E2481" s="250" t="s">
        <v>821</v>
      </c>
      <c r="F2481" s="521">
        <v>8</v>
      </c>
      <c r="G2481" s="521"/>
      <c r="H2481" s="252" t="s">
        <v>279</v>
      </c>
      <c r="I2481" s="253">
        <v>1</v>
      </c>
      <c r="J2481" s="254"/>
      <c r="K2481" s="254">
        <v>19.61</v>
      </c>
      <c r="L2481" s="254">
        <v>19.61</v>
      </c>
    </row>
    <row r="2482" spans="2:12" ht="25.5" x14ac:dyDescent="0.25">
      <c r="B2482" s="255" t="s">
        <v>2273</v>
      </c>
      <c r="C2482" s="256" t="s">
        <v>2163</v>
      </c>
      <c r="D2482" s="255" t="s">
        <v>229</v>
      </c>
      <c r="E2482" s="255" t="s">
        <v>2164</v>
      </c>
      <c r="F2482" s="518" t="s">
        <v>2162</v>
      </c>
      <c r="G2482" s="518"/>
      <c r="H2482" s="257" t="s">
        <v>231</v>
      </c>
      <c r="I2482" s="258">
        <v>0.28000000000000003</v>
      </c>
      <c r="J2482" s="258">
        <v>0</v>
      </c>
      <c r="K2482" s="259">
        <v>16.78</v>
      </c>
      <c r="L2482" s="259">
        <v>4.7</v>
      </c>
    </row>
    <row r="2483" spans="2:12" ht="25.5" x14ac:dyDescent="0.25">
      <c r="B2483" s="255" t="s">
        <v>2273</v>
      </c>
      <c r="C2483" s="256" t="s">
        <v>2184</v>
      </c>
      <c r="D2483" s="255" t="s">
        <v>229</v>
      </c>
      <c r="E2483" s="255" t="s">
        <v>2185</v>
      </c>
      <c r="F2483" s="518" t="s">
        <v>2162</v>
      </c>
      <c r="G2483" s="518"/>
      <c r="H2483" s="257" t="s">
        <v>231</v>
      </c>
      <c r="I2483" s="258">
        <v>0.28000000000000003</v>
      </c>
      <c r="J2483" s="258">
        <v>0</v>
      </c>
      <c r="K2483" s="259">
        <v>23.41</v>
      </c>
      <c r="L2483" s="259">
        <v>6.55</v>
      </c>
    </row>
    <row r="2484" spans="2:12" ht="25.5" x14ac:dyDescent="0.25">
      <c r="B2484" s="255" t="s">
        <v>2273</v>
      </c>
      <c r="C2484" s="256" t="s">
        <v>2803</v>
      </c>
      <c r="D2484" s="255" t="s">
        <v>229</v>
      </c>
      <c r="E2484" s="255" t="s">
        <v>2804</v>
      </c>
      <c r="F2484" s="518" t="s">
        <v>2283</v>
      </c>
      <c r="G2484" s="518"/>
      <c r="H2484" s="257" t="s">
        <v>268</v>
      </c>
      <c r="I2484" s="258">
        <v>1</v>
      </c>
      <c r="J2484" s="258">
        <v>0</v>
      </c>
      <c r="K2484" s="259">
        <v>8.3699999999999992</v>
      </c>
      <c r="L2484" s="259">
        <v>8.3699999999999992</v>
      </c>
    </row>
    <row r="2485" spans="2:12" ht="25.5" x14ac:dyDescent="0.25">
      <c r="B2485" s="260"/>
      <c r="C2485" s="260"/>
      <c r="D2485" s="260"/>
      <c r="E2485" s="260"/>
      <c r="F2485" s="260"/>
      <c r="G2485" s="260" t="s">
        <v>2274</v>
      </c>
      <c r="H2485" s="261">
        <v>5.77</v>
      </c>
      <c r="I2485" s="260" t="s">
        <v>2275</v>
      </c>
      <c r="J2485" s="261">
        <v>5.47</v>
      </c>
      <c r="K2485" s="260" t="s">
        <v>2276</v>
      </c>
      <c r="L2485" s="261">
        <v>11.24</v>
      </c>
    </row>
    <row r="2486" spans="2:12" ht="25.5" x14ac:dyDescent="0.25">
      <c r="B2486" s="260"/>
      <c r="C2486" s="260"/>
      <c r="D2486" s="260"/>
      <c r="E2486" s="260"/>
      <c r="F2486" s="260"/>
      <c r="G2486" s="260" t="s">
        <v>2277</v>
      </c>
      <c r="H2486" s="261">
        <v>0</v>
      </c>
      <c r="I2486" s="519"/>
      <c r="J2486" s="519" t="s">
        <v>2278</v>
      </c>
      <c r="K2486" s="260"/>
      <c r="L2486" s="261">
        <v>19.61</v>
      </c>
    </row>
    <row r="2487" spans="2:12" ht="13.5" thickBot="1" x14ac:dyDescent="0.3">
      <c r="B2487" s="222"/>
      <c r="C2487" s="222"/>
      <c r="D2487" s="222"/>
      <c r="E2487" s="222"/>
      <c r="F2487" s="222"/>
      <c r="G2487" s="222"/>
      <c r="H2487" s="222"/>
      <c r="I2487" s="222" t="s">
        <v>2279</v>
      </c>
      <c r="J2487" s="262" t="s">
        <v>2695</v>
      </c>
      <c r="K2487" s="222" t="s">
        <v>2280</v>
      </c>
      <c r="L2487" s="263">
        <v>39.22</v>
      </c>
    </row>
    <row r="2488" spans="2:12" ht="13.5" thickTop="1" x14ac:dyDescent="0.25">
      <c r="B2488" s="264"/>
      <c r="C2488" s="264"/>
      <c r="D2488" s="264"/>
      <c r="E2488" s="264"/>
      <c r="F2488" s="264"/>
      <c r="G2488" s="264"/>
      <c r="H2488" s="264"/>
      <c r="I2488" s="264"/>
      <c r="J2488" s="264"/>
      <c r="K2488" s="264"/>
      <c r="L2488" s="264"/>
    </row>
    <row r="2489" spans="2:12" ht="45" x14ac:dyDescent="0.25">
      <c r="B2489" s="247" t="s">
        <v>822</v>
      </c>
      <c r="C2489" s="248" t="s">
        <v>24</v>
      </c>
      <c r="D2489" s="247" t="s">
        <v>50</v>
      </c>
      <c r="E2489" s="247" t="s">
        <v>45</v>
      </c>
      <c r="F2489" s="520" t="s">
        <v>2152</v>
      </c>
      <c r="G2489" s="520"/>
      <c r="H2489" s="249" t="s">
        <v>39</v>
      </c>
      <c r="I2489" s="248" t="s">
        <v>41</v>
      </c>
      <c r="J2489" s="248" t="s">
        <v>2271</v>
      </c>
      <c r="K2489" s="248" t="s">
        <v>82</v>
      </c>
      <c r="L2489" s="248" t="s">
        <v>40</v>
      </c>
    </row>
    <row r="2490" spans="2:12" ht="25.5" x14ac:dyDescent="0.25">
      <c r="B2490" s="250" t="s">
        <v>2272</v>
      </c>
      <c r="C2490" s="251" t="s">
        <v>823</v>
      </c>
      <c r="D2490" s="250" t="s">
        <v>229</v>
      </c>
      <c r="E2490" s="250" t="s">
        <v>824</v>
      </c>
      <c r="F2490" s="521">
        <v>8</v>
      </c>
      <c r="G2490" s="521"/>
      <c r="H2490" s="252" t="s">
        <v>279</v>
      </c>
      <c r="I2490" s="253">
        <v>1</v>
      </c>
      <c r="J2490" s="254"/>
      <c r="K2490" s="254">
        <v>46.23</v>
      </c>
      <c r="L2490" s="254">
        <v>46.23</v>
      </c>
    </row>
    <row r="2491" spans="2:12" ht="25.5" x14ac:dyDescent="0.25">
      <c r="B2491" s="255" t="s">
        <v>2273</v>
      </c>
      <c r="C2491" s="256" t="s">
        <v>2184</v>
      </c>
      <c r="D2491" s="255" t="s">
        <v>229</v>
      </c>
      <c r="E2491" s="255" t="s">
        <v>2185</v>
      </c>
      <c r="F2491" s="518" t="s">
        <v>2162</v>
      </c>
      <c r="G2491" s="518"/>
      <c r="H2491" s="257" t="s">
        <v>231</v>
      </c>
      <c r="I2491" s="258">
        <v>0.28000000000000003</v>
      </c>
      <c r="J2491" s="258">
        <v>0</v>
      </c>
      <c r="K2491" s="259">
        <v>23.41</v>
      </c>
      <c r="L2491" s="259">
        <v>6.55</v>
      </c>
    </row>
    <row r="2492" spans="2:12" ht="25.5" x14ac:dyDescent="0.25">
      <c r="B2492" s="255" t="s">
        <v>2273</v>
      </c>
      <c r="C2492" s="256" t="s">
        <v>2163</v>
      </c>
      <c r="D2492" s="255" t="s">
        <v>229</v>
      </c>
      <c r="E2492" s="255" t="s">
        <v>2164</v>
      </c>
      <c r="F2492" s="518" t="s">
        <v>2162</v>
      </c>
      <c r="G2492" s="518"/>
      <c r="H2492" s="257" t="s">
        <v>231</v>
      </c>
      <c r="I2492" s="258">
        <v>0.28000000000000003</v>
      </c>
      <c r="J2492" s="258">
        <v>0</v>
      </c>
      <c r="K2492" s="259">
        <v>16.78</v>
      </c>
      <c r="L2492" s="259">
        <v>4.7</v>
      </c>
    </row>
    <row r="2493" spans="2:12" ht="25.5" x14ac:dyDescent="0.25">
      <c r="B2493" s="255" t="s">
        <v>2273</v>
      </c>
      <c r="C2493" s="256" t="s">
        <v>3395</v>
      </c>
      <c r="D2493" s="255" t="s">
        <v>229</v>
      </c>
      <c r="E2493" s="255" t="s">
        <v>3396</v>
      </c>
      <c r="F2493" s="518" t="s">
        <v>2283</v>
      </c>
      <c r="G2493" s="518"/>
      <c r="H2493" s="257" t="s">
        <v>268</v>
      </c>
      <c r="I2493" s="258">
        <v>1</v>
      </c>
      <c r="J2493" s="258">
        <v>0</v>
      </c>
      <c r="K2493" s="259">
        <v>34.99</v>
      </c>
      <c r="L2493" s="259">
        <v>34.99</v>
      </c>
    </row>
    <row r="2494" spans="2:12" ht="25.5" x14ac:dyDescent="0.25">
      <c r="B2494" s="260"/>
      <c r="C2494" s="260"/>
      <c r="D2494" s="260"/>
      <c r="E2494" s="260"/>
      <c r="F2494" s="260"/>
      <c r="G2494" s="260" t="s">
        <v>2274</v>
      </c>
      <c r="H2494" s="261">
        <v>5.77</v>
      </c>
      <c r="I2494" s="260" t="s">
        <v>2275</v>
      </c>
      <c r="J2494" s="261">
        <v>5.47</v>
      </c>
      <c r="K2494" s="260" t="s">
        <v>2276</v>
      </c>
      <c r="L2494" s="261">
        <v>11.24</v>
      </c>
    </row>
    <row r="2495" spans="2:12" ht="25.5" x14ac:dyDescent="0.25">
      <c r="B2495" s="260"/>
      <c r="C2495" s="260"/>
      <c r="D2495" s="260"/>
      <c r="E2495" s="260"/>
      <c r="F2495" s="260"/>
      <c r="G2495" s="260" t="s">
        <v>2277</v>
      </c>
      <c r="H2495" s="261">
        <v>0</v>
      </c>
      <c r="I2495" s="519"/>
      <c r="J2495" s="519" t="s">
        <v>2278</v>
      </c>
      <c r="K2495" s="260"/>
      <c r="L2495" s="261">
        <v>46.23</v>
      </c>
    </row>
    <row r="2496" spans="2:12" ht="13.5" thickBot="1" x14ac:dyDescent="0.3">
      <c r="B2496" s="222"/>
      <c r="C2496" s="222"/>
      <c r="D2496" s="222"/>
      <c r="E2496" s="222"/>
      <c r="F2496" s="222"/>
      <c r="G2496" s="222"/>
      <c r="H2496" s="222"/>
      <c r="I2496" s="222" t="s">
        <v>2279</v>
      </c>
      <c r="J2496" s="262" t="s">
        <v>2553</v>
      </c>
      <c r="K2496" s="222" t="s">
        <v>2280</v>
      </c>
      <c r="L2496" s="263">
        <v>46.23</v>
      </c>
    </row>
    <row r="2497" spans="2:12" ht="13.5" thickTop="1" x14ac:dyDescent="0.25">
      <c r="B2497" s="264"/>
      <c r="C2497" s="264"/>
      <c r="D2497" s="264"/>
      <c r="E2497" s="264"/>
      <c r="F2497" s="264"/>
      <c r="G2497" s="264"/>
      <c r="H2497" s="264"/>
      <c r="I2497" s="264"/>
      <c r="J2497" s="264"/>
      <c r="K2497" s="264"/>
      <c r="L2497" s="264"/>
    </row>
    <row r="2498" spans="2:12" ht="45" x14ac:dyDescent="0.25">
      <c r="B2498" s="247" t="s">
        <v>825</v>
      </c>
      <c r="C2498" s="248" t="s">
        <v>24</v>
      </c>
      <c r="D2498" s="247" t="s">
        <v>50</v>
      </c>
      <c r="E2498" s="247" t="s">
        <v>45</v>
      </c>
      <c r="F2498" s="520" t="s">
        <v>2152</v>
      </c>
      <c r="G2498" s="520"/>
      <c r="H2498" s="249" t="s">
        <v>39</v>
      </c>
      <c r="I2498" s="248" t="s">
        <v>41</v>
      </c>
      <c r="J2498" s="248" t="s">
        <v>2271</v>
      </c>
      <c r="K2498" s="248" t="s">
        <v>82</v>
      </c>
      <c r="L2498" s="248" t="s">
        <v>40</v>
      </c>
    </row>
    <row r="2499" spans="2:12" ht="25.5" x14ac:dyDescent="0.25">
      <c r="B2499" s="250" t="s">
        <v>2272</v>
      </c>
      <c r="C2499" s="251" t="s">
        <v>745</v>
      </c>
      <c r="D2499" s="250" t="s">
        <v>229</v>
      </c>
      <c r="E2499" s="250" t="s">
        <v>746</v>
      </c>
      <c r="F2499" s="521">
        <v>8</v>
      </c>
      <c r="G2499" s="521"/>
      <c r="H2499" s="252" t="s">
        <v>279</v>
      </c>
      <c r="I2499" s="253">
        <v>1</v>
      </c>
      <c r="J2499" s="254"/>
      <c r="K2499" s="254">
        <v>8.2200000000000006</v>
      </c>
      <c r="L2499" s="254">
        <v>8.2200000000000006</v>
      </c>
    </row>
    <row r="2500" spans="2:12" ht="25.5" x14ac:dyDescent="0.25">
      <c r="B2500" s="255" t="s">
        <v>2273</v>
      </c>
      <c r="C2500" s="256" t="s">
        <v>2416</v>
      </c>
      <c r="D2500" s="255" t="s">
        <v>229</v>
      </c>
      <c r="E2500" s="255" t="s">
        <v>746</v>
      </c>
      <c r="F2500" s="518" t="s">
        <v>2283</v>
      </c>
      <c r="G2500" s="518"/>
      <c r="H2500" s="257" t="s">
        <v>268</v>
      </c>
      <c r="I2500" s="258">
        <v>1</v>
      </c>
      <c r="J2500" s="258">
        <v>0</v>
      </c>
      <c r="K2500" s="259">
        <v>0.99</v>
      </c>
      <c r="L2500" s="259">
        <v>0.99</v>
      </c>
    </row>
    <row r="2501" spans="2:12" ht="25.5" x14ac:dyDescent="0.25">
      <c r="B2501" s="255" t="s">
        <v>2273</v>
      </c>
      <c r="C2501" s="256" t="s">
        <v>2184</v>
      </c>
      <c r="D2501" s="255" t="s">
        <v>229</v>
      </c>
      <c r="E2501" s="255" t="s">
        <v>2185</v>
      </c>
      <c r="F2501" s="518" t="s">
        <v>2162</v>
      </c>
      <c r="G2501" s="518"/>
      <c r="H2501" s="257" t="s">
        <v>231</v>
      </c>
      <c r="I2501" s="258">
        <v>0.18</v>
      </c>
      <c r="J2501" s="258">
        <v>0</v>
      </c>
      <c r="K2501" s="259">
        <v>23.41</v>
      </c>
      <c r="L2501" s="259">
        <v>4.21</v>
      </c>
    </row>
    <row r="2502" spans="2:12" ht="25.5" x14ac:dyDescent="0.25">
      <c r="B2502" s="255" t="s">
        <v>2273</v>
      </c>
      <c r="C2502" s="256" t="s">
        <v>2163</v>
      </c>
      <c r="D2502" s="255" t="s">
        <v>229</v>
      </c>
      <c r="E2502" s="255" t="s">
        <v>2164</v>
      </c>
      <c r="F2502" s="518" t="s">
        <v>2162</v>
      </c>
      <c r="G2502" s="518"/>
      <c r="H2502" s="257" t="s">
        <v>231</v>
      </c>
      <c r="I2502" s="258">
        <v>0.18</v>
      </c>
      <c r="J2502" s="258">
        <v>0</v>
      </c>
      <c r="K2502" s="259">
        <v>16.78</v>
      </c>
      <c r="L2502" s="259">
        <v>3.02</v>
      </c>
    </row>
    <row r="2503" spans="2:12" ht="25.5" x14ac:dyDescent="0.25">
      <c r="B2503" s="260"/>
      <c r="C2503" s="260"/>
      <c r="D2503" s="260"/>
      <c r="E2503" s="260"/>
      <c r="F2503" s="260"/>
      <c r="G2503" s="260" t="s">
        <v>2274</v>
      </c>
      <c r="H2503" s="261">
        <v>3.71</v>
      </c>
      <c r="I2503" s="260" t="s">
        <v>2275</v>
      </c>
      <c r="J2503" s="261">
        <v>3.52</v>
      </c>
      <c r="K2503" s="260" t="s">
        <v>2276</v>
      </c>
      <c r="L2503" s="261">
        <v>7.23</v>
      </c>
    </row>
    <row r="2504" spans="2:12" ht="25.5" x14ac:dyDescent="0.25">
      <c r="B2504" s="260"/>
      <c r="C2504" s="260"/>
      <c r="D2504" s="260"/>
      <c r="E2504" s="260"/>
      <c r="F2504" s="260"/>
      <c r="G2504" s="260" t="s">
        <v>2277</v>
      </c>
      <c r="H2504" s="261">
        <v>0</v>
      </c>
      <c r="I2504" s="519"/>
      <c r="J2504" s="519" t="s">
        <v>2278</v>
      </c>
      <c r="K2504" s="260"/>
      <c r="L2504" s="261">
        <v>8.2200000000000006</v>
      </c>
    </row>
    <row r="2505" spans="2:12" ht="13.5" thickBot="1" x14ac:dyDescent="0.3">
      <c r="B2505" s="222"/>
      <c r="C2505" s="222"/>
      <c r="D2505" s="222"/>
      <c r="E2505" s="222"/>
      <c r="F2505" s="222"/>
      <c r="G2505" s="222"/>
      <c r="H2505" s="222"/>
      <c r="I2505" s="222" t="s">
        <v>2279</v>
      </c>
      <c r="J2505" s="262" t="s">
        <v>2675</v>
      </c>
      <c r="K2505" s="222" t="s">
        <v>2280</v>
      </c>
      <c r="L2505" s="263">
        <v>657.6</v>
      </c>
    </row>
    <row r="2506" spans="2:12" ht="13.5" thickTop="1" x14ac:dyDescent="0.25">
      <c r="B2506" s="264"/>
      <c r="C2506" s="264"/>
      <c r="D2506" s="264"/>
      <c r="E2506" s="264"/>
      <c r="F2506" s="264"/>
      <c r="G2506" s="264"/>
      <c r="H2506" s="264"/>
      <c r="I2506" s="264"/>
      <c r="J2506" s="264"/>
      <c r="K2506" s="264"/>
      <c r="L2506" s="264"/>
    </row>
    <row r="2507" spans="2:12" ht="45" x14ac:dyDescent="0.25">
      <c r="B2507" s="247" t="s">
        <v>826</v>
      </c>
      <c r="C2507" s="248" t="s">
        <v>24</v>
      </c>
      <c r="D2507" s="247" t="s">
        <v>50</v>
      </c>
      <c r="E2507" s="247" t="s">
        <v>45</v>
      </c>
      <c r="F2507" s="520" t="s">
        <v>2152</v>
      </c>
      <c r="G2507" s="520"/>
      <c r="H2507" s="249" t="s">
        <v>39</v>
      </c>
      <c r="I2507" s="248" t="s">
        <v>41</v>
      </c>
      <c r="J2507" s="248" t="s">
        <v>2271</v>
      </c>
      <c r="K2507" s="248" t="s">
        <v>82</v>
      </c>
      <c r="L2507" s="248" t="s">
        <v>40</v>
      </c>
    </row>
    <row r="2508" spans="2:12" ht="25.5" x14ac:dyDescent="0.25">
      <c r="B2508" s="250" t="s">
        <v>2272</v>
      </c>
      <c r="C2508" s="251" t="s">
        <v>705</v>
      </c>
      <c r="D2508" s="250" t="s">
        <v>229</v>
      </c>
      <c r="E2508" s="250" t="s">
        <v>706</v>
      </c>
      <c r="F2508" s="521">
        <v>8</v>
      </c>
      <c r="G2508" s="521"/>
      <c r="H2508" s="252" t="s">
        <v>279</v>
      </c>
      <c r="I2508" s="253">
        <v>1</v>
      </c>
      <c r="J2508" s="254"/>
      <c r="K2508" s="254">
        <v>9.81</v>
      </c>
      <c r="L2508" s="254">
        <v>9.81</v>
      </c>
    </row>
    <row r="2509" spans="2:12" ht="25.5" x14ac:dyDescent="0.25">
      <c r="B2509" s="255" t="s">
        <v>2273</v>
      </c>
      <c r="C2509" s="256" t="s">
        <v>2163</v>
      </c>
      <c r="D2509" s="255" t="s">
        <v>229</v>
      </c>
      <c r="E2509" s="255" t="s">
        <v>2164</v>
      </c>
      <c r="F2509" s="518" t="s">
        <v>2162</v>
      </c>
      <c r="G2509" s="518"/>
      <c r="H2509" s="257" t="s">
        <v>231</v>
      </c>
      <c r="I2509" s="258">
        <v>0.18</v>
      </c>
      <c r="J2509" s="258">
        <v>0</v>
      </c>
      <c r="K2509" s="259">
        <v>16.78</v>
      </c>
      <c r="L2509" s="259">
        <v>3.02</v>
      </c>
    </row>
    <row r="2510" spans="2:12" ht="25.5" x14ac:dyDescent="0.25">
      <c r="B2510" s="255" t="s">
        <v>2273</v>
      </c>
      <c r="C2510" s="256" t="s">
        <v>2319</v>
      </c>
      <c r="D2510" s="255" t="s">
        <v>229</v>
      </c>
      <c r="E2510" s="255" t="s">
        <v>2320</v>
      </c>
      <c r="F2510" s="518" t="s">
        <v>2283</v>
      </c>
      <c r="G2510" s="518"/>
      <c r="H2510" s="257" t="s">
        <v>268</v>
      </c>
      <c r="I2510" s="258">
        <v>1</v>
      </c>
      <c r="J2510" s="258">
        <v>0</v>
      </c>
      <c r="K2510" s="259">
        <v>2.58</v>
      </c>
      <c r="L2510" s="259">
        <v>2.58</v>
      </c>
    </row>
    <row r="2511" spans="2:12" ht="25.5" x14ac:dyDescent="0.25">
      <c r="B2511" s="255" t="s">
        <v>2273</v>
      </c>
      <c r="C2511" s="256" t="s">
        <v>2184</v>
      </c>
      <c r="D2511" s="255" t="s">
        <v>229</v>
      </c>
      <c r="E2511" s="255" t="s">
        <v>2185</v>
      </c>
      <c r="F2511" s="518" t="s">
        <v>2162</v>
      </c>
      <c r="G2511" s="518"/>
      <c r="H2511" s="257" t="s">
        <v>231</v>
      </c>
      <c r="I2511" s="258">
        <v>0.18</v>
      </c>
      <c r="J2511" s="258">
        <v>0</v>
      </c>
      <c r="K2511" s="259">
        <v>23.41</v>
      </c>
      <c r="L2511" s="259">
        <v>4.21</v>
      </c>
    </row>
    <row r="2512" spans="2:12" ht="25.5" x14ac:dyDescent="0.25">
      <c r="B2512" s="260"/>
      <c r="C2512" s="260"/>
      <c r="D2512" s="260"/>
      <c r="E2512" s="260"/>
      <c r="F2512" s="260"/>
      <c r="G2512" s="260" t="s">
        <v>2274</v>
      </c>
      <c r="H2512" s="261">
        <v>3.71</v>
      </c>
      <c r="I2512" s="260" t="s">
        <v>2275</v>
      </c>
      <c r="J2512" s="261">
        <v>3.52</v>
      </c>
      <c r="K2512" s="260" t="s">
        <v>2276</v>
      </c>
      <c r="L2512" s="261">
        <v>7.23</v>
      </c>
    </row>
    <row r="2513" spans="2:12" ht="25.5" x14ac:dyDescent="0.25">
      <c r="B2513" s="260"/>
      <c r="C2513" s="260"/>
      <c r="D2513" s="260"/>
      <c r="E2513" s="260"/>
      <c r="F2513" s="260"/>
      <c r="G2513" s="260" t="s">
        <v>2277</v>
      </c>
      <c r="H2513" s="261">
        <v>0</v>
      </c>
      <c r="I2513" s="519"/>
      <c r="J2513" s="519" t="s">
        <v>2278</v>
      </c>
      <c r="K2513" s="260"/>
      <c r="L2513" s="261">
        <v>9.81</v>
      </c>
    </row>
    <row r="2514" spans="2:12" ht="13.5" thickBot="1" x14ac:dyDescent="0.3">
      <c r="B2514" s="222"/>
      <c r="C2514" s="222"/>
      <c r="D2514" s="222"/>
      <c r="E2514" s="222"/>
      <c r="F2514" s="222"/>
      <c r="G2514" s="222"/>
      <c r="H2514" s="222"/>
      <c r="I2514" s="222" t="s">
        <v>2279</v>
      </c>
      <c r="J2514" s="262" t="s">
        <v>2755</v>
      </c>
      <c r="K2514" s="222" t="s">
        <v>2280</v>
      </c>
      <c r="L2514" s="263">
        <v>68.67</v>
      </c>
    </row>
    <row r="2515" spans="2:12" ht="13.5" thickTop="1" x14ac:dyDescent="0.25">
      <c r="B2515" s="264"/>
      <c r="C2515" s="264"/>
      <c r="D2515" s="264"/>
      <c r="E2515" s="264"/>
      <c r="F2515" s="264"/>
      <c r="G2515" s="264"/>
      <c r="H2515" s="264"/>
      <c r="I2515" s="264"/>
      <c r="J2515" s="264"/>
      <c r="K2515" s="264"/>
      <c r="L2515" s="264"/>
    </row>
    <row r="2516" spans="2:12" ht="45" x14ac:dyDescent="0.25">
      <c r="B2516" s="247" t="s">
        <v>827</v>
      </c>
      <c r="C2516" s="248" t="s">
        <v>24</v>
      </c>
      <c r="D2516" s="247" t="s">
        <v>50</v>
      </c>
      <c r="E2516" s="247" t="s">
        <v>45</v>
      </c>
      <c r="F2516" s="520" t="s">
        <v>2152</v>
      </c>
      <c r="G2516" s="520"/>
      <c r="H2516" s="249" t="s">
        <v>39</v>
      </c>
      <c r="I2516" s="248" t="s">
        <v>41</v>
      </c>
      <c r="J2516" s="248" t="s">
        <v>2271</v>
      </c>
      <c r="K2516" s="248" t="s">
        <v>82</v>
      </c>
      <c r="L2516" s="248" t="s">
        <v>40</v>
      </c>
    </row>
    <row r="2517" spans="2:12" ht="25.5" x14ac:dyDescent="0.25">
      <c r="B2517" s="250" t="s">
        <v>2272</v>
      </c>
      <c r="C2517" s="251" t="s">
        <v>828</v>
      </c>
      <c r="D2517" s="250" t="s">
        <v>229</v>
      </c>
      <c r="E2517" s="250" t="s">
        <v>829</v>
      </c>
      <c r="F2517" s="521">
        <v>8</v>
      </c>
      <c r="G2517" s="521"/>
      <c r="H2517" s="252" t="s">
        <v>279</v>
      </c>
      <c r="I2517" s="253">
        <v>1</v>
      </c>
      <c r="J2517" s="254"/>
      <c r="K2517" s="254">
        <v>11.54</v>
      </c>
      <c r="L2517" s="254">
        <v>11.54</v>
      </c>
    </row>
    <row r="2518" spans="2:12" ht="25.5" x14ac:dyDescent="0.25">
      <c r="B2518" s="255" t="s">
        <v>2273</v>
      </c>
      <c r="C2518" s="256" t="s">
        <v>2163</v>
      </c>
      <c r="D2518" s="255" t="s">
        <v>229</v>
      </c>
      <c r="E2518" s="255" t="s">
        <v>2164</v>
      </c>
      <c r="F2518" s="518" t="s">
        <v>2162</v>
      </c>
      <c r="G2518" s="518"/>
      <c r="H2518" s="257" t="s">
        <v>231</v>
      </c>
      <c r="I2518" s="258">
        <v>0.18</v>
      </c>
      <c r="J2518" s="258">
        <v>0</v>
      </c>
      <c r="K2518" s="259">
        <v>16.78</v>
      </c>
      <c r="L2518" s="259">
        <v>3.02</v>
      </c>
    </row>
    <row r="2519" spans="2:12" ht="25.5" x14ac:dyDescent="0.25">
      <c r="B2519" s="255" t="s">
        <v>2273</v>
      </c>
      <c r="C2519" s="256" t="s">
        <v>2538</v>
      </c>
      <c r="D2519" s="255" t="s">
        <v>229</v>
      </c>
      <c r="E2519" s="255" t="s">
        <v>829</v>
      </c>
      <c r="F2519" s="518" t="s">
        <v>2283</v>
      </c>
      <c r="G2519" s="518"/>
      <c r="H2519" s="257" t="s">
        <v>268</v>
      </c>
      <c r="I2519" s="258">
        <v>1</v>
      </c>
      <c r="J2519" s="258">
        <v>0</v>
      </c>
      <c r="K2519" s="259">
        <v>4.3099999999999996</v>
      </c>
      <c r="L2519" s="259">
        <v>4.3099999999999996</v>
      </c>
    </row>
    <row r="2520" spans="2:12" ht="25.5" x14ac:dyDescent="0.25">
      <c r="B2520" s="255" t="s">
        <v>2273</v>
      </c>
      <c r="C2520" s="256" t="s">
        <v>2184</v>
      </c>
      <c r="D2520" s="255" t="s">
        <v>229</v>
      </c>
      <c r="E2520" s="255" t="s">
        <v>2185</v>
      </c>
      <c r="F2520" s="518" t="s">
        <v>2162</v>
      </c>
      <c r="G2520" s="518"/>
      <c r="H2520" s="257" t="s">
        <v>231</v>
      </c>
      <c r="I2520" s="258">
        <v>0.18</v>
      </c>
      <c r="J2520" s="258">
        <v>0</v>
      </c>
      <c r="K2520" s="259">
        <v>23.41</v>
      </c>
      <c r="L2520" s="259">
        <v>4.21</v>
      </c>
    </row>
    <row r="2521" spans="2:12" ht="25.5" x14ac:dyDescent="0.25">
      <c r="B2521" s="260"/>
      <c r="C2521" s="260"/>
      <c r="D2521" s="260"/>
      <c r="E2521" s="260"/>
      <c r="F2521" s="260"/>
      <c r="G2521" s="260" t="s">
        <v>2274</v>
      </c>
      <c r="H2521" s="261">
        <v>3.71</v>
      </c>
      <c r="I2521" s="260" t="s">
        <v>2275</v>
      </c>
      <c r="J2521" s="261">
        <v>3.52</v>
      </c>
      <c r="K2521" s="260" t="s">
        <v>2276</v>
      </c>
      <c r="L2521" s="261">
        <v>7.23</v>
      </c>
    </row>
    <row r="2522" spans="2:12" ht="25.5" x14ac:dyDescent="0.25">
      <c r="B2522" s="260"/>
      <c r="C2522" s="260"/>
      <c r="D2522" s="260"/>
      <c r="E2522" s="260"/>
      <c r="F2522" s="260"/>
      <c r="G2522" s="260" t="s">
        <v>2277</v>
      </c>
      <c r="H2522" s="261">
        <v>0</v>
      </c>
      <c r="I2522" s="519"/>
      <c r="J2522" s="519" t="s">
        <v>2278</v>
      </c>
      <c r="K2522" s="260"/>
      <c r="L2522" s="261">
        <v>11.54</v>
      </c>
    </row>
    <row r="2523" spans="2:12" ht="13.5" thickBot="1" x14ac:dyDescent="0.3">
      <c r="B2523" s="222"/>
      <c r="C2523" s="222"/>
      <c r="D2523" s="222"/>
      <c r="E2523" s="222"/>
      <c r="F2523" s="222"/>
      <c r="G2523" s="222"/>
      <c r="H2523" s="222"/>
      <c r="I2523" s="222" t="s">
        <v>2279</v>
      </c>
      <c r="J2523" s="262" t="s">
        <v>2741</v>
      </c>
      <c r="K2523" s="222" t="s">
        <v>2280</v>
      </c>
      <c r="L2523" s="263">
        <v>46.16</v>
      </c>
    </row>
    <row r="2524" spans="2:12" ht="13.5" thickTop="1" x14ac:dyDescent="0.25">
      <c r="B2524" s="264"/>
      <c r="C2524" s="264"/>
      <c r="D2524" s="264"/>
      <c r="E2524" s="264"/>
      <c r="F2524" s="264"/>
      <c r="G2524" s="264"/>
      <c r="H2524" s="264"/>
      <c r="I2524" s="264"/>
      <c r="J2524" s="264"/>
      <c r="K2524" s="264"/>
      <c r="L2524" s="264"/>
    </row>
    <row r="2525" spans="2:12" ht="45" x14ac:dyDescent="0.25">
      <c r="B2525" s="247" t="s">
        <v>830</v>
      </c>
      <c r="C2525" s="248" t="s">
        <v>24</v>
      </c>
      <c r="D2525" s="247" t="s">
        <v>50</v>
      </c>
      <c r="E2525" s="247" t="s">
        <v>45</v>
      </c>
      <c r="F2525" s="520" t="s">
        <v>2152</v>
      </c>
      <c r="G2525" s="520"/>
      <c r="H2525" s="249" t="s">
        <v>39</v>
      </c>
      <c r="I2525" s="248" t="s">
        <v>41</v>
      </c>
      <c r="J2525" s="248" t="s">
        <v>2271</v>
      </c>
      <c r="K2525" s="248" t="s">
        <v>82</v>
      </c>
      <c r="L2525" s="248" t="s">
        <v>40</v>
      </c>
    </row>
    <row r="2526" spans="2:12" ht="25.5" x14ac:dyDescent="0.25">
      <c r="B2526" s="250" t="s">
        <v>2272</v>
      </c>
      <c r="C2526" s="251" t="s">
        <v>831</v>
      </c>
      <c r="D2526" s="250" t="s">
        <v>229</v>
      </c>
      <c r="E2526" s="250" t="s">
        <v>832</v>
      </c>
      <c r="F2526" s="521">
        <v>8</v>
      </c>
      <c r="G2526" s="521"/>
      <c r="H2526" s="252" t="s">
        <v>279</v>
      </c>
      <c r="I2526" s="253">
        <v>1</v>
      </c>
      <c r="J2526" s="254"/>
      <c r="K2526" s="254">
        <v>8.0299999999999994</v>
      </c>
      <c r="L2526" s="254">
        <v>8.0299999999999994</v>
      </c>
    </row>
    <row r="2527" spans="2:12" ht="25.5" x14ac:dyDescent="0.25">
      <c r="B2527" s="255" t="s">
        <v>2273</v>
      </c>
      <c r="C2527" s="256" t="s">
        <v>2163</v>
      </c>
      <c r="D2527" s="255" t="s">
        <v>229</v>
      </c>
      <c r="E2527" s="255" t="s">
        <v>2164</v>
      </c>
      <c r="F2527" s="518" t="s">
        <v>2162</v>
      </c>
      <c r="G2527" s="518"/>
      <c r="H2527" s="257" t="s">
        <v>231</v>
      </c>
      <c r="I2527" s="258">
        <v>0.09</v>
      </c>
      <c r="J2527" s="258">
        <v>0</v>
      </c>
      <c r="K2527" s="259">
        <v>16.78</v>
      </c>
      <c r="L2527" s="259">
        <v>1.51</v>
      </c>
    </row>
    <row r="2528" spans="2:12" ht="25.5" x14ac:dyDescent="0.25">
      <c r="B2528" s="255" t="s">
        <v>2273</v>
      </c>
      <c r="C2528" s="256" t="s">
        <v>2913</v>
      </c>
      <c r="D2528" s="255" t="s">
        <v>229</v>
      </c>
      <c r="E2528" s="255" t="s">
        <v>2914</v>
      </c>
      <c r="F2528" s="518" t="s">
        <v>2283</v>
      </c>
      <c r="G2528" s="518"/>
      <c r="H2528" s="257" t="s">
        <v>268</v>
      </c>
      <c r="I2528" s="258">
        <v>1</v>
      </c>
      <c r="J2528" s="258">
        <v>0</v>
      </c>
      <c r="K2528" s="259">
        <v>4.42</v>
      </c>
      <c r="L2528" s="259">
        <v>4.42</v>
      </c>
    </row>
    <row r="2529" spans="2:12" ht="25.5" x14ac:dyDescent="0.25">
      <c r="B2529" s="255" t="s">
        <v>2273</v>
      </c>
      <c r="C2529" s="256" t="s">
        <v>2184</v>
      </c>
      <c r="D2529" s="255" t="s">
        <v>229</v>
      </c>
      <c r="E2529" s="255" t="s">
        <v>2185</v>
      </c>
      <c r="F2529" s="518" t="s">
        <v>2162</v>
      </c>
      <c r="G2529" s="518"/>
      <c r="H2529" s="257" t="s">
        <v>231</v>
      </c>
      <c r="I2529" s="258">
        <v>0.09</v>
      </c>
      <c r="J2529" s="258">
        <v>0</v>
      </c>
      <c r="K2529" s="259">
        <v>23.41</v>
      </c>
      <c r="L2529" s="259">
        <v>2.11</v>
      </c>
    </row>
    <row r="2530" spans="2:12" ht="25.5" x14ac:dyDescent="0.25">
      <c r="B2530" s="260"/>
      <c r="C2530" s="260"/>
      <c r="D2530" s="260"/>
      <c r="E2530" s="260"/>
      <c r="F2530" s="260"/>
      <c r="G2530" s="260" t="s">
        <v>2274</v>
      </c>
      <c r="H2530" s="261">
        <v>1.85</v>
      </c>
      <c r="I2530" s="260" t="s">
        <v>2275</v>
      </c>
      <c r="J2530" s="261">
        <v>1.76</v>
      </c>
      <c r="K2530" s="260" t="s">
        <v>2276</v>
      </c>
      <c r="L2530" s="261">
        <v>3.61</v>
      </c>
    </row>
    <row r="2531" spans="2:12" ht="25.5" x14ac:dyDescent="0.25">
      <c r="B2531" s="260"/>
      <c r="C2531" s="260"/>
      <c r="D2531" s="260"/>
      <c r="E2531" s="260"/>
      <c r="F2531" s="260"/>
      <c r="G2531" s="260" t="s">
        <v>2277</v>
      </c>
      <c r="H2531" s="261">
        <v>0</v>
      </c>
      <c r="I2531" s="519"/>
      <c r="J2531" s="519" t="s">
        <v>2278</v>
      </c>
      <c r="K2531" s="260"/>
      <c r="L2531" s="261">
        <v>8.0299999999999994</v>
      </c>
    </row>
    <row r="2532" spans="2:12" ht="13.5" thickBot="1" x14ac:dyDescent="0.3">
      <c r="B2532" s="222"/>
      <c r="C2532" s="222"/>
      <c r="D2532" s="222"/>
      <c r="E2532" s="222"/>
      <c r="F2532" s="222"/>
      <c r="G2532" s="222"/>
      <c r="H2532" s="222"/>
      <c r="I2532" s="222" t="s">
        <v>2279</v>
      </c>
      <c r="J2532" s="262" t="s">
        <v>2695</v>
      </c>
      <c r="K2532" s="222" t="s">
        <v>2280</v>
      </c>
      <c r="L2532" s="263">
        <v>16.059999999999999</v>
      </c>
    </row>
    <row r="2533" spans="2:12" ht="13.5" thickTop="1" x14ac:dyDescent="0.25">
      <c r="B2533" s="264"/>
      <c r="C2533" s="264"/>
      <c r="D2533" s="264"/>
      <c r="E2533" s="264"/>
      <c r="F2533" s="264"/>
      <c r="G2533" s="264"/>
      <c r="H2533" s="264"/>
      <c r="I2533" s="264"/>
      <c r="J2533" s="264"/>
      <c r="K2533" s="264"/>
      <c r="L2533" s="264"/>
    </row>
    <row r="2534" spans="2:12" ht="45" x14ac:dyDescent="0.25">
      <c r="B2534" s="247" t="s">
        <v>833</v>
      </c>
      <c r="C2534" s="248" t="s">
        <v>24</v>
      </c>
      <c r="D2534" s="247" t="s">
        <v>50</v>
      </c>
      <c r="E2534" s="247" t="s">
        <v>45</v>
      </c>
      <c r="F2534" s="520" t="s">
        <v>2152</v>
      </c>
      <c r="G2534" s="520"/>
      <c r="H2534" s="249" t="s">
        <v>39</v>
      </c>
      <c r="I2534" s="248" t="s">
        <v>41</v>
      </c>
      <c r="J2534" s="248" t="s">
        <v>2271</v>
      </c>
      <c r="K2534" s="248" t="s">
        <v>82</v>
      </c>
      <c r="L2534" s="248" t="s">
        <v>40</v>
      </c>
    </row>
    <row r="2535" spans="2:12" ht="25.5" x14ac:dyDescent="0.25">
      <c r="B2535" s="250" t="s">
        <v>2272</v>
      </c>
      <c r="C2535" s="251" t="s">
        <v>834</v>
      </c>
      <c r="D2535" s="250" t="s">
        <v>229</v>
      </c>
      <c r="E2535" s="250" t="s">
        <v>835</v>
      </c>
      <c r="F2535" s="521">
        <v>8</v>
      </c>
      <c r="G2535" s="521"/>
      <c r="H2535" s="252" t="s">
        <v>279</v>
      </c>
      <c r="I2535" s="253">
        <v>1</v>
      </c>
      <c r="J2535" s="254"/>
      <c r="K2535" s="254">
        <v>24.2</v>
      </c>
      <c r="L2535" s="254">
        <v>24.2</v>
      </c>
    </row>
    <row r="2536" spans="2:12" ht="25.5" x14ac:dyDescent="0.25">
      <c r="B2536" s="255" t="s">
        <v>2273</v>
      </c>
      <c r="C2536" s="256" t="s">
        <v>3397</v>
      </c>
      <c r="D2536" s="255" t="s">
        <v>229</v>
      </c>
      <c r="E2536" s="255" t="s">
        <v>3398</v>
      </c>
      <c r="F2536" s="518" t="s">
        <v>2283</v>
      </c>
      <c r="G2536" s="518"/>
      <c r="H2536" s="257" t="s">
        <v>268</v>
      </c>
      <c r="I2536" s="258">
        <v>1</v>
      </c>
      <c r="J2536" s="258">
        <v>0</v>
      </c>
      <c r="K2536" s="259">
        <v>13.94</v>
      </c>
      <c r="L2536" s="259">
        <v>13.94</v>
      </c>
    </row>
    <row r="2537" spans="2:12" ht="25.5" x14ac:dyDescent="0.25">
      <c r="B2537" s="255" t="s">
        <v>2273</v>
      </c>
      <c r="C2537" s="256" t="s">
        <v>2520</v>
      </c>
      <c r="D2537" s="255" t="s">
        <v>229</v>
      </c>
      <c r="E2537" s="255" t="s">
        <v>2521</v>
      </c>
      <c r="F2537" s="518" t="s">
        <v>2283</v>
      </c>
      <c r="G2537" s="518"/>
      <c r="H2537" s="257" t="s">
        <v>292</v>
      </c>
      <c r="I2537" s="258">
        <v>0.63</v>
      </c>
      <c r="J2537" s="258">
        <v>0</v>
      </c>
      <c r="K2537" s="259">
        <v>0.35</v>
      </c>
      <c r="L2537" s="259">
        <v>0.22</v>
      </c>
    </row>
    <row r="2538" spans="2:12" ht="25.5" x14ac:dyDescent="0.25">
      <c r="B2538" s="255" t="s">
        <v>2273</v>
      </c>
      <c r="C2538" s="256" t="s">
        <v>2184</v>
      </c>
      <c r="D2538" s="255" t="s">
        <v>229</v>
      </c>
      <c r="E2538" s="255" t="s">
        <v>2185</v>
      </c>
      <c r="F2538" s="518" t="s">
        <v>2162</v>
      </c>
      <c r="G2538" s="518"/>
      <c r="H2538" s="257" t="s">
        <v>231</v>
      </c>
      <c r="I2538" s="258">
        <v>0.25</v>
      </c>
      <c r="J2538" s="258">
        <v>0</v>
      </c>
      <c r="K2538" s="259">
        <v>23.41</v>
      </c>
      <c r="L2538" s="259">
        <v>5.85</v>
      </c>
    </row>
    <row r="2539" spans="2:12" ht="25.5" x14ac:dyDescent="0.25">
      <c r="B2539" s="255" t="s">
        <v>2273</v>
      </c>
      <c r="C2539" s="256" t="s">
        <v>2163</v>
      </c>
      <c r="D2539" s="255" t="s">
        <v>229</v>
      </c>
      <c r="E2539" s="255" t="s">
        <v>2164</v>
      </c>
      <c r="F2539" s="518" t="s">
        <v>2162</v>
      </c>
      <c r="G2539" s="518"/>
      <c r="H2539" s="257" t="s">
        <v>231</v>
      </c>
      <c r="I2539" s="258">
        <v>0.25</v>
      </c>
      <c r="J2539" s="258">
        <v>0</v>
      </c>
      <c r="K2539" s="259">
        <v>16.78</v>
      </c>
      <c r="L2539" s="259">
        <v>4.2</v>
      </c>
    </row>
    <row r="2540" spans="2:12" ht="25.5" x14ac:dyDescent="0.25">
      <c r="B2540" s="260"/>
      <c r="C2540" s="260"/>
      <c r="D2540" s="260"/>
      <c r="E2540" s="260"/>
      <c r="F2540" s="260"/>
      <c r="G2540" s="260" t="s">
        <v>2274</v>
      </c>
      <c r="H2540" s="261">
        <v>5.16</v>
      </c>
      <c r="I2540" s="260" t="s">
        <v>2275</v>
      </c>
      <c r="J2540" s="261">
        <v>4.88</v>
      </c>
      <c r="K2540" s="260" t="s">
        <v>2276</v>
      </c>
      <c r="L2540" s="261">
        <v>10.039999999999999</v>
      </c>
    </row>
    <row r="2541" spans="2:12" ht="25.5" x14ac:dyDescent="0.25">
      <c r="B2541" s="260"/>
      <c r="C2541" s="260"/>
      <c r="D2541" s="260"/>
      <c r="E2541" s="260"/>
      <c r="F2541" s="260"/>
      <c r="G2541" s="260" t="s">
        <v>2277</v>
      </c>
      <c r="H2541" s="261">
        <v>0</v>
      </c>
      <c r="I2541" s="519"/>
      <c r="J2541" s="519" t="s">
        <v>2278</v>
      </c>
      <c r="K2541" s="260"/>
      <c r="L2541" s="261">
        <v>24.2</v>
      </c>
    </row>
    <row r="2542" spans="2:12" ht="13.5" thickBot="1" x14ac:dyDescent="0.3">
      <c r="B2542" s="222"/>
      <c r="C2542" s="222"/>
      <c r="D2542" s="222"/>
      <c r="E2542" s="222"/>
      <c r="F2542" s="222"/>
      <c r="G2542" s="222"/>
      <c r="H2542" s="222"/>
      <c r="I2542" s="222" t="s">
        <v>2279</v>
      </c>
      <c r="J2542" s="262" t="s">
        <v>2553</v>
      </c>
      <c r="K2542" s="222" t="s">
        <v>2280</v>
      </c>
      <c r="L2542" s="263">
        <v>24.2</v>
      </c>
    </row>
    <row r="2543" spans="2:12" ht="13.5" thickTop="1" x14ac:dyDescent="0.25">
      <c r="B2543" s="264"/>
      <c r="C2543" s="264"/>
      <c r="D2543" s="264"/>
      <c r="E2543" s="264"/>
      <c r="F2543" s="264"/>
      <c r="G2543" s="264"/>
      <c r="H2543" s="264"/>
      <c r="I2543" s="264"/>
      <c r="J2543" s="264"/>
      <c r="K2543" s="264"/>
      <c r="L2543" s="264"/>
    </row>
    <row r="2544" spans="2:12" ht="45" x14ac:dyDescent="0.25">
      <c r="B2544" s="247" t="s">
        <v>836</v>
      </c>
      <c r="C2544" s="248" t="s">
        <v>24</v>
      </c>
      <c r="D2544" s="247" t="s">
        <v>50</v>
      </c>
      <c r="E2544" s="247" t="s">
        <v>45</v>
      </c>
      <c r="F2544" s="520" t="s">
        <v>2152</v>
      </c>
      <c r="G2544" s="520"/>
      <c r="H2544" s="249" t="s">
        <v>39</v>
      </c>
      <c r="I2544" s="248" t="s">
        <v>41</v>
      </c>
      <c r="J2544" s="248" t="s">
        <v>2271</v>
      </c>
      <c r="K2544" s="248" t="s">
        <v>82</v>
      </c>
      <c r="L2544" s="248" t="s">
        <v>40</v>
      </c>
    </row>
    <row r="2545" spans="2:12" ht="25.5" x14ac:dyDescent="0.25">
      <c r="B2545" s="250" t="s">
        <v>2272</v>
      </c>
      <c r="C2545" s="251" t="s">
        <v>837</v>
      </c>
      <c r="D2545" s="250" t="s">
        <v>229</v>
      </c>
      <c r="E2545" s="250" t="s">
        <v>838</v>
      </c>
      <c r="F2545" s="521">
        <v>8</v>
      </c>
      <c r="G2545" s="521"/>
      <c r="H2545" s="252" t="s">
        <v>279</v>
      </c>
      <c r="I2545" s="253">
        <v>1</v>
      </c>
      <c r="J2545" s="254"/>
      <c r="K2545" s="254">
        <v>11.32</v>
      </c>
      <c r="L2545" s="254">
        <v>11.32</v>
      </c>
    </row>
    <row r="2546" spans="2:12" ht="25.5" x14ac:dyDescent="0.25">
      <c r="B2546" s="255" t="s">
        <v>2273</v>
      </c>
      <c r="C2546" s="256" t="s">
        <v>2184</v>
      </c>
      <c r="D2546" s="255" t="s">
        <v>229</v>
      </c>
      <c r="E2546" s="255" t="s">
        <v>2185</v>
      </c>
      <c r="F2546" s="518" t="s">
        <v>2162</v>
      </c>
      <c r="G2546" s="518"/>
      <c r="H2546" s="257" t="s">
        <v>231</v>
      </c>
      <c r="I2546" s="258">
        <v>0.14000000000000001</v>
      </c>
      <c r="J2546" s="258">
        <v>0</v>
      </c>
      <c r="K2546" s="259">
        <v>23.41</v>
      </c>
      <c r="L2546" s="259">
        <v>3.28</v>
      </c>
    </row>
    <row r="2547" spans="2:12" ht="25.5" x14ac:dyDescent="0.25">
      <c r="B2547" s="255" t="s">
        <v>2273</v>
      </c>
      <c r="C2547" s="256" t="s">
        <v>2794</v>
      </c>
      <c r="D2547" s="255" t="s">
        <v>229</v>
      </c>
      <c r="E2547" s="255" t="s">
        <v>2795</v>
      </c>
      <c r="F2547" s="518" t="s">
        <v>2283</v>
      </c>
      <c r="G2547" s="518"/>
      <c r="H2547" s="257" t="s">
        <v>268</v>
      </c>
      <c r="I2547" s="258">
        <v>1</v>
      </c>
      <c r="J2547" s="258">
        <v>0</v>
      </c>
      <c r="K2547" s="259">
        <v>5.71</v>
      </c>
      <c r="L2547" s="259">
        <v>5.71</v>
      </c>
    </row>
    <row r="2548" spans="2:12" ht="25.5" x14ac:dyDescent="0.25">
      <c r="B2548" s="255" t="s">
        <v>2273</v>
      </c>
      <c r="C2548" s="256" t="s">
        <v>2163</v>
      </c>
      <c r="D2548" s="255" t="s">
        <v>229</v>
      </c>
      <c r="E2548" s="255" t="s">
        <v>2164</v>
      </c>
      <c r="F2548" s="518" t="s">
        <v>2162</v>
      </c>
      <c r="G2548" s="518"/>
      <c r="H2548" s="257" t="s">
        <v>231</v>
      </c>
      <c r="I2548" s="258">
        <v>0.14000000000000001</v>
      </c>
      <c r="J2548" s="258">
        <v>0</v>
      </c>
      <c r="K2548" s="259">
        <v>16.78</v>
      </c>
      <c r="L2548" s="259">
        <v>2.35</v>
      </c>
    </row>
    <row r="2549" spans="2:12" ht="25.5" x14ac:dyDescent="0.25">
      <c r="B2549" s="260"/>
      <c r="C2549" s="260"/>
      <c r="D2549" s="260"/>
      <c r="E2549" s="260"/>
      <c r="F2549" s="260"/>
      <c r="G2549" s="260" t="s">
        <v>2274</v>
      </c>
      <c r="H2549" s="261">
        <v>2.88</v>
      </c>
      <c r="I2549" s="260" t="s">
        <v>2275</v>
      </c>
      <c r="J2549" s="261">
        <v>2.73</v>
      </c>
      <c r="K2549" s="260" t="s">
        <v>2276</v>
      </c>
      <c r="L2549" s="261">
        <v>5.61</v>
      </c>
    </row>
    <row r="2550" spans="2:12" ht="25.5" x14ac:dyDescent="0.25">
      <c r="B2550" s="260"/>
      <c r="C2550" s="260"/>
      <c r="D2550" s="260"/>
      <c r="E2550" s="260"/>
      <c r="F2550" s="260"/>
      <c r="G2550" s="260" t="s">
        <v>2277</v>
      </c>
      <c r="H2550" s="261">
        <v>0</v>
      </c>
      <c r="I2550" s="519"/>
      <c r="J2550" s="519" t="s">
        <v>2278</v>
      </c>
      <c r="K2550" s="260"/>
      <c r="L2550" s="261">
        <v>11.32</v>
      </c>
    </row>
    <row r="2551" spans="2:12" ht="13.5" thickBot="1" x14ac:dyDescent="0.3">
      <c r="B2551" s="222"/>
      <c r="C2551" s="222"/>
      <c r="D2551" s="222"/>
      <c r="E2551" s="222"/>
      <c r="F2551" s="222"/>
      <c r="G2551" s="222"/>
      <c r="H2551" s="222"/>
      <c r="I2551" s="222" t="s">
        <v>2279</v>
      </c>
      <c r="J2551" s="262" t="s">
        <v>2729</v>
      </c>
      <c r="K2551" s="222" t="s">
        <v>2280</v>
      </c>
      <c r="L2551" s="263">
        <v>33.96</v>
      </c>
    </row>
    <row r="2552" spans="2:12" ht="13.5" thickTop="1" x14ac:dyDescent="0.25">
      <c r="B2552" s="264"/>
      <c r="C2552" s="264"/>
      <c r="D2552" s="264"/>
      <c r="E2552" s="264"/>
      <c r="F2552" s="264"/>
      <c r="G2552" s="264"/>
      <c r="H2552" s="264"/>
      <c r="I2552" s="264"/>
      <c r="J2552" s="264"/>
      <c r="K2552" s="264"/>
      <c r="L2552" s="264"/>
    </row>
    <row r="2553" spans="2:12" ht="45" x14ac:dyDescent="0.25">
      <c r="B2553" s="247" t="s">
        <v>839</v>
      </c>
      <c r="C2553" s="248" t="s">
        <v>24</v>
      </c>
      <c r="D2553" s="247" t="s">
        <v>50</v>
      </c>
      <c r="E2553" s="247" t="s">
        <v>45</v>
      </c>
      <c r="F2553" s="520" t="s">
        <v>2152</v>
      </c>
      <c r="G2553" s="520"/>
      <c r="H2553" s="249" t="s">
        <v>39</v>
      </c>
      <c r="I2553" s="248" t="s">
        <v>41</v>
      </c>
      <c r="J2553" s="248" t="s">
        <v>2271</v>
      </c>
      <c r="K2553" s="248" t="s">
        <v>82</v>
      </c>
      <c r="L2553" s="248" t="s">
        <v>40</v>
      </c>
    </row>
    <row r="2554" spans="2:12" ht="25.5" x14ac:dyDescent="0.25">
      <c r="B2554" s="250" t="s">
        <v>2272</v>
      </c>
      <c r="C2554" s="251" t="s">
        <v>751</v>
      </c>
      <c r="D2554" s="250" t="s">
        <v>229</v>
      </c>
      <c r="E2554" s="250" t="s">
        <v>752</v>
      </c>
      <c r="F2554" s="521">
        <v>8</v>
      </c>
      <c r="G2554" s="521"/>
      <c r="H2554" s="252" t="s">
        <v>628</v>
      </c>
      <c r="I2554" s="253">
        <v>1</v>
      </c>
      <c r="J2554" s="254"/>
      <c r="K2554" s="254">
        <v>8.7899999999999991</v>
      </c>
      <c r="L2554" s="254">
        <v>8.7899999999999991</v>
      </c>
    </row>
    <row r="2555" spans="2:12" ht="25.5" x14ac:dyDescent="0.25">
      <c r="B2555" s="255" t="s">
        <v>2273</v>
      </c>
      <c r="C2555" s="256" t="s">
        <v>2163</v>
      </c>
      <c r="D2555" s="255" t="s">
        <v>229</v>
      </c>
      <c r="E2555" s="255" t="s">
        <v>2164</v>
      </c>
      <c r="F2555" s="518" t="s">
        <v>2162</v>
      </c>
      <c r="G2555" s="518"/>
      <c r="H2555" s="257" t="s">
        <v>231</v>
      </c>
      <c r="I2555" s="258">
        <v>0.12</v>
      </c>
      <c r="J2555" s="258">
        <v>0</v>
      </c>
      <c r="K2555" s="259">
        <v>16.78</v>
      </c>
      <c r="L2555" s="259">
        <v>2.0099999999999998</v>
      </c>
    </row>
    <row r="2556" spans="2:12" ht="25.5" x14ac:dyDescent="0.25">
      <c r="B2556" s="255" t="s">
        <v>2273</v>
      </c>
      <c r="C2556" s="256" t="s">
        <v>2287</v>
      </c>
      <c r="D2556" s="255" t="s">
        <v>229</v>
      </c>
      <c r="E2556" s="255" t="s">
        <v>752</v>
      </c>
      <c r="F2556" s="518" t="s">
        <v>2283</v>
      </c>
      <c r="G2556" s="518"/>
      <c r="H2556" s="257" t="s">
        <v>292</v>
      </c>
      <c r="I2556" s="258">
        <v>1.01</v>
      </c>
      <c r="J2556" s="258">
        <v>0</v>
      </c>
      <c r="K2556" s="259">
        <v>3.95</v>
      </c>
      <c r="L2556" s="259">
        <v>3.99</v>
      </c>
    </row>
    <row r="2557" spans="2:12" ht="25.5" x14ac:dyDescent="0.25">
      <c r="B2557" s="255" t="s">
        <v>2273</v>
      </c>
      <c r="C2557" s="256" t="s">
        <v>2184</v>
      </c>
      <c r="D2557" s="255" t="s">
        <v>229</v>
      </c>
      <c r="E2557" s="255" t="s">
        <v>2185</v>
      </c>
      <c r="F2557" s="518" t="s">
        <v>2162</v>
      </c>
      <c r="G2557" s="518"/>
      <c r="H2557" s="257" t="s">
        <v>231</v>
      </c>
      <c r="I2557" s="258">
        <v>0.12</v>
      </c>
      <c r="J2557" s="258">
        <v>0</v>
      </c>
      <c r="K2557" s="259">
        <v>23.41</v>
      </c>
      <c r="L2557" s="259">
        <v>2.81</v>
      </c>
    </row>
    <row r="2558" spans="2:12" ht="25.5" x14ac:dyDescent="0.25">
      <c r="B2558" s="260"/>
      <c r="C2558" s="260"/>
      <c r="D2558" s="260"/>
      <c r="E2558" s="260"/>
      <c r="F2558" s="260"/>
      <c r="G2558" s="260" t="s">
        <v>2274</v>
      </c>
      <c r="H2558" s="261">
        <v>2.4700000000000002</v>
      </c>
      <c r="I2558" s="260" t="s">
        <v>2275</v>
      </c>
      <c r="J2558" s="261">
        <v>2.34</v>
      </c>
      <c r="K2558" s="260" t="s">
        <v>2276</v>
      </c>
      <c r="L2558" s="261">
        <v>4.8099999999999996</v>
      </c>
    </row>
    <row r="2559" spans="2:12" ht="25.5" x14ac:dyDescent="0.25">
      <c r="B2559" s="260"/>
      <c r="C2559" s="260"/>
      <c r="D2559" s="260"/>
      <c r="E2559" s="260"/>
      <c r="F2559" s="260"/>
      <c r="G2559" s="260" t="s">
        <v>2277</v>
      </c>
      <c r="H2559" s="261">
        <v>0</v>
      </c>
      <c r="I2559" s="519"/>
      <c r="J2559" s="519" t="s">
        <v>2278</v>
      </c>
      <c r="K2559" s="260"/>
      <c r="L2559" s="261">
        <v>8.7899999999999991</v>
      </c>
    </row>
    <row r="2560" spans="2:12" ht="13.5" thickBot="1" x14ac:dyDescent="0.3">
      <c r="B2560" s="222"/>
      <c r="C2560" s="222"/>
      <c r="D2560" s="222"/>
      <c r="E2560" s="222"/>
      <c r="F2560" s="222"/>
      <c r="G2560" s="222"/>
      <c r="H2560" s="222"/>
      <c r="I2560" s="222" t="s">
        <v>2279</v>
      </c>
      <c r="J2560" s="262" t="s">
        <v>3399</v>
      </c>
      <c r="K2560" s="222" t="s">
        <v>2280</v>
      </c>
      <c r="L2560" s="263">
        <v>1487.27</v>
      </c>
    </row>
    <row r="2561" spans="2:12" ht="13.5" thickTop="1" x14ac:dyDescent="0.25">
      <c r="B2561" s="264"/>
      <c r="C2561" s="264"/>
      <c r="D2561" s="264"/>
      <c r="E2561" s="264"/>
      <c r="F2561" s="264"/>
      <c r="G2561" s="264"/>
      <c r="H2561" s="264"/>
      <c r="I2561" s="264"/>
      <c r="J2561" s="264"/>
      <c r="K2561" s="264"/>
      <c r="L2561" s="264"/>
    </row>
    <row r="2562" spans="2:12" ht="45" x14ac:dyDescent="0.25">
      <c r="B2562" s="247" t="s">
        <v>840</v>
      </c>
      <c r="C2562" s="248" t="s">
        <v>24</v>
      </c>
      <c r="D2562" s="247" t="s">
        <v>50</v>
      </c>
      <c r="E2562" s="247" t="s">
        <v>45</v>
      </c>
      <c r="F2562" s="520" t="s">
        <v>2152</v>
      </c>
      <c r="G2562" s="520"/>
      <c r="H2562" s="249" t="s">
        <v>39</v>
      </c>
      <c r="I2562" s="248" t="s">
        <v>41</v>
      </c>
      <c r="J2562" s="248" t="s">
        <v>2271</v>
      </c>
      <c r="K2562" s="248" t="s">
        <v>82</v>
      </c>
      <c r="L2562" s="248" t="s">
        <v>40</v>
      </c>
    </row>
    <row r="2563" spans="2:12" ht="25.5" x14ac:dyDescent="0.25">
      <c r="B2563" s="250" t="s">
        <v>2272</v>
      </c>
      <c r="C2563" s="251" t="s">
        <v>711</v>
      </c>
      <c r="D2563" s="250" t="s">
        <v>229</v>
      </c>
      <c r="E2563" s="250" t="s">
        <v>712</v>
      </c>
      <c r="F2563" s="521">
        <v>8</v>
      </c>
      <c r="G2563" s="521"/>
      <c r="H2563" s="252" t="s">
        <v>292</v>
      </c>
      <c r="I2563" s="253">
        <v>1</v>
      </c>
      <c r="J2563" s="254"/>
      <c r="K2563" s="254">
        <v>13.54</v>
      </c>
      <c r="L2563" s="254">
        <v>13.54</v>
      </c>
    </row>
    <row r="2564" spans="2:12" ht="25.5" x14ac:dyDescent="0.25">
      <c r="B2564" s="255" t="s">
        <v>2273</v>
      </c>
      <c r="C2564" s="256" t="s">
        <v>2184</v>
      </c>
      <c r="D2564" s="255" t="s">
        <v>229</v>
      </c>
      <c r="E2564" s="255" t="s">
        <v>2185</v>
      </c>
      <c r="F2564" s="518" t="s">
        <v>2162</v>
      </c>
      <c r="G2564" s="518"/>
      <c r="H2564" s="257" t="s">
        <v>231</v>
      </c>
      <c r="I2564" s="258">
        <v>0.129</v>
      </c>
      <c r="J2564" s="258">
        <v>0</v>
      </c>
      <c r="K2564" s="259">
        <v>23.41</v>
      </c>
      <c r="L2564" s="259">
        <v>3.02</v>
      </c>
    </row>
    <row r="2565" spans="2:12" ht="25.5" x14ac:dyDescent="0.25">
      <c r="B2565" s="255" t="s">
        <v>2273</v>
      </c>
      <c r="C2565" s="256" t="s">
        <v>2163</v>
      </c>
      <c r="D2565" s="255" t="s">
        <v>229</v>
      </c>
      <c r="E2565" s="255" t="s">
        <v>2164</v>
      </c>
      <c r="F2565" s="518" t="s">
        <v>2162</v>
      </c>
      <c r="G2565" s="518"/>
      <c r="H2565" s="257" t="s">
        <v>231</v>
      </c>
      <c r="I2565" s="258">
        <v>0.129</v>
      </c>
      <c r="J2565" s="258">
        <v>0</v>
      </c>
      <c r="K2565" s="259">
        <v>16.78</v>
      </c>
      <c r="L2565" s="259">
        <v>2.16</v>
      </c>
    </row>
    <row r="2566" spans="2:12" ht="25.5" x14ac:dyDescent="0.25">
      <c r="B2566" s="255" t="s">
        <v>2273</v>
      </c>
      <c r="C2566" s="256" t="s">
        <v>2333</v>
      </c>
      <c r="D2566" s="255" t="s">
        <v>229</v>
      </c>
      <c r="E2566" s="255" t="s">
        <v>712</v>
      </c>
      <c r="F2566" s="518" t="s">
        <v>2283</v>
      </c>
      <c r="G2566" s="518"/>
      <c r="H2566" s="257" t="s">
        <v>292</v>
      </c>
      <c r="I2566" s="258">
        <v>1.01</v>
      </c>
      <c r="J2566" s="258">
        <v>0</v>
      </c>
      <c r="K2566" s="259">
        <v>8.2899999999999991</v>
      </c>
      <c r="L2566" s="259">
        <v>8.3699999999999992</v>
      </c>
    </row>
    <row r="2567" spans="2:12" ht="25.5" x14ac:dyDescent="0.25">
      <c r="B2567" s="260"/>
      <c r="C2567" s="260"/>
      <c r="D2567" s="260"/>
      <c r="E2567" s="260"/>
      <c r="F2567" s="260"/>
      <c r="G2567" s="260" t="s">
        <v>2274</v>
      </c>
      <c r="H2567" s="261">
        <v>2.66</v>
      </c>
      <c r="I2567" s="260" t="s">
        <v>2275</v>
      </c>
      <c r="J2567" s="261">
        <v>2.5099999999999998</v>
      </c>
      <c r="K2567" s="260" t="s">
        <v>2276</v>
      </c>
      <c r="L2567" s="261">
        <v>5.17</v>
      </c>
    </row>
    <row r="2568" spans="2:12" ht="25.5" x14ac:dyDescent="0.25">
      <c r="B2568" s="260"/>
      <c r="C2568" s="260"/>
      <c r="D2568" s="260"/>
      <c r="E2568" s="260"/>
      <c r="F2568" s="260"/>
      <c r="G2568" s="260" t="s">
        <v>2277</v>
      </c>
      <c r="H2568" s="261">
        <v>0</v>
      </c>
      <c r="I2568" s="519"/>
      <c r="J2568" s="519" t="s">
        <v>2278</v>
      </c>
      <c r="K2568" s="260"/>
      <c r="L2568" s="261">
        <v>13.54</v>
      </c>
    </row>
    <row r="2569" spans="2:12" ht="13.5" thickBot="1" x14ac:dyDescent="0.3">
      <c r="B2569" s="222"/>
      <c r="C2569" s="222"/>
      <c r="D2569" s="222"/>
      <c r="E2569" s="222"/>
      <c r="F2569" s="222"/>
      <c r="G2569" s="222"/>
      <c r="H2569" s="222"/>
      <c r="I2569" s="222" t="s">
        <v>2279</v>
      </c>
      <c r="J2569" s="262" t="s">
        <v>3400</v>
      </c>
      <c r="K2569" s="222" t="s">
        <v>2280</v>
      </c>
      <c r="L2569" s="263">
        <v>571.39</v>
      </c>
    </row>
    <row r="2570" spans="2:12" ht="13.5" thickTop="1" x14ac:dyDescent="0.25">
      <c r="B2570" s="264"/>
      <c r="C2570" s="264"/>
      <c r="D2570" s="264"/>
      <c r="E2570" s="264"/>
      <c r="F2570" s="264"/>
      <c r="G2570" s="264"/>
      <c r="H2570" s="264"/>
      <c r="I2570" s="264"/>
      <c r="J2570" s="264"/>
      <c r="K2570" s="264"/>
      <c r="L2570" s="264"/>
    </row>
    <row r="2571" spans="2:12" ht="45" x14ac:dyDescent="0.25">
      <c r="B2571" s="247" t="s">
        <v>841</v>
      </c>
      <c r="C2571" s="248" t="s">
        <v>24</v>
      </c>
      <c r="D2571" s="247" t="s">
        <v>50</v>
      </c>
      <c r="E2571" s="247" t="s">
        <v>45</v>
      </c>
      <c r="F2571" s="520" t="s">
        <v>2152</v>
      </c>
      <c r="G2571" s="520"/>
      <c r="H2571" s="249" t="s">
        <v>39</v>
      </c>
      <c r="I2571" s="248" t="s">
        <v>41</v>
      </c>
      <c r="J2571" s="248" t="s">
        <v>2271</v>
      </c>
      <c r="K2571" s="248" t="s">
        <v>82</v>
      </c>
      <c r="L2571" s="248" t="s">
        <v>40</v>
      </c>
    </row>
    <row r="2572" spans="2:12" ht="25.5" x14ac:dyDescent="0.25">
      <c r="B2572" s="250" t="s">
        <v>2272</v>
      </c>
      <c r="C2572" s="251" t="s">
        <v>842</v>
      </c>
      <c r="D2572" s="250" t="s">
        <v>229</v>
      </c>
      <c r="E2572" s="250" t="s">
        <v>843</v>
      </c>
      <c r="F2572" s="521">
        <v>8</v>
      </c>
      <c r="G2572" s="521"/>
      <c r="H2572" s="252" t="s">
        <v>292</v>
      </c>
      <c r="I2572" s="253">
        <v>1</v>
      </c>
      <c r="J2572" s="254"/>
      <c r="K2572" s="254">
        <v>19.62</v>
      </c>
      <c r="L2572" s="254">
        <v>19.62</v>
      </c>
    </row>
    <row r="2573" spans="2:12" ht="25.5" x14ac:dyDescent="0.25">
      <c r="B2573" s="255" t="s">
        <v>2273</v>
      </c>
      <c r="C2573" s="256" t="s">
        <v>2184</v>
      </c>
      <c r="D2573" s="255" t="s">
        <v>229</v>
      </c>
      <c r="E2573" s="255" t="s">
        <v>2185</v>
      </c>
      <c r="F2573" s="518" t="s">
        <v>2162</v>
      </c>
      <c r="G2573" s="518"/>
      <c r="H2573" s="257" t="s">
        <v>231</v>
      </c>
      <c r="I2573" s="258">
        <v>0.19800000000000001</v>
      </c>
      <c r="J2573" s="258">
        <v>0</v>
      </c>
      <c r="K2573" s="259">
        <v>23.41</v>
      </c>
      <c r="L2573" s="259">
        <v>4.6399999999999997</v>
      </c>
    </row>
    <row r="2574" spans="2:12" ht="25.5" x14ac:dyDescent="0.25">
      <c r="B2574" s="255" t="s">
        <v>2273</v>
      </c>
      <c r="C2574" s="256" t="s">
        <v>2805</v>
      </c>
      <c r="D2574" s="255" t="s">
        <v>229</v>
      </c>
      <c r="E2574" s="255" t="s">
        <v>843</v>
      </c>
      <c r="F2574" s="518" t="s">
        <v>2283</v>
      </c>
      <c r="G2574" s="518"/>
      <c r="H2574" s="257" t="s">
        <v>292</v>
      </c>
      <c r="I2574" s="258">
        <v>1.01</v>
      </c>
      <c r="J2574" s="258">
        <v>0</v>
      </c>
      <c r="K2574" s="259">
        <v>11.56</v>
      </c>
      <c r="L2574" s="259">
        <v>11.68</v>
      </c>
    </row>
    <row r="2575" spans="2:12" ht="25.5" x14ac:dyDescent="0.25">
      <c r="B2575" s="255" t="s">
        <v>2273</v>
      </c>
      <c r="C2575" s="256" t="s">
        <v>2163</v>
      </c>
      <c r="D2575" s="255" t="s">
        <v>229</v>
      </c>
      <c r="E2575" s="255" t="s">
        <v>2164</v>
      </c>
      <c r="F2575" s="518" t="s">
        <v>2162</v>
      </c>
      <c r="G2575" s="518"/>
      <c r="H2575" s="257" t="s">
        <v>231</v>
      </c>
      <c r="I2575" s="258">
        <v>0.19800000000000001</v>
      </c>
      <c r="J2575" s="258">
        <v>0</v>
      </c>
      <c r="K2575" s="259">
        <v>16.78</v>
      </c>
      <c r="L2575" s="259">
        <v>3.32</v>
      </c>
    </row>
    <row r="2576" spans="2:12" ht="25.5" x14ac:dyDescent="0.25">
      <c r="B2576" s="260"/>
      <c r="C2576" s="260"/>
      <c r="D2576" s="260"/>
      <c r="E2576" s="260"/>
      <c r="F2576" s="260"/>
      <c r="G2576" s="260" t="s">
        <v>2274</v>
      </c>
      <c r="H2576" s="261">
        <v>4.08</v>
      </c>
      <c r="I2576" s="260" t="s">
        <v>2275</v>
      </c>
      <c r="J2576" s="261">
        <v>3.87</v>
      </c>
      <c r="K2576" s="260" t="s">
        <v>2276</v>
      </c>
      <c r="L2576" s="261">
        <v>7.95</v>
      </c>
    </row>
    <row r="2577" spans="2:12" ht="25.5" x14ac:dyDescent="0.25">
      <c r="B2577" s="260"/>
      <c r="C2577" s="260"/>
      <c r="D2577" s="260"/>
      <c r="E2577" s="260"/>
      <c r="F2577" s="260"/>
      <c r="G2577" s="260" t="s">
        <v>2277</v>
      </c>
      <c r="H2577" s="261">
        <v>0</v>
      </c>
      <c r="I2577" s="519"/>
      <c r="J2577" s="519" t="s">
        <v>2278</v>
      </c>
      <c r="K2577" s="260"/>
      <c r="L2577" s="261">
        <v>19.62</v>
      </c>
    </row>
    <row r="2578" spans="2:12" ht="13.5" thickBot="1" x14ac:dyDescent="0.3">
      <c r="B2578" s="222"/>
      <c r="C2578" s="222"/>
      <c r="D2578" s="222"/>
      <c r="E2578" s="222"/>
      <c r="F2578" s="222"/>
      <c r="G2578" s="222"/>
      <c r="H2578" s="222"/>
      <c r="I2578" s="222" t="s">
        <v>2279</v>
      </c>
      <c r="J2578" s="262" t="s">
        <v>3401</v>
      </c>
      <c r="K2578" s="222" t="s">
        <v>2280</v>
      </c>
      <c r="L2578" s="263">
        <v>56.9</v>
      </c>
    </row>
    <row r="2579" spans="2:12" ht="13.5" thickTop="1" x14ac:dyDescent="0.25">
      <c r="B2579" s="264"/>
      <c r="C2579" s="264"/>
      <c r="D2579" s="264"/>
      <c r="E2579" s="264"/>
      <c r="F2579" s="264"/>
      <c r="G2579" s="264"/>
      <c r="H2579" s="264"/>
      <c r="I2579" s="264"/>
      <c r="J2579" s="264"/>
      <c r="K2579" s="264"/>
      <c r="L2579" s="264"/>
    </row>
    <row r="2580" spans="2:12" ht="45" x14ac:dyDescent="0.25">
      <c r="B2580" s="247" t="s">
        <v>844</v>
      </c>
      <c r="C2580" s="248" t="s">
        <v>24</v>
      </c>
      <c r="D2580" s="247" t="s">
        <v>50</v>
      </c>
      <c r="E2580" s="247" t="s">
        <v>45</v>
      </c>
      <c r="F2580" s="520" t="s">
        <v>2152</v>
      </c>
      <c r="G2580" s="520"/>
      <c r="H2580" s="249" t="s">
        <v>39</v>
      </c>
      <c r="I2580" s="248" t="s">
        <v>41</v>
      </c>
      <c r="J2580" s="248" t="s">
        <v>2271</v>
      </c>
      <c r="K2580" s="248" t="s">
        <v>82</v>
      </c>
      <c r="L2580" s="248" t="s">
        <v>40</v>
      </c>
    </row>
    <row r="2581" spans="2:12" ht="25.5" x14ac:dyDescent="0.25">
      <c r="B2581" s="250" t="s">
        <v>2272</v>
      </c>
      <c r="C2581" s="251" t="s">
        <v>714</v>
      </c>
      <c r="D2581" s="250" t="s">
        <v>229</v>
      </c>
      <c r="E2581" s="250" t="s">
        <v>715</v>
      </c>
      <c r="F2581" s="521">
        <v>8</v>
      </c>
      <c r="G2581" s="521"/>
      <c r="H2581" s="252" t="s">
        <v>292</v>
      </c>
      <c r="I2581" s="253">
        <v>1</v>
      </c>
      <c r="J2581" s="254"/>
      <c r="K2581" s="254">
        <v>23.17</v>
      </c>
      <c r="L2581" s="254">
        <v>23.17</v>
      </c>
    </row>
    <row r="2582" spans="2:12" ht="25.5" x14ac:dyDescent="0.25">
      <c r="B2582" s="255" t="s">
        <v>2273</v>
      </c>
      <c r="C2582" s="256" t="s">
        <v>2184</v>
      </c>
      <c r="D2582" s="255" t="s">
        <v>229</v>
      </c>
      <c r="E2582" s="255" t="s">
        <v>2185</v>
      </c>
      <c r="F2582" s="518" t="s">
        <v>2162</v>
      </c>
      <c r="G2582" s="518"/>
      <c r="H2582" s="257" t="s">
        <v>231</v>
      </c>
      <c r="I2582" s="258">
        <v>0.223</v>
      </c>
      <c r="J2582" s="258">
        <v>0</v>
      </c>
      <c r="K2582" s="259">
        <v>23.41</v>
      </c>
      <c r="L2582" s="259">
        <v>5.22</v>
      </c>
    </row>
    <row r="2583" spans="2:12" ht="25.5" x14ac:dyDescent="0.25">
      <c r="B2583" s="255" t="s">
        <v>2273</v>
      </c>
      <c r="C2583" s="256" t="s">
        <v>2163</v>
      </c>
      <c r="D2583" s="255" t="s">
        <v>229</v>
      </c>
      <c r="E2583" s="255" t="s">
        <v>2164</v>
      </c>
      <c r="F2583" s="518" t="s">
        <v>2162</v>
      </c>
      <c r="G2583" s="518"/>
      <c r="H2583" s="257" t="s">
        <v>231</v>
      </c>
      <c r="I2583" s="258">
        <v>0.223</v>
      </c>
      <c r="J2583" s="258">
        <v>0</v>
      </c>
      <c r="K2583" s="259">
        <v>16.78</v>
      </c>
      <c r="L2583" s="259">
        <v>3.74</v>
      </c>
    </row>
    <row r="2584" spans="2:12" ht="25.5" x14ac:dyDescent="0.25">
      <c r="B2584" s="255" t="s">
        <v>2273</v>
      </c>
      <c r="C2584" s="256" t="s">
        <v>2780</v>
      </c>
      <c r="D2584" s="255" t="s">
        <v>229</v>
      </c>
      <c r="E2584" s="255" t="s">
        <v>715</v>
      </c>
      <c r="F2584" s="518" t="s">
        <v>2283</v>
      </c>
      <c r="G2584" s="518"/>
      <c r="H2584" s="257" t="s">
        <v>292</v>
      </c>
      <c r="I2584" s="258">
        <v>1.01</v>
      </c>
      <c r="J2584" s="258">
        <v>0</v>
      </c>
      <c r="K2584" s="259">
        <v>14.07</v>
      </c>
      <c r="L2584" s="259">
        <v>14.21</v>
      </c>
    </row>
    <row r="2585" spans="2:12" ht="25.5" x14ac:dyDescent="0.25">
      <c r="B2585" s="260"/>
      <c r="C2585" s="260"/>
      <c r="D2585" s="260"/>
      <c r="E2585" s="260"/>
      <c r="F2585" s="260"/>
      <c r="G2585" s="260" t="s">
        <v>2274</v>
      </c>
      <c r="H2585" s="261">
        <v>4.5999999999999996</v>
      </c>
      <c r="I2585" s="260" t="s">
        <v>2275</v>
      </c>
      <c r="J2585" s="261">
        <v>4.3600000000000003</v>
      </c>
      <c r="K2585" s="260" t="s">
        <v>2276</v>
      </c>
      <c r="L2585" s="261">
        <v>8.9600000000000009</v>
      </c>
    </row>
    <row r="2586" spans="2:12" ht="25.5" x14ac:dyDescent="0.25">
      <c r="B2586" s="260"/>
      <c r="C2586" s="260"/>
      <c r="D2586" s="260"/>
      <c r="E2586" s="260"/>
      <c r="F2586" s="260"/>
      <c r="G2586" s="260" t="s">
        <v>2277</v>
      </c>
      <c r="H2586" s="261">
        <v>0</v>
      </c>
      <c r="I2586" s="519"/>
      <c r="J2586" s="519" t="s">
        <v>2278</v>
      </c>
      <c r="K2586" s="260"/>
      <c r="L2586" s="261">
        <v>23.17</v>
      </c>
    </row>
    <row r="2587" spans="2:12" ht="13.5" thickBot="1" x14ac:dyDescent="0.3">
      <c r="B2587" s="222"/>
      <c r="C2587" s="222"/>
      <c r="D2587" s="222"/>
      <c r="E2587" s="222"/>
      <c r="F2587" s="222"/>
      <c r="G2587" s="222"/>
      <c r="H2587" s="222"/>
      <c r="I2587" s="222" t="s">
        <v>2279</v>
      </c>
      <c r="J2587" s="262" t="s">
        <v>2689</v>
      </c>
      <c r="K2587" s="222" t="s">
        <v>2280</v>
      </c>
      <c r="L2587" s="263">
        <v>222.43</v>
      </c>
    </row>
    <row r="2588" spans="2:12" ht="13.5" thickTop="1" x14ac:dyDescent="0.25">
      <c r="B2588" s="264"/>
      <c r="C2588" s="264"/>
      <c r="D2588" s="264"/>
      <c r="E2588" s="264"/>
      <c r="F2588" s="264"/>
      <c r="G2588" s="264"/>
      <c r="H2588" s="264"/>
      <c r="I2588" s="264"/>
      <c r="J2588" s="264"/>
      <c r="K2588" s="264"/>
      <c r="L2588" s="264"/>
    </row>
    <row r="2589" spans="2:12" ht="45" x14ac:dyDescent="0.25">
      <c r="B2589" s="247" t="s">
        <v>845</v>
      </c>
      <c r="C2589" s="248" t="s">
        <v>24</v>
      </c>
      <c r="D2589" s="247" t="s">
        <v>50</v>
      </c>
      <c r="E2589" s="247" t="s">
        <v>45</v>
      </c>
      <c r="F2589" s="520" t="s">
        <v>2152</v>
      </c>
      <c r="G2589" s="520"/>
      <c r="H2589" s="249" t="s">
        <v>39</v>
      </c>
      <c r="I2589" s="248" t="s">
        <v>41</v>
      </c>
      <c r="J2589" s="248" t="s">
        <v>2271</v>
      </c>
      <c r="K2589" s="248" t="s">
        <v>82</v>
      </c>
      <c r="L2589" s="248" t="s">
        <v>40</v>
      </c>
    </row>
    <row r="2590" spans="2:12" ht="25.5" x14ac:dyDescent="0.25">
      <c r="B2590" s="250" t="s">
        <v>2272</v>
      </c>
      <c r="C2590" s="251" t="s">
        <v>846</v>
      </c>
      <c r="D2590" s="250" t="s">
        <v>229</v>
      </c>
      <c r="E2590" s="250" t="s">
        <v>847</v>
      </c>
      <c r="F2590" s="521">
        <v>8</v>
      </c>
      <c r="G2590" s="521"/>
      <c r="H2590" s="252" t="s">
        <v>292</v>
      </c>
      <c r="I2590" s="253">
        <v>1</v>
      </c>
      <c r="J2590" s="254"/>
      <c r="K2590" s="254">
        <v>41.38</v>
      </c>
      <c r="L2590" s="254">
        <v>41.38</v>
      </c>
    </row>
    <row r="2591" spans="2:12" ht="25.5" x14ac:dyDescent="0.25">
      <c r="B2591" s="255" t="s">
        <v>2273</v>
      </c>
      <c r="C2591" s="256" t="s">
        <v>2163</v>
      </c>
      <c r="D2591" s="255" t="s">
        <v>229</v>
      </c>
      <c r="E2591" s="255" t="s">
        <v>2164</v>
      </c>
      <c r="F2591" s="518" t="s">
        <v>2162</v>
      </c>
      <c r="G2591" s="518"/>
      <c r="H2591" s="257" t="s">
        <v>231</v>
      </c>
      <c r="I2591" s="258">
        <v>0.29699999999999999</v>
      </c>
      <c r="J2591" s="258">
        <v>0</v>
      </c>
      <c r="K2591" s="259">
        <v>16.78</v>
      </c>
      <c r="L2591" s="259">
        <v>4.9800000000000004</v>
      </c>
    </row>
    <row r="2592" spans="2:12" ht="25.5" x14ac:dyDescent="0.25">
      <c r="B2592" s="255" t="s">
        <v>2273</v>
      </c>
      <c r="C2592" s="256" t="s">
        <v>3402</v>
      </c>
      <c r="D2592" s="255" t="s">
        <v>229</v>
      </c>
      <c r="E2592" s="255" t="s">
        <v>847</v>
      </c>
      <c r="F2592" s="518" t="s">
        <v>2283</v>
      </c>
      <c r="G2592" s="518"/>
      <c r="H2592" s="257" t="s">
        <v>292</v>
      </c>
      <c r="I2592" s="258">
        <v>1.01</v>
      </c>
      <c r="J2592" s="258">
        <v>0</v>
      </c>
      <c r="K2592" s="259">
        <v>29.16</v>
      </c>
      <c r="L2592" s="259">
        <v>29.45</v>
      </c>
    </row>
    <row r="2593" spans="2:12" ht="25.5" x14ac:dyDescent="0.25">
      <c r="B2593" s="255" t="s">
        <v>2273</v>
      </c>
      <c r="C2593" s="256" t="s">
        <v>2184</v>
      </c>
      <c r="D2593" s="255" t="s">
        <v>229</v>
      </c>
      <c r="E2593" s="255" t="s">
        <v>2185</v>
      </c>
      <c r="F2593" s="518" t="s">
        <v>2162</v>
      </c>
      <c r="G2593" s="518"/>
      <c r="H2593" s="257" t="s">
        <v>231</v>
      </c>
      <c r="I2593" s="258">
        <v>0.29699999999999999</v>
      </c>
      <c r="J2593" s="258">
        <v>0</v>
      </c>
      <c r="K2593" s="259">
        <v>23.41</v>
      </c>
      <c r="L2593" s="259">
        <v>6.95</v>
      </c>
    </row>
    <row r="2594" spans="2:12" ht="25.5" x14ac:dyDescent="0.25">
      <c r="B2594" s="260"/>
      <c r="C2594" s="260"/>
      <c r="D2594" s="260"/>
      <c r="E2594" s="260"/>
      <c r="F2594" s="260"/>
      <c r="G2594" s="260" t="s">
        <v>2274</v>
      </c>
      <c r="H2594" s="261">
        <v>6.13</v>
      </c>
      <c r="I2594" s="260" t="s">
        <v>2275</v>
      </c>
      <c r="J2594" s="261">
        <v>5.8</v>
      </c>
      <c r="K2594" s="260" t="s">
        <v>2276</v>
      </c>
      <c r="L2594" s="261">
        <v>11.93</v>
      </c>
    </row>
    <row r="2595" spans="2:12" ht="25.5" x14ac:dyDescent="0.25">
      <c r="B2595" s="260"/>
      <c r="C2595" s="260"/>
      <c r="D2595" s="260"/>
      <c r="E2595" s="260"/>
      <c r="F2595" s="260"/>
      <c r="G2595" s="260" t="s">
        <v>2277</v>
      </c>
      <c r="H2595" s="261">
        <v>0</v>
      </c>
      <c r="I2595" s="519"/>
      <c r="J2595" s="519" t="s">
        <v>2278</v>
      </c>
      <c r="K2595" s="260"/>
      <c r="L2595" s="261">
        <v>41.38</v>
      </c>
    </row>
    <row r="2596" spans="2:12" ht="13.5" thickBot="1" x14ac:dyDescent="0.3">
      <c r="B2596" s="222"/>
      <c r="C2596" s="222"/>
      <c r="D2596" s="222"/>
      <c r="E2596" s="222"/>
      <c r="F2596" s="222"/>
      <c r="G2596" s="222"/>
      <c r="H2596" s="222"/>
      <c r="I2596" s="222" t="s">
        <v>2279</v>
      </c>
      <c r="J2596" s="262" t="s">
        <v>3403</v>
      </c>
      <c r="K2596" s="222" t="s">
        <v>2280</v>
      </c>
      <c r="L2596" s="263">
        <v>1328.3</v>
      </c>
    </row>
    <row r="2597" spans="2:12" ht="13.5" thickTop="1" x14ac:dyDescent="0.25">
      <c r="B2597" s="264"/>
      <c r="C2597" s="264"/>
      <c r="D2597" s="264"/>
      <c r="E2597" s="264"/>
      <c r="F2597" s="264"/>
      <c r="G2597" s="264"/>
      <c r="H2597" s="264"/>
      <c r="I2597" s="264"/>
      <c r="J2597" s="264"/>
      <c r="K2597" s="264"/>
      <c r="L2597" s="264"/>
    </row>
    <row r="2598" spans="2:12" ht="45" x14ac:dyDescent="0.25">
      <c r="B2598" s="247" t="s">
        <v>848</v>
      </c>
      <c r="C2598" s="248" t="s">
        <v>24</v>
      </c>
      <c r="D2598" s="247" t="s">
        <v>50</v>
      </c>
      <c r="E2598" s="247" t="s">
        <v>45</v>
      </c>
      <c r="F2598" s="520" t="s">
        <v>2152</v>
      </c>
      <c r="G2598" s="520"/>
      <c r="H2598" s="249" t="s">
        <v>39</v>
      </c>
      <c r="I2598" s="248" t="s">
        <v>41</v>
      </c>
      <c r="J2598" s="248" t="s">
        <v>2271</v>
      </c>
      <c r="K2598" s="248" t="s">
        <v>82</v>
      </c>
      <c r="L2598" s="248" t="s">
        <v>40</v>
      </c>
    </row>
    <row r="2599" spans="2:12" ht="25.5" x14ac:dyDescent="0.25">
      <c r="B2599" s="250" t="s">
        <v>2272</v>
      </c>
      <c r="C2599" s="251" t="s">
        <v>754</v>
      </c>
      <c r="D2599" s="250" t="s">
        <v>229</v>
      </c>
      <c r="E2599" s="250" t="s">
        <v>755</v>
      </c>
      <c r="F2599" s="521">
        <v>8</v>
      </c>
      <c r="G2599" s="521"/>
      <c r="H2599" s="252" t="s">
        <v>279</v>
      </c>
      <c r="I2599" s="253">
        <v>1</v>
      </c>
      <c r="J2599" s="254"/>
      <c r="K2599" s="254">
        <v>9.2200000000000006</v>
      </c>
      <c r="L2599" s="254">
        <v>9.2200000000000006</v>
      </c>
    </row>
    <row r="2600" spans="2:12" ht="25.5" x14ac:dyDescent="0.25">
      <c r="B2600" s="255" t="s">
        <v>2273</v>
      </c>
      <c r="C2600" s="256" t="s">
        <v>2184</v>
      </c>
      <c r="D2600" s="255" t="s">
        <v>229</v>
      </c>
      <c r="E2600" s="255" t="s">
        <v>2185</v>
      </c>
      <c r="F2600" s="518" t="s">
        <v>2162</v>
      </c>
      <c r="G2600" s="518"/>
      <c r="H2600" s="257" t="s">
        <v>231</v>
      </c>
      <c r="I2600" s="258">
        <v>0.19</v>
      </c>
      <c r="J2600" s="258">
        <v>0</v>
      </c>
      <c r="K2600" s="259">
        <v>23.41</v>
      </c>
      <c r="L2600" s="259">
        <v>4.45</v>
      </c>
    </row>
    <row r="2601" spans="2:12" ht="25.5" x14ac:dyDescent="0.25">
      <c r="B2601" s="255" t="s">
        <v>2273</v>
      </c>
      <c r="C2601" s="256" t="s">
        <v>2163</v>
      </c>
      <c r="D2601" s="255" t="s">
        <v>229</v>
      </c>
      <c r="E2601" s="255" t="s">
        <v>2164</v>
      </c>
      <c r="F2601" s="518" t="s">
        <v>2162</v>
      </c>
      <c r="G2601" s="518"/>
      <c r="H2601" s="257" t="s">
        <v>231</v>
      </c>
      <c r="I2601" s="258">
        <v>0.19</v>
      </c>
      <c r="J2601" s="258">
        <v>0</v>
      </c>
      <c r="K2601" s="259">
        <v>16.78</v>
      </c>
      <c r="L2601" s="259">
        <v>3.19</v>
      </c>
    </row>
    <row r="2602" spans="2:12" ht="25.5" x14ac:dyDescent="0.25">
      <c r="B2602" s="255" t="s">
        <v>2273</v>
      </c>
      <c r="C2602" s="256" t="s">
        <v>2379</v>
      </c>
      <c r="D2602" s="255" t="s">
        <v>229</v>
      </c>
      <c r="E2602" s="255" t="s">
        <v>755</v>
      </c>
      <c r="F2602" s="518" t="s">
        <v>2283</v>
      </c>
      <c r="G2602" s="518"/>
      <c r="H2602" s="257" t="s">
        <v>268</v>
      </c>
      <c r="I2602" s="258">
        <v>1</v>
      </c>
      <c r="J2602" s="258">
        <v>0</v>
      </c>
      <c r="K2602" s="259">
        <v>1.6</v>
      </c>
      <c r="L2602" s="259">
        <v>1.6</v>
      </c>
    </row>
    <row r="2603" spans="2:12" ht="25.5" x14ac:dyDescent="0.25">
      <c r="B2603" s="260"/>
      <c r="C2603" s="260"/>
      <c r="D2603" s="260"/>
      <c r="E2603" s="260"/>
      <c r="F2603" s="260"/>
      <c r="G2603" s="260" t="s">
        <v>2274</v>
      </c>
      <c r="H2603" s="261">
        <v>3.91</v>
      </c>
      <c r="I2603" s="260" t="s">
        <v>2275</v>
      </c>
      <c r="J2603" s="261">
        <v>3.71</v>
      </c>
      <c r="K2603" s="260" t="s">
        <v>2276</v>
      </c>
      <c r="L2603" s="261">
        <v>7.62</v>
      </c>
    </row>
    <row r="2604" spans="2:12" ht="25.5" x14ac:dyDescent="0.25">
      <c r="B2604" s="260"/>
      <c r="C2604" s="260"/>
      <c r="D2604" s="260"/>
      <c r="E2604" s="260"/>
      <c r="F2604" s="260"/>
      <c r="G2604" s="260" t="s">
        <v>2277</v>
      </c>
      <c r="H2604" s="261">
        <v>0</v>
      </c>
      <c r="I2604" s="519"/>
      <c r="J2604" s="519" t="s">
        <v>2278</v>
      </c>
      <c r="K2604" s="260"/>
      <c r="L2604" s="261">
        <v>9.2200000000000006</v>
      </c>
    </row>
    <row r="2605" spans="2:12" ht="13.5" thickBot="1" x14ac:dyDescent="0.3">
      <c r="B2605" s="222"/>
      <c r="C2605" s="222"/>
      <c r="D2605" s="222"/>
      <c r="E2605" s="222"/>
      <c r="F2605" s="222"/>
      <c r="G2605" s="222"/>
      <c r="H2605" s="222"/>
      <c r="I2605" s="222" t="s">
        <v>2279</v>
      </c>
      <c r="J2605" s="262" t="s">
        <v>2701</v>
      </c>
      <c r="K2605" s="222" t="s">
        <v>2280</v>
      </c>
      <c r="L2605" s="263">
        <v>110.64</v>
      </c>
    </row>
    <row r="2606" spans="2:12" ht="13.5" thickTop="1" x14ac:dyDescent="0.25">
      <c r="B2606" s="264"/>
      <c r="C2606" s="264"/>
      <c r="D2606" s="264"/>
      <c r="E2606" s="264"/>
      <c r="F2606" s="264"/>
      <c r="G2606" s="264"/>
      <c r="H2606" s="264"/>
      <c r="I2606" s="264"/>
      <c r="J2606" s="264"/>
      <c r="K2606" s="264"/>
      <c r="L2606" s="264"/>
    </row>
    <row r="2607" spans="2:12" ht="45" x14ac:dyDescent="0.25">
      <c r="B2607" s="247" t="s">
        <v>849</v>
      </c>
      <c r="C2607" s="248" t="s">
        <v>24</v>
      </c>
      <c r="D2607" s="247" t="s">
        <v>50</v>
      </c>
      <c r="E2607" s="247" t="s">
        <v>45</v>
      </c>
      <c r="F2607" s="520" t="s">
        <v>2152</v>
      </c>
      <c r="G2607" s="520"/>
      <c r="H2607" s="249" t="s">
        <v>39</v>
      </c>
      <c r="I2607" s="248" t="s">
        <v>41</v>
      </c>
      <c r="J2607" s="248" t="s">
        <v>2271</v>
      </c>
      <c r="K2607" s="248" t="s">
        <v>82</v>
      </c>
      <c r="L2607" s="248" t="s">
        <v>40</v>
      </c>
    </row>
    <row r="2608" spans="2:12" ht="25.5" x14ac:dyDescent="0.25">
      <c r="B2608" s="250" t="s">
        <v>2272</v>
      </c>
      <c r="C2608" s="251" t="s">
        <v>850</v>
      </c>
      <c r="D2608" s="250" t="s">
        <v>229</v>
      </c>
      <c r="E2608" s="250" t="s">
        <v>851</v>
      </c>
      <c r="F2608" s="521">
        <v>8</v>
      </c>
      <c r="G2608" s="521"/>
      <c r="H2608" s="252" t="s">
        <v>279</v>
      </c>
      <c r="I2608" s="253">
        <v>1</v>
      </c>
      <c r="J2608" s="254"/>
      <c r="K2608" s="254">
        <v>12.54</v>
      </c>
      <c r="L2608" s="254">
        <v>12.54</v>
      </c>
    </row>
    <row r="2609" spans="2:12" ht="25.5" x14ac:dyDescent="0.25">
      <c r="B2609" s="255" t="s">
        <v>2273</v>
      </c>
      <c r="C2609" s="256" t="s">
        <v>3404</v>
      </c>
      <c r="D2609" s="255" t="s">
        <v>229</v>
      </c>
      <c r="E2609" s="255" t="s">
        <v>851</v>
      </c>
      <c r="F2609" s="518" t="s">
        <v>2283</v>
      </c>
      <c r="G2609" s="518"/>
      <c r="H2609" s="257" t="s">
        <v>268</v>
      </c>
      <c r="I2609" s="258">
        <v>1</v>
      </c>
      <c r="J2609" s="258">
        <v>0</v>
      </c>
      <c r="K2609" s="259">
        <v>4.92</v>
      </c>
      <c r="L2609" s="259">
        <v>4.92</v>
      </c>
    </row>
    <row r="2610" spans="2:12" ht="25.5" x14ac:dyDescent="0.25">
      <c r="B2610" s="255" t="s">
        <v>2273</v>
      </c>
      <c r="C2610" s="256" t="s">
        <v>2163</v>
      </c>
      <c r="D2610" s="255" t="s">
        <v>229</v>
      </c>
      <c r="E2610" s="255" t="s">
        <v>2164</v>
      </c>
      <c r="F2610" s="518" t="s">
        <v>2162</v>
      </c>
      <c r="G2610" s="518"/>
      <c r="H2610" s="257" t="s">
        <v>231</v>
      </c>
      <c r="I2610" s="258">
        <v>0.19</v>
      </c>
      <c r="J2610" s="258">
        <v>0</v>
      </c>
      <c r="K2610" s="259">
        <v>16.78</v>
      </c>
      <c r="L2610" s="259">
        <v>3.19</v>
      </c>
    </row>
    <row r="2611" spans="2:12" ht="25.5" x14ac:dyDescent="0.25">
      <c r="B2611" s="255" t="s">
        <v>2273</v>
      </c>
      <c r="C2611" s="256" t="s">
        <v>2184</v>
      </c>
      <c r="D2611" s="255" t="s">
        <v>229</v>
      </c>
      <c r="E2611" s="255" t="s">
        <v>2185</v>
      </c>
      <c r="F2611" s="518" t="s">
        <v>2162</v>
      </c>
      <c r="G2611" s="518"/>
      <c r="H2611" s="257" t="s">
        <v>231</v>
      </c>
      <c r="I2611" s="258">
        <v>0.19</v>
      </c>
      <c r="J2611" s="258">
        <v>0</v>
      </c>
      <c r="K2611" s="259">
        <v>23.41</v>
      </c>
      <c r="L2611" s="259">
        <v>4.45</v>
      </c>
    </row>
    <row r="2612" spans="2:12" ht="25.5" x14ac:dyDescent="0.25">
      <c r="B2612" s="260"/>
      <c r="C2612" s="260"/>
      <c r="D2612" s="260"/>
      <c r="E2612" s="260"/>
      <c r="F2612" s="260"/>
      <c r="G2612" s="260" t="s">
        <v>2274</v>
      </c>
      <c r="H2612" s="261">
        <v>3.91</v>
      </c>
      <c r="I2612" s="260" t="s">
        <v>2275</v>
      </c>
      <c r="J2612" s="261">
        <v>3.71</v>
      </c>
      <c r="K2612" s="260" t="s">
        <v>2276</v>
      </c>
      <c r="L2612" s="261">
        <v>7.62</v>
      </c>
    </row>
    <row r="2613" spans="2:12" ht="25.5" x14ac:dyDescent="0.25">
      <c r="B2613" s="260"/>
      <c r="C2613" s="260"/>
      <c r="D2613" s="260"/>
      <c r="E2613" s="260"/>
      <c r="F2613" s="260"/>
      <c r="G2613" s="260" t="s">
        <v>2277</v>
      </c>
      <c r="H2613" s="261">
        <v>0</v>
      </c>
      <c r="I2613" s="519"/>
      <c r="J2613" s="519" t="s">
        <v>2278</v>
      </c>
      <c r="K2613" s="260"/>
      <c r="L2613" s="261">
        <v>12.54</v>
      </c>
    </row>
    <row r="2614" spans="2:12" ht="13.5" thickBot="1" x14ac:dyDescent="0.3">
      <c r="B2614" s="222"/>
      <c r="C2614" s="222"/>
      <c r="D2614" s="222"/>
      <c r="E2614" s="222"/>
      <c r="F2614" s="222"/>
      <c r="G2614" s="222"/>
      <c r="H2614" s="222"/>
      <c r="I2614" s="222" t="s">
        <v>2279</v>
      </c>
      <c r="J2614" s="262" t="s">
        <v>2695</v>
      </c>
      <c r="K2614" s="222" t="s">
        <v>2280</v>
      </c>
      <c r="L2614" s="263">
        <v>25.08</v>
      </c>
    </row>
    <row r="2615" spans="2:12" ht="13.5" thickTop="1" x14ac:dyDescent="0.25">
      <c r="B2615" s="264"/>
      <c r="C2615" s="264"/>
      <c r="D2615" s="264"/>
      <c r="E2615" s="264"/>
      <c r="F2615" s="264"/>
      <c r="G2615" s="264"/>
      <c r="H2615" s="264"/>
      <c r="I2615" s="264"/>
      <c r="J2615" s="264"/>
      <c r="K2615" s="264"/>
      <c r="L2615" s="264"/>
    </row>
    <row r="2616" spans="2:12" ht="45" x14ac:dyDescent="0.25">
      <c r="B2616" s="247" t="s">
        <v>852</v>
      </c>
      <c r="C2616" s="248" t="s">
        <v>24</v>
      </c>
      <c r="D2616" s="247" t="s">
        <v>50</v>
      </c>
      <c r="E2616" s="247" t="s">
        <v>45</v>
      </c>
      <c r="F2616" s="520" t="s">
        <v>2152</v>
      </c>
      <c r="G2616" s="520"/>
      <c r="H2616" s="249" t="s">
        <v>39</v>
      </c>
      <c r="I2616" s="248" t="s">
        <v>41</v>
      </c>
      <c r="J2616" s="248" t="s">
        <v>2271</v>
      </c>
      <c r="K2616" s="248" t="s">
        <v>82</v>
      </c>
      <c r="L2616" s="248" t="s">
        <v>40</v>
      </c>
    </row>
    <row r="2617" spans="2:12" ht="25.5" x14ac:dyDescent="0.25">
      <c r="B2617" s="250" t="s">
        <v>2272</v>
      </c>
      <c r="C2617" s="251" t="s">
        <v>853</v>
      </c>
      <c r="D2617" s="250" t="s">
        <v>229</v>
      </c>
      <c r="E2617" s="250" t="s">
        <v>854</v>
      </c>
      <c r="F2617" s="521">
        <v>8</v>
      </c>
      <c r="G2617" s="521"/>
      <c r="H2617" s="252" t="s">
        <v>279</v>
      </c>
      <c r="I2617" s="253">
        <v>1</v>
      </c>
      <c r="J2617" s="254"/>
      <c r="K2617" s="254">
        <v>14.83</v>
      </c>
      <c r="L2617" s="254">
        <v>14.83</v>
      </c>
    </row>
    <row r="2618" spans="2:12" ht="25.5" x14ac:dyDescent="0.25">
      <c r="B2618" s="255" t="s">
        <v>2273</v>
      </c>
      <c r="C2618" s="256" t="s">
        <v>2163</v>
      </c>
      <c r="D2618" s="255" t="s">
        <v>229</v>
      </c>
      <c r="E2618" s="255" t="s">
        <v>2164</v>
      </c>
      <c r="F2618" s="518" t="s">
        <v>2162</v>
      </c>
      <c r="G2618" s="518"/>
      <c r="H2618" s="257" t="s">
        <v>231</v>
      </c>
      <c r="I2618" s="258">
        <v>0.19</v>
      </c>
      <c r="J2618" s="258">
        <v>0</v>
      </c>
      <c r="K2618" s="259">
        <v>16.78</v>
      </c>
      <c r="L2618" s="259">
        <v>3.19</v>
      </c>
    </row>
    <row r="2619" spans="2:12" ht="25.5" x14ac:dyDescent="0.25">
      <c r="B2619" s="255" t="s">
        <v>2273</v>
      </c>
      <c r="C2619" s="256" t="s">
        <v>2508</v>
      </c>
      <c r="D2619" s="255" t="s">
        <v>229</v>
      </c>
      <c r="E2619" s="255" t="s">
        <v>2509</v>
      </c>
      <c r="F2619" s="518" t="s">
        <v>2283</v>
      </c>
      <c r="G2619" s="518"/>
      <c r="H2619" s="257" t="s">
        <v>268</v>
      </c>
      <c r="I2619" s="258">
        <v>1</v>
      </c>
      <c r="J2619" s="258">
        <v>0</v>
      </c>
      <c r="K2619" s="259">
        <v>7.21</v>
      </c>
      <c r="L2619" s="259">
        <v>7.21</v>
      </c>
    </row>
    <row r="2620" spans="2:12" ht="25.5" x14ac:dyDescent="0.25">
      <c r="B2620" s="255" t="s">
        <v>2273</v>
      </c>
      <c r="C2620" s="256" t="s">
        <v>2184</v>
      </c>
      <c r="D2620" s="255" t="s">
        <v>229</v>
      </c>
      <c r="E2620" s="255" t="s">
        <v>2185</v>
      </c>
      <c r="F2620" s="518" t="s">
        <v>2162</v>
      </c>
      <c r="G2620" s="518"/>
      <c r="H2620" s="257" t="s">
        <v>231</v>
      </c>
      <c r="I2620" s="258">
        <v>0.19</v>
      </c>
      <c r="J2620" s="258">
        <v>0</v>
      </c>
      <c r="K2620" s="259">
        <v>23.41</v>
      </c>
      <c r="L2620" s="259">
        <v>4.45</v>
      </c>
    </row>
    <row r="2621" spans="2:12" ht="25.5" x14ac:dyDescent="0.25">
      <c r="B2621" s="260"/>
      <c r="C2621" s="260"/>
      <c r="D2621" s="260"/>
      <c r="E2621" s="260"/>
      <c r="F2621" s="260"/>
      <c r="G2621" s="260" t="s">
        <v>2274</v>
      </c>
      <c r="H2621" s="261">
        <v>3.91</v>
      </c>
      <c r="I2621" s="260" t="s">
        <v>2275</v>
      </c>
      <c r="J2621" s="261">
        <v>3.71</v>
      </c>
      <c r="K2621" s="260" t="s">
        <v>2276</v>
      </c>
      <c r="L2621" s="261">
        <v>7.62</v>
      </c>
    </row>
    <row r="2622" spans="2:12" ht="25.5" x14ac:dyDescent="0.25">
      <c r="B2622" s="260"/>
      <c r="C2622" s="260"/>
      <c r="D2622" s="260"/>
      <c r="E2622" s="260"/>
      <c r="F2622" s="260"/>
      <c r="G2622" s="260" t="s">
        <v>2277</v>
      </c>
      <c r="H2622" s="261">
        <v>0</v>
      </c>
      <c r="I2622" s="519"/>
      <c r="J2622" s="519" t="s">
        <v>2278</v>
      </c>
      <c r="K2622" s="260"/>
      <c r="L2622" s="261">
        <v>14.83</v>
      </c>
    </row>
    <row r="2623" spans="2:12" ht="13.5" thickBot="1" x14ac:dyDescent="0.3">
      <c r="B2623" s="222"/>
      <c r="C2623" s="222"/>
      <c r="D2623" s="222"/>
      <c r="E2623" s="222"/>
      <c r="F2623" s="222"/>
      <c r="G2623" s="222"/>
      <c r="H2623" s="222"/>
      <c r="I2623" s="222" t="s">
        <v>2279</v>
      </c>
      <c r="J2623" s="262" t="s">
        <v>2729</v>
      </c>
      <c r="K2623" s="222" t="s">
        <v>2280</v>
      </c>
      <c r="L2623" s="263">
        <v>44.49</v>
      </c>
    </row>
    <row r="2624" spans="2:12" ht="13.5" thickTop="1" x14ac:dyDescent="0.25">
      <c r="B2624" s="264"/>
      <c r="C2624" s="264"/>
      <c r="D2624" s="264"/>
      <c r="E2624" s="264"/>
      <c r="F2624" s="264"/>
      <c r="G2624" s="264"/>
      <c r="H2624" s="264"/>
      <c r="I2624" s="264"/>
      <c r="J2624" s="264"/>
      <c r="K2624" s="264"/>
      <c r="L2624" s="264"/>
    </row>
    <row r="2625" spans="2:12" ht="45" x14ac:dyDescent="0.25">
      <c r="B2625" s="247" t="s">
        <v>855</v>
      </c>
      <c r="C2625" s="248" t="s">
        <v>24</v>
      </c>
      <c r="D2625" s="247" t="s">
        <v>50</v>
      </c>
      <c r="E2625" s="247" t="s">
        <v>45</v>
      </c>
      <c r="F2625" s="520" t="s">
        <v>2152</v>
      </c>
      <c r="G2625" s="520"/>
      <c r="H2625" s="249" t="s">
        <v>39</v>
      </c>
      <c r="I2625" s="248" t="s">
        <v>41</v>
      </c>
      <c r="J2625" s="248" t="s">
        <v>2271</v>
      </c>
      <c r="K2625" s="248" t="s">
        <v>82</v>
      </c>
      <c r="L2625" s="248" t="s">
        <v>40</v>
      </c>
    </row>
    <row r="2626" spans="2:12" ht="25.5" x14ac:dyDescent="0.25">
      <c r="B2626" s="250" t="s">
        <v>2272</v>
      </c>
      <c r="C2626" s="251" t="s">
        <v>856</v>
      </c>
      <c r="D2626" s="250" t="s">
        <v>229</v>
      </c>
      <c r="E2626" s="250" t="s">
        <v>857</v>
      </c>
      <c r="F2626" s="521">
        <v>8</v>
      </c>
      <c r="G2626" s="521"/>
      <c r="H2626" s="252" t="s">
        <v>279</v>
      </c>
      <c r="I2626" s="253">
        <v>1</v>
      </c>
      <c r="J2626" s="254"/>
      <c r="K2626" s="254">
        <v>33</v>
      </c>
      <c r="L2626" s="254">
        <v>33</v>
      </c>
    </row>
    <row r="2627" spans="2:12" ht="25.5" x14ac:dyDescent="0.25">
      <c r="B2627" s="255" t="s">
        <v>2273</v>
      </c>
      <c r="C2627" s="256" t="s">
        <v>2184</v>
      </c>
      <c r="D2627" s="255" t="s">
        <v>229</v>
      </c>
      <c r="E2627" s="255" t="s">
        <v>2185</v>
      </c>
      <c r="F2627" s="518" t="s">
        <v>2162</v>
      </c>
      <c r="G2627" s="518"/>
      <c r="H2627" s="257" t="s">
        <v>231</v>
      </c>
      <c r="I2627" s="258">
        <v>0.3</v>
      </c>
      <c r="J2627" s="258">
        <v>0</v>
      </c>
      <c r="K2627" s="259">
        <v>23.41</v>
      </c>
      <c r="L2627" s="259">
        <v>7.02</v>
      </c>
    </row>
    <row r="2628" spans="2:12" ht="25.5" x14ac:dyDescent="0.25">
      <c r="B2628" s="255" t="s">
        <v>2273</v>
      </c>
      <c r="C2628" s="256" t="s">
        <v>2163</v>
      </c>
      <c r="D2628" s="255" t="s">
        <v>229</v>
      </c>
      <c r="E2628" s="255" t="s">
        <v>2164</v>
      </c>
      <c r="F2628" s="518" t="s">
        <v>2162</v>
      </c>
      <c r="G2628" s="518"/>
      <c r="H2628" s="257" t="s">
        <v>231</v>
      </c>
      <c r="I2628" s="258">
        <v>0.3</v>
      </c>
      <c r="J2628" s="258">
        <v>0</v>
      </c>
      <c r="K2628" s="259">
        <v>16.78</v>
      </c>
      <c r="L2628" s="259">
        <v>5.03</v>
      </c>
    </row>
    <row r="2629" spans="2:12" ht="25.5" x14ac:dyDescent="0.25">
      <c r="B2629" s="255" t="s">
        <v>2273</v>
      </c>
      <c r="C2629" s="256" t="s">
        <v>3405</v>
      </c>
      <c r="D2629" s="255" t="s">
        <v>229</v>
      </c>
      <c r="E2629" s="255" t="s">
        <v>3406</v>
      </c>
      <c r="F2629" s="518" t="s">
        <v>2283</v>
      </c>
      <c r="G2629" s="518"/>
      <c r="H2629" s="257" t="s">
        <v>268</v>
      </c>
      <c r="I2629" s="258">
        <v>1</v>
      </c>
      <c r="J2629" s="258">
        <v>0</v>
      </c>
      <c r="K2629" s="259">
        <v>20.95</v>
      </c>
      <c r="L2629" s="259">
        <v>20.95</v>
      </c>
    </row>
    <row r="2630" spans="2:12" ht="25.5" x14ac:dyDescent="0.25">
      <c r="B2630" s="260"/>
      <c r="C2630" s="260"/>
      <c r="D2630" s="260"/>
      <c r="E2630" s="260"/>
      <c r="F2630" s="260"/>
      <c r="G2630" s="260" t="s">
        <v>2274</v>
      </c>
      <c r="H2630" s="261">
        <v>6.19</v>
      </c>
      <c r="I2630" s="260" t="s">
        <v>2275</v>
      </c>
      <c r="J2630" s="261">
        <v>5.86</v>
      </c>
      <c r="K2630" s="260" t="s">
        <v>2276</v>
      </c>
      <c r="L2630" s="261">
        <v>12.05</v>
      </c>
    </row>
    <row r="2631" spans="2:12" ht="25.5" x14ac:dyDescent="0.25">
      <c r="B2631" s="260"/>
      <c r="C2631" s="260"/>
      <c r="D2631" s="260"/>
      <c r="E2631" s="260"/>
      <c r="F2631" s="260"/>
      <c r="G2631" s="260" t="s">
        <v>2277</v>
      </c>
      <c r="H2631" s="261">
        <v>0</v>
      </c>
      <c r="I2631" s="519"/>
      <c r="J2631" s="519" t="s">
        <v>2278</v>
      </c>
      <c r="K2631" s="260"/>
      <c r="L2631" s="261">
        <v>33</v>
      </c>
    </row>
    <row r="2632" spans="2:12" ht="13.5" thickBot="1" x14ac:dyDescent="0.3">
      <c r="B2632" s="222"/>
      <c r="C2632" s="222"/>
      <c r="D2632" s="222"/>
      <c r="E2632" s="222"/>
      <c r="F2632" s="222"/>
      <c r="G2632" s="222"/>
      <c r="H2632" s="222"/>
      <c r="I2632" s="222" t="s">
        <v>2279</v>
      </c>
      <c r="J2632" s="262" t="s">
        <v>2553</v>
      </c>
      <c r="K2632" s="222" t="s">
        <v>2280</v>
      </c>
      <c r="L2632" s="263">
        <v>33</v>
      </c>
    </row>
    <row r="2633" spans="2:12" ht="13.5" thickTop="1" x14ac:dyDescent="0.25">
      <c r="B2633" s="264"/>
      <c r="C2633" s="264"/>
      <c r="D2633" s="264"/>
      <c r="E2633" s="264"/>
      <c r="F2633" s="264"/>
      <c r="G2633" s="264"/>
      <c r="H2633" s="264"/>
      <c r="I2633" s="264"/>
      <c r="J2633" s="264"/>
      <c r="K2633" s="264"/>
      <c r="L2633" s="264"/>
    </row>
    <row r="2634" spans="2:12" ht="45" x14ac:dyDescent="0.25">
      <c r="B2634" s="247" t="s">
        <v>858</v>
      </c>
      <c r="C2634" s="248" t="s">
        <v>24</v>
      </c>
      <c r="D2634" s="247" t="s">
        <v>50</v>
      </c>
      <c r="E2634" s="247" t="s">
        <v>45</v>
      </c>
      <c r="F2634" s="520" t="s">
        <v>2152</v>
      </c>
      <c r="G2634" s="520"/>
      <c r="H2634" s="249" t="s">
        <v>39</v>
      </c>
      <c r="I2634" s="248" t="s">
        <v>41</v>
      </c>
      <c r="J2634" s="248" t="s">
        <v>2271</v>
      </c>
      <c r="K2634" s="248" t="s">
        <v>82</v>
      </c>
      <c r="L2634" s="248" t="s">
        <v>40</v>
      </c>
    </row>
    <row r="2635" spans="2:12" ht="25.5" x14ac:dyDescent="0.25">
      <c r="B2635" s="250" t="s">
        <v>2272</v>
      </c>
      <c r="C2635" s="251" t="s">
        <v>814</v>
      </c>
      <c r="D2635" s="250" t="s">
        <v>229</v>
      </c>
      <c r="E2635" s="250" t="s">
        <v>815</v>
      </c>
      <c r="F2635" s="521">
        <v>8</v>
      </c>
      <c r="G2635" s="521"/>
      <c r="H2635" s="252" t="s">
        <v>279</v>
      </c>
      <c r="I2635" s="253">
        <v>1</v>
      </c>
      <c r="J2635" s="254"/>
      <c r="K2635" s="254">
        <v>14.81</v>
      </c>
      <c r="L2635" s="254">
        <v>14.81</v>
      </c>
    </row>
    <row r="2636" spans="2:12" ht="25.5" x14ac:dyDescent="0.25">
      <c r="B2636" s="255" t="s">
        <v>2273</v>
      </c>
      <c r="C2636" s="256" t="s">
        <v>2184</v>
      </c>
      <c r="D2636" s="255" t="s">
        <v>229</v>
      </c>
      <c r="E2636" s="255" t="s">
        <v>2185</v>
      </c>
      <c r="F2636" s="518" t="s">
        <v>2162</v>
      </c>
      <c r="G2636" s="518"/>
      <c r="H2636" s="257" t="s">
        <v>231</v>
      </c>
      <c r="I2636" s="258">
        <v>0.14000000000000001</v>
      </c>
      <c r="J2636" s="258">
        <v>0</v>
      </c>
      <c r="K2636" s="259">
        <v>23.41</v>
      </c>
      <c r="L2636" s="259">
        <v>3.28</v>
      </c>
    </row>
    <row r="2637" spans="2:12" ht="25.5" x14ac:dyDescent="0.25">
      <c r="B2637" s="255" t="s">
        <v>2273</v>
      </c>
      <c r="C2637" s="256" t="s">
        <v>2163</v>
      </c>
      <c r="D2637" s="255" t="s">
        <v>229</v>
      </c>
      <c r="E2637" s="255" t="s">
        <v>2164</v>
      </c>
      <c r="F2637" s="518" t="s">
        <v>2162</v>
      </c>
      <c r="G2637" s="518"/>
      <c r="H2637" s="257" t="s">
        <v>231</v>
      </c>
      <c r="I2637" s="258">
        <v>0.14000000000000001</v>
      </c>
      <c r="J2637" s="258">
        <v>0</v>
      </c>
      <c r="K2637" s="259">
        <v>16.78</v>
      </c>
      <c r="L2637" s="259">
        <v>2.35</v>
      </c>
    </row>
    <row r="2638" spans="2:12" ht="25.5" x14ac:dyDescent="0.25">
      <c r="B2638" s="255" t="s">
        <v>2273</v>
      </c>
      <c r="C2638" s="256" t="s">
        <v>3393</v>
      </c>
      <c r="D2638" s="255" t="s">
        <v>229</v>
      </c>
      <c r="E2638" s="255" t="s">
        <v>3394</v>
      </c>
      <c r="F2638" s="518" t="s">
        <v>2283</v>
      </c>
      <c r="G2638" s="518"/>
      <c r="H2638" s="257" t="s">
        <v>268</v>
      </c>
      <c r="I2638" s="258">
        <v>1</v>
      </c>
      <c r="J2638" s="258">
        <v>0</v>
      </c>
      <c r="K2638" s="259">
        <v>9.1999999999999993</v>
      </c>
      <c r="L2638" s="259">
        <v>9.1999999999999993</v>
      </c>
    </row>
    <row r="2639" spans="2:12" ht="25.5" x14ac:dyDescent="0.25">
      <c r="B2639" s="260"/>
      <c r="C2639" s="260"/>
      <c r="D2639" s="260"/>
      <c r="E2639" s="260"/>
      <c r="F2639" s="260"/>
      <c r="G2639" s="260" t="s">
        <v>2274</v>
      </c>
      <c r="H2639" s="261">
        <v>2.88</v>
      </c>
      <c r="I2639" s="260" t="s">
        <v>2275</v>
      </c>
      <c r="J2639" s="261">
        <v>2.73</v>
      </c>
      <c r="K2639" s="260" t="s">
        <v>2276</v>
      </c>
      <c r="L2639" s="261">
        <v>5.61</v>
      </c>
    </row>
    <row r="2640" spans="2:12" ht="25.5" x14ac:dyDescent="0.25">
      <c r="B2640" s="260"/>
      <c r="C2640" s="260"/>
      <c r="D2640" s="260"/>
      <c r="E2640" s="260"/>
      <c r="F2640" s="260"/>
      <c r="G2640" s="260" t="s">
        <v>2277</v>
      </c>
      <c r="H2640" s="261">
        <v>0</v>
      </c>
      <c r="I2640" s="519"/>
      <c r="J2640" s="519" t="s">
        <v>2278</v>
      </c>
      <c r="K2640" s="260"/>
      <c r="L2640" s="261">
        <v>14.81</v>
      </c>
    </row>
    <row r="2641" spans="2:12" ht="13.5" thickBot="1" x14ac:dyDescent="0.3">
      <c r="B2641" s="222"/>
      <c r="C2641" s="222"/>
      <c r="D2641" s="222"/>
      <c r="E2641" s="222"/>
      <c r="F2641" s="222"/>
      <c r="G2641" s="222"/>
      <c r="H2641" s="222"/>
      <c r="I2641" s="222" t="s">
        <v>2279</v>
      </c>
      <c r="J2641" s="262" t="s">
        <v>2553</v>
      </c>
      <c r="K2641" s="222" t="s">
        <v>2280</v>
      </c>
      <c r="L2641" s="263">
        <v>14.81</v>
      </c>
    </row>
    <row r="2642" spans="2:12" ht="13.5" thickTop="1" x14ac:dyDescent="0.25">
      <c r="B2642" s="264"/>
      <c r="C2642" s="264"/>
      <c r="D2642" s="264"/>
      <c r="E2642" s="264"/>
      <c r="F2642" s="264"/>
      <c r="G2642" s="264"/>
      <c r="H2642" s="264"/>
      <c r="I2642" s="264"/>
      <c r="J2642" s="264"/>
      <c r="K2642" s="264"/>
      <c r="L2642" s="264"/>
    </row>
    <row r="2643" spans="2:12" ht="45" x14ac:dyDescent="0.25">
      <c r="B2643" s="247" t="s">
        <v>859</v>
      </c>
      <c r="C2643" s="248" t="s">
        <v>24</v>
      </c>
      <c r="D2643" s="247" t="s">
        <v>50</v>
      </c>
      <c r="E2643" s="247" t="s">
        <v>45</v>
      </c>
      <c r="F2643" s="520" t="s">
        <v>2152</v>
      </c>
      <c r="G2643" s="520"/>
      <c r="H2643" s="249" t="s">
        <v>39</v>
      </c>
      <c r="I2643" s="248" t="s">
        <v>41</v>
      </c>
      <c r="J2643" s="248" t="s">
        <v>2271</v>
      </c>
      <c r="K2643" s="248" t="s">
        <v>82</v>
      </c>
      <c r="L2643" s="248" t="s">
        <v>40</v>
      </c>
    </row>
    <row r="2644" spans="2:12" ht="25.5" x14ac:dyDescent="0.25">
      <c r="B2644" s="250" t="s">
        <v>2272</v>
      </c>
      <c r="C2644" s="251" t="s">
        <v>860</v>
      </c>
      <c r="D2644" s="250" t="s">
        <v>229</v>
      </c>
      <c r="E2644" s="250" t="s">
        <v>861</v>
      </c>
      <c r="F2644" s="521">
        <v>8</v>
      </c>
      <c r="G2644" s="521"/>
      <c r="H2644" s="252" t="s">
        <v>279</v>
      </c>
      <c r="I2644" s="253">
        <v>1</v>
      </c>
      <c r="J2644" s="254"/>
      <c r="K2644" s="254">
        <v>21.58</v>
      </c>
      <c r="L2644" s="254">
        <v>21.58</v>
      </c>
    </row>
    <row r="2645" spans="2:12" ht="25.5" x14ac:dyDescent="0.25">
      <c r="B2645" s="255" t="s">
        <v>2273</v>
      </c>
      <c r="C2645" s="256" t="s">
        <v>3407</v>
      </c>
      <c r="D2645" s="255" t="s">
        <v>229</v>
      </c>
      <c r="E2645" s="255" t="s">
        <v>3408</v>
      </c>
      <c r="F2645" s="518" t="s">
        <v>2283</v>
      </c>
      <c r="G2645" s="518"/>
      <c r="H2645" s="257" t="s">
        <v>268</v>
      </c>
      <c r="I2645" s="258">
        <v>1</v>
      </c>
      <c r="J2645" s="258">
        <v>0</v>
      </c>
      <c r="K2645" s="259">
        <v>15.97</v>
      </c>
      <c r="L2645" s="259">
        <v>15.97</v>
      </c>
    </row>
    <row r="2646" spans="2:12" ht="25.5" x14ac:dyDescent="0.25">
      <c r="B2646" s="255" t="s">
        <v>2273</v>
      </c>
      <c r="C2646" s="256" t="s">
        <v>2163</v>
      </c>
      <c r="D2646" s="255" t="s">
        <v>229</v>
      </c>
      <c r="E2646" s="255" t="s">
        <v>2164</v>
      </c>
      <c r="F2646" s="518" t="s">
        <v>2162</v>
      </c>
      <c r="G2646" s="518"/>
      <c r="H2646" s="257" t="s">
        <v>231</v>
      </c>
      <c r="I2646" s="258">
        <v>0.14000000000000001</v>
      </c>
      <c r="J2646" s="258">
        <v>0</v>
      </c>
      <c r="K2646" s="259">
        <v>16.78</v>
      </c>
      <c r="L2646" s="259">
        <v>2.35</v>
      </c>
    </row>
    <row r="2647" spans="2:12" ht="25.5" x14ac:dyDescent="0.25">
      <c r="B2647" s="255" t="s">
        <v>2273</v>
      </c>
      <c r="C2647" s="256" t="s">
        <v>2184</v>
      </c>
      <c r="D2647" s="255" t="s">
        <v>229</v>
      </c>
      <c r="E2647" s="255" t="s">
        <v>2185</v>
      </c>
      <c r="F2647" s="518" t="s">
        <v>2162</v>
      </c>
      <c r="G2647" s="518"/>
      <c r="H2647" s="257" t="s">
        <v>231</v>
      </c>
      <c r="I2647" s="258">
        <v>0.14000000000000001</v>
      </c>
      <c r="J2647" s="258">
        <v>0</v>
      </c>
      <c r="K2647" s="259">
        <v>23.41</v>
      </c>
      <c r="L2647" s="259">
        <v>3.28</v>
      </c>
    </row>
    <row r="2648" spans="2:12" ht="25.5" x14ac:dyDescent="0.25">
      <c r="B2648" s="260"/>
      <c r="C2648" s="260"/>
      <c r="D2648" s="260"/>
      <c r="E2648" s="260"/>
      <c r="F2648" s="260"/>
      <c r="G2648" s="260" t="s">
        <v>2274</v>
      </c>
      <c r="H2648" s="261">
        <v>2.88</v>
      </c>
      <c r="I2648" s="260" t="s">
        <v>2275</v>
      </c>
      <c r="J2648" s="261">
        <v>2.73</v>
      </c>
      <c r="K2648" s="260" t="s">
        <v>2276</v>
      </c>
      <c r="L2648" s="261">
        <v>5.61</v>
      </c>
    </row>
    <row r="2649" spans="2:12" ht="25.5" x14ac:dyDescent="0.25">
      <c r="B2649" s="260"/>
      <c r="C2649" s="260"/>
      <c r="D2649" s="260"/>
      <c r="E2649" s="260"/>
      <c r="F2649" s="260"/>
      <c r="G2649" s="260" t="s">
        <v>2277</v>
      </c>
      <c r="H2649" s="261">
        <v>0</v>
      </c>
      <c r="I2649" s="519"/>
      <c r="J2649" s="519" t="s">
        <v>2278</v>
      </c>
      <c r="K2649" s="260"/>
      <c r="L2649" s="261">
        <v>21.58</v>
      </c>
    </row>
    <row r="2650" spans="2:12" ht="13.5" thickBot="1" x14ac:dyDescent="0.3">
      <c r="B2650" s="222"/>
      <c r="C2650" s="222"/>
      <c r="D2650" s="222"/>
      <c r="E2650" s="222"/>
      <c r="F2650" s="222"/>
      <c r="G2650" s="222"/>
      <c r="H2650" s="222"/>
      <c r="I2650" s="222" t="s">
        <v>2279</v>
      </c>
      <c r="J2650" s="262" t="s">
        <v>2729</v>
      </c>
      <c r="K2650" s="222" t="s">
        <v>2280</v>
      </c>
      <c r="L2650" s="263">
        <v>64.739999999999995</v>
      </c>
    </row>
    <row r="2651" spans="2:12" ht="13.5" thickTop="1" x14ac:dyDescent="0.25">
      <c r="B2651" s="264"/>
      <c r="C2651" s="264"/>
      <c r="D2651" s="264"/>
      <c r="E2651" s="264"/>
      <c r="F2651" s="264"/>
      <c r="G2651" s="264"/>
      <c r="H2651" s="264"/>
      <c r="I2651" s="264"/>
      <c r="J2651" s="264"/>
      <c r="K2651" s="264"/>
      <c r="L2651" s="264"/>
    </row>
    <row r="2652" spans="2:12" ht="45" x14ac:dyDescent="0.25">
      <c r="B2652" s="247" t="s">
        <v>862</v>
      </c>
      <c r="C2652" s="248" t="s">
        <v>24</v>
      </c>
      <c r="D2652" s="247" t="s">
        <v>50</v>
      </c>
      <c r="E2652" s="247" t="s">
        <v>45</v>
      </c>
      <c r="F2652" s="520" t="s">
        <v>2152</v>
      </c>
      <c r="G2652" s="520"/>
      <c r="H2652" s="249" t="s">
        <v>39</v>
      </c>
      <c r="I2652" s="248" t="s">
        <v>41</v>
      </c>
      <c r="J2652" s="248" t="s">
        <v>2271</v>
      </c>
      <c r="K2652" s="248" t="s">
        <v>82</v>
      </c>
      <c r="L2652" s="248" t="s">
        <v>40</v>
      </c>
    </row>
    <row r="2653" spans="2:12" ht="25.5" x14ac:dyDescent="0.25">
      <c r="B2653" s="250" t="s">
        <v>2272</v>
      </c>
      <c r="C2653" s="251" t="s">
        <v>863</v>
      </c>
      <c r="D2653" s="250" t="s">
        <v>229</v>
      </c>
      <c r="E2653" s="250" t="s">
        <v>864</v>
      </c>
      <c r="F2653" s="521">
        <v>8</v>
      </c>
      <c r="G2653" s="521"/>
      <c r="H2653" s="252" t="s">
        <v>279</v>
      </c>
      <c r="I2653" s="253">
        <v>1</v>
      </c>
      <c r="J2653" s="254"/>
      <c r="K2653" s="254">
        <v>11.68</v>
      </c>
      <c r="L2653" s="254">
        <v>11.68</v>
      </c>
    </row>
    <row r="2654" spans="2:12" ht="25.5" x14ac:dyDescent="0.25">
      <c r="B2654" s="255" t="s">
        <v>2273</v>
      </c>
      <c r="C2654" s="256" t="s">
        <v>2163</v>
      </c>
      <c r="D2654" s="255" t="s">
        <v>229</v>
      </c>
      <c r="E2654" s="255" t="s">
        <v>2164</v>
      </c>
      <c r="F2654" s="518" t="s">
        <v>2162</v>
      </c>
      <c r="G2654" s="518"/>
      <c r="H2654" s="257" t="s">
        <v>231</v>
      </c>
      <c r="I2654" s="258">
        <v>0.114</v>
      </c>
      <c r="J2654" s="258">
        <v>0</v>
      </c>
      <c r="K2654" s="259">
        <v>16.78</v>
      </c>
      <c r="L2654" s="259">
        <v>1.91</v>
      </c>
    </row>
    <row r="2655" spans="2:12" ht="25.5" x14ac:dyDescent="0.25">
      <c r="B2655" s="255" t="s">
        <v>2273</v>
      </c>
      <c r="C2655" s="256" t="s">
        <v>2520</v>
      </c>
      <c r="D2655" s="255" t="s">
        <v>229</v>
      </c>
      <c r="E2655" s="255" t="s">
        <v>2521</v>
      </c>
      <c r="F2655" s="518" t="s">
        <v>2283</v>
      </c>
      <c r="G2655" s="518"/>
      <c r="H2655" s="257" t="s">
        <v>292</v>
      </c>
      <c r="I2655" s="258">
        <v>0.39</v>
      </c>
      <c r="J2655" s="258">
        <v>0</v>
      </c>
      <c r="K2655" s="259">
        <v>0.35</v>
      </c>
      <c r="L2655" s="259">
        <v>0.14000000000000001</v>
      </c>
    </row>
    <row r="2656" spans="2:12" ht="25.5" x14ac:dyDescent="0.25">
      <c r="B2656" s="255" t="s">
        <v>2273</v>
      </c>
      <c r="C2656" s="256" t="s">
        <v>2184</v>
      </c>
      <c r="D2656" s="255" t="s">
        <v>229</v>
      </c>
      <c r="E2656" s="255" t="s">
        <v>2185</v>
      </c>
      <c r="F2656" s="518" t="s">
        <v>2162</v>
      </c>
      <c r="G2656" s="518"/>
      <c r="H2656" s="257" t="s">
        <v>231</v>
      </c>
      <c r="I2656" s="258">
        <v>0.114</v>
      </c>
      <c r="J2656" s="258">
        <v>0</v>
      </c>
      <c r="K2656" s="259">
        <v>23.41</v>
      </c>
      <c r="L2656" s="259">
        <v>2.67</v>
      </c>
    </row>
    <row r="2657" spans="2:12" ht="25.5" x14ac:dyDescent="0.25">
      <c r="B2657" s="255" t="s">
        <v>2273</v>
      </c>
      <c r="C2657" s="256" t="s">
        <v>2526</v>
      </c>
      <c r="D2657" s="255" t="s">
        <v>229</v>
      </c>
      <c r="E2657" s="255" t="s">
        <v>2527</v>
      </c>
      <c r="F2657" s="518" t="s">
        <v>2283</v>
      </c>
      <c r="G2657" s="518"/>
      <c r="H2657" s="257" t="s">
        <v>268</v>
      </c>
      <c r="I2657" s="258">
        <v>1</v>
      </c>
      <c r="J2657" s="258">
        <v>0</v>
      </c>
      <c r="K2657" s="259">
        <v>6.98</v>
      </c>
      <c r="L2657" s="259">
        <v>6.98</v>
      </c>
    </row>
    <row r="2658" spans="2:12" ht="25.5" x14ac:dyDescent="0.25">
      <c r="B2658" s="260"/>
      <c r="C2658" s="260"/>
      <c r="D2658" s="260"/>
      <c r="E2658" s="260"/>
      <c r="F2658" s="260"/>
      <c r="G2658" s="260" t="s">
        <v>2274</v>
      </c>
      <c r="H2658" s="261">
        <v>2.35</v>
      </c>
      <c r="I2658" s="260" t="s">
        <v>2275</v>
      </c>
      <c r="J2658" s="261">
        <v>2.2200000000000002</v>
      </c>
      <c r="K2658" s="260" t="s">
        <v>2276</v>
      </c>
      <c r="L2658" s="261">
        <v>4.57</v>
      </c>
    </row>
    <row r="2659" spans="2:12" ht="25.5" x14ac:dyDescent="0.25">
      <c r="B2659" s="260"/>
      <c r="C2659" s="260"/>
      <c r="D2659" s="260"/>
      <c r="E2659" s="260"/>
      <c r="F2659" s="260"/>
      <c r="G2659" s="260" t="s">
        <v>2277</v>
      </c>
      <c r="H2659" s="261">
        <v>0</v>
      </c>
      <c r="I2659" s="519"/>
      <c r="J2659" s="519" t="s">
        <v>2278</v>
      </c>
      <c r="K2659" s="260"/>
      <c r="L2659" s="261">
        <v>11.68</v>
      </c>
    </row>
    <row r="2660" spans="2:12" ht="13.5" thickBot="1" x14ac:dyDescent="0.3">
      <c r="B2660" s="222"/>
      <c r="C2660" s="222"/>
      <c r="D2660" s="222"/>
      <c r="E2660" s="222"/>
      <c r="F2660" s="222"/>
      <c r="G2660" s="222"/>
      <c r="H2660" s="222"/>
      <c r="I2660" s="222" t="s">
        <v>2279</v>
      </c>
      <c r="J2660" s="262" t="s">
        <v>2096</v>
      </c>
      <c r="K2660" s="222" t="s">
        <v>2280</v>
      </c>
      <c r="L2660" s="263">
        <v>175.2</v>
      </c>
    </row>
    <row r="2661" spans="2:12" ht="13.5" thickTop="1" x14ac:dyDescent="0.25">
      <c r="B2661" s="264"/>
      <c r="C2661" s="264"/>
      <c r="D2661" s="264"/>
      <c r="E2661" s="264"/>
      <c r="F2661" s="264"/>
      <c r="G2661" s="264"/>
      <c r="H2661" s="264"/>
      <c r="I2661" s="264"/>
      <c r="J2661" s="264"/>
      <c r="K2661" s="264"/>
      <c r="L2661" s="264"/>
    </row>
    <row r="2662" spans="2:12" ht="45" x14ac:dyDescent="0.25">
      <c r="B2662" s="247" t="s">
        <v>865</v>
      </c>
      <c r="C2662" s="248" t="s">
        <v>24</v>
      </c>
      <c r="D2662" s="247" t="s">
        <v>50</v>
      </c>
      <c r="E2662" s="247" t="s">
        <v>45</v>
      </c>
      <c r="F2662" s="520" t="s">
        <v>2152</v>
      </c>
      <c r="G2662" s="520"/>
      <c r="H2662" s="249" t="s">
        <v>39</v>
      </c>
      <c r="I2662" s="248" t="s">
        <v>41</v>
      </c>
      <c r="J2662" s="248" t="s">
        <v>2271</v>
      </c>
      <c r="K2662" s="248" t="s">
        <v>82</v>
      </c>
      <c r="L2662" s="248" t="s">
        <v>40</v>
      </c>
    </row>
    <row r="2663" spans="2:12" ht="25.5" x14ac:dyDescent="0.25">
      <c r="B2663" s="250" t="s">
        <v>2272</v>
      </c>
      <c r="C2663" s="251" t="s">
        <v>866</v>
      </c>
      <c r="D2663" s="250" t="s">
        <v>229</v>
      </c>
      <c r="E2663" s="250" t="s">
        <v>867</v>
      </c>
      <c r="F2663" s="521">
        <v>8</v>
      </c>
      <c r="G2663" s="521"/>
      <c r="H2663" s="252" t="s">
        <v>279</v>
      </c>
      <c r="I2663" s="253">
        <v>1</v>
      </c>
      <c r="J2663" s="254"/>
      <c r="K2663" s="254">
        <v>11.87</v>
      </c>
      <c r="L2663" s="254">
        <v>11.87</v>
      </c>
    </row>
    <row r="2664" spans="2:12" ht="25.5" x14ac:dyDescent="0.25">
      <c r="B2664" s="255" t="s">
        <v>2273</v>
      </c>
      <c r="C2664" s="256" t="s">
        <v>2520</v>
      </c>
      <c r="D2664" s="255" t="s">
        <v>229</v>
      </c>
      <c r="E2664" s="255" t="s">
        <v>2521</v>
      </c>
      <c r="F2664" s="518" t="s">
        <v>2283</v>
      </c>
      <c r="G2664" s="518"/>
      <c r="H2664" s="257" t="s">
        <v>292</v>
      </c>
      <c r="I2664" s="258">
        <v>0.31</v>
      </c>
      <c r="J2664" s="258">
        <v>0</v>
      </c>
      <c r="K2664" s="259">
        <v>0.35</v>
      </c>
      <c r="L2664" s="259">
        <v>0.11</v>
      </c>
    </row>
    <row r="2665" spans="2:12" ht="25.5" x14ac:dyDescent="0.25">
      <c r="B2665" s="255" t="s">
        <v>2273</v>
      </c>
      <c r="C2665" s="256" t="s">
        <v>2798</v>
      </c>
      <c r="D2665" s="255" t="s">
        <v>229</v>
      </c>
      <c r="E2665" s="255" t="s">
        <v>867</v>
      </c>
      <c r="F2665" s="518" t="s">
        <v>2283</v>
      </c>
      <c r="G2665" s="518"/>
      <c r="H2665" s="257" t="s">
        <v>268</v>
      </c>
      <c r="I2665" s="258">
        <v>1</v>
      </c>
      <c r="J2665" s="258">
        <v>0</v>
      </c>
      <c r="K2665" s="259">
        <v>7.2</v>
      </c>
      <c r="L2665" s="259">
        <v>7.2</v>
      </c>
    </row>
    <row r="2666" spans="2:12" ht="25.5" x14ac:dyDescent="0.25">
      <c r="B2666" s="255" t="s">
        <v>2273</v>
      </c>
      <c r="C2666" s="256" t="s">
        <v>2184</v>
      </c>
      <c r="D2666" s="255" t="s">
        <v>229</v>
      </c>
      <c r="E2666" s="255" t="s">
        <v>2185</v>
      </c>
      <c r="F2666" s="518" t="s">
        <v>2162</v>
      </c>
      <c r="G2666" s="518"/>
      <c r="H2666" s="257" t="s">
        <v>231</v>
      </c>
      <c r="I2666" s="258">
        <v>0.114</v>
      </c>
      <c r="J2666" s="258">
        <v>0</v>
      </c>
      <c r="K2666" s="259">
        <v>23.41</v>
      </c>
      <c r="L2666" s="259">
        <v>2.67</v>
      </c>
    </row>
    <row r="2667" spans="2:12" ht="25.5" x14ac:dyDescent="0.25">
      <c r="B2667" s="255" t="s">
        <v>2273</v>
      </c>
      <c r="C2667" s="256" t="s">
        <v>2163</v>
      </c>
      <c r="D2667" s="255" t="s">
        <v>229</v>
      </c>
      <c r="E2667" s="255" t="s">
        <v>2164</v>
      </c>
      <c r="F2667" s="518" t="s">
        <v>2162</v>
      </c>
      <c r="G2667" s="518"/>
      <c r="H2667" s="257" t="s">
        <v>231</v>
      </c>
      <c r="I2667" s="258">
        <v>0.114</v>
      </c>
      <c r="J2667" s="258">
        <v>0</v>
      </c>
      <c r="K2667" s="259">
        <v>16.78</v>
      </c>
      <c r="L2667" s="259">
        <v>1.91</v>
      </c>
    </row>
    <row r="2668" spans="2:12" ht="25.5" x14ac:dyDescent="0.25">
      <c r="B2668" s="260"/>
      <c r="C2668" s="260"/>
      <c r="D2668" s="260"/>
      <c r="E2668" s="260"/>
      <c r="F2668" s="260"/>
      <c r="G2668" s="260" t="s">
        <v>2274</v>
      </c>
      <c r="H2668" s="261">
        <v>2.35</v>
      </c>
      <c r="I2668" s="260" t="s">
        <v>2275</v>
      </c>
      <c r="J2668" s="261">
        <v>2.2200000000000002</v>
      </c>
      <c r="K2668" s="260" t="s">
        <v>2276</v>
      </c>
      <c r="L2668" s="261">
        <v>4.57</v>
      </c>
    </row>
    <row r="2669" spans="2:12" ht="25.5" x14ac:dyDescent="0.25">
      <c r="B2669" s="260"/>
      <c r="C2669" s="260"/>
      <c r="D2669" s="260"/>
      <c r="E2669" s="260"/>
      <c r="F2669" s="260"/>
      <c r="G2669" s="260" t="s">
        <v>2277</v>
      </c>
      <c r="H2669" s="261">
        <v>0</v>
      </c>
      <c r="I2669" s="519"/>
      <c r="J2669" s="519" t="s">
        <v>2278</v>
      </c>
      <c r="K2669" s="260"/>
      <c r="L2669" s="261">
        <v>11.87</v>
      </c>
    </row>
    <row r="2670" spans="2:12" ht="13.5" thickBot="1" x14ac:dyDescent="0.3">
      <c r="B2670" s="222"/>
      <c r="C2670" s="222"/>
      <c r="D2670" s="222"/>
      <c r="E2670" s="222"/>
      <c r="F2670" s="222"/>
      <c r="G2670" s="222"/>
      <c r="H2670" s="222"/>
      <c r="I2670" s="222" t="s">
        <v>2279</v>
      </c>
      <c r="J2670" s="262" t="s">
        <v>2701</v>
      </c>
      <c r="K2670" s="222" t="s">
        <v>2280</v>
      </c>
      <c r="L2670" s="263">
        <v>142.44</v>
      </c>
    </row>
    <row r="2671" spans="2:12" ht="13.5" thickTop="1" x14ac:dyDescent="0.25">
      <c r="B2671" s="264"/>
      <c r="C2671" s="264"/>
      <c r="D2671" s="264"/>
      <c r="E2671" s="264"/>
      <c r="F2671" s="264"/>
      <c r="G2671" s="264"/>
      <c r="H2671" s="264"/>
      <c r="I2671" s="264"/>
      <c r="J2671" s="264"/>
      <c r="K2671" s="264"/>
      <c r="L2671" s="264"/>
    </row>
    <row r="2672" spans="2:12" ht="45" x14ac:dyDescent="0.25">
      <c r="B2672" s="247" t="s">
        <v>868</v>
      </c>
      <c r="C2672" s="248" t="s">
        <v>24</v>
      </c>
      <c r="D2672" s="247" t="s">
        <v>50</v>
      </c>
      <c r="E2672" s="247" t="s">
        <v>45</v>
      </c>
      <c r="F2672" s="520" t="s">
        <v>2152</v>
      </c>
      <c r="G2672" s="520"/>
      <c r="H2672" s="249" t="s">
        <v>39</v>
      </c>
      <c r="I2672" s="248" t="s">
        <v>41</v>
      </c>
      <c r="J2672" s="248" t="s">
        <v>2271</v>
      </c>
      <c r="K2672" s="248" t="s">
        <v>82</v>
      </c>
      <c r="L2672" s="248" t="s">
        <v>40</v>
      </c>
    </row>
    <row r="2673" spans="2:12" ht="25.5" x14ac:dyDescent="0.25">
      <c r="B2673" s="250" t="s">
        <v>2272</v>
      </c>
      <c r="C2673" s="251" t="s">
        <v>869</v>
      </c>
      <c r="D2673" s="250" t="s">
        <v>229</v>
      </c>
      <c r="E2673" s="250" t="s">
        <v>870</v>
      </c>
      <c r="F2673" s="521">
        <v>8</v>
      </c>
      <c r="G2673" s="521"/>
      <c r="H2673" s="252" t="s">
        <v>279</v>
      </c>
      <c r="I2673" s="253">
        <v>1</v>
      </c>
      <c r="J2673" s="254"/>
      <c r="K2673" s="254">
        <v>15.9</v>
      </c>
      <c r="L2673" s="254">
        <v>15.9</v>
      </c>
    </row>
    <row r="2674" spans="2:12" ht="25.5" x14ac:dyDescent="0.25">
      <c r="B2674" s="255" t="s">
        <v>2273</v>
      </c>
      <c r="C2674" s="256" t="s">
        <v>2184</v>
      </c>
      <c r="D2674" s="255" t="s">
        <v>229</v>
      </c>
      <c r="E2674" s="255" t="s">
        <v>2185</v>
      </c>
      <c r="F2674" s="518" t="s">
        <v>2162</v>
      </c>
      <c r="G2674" s="518"/>
      <c r="H2674" s="257" t="s">
        <v>231</v>
      </c>
      <c r="I2674" s="258">
        <v>0.19</v>
      </c>
      <c r="J2674" s="258">
        <v>0</v>
      </c>
      <c r="K2674" s="259">
        <v>23.41</v>
      </c>
      <c r="L2674" s="259">
        <v>4.45</v>
      </c>
    </row>
    <row r="2675" spans="2:12" ht="25.5" x14ac:dyDescent="0.25">
      <c r="B2675" s="255" t="s">
        <v>2273</v>
      </c>
      <c r="C2675" s="256" t="s">
        <v>2799</v>
      </c>
      <c r="D2675" s="255" t="s">
        <v>229</v>
      </c>
      <c r="E2675" s="255" t="s">
        <v>870</v>
      </c>
      <c r="F2675" s="518" t="s">
        <v>2283</v>
      </c>
      <c r="G2675" s="518"/>
      <c r="H2675" s="257" t="s">
        <v>268</v>
      </c>
      <c r="I2675" s="258">
        <v>1</v>
      </c>
      <c r="J2675" s="258">
        <v>0</v>
      </c>
      <c r="K2675" s="259">
        <v>8.18</v>
      </c>
      <c r="L2675" s="259">
        <v>8.18</v>
      </c>
    </row>
    <row r="2676" spans="2:12" ht="25.5" x14ac:dyDescent="0.25">
      <c r="B2676" s="255" t="s">
        <v>2273</v>
      </c>
      <c r="C2676" s="256" t="s">
        <v>2163</v>
      </c>
      <c r="D2676" s="255" t="s">
        <v>229</v>
      </c>
      <c r="E2676" s="255" t="s">
        <v>2164</v>
      </c>
      <c r="F2676" s="518" t="s">
        <v>2162</v>
      </c>
      <c r="G2676" s="518"/>
      <c r="H2676" s="257" t="s">
        <v>231</v>
      </c>
      <c r="I2676" s="258">
        <v>0.19</v>
      </c>
      <c r="J2676" s="258">
        <v>0</v>
      </c>
      <c r="K2676" s="259">
        <v>16.78</v>
      </c>
      <c r="L2676" s="259">
        <v>3.19</v>
      </c>
    </row>
    <row r="2677" spans="2:12" ht="25.5" x14ac:dyDescent="0.25">
      <c r="B2677" s="255" t="s">
        <v>2273</v>
      </c>
      <c r="C2677" s="256" t="s">
        <v>2520</v>
      </c>
      <c r="D2677" s="255" t="s">
        <v>229</v>
      </c>
      <c r="E2677" s="255" t="s">
        <v>2521</v>
      </c>
      <c r="F2677" s="518" t="s">
        <v>2283</v>
      </c>
      <c r="G2677" s="518"/>
      <c r="H2677" s="257" t="s">
        <v>292</v>
      </c>
      <c r="I2677" s="258">
        <v>0.31</v>
      </c>
      <c r="J2677" s="258">
        <v>0</v>
      </c>
      <c r="K2677" s="259">
        <v>0.35</v>
      </c>
      <c r="L2677" s="259">
        <v>0.11</v>
      </c>
    </row>
    <row r="2678" spans="2:12" ht="25.5" x14ac:dyDescent="0.25">
      <c r="B2678" s="260"/>
      <c r="C2678" s="260"/>
      <c r="D2678" s="260"/>
      <c r="E2678" s="260"/>
      <c r="F2678" s="260"/>
      <c r="G2678" s="260" t="s">
        <v>2274</v>
      </c>
      <c r="H2678" s="261">
        <v>3.91</v>
      </c>
      <c r="I2678" s="260" t="s">
        <v>2275</v>
      </c>
      <c r="J2678" s="261">
        <v>3.71</v>
      </c>
      <c r="K2678" s="260" t="s">
        <v>2276</v>
      </c>
      <c r="L2678" s="261">
        <v>7.62</v>
      </c>
    </row>
    <row r="2679" spans="2:12" ht="25.5" x14ac:dyDescent="0.25">
      <c r="B2679" s="260"/>
      <c r="C2679" s="260"/>
      <c r="D2679" s="260"/>
      <c r="E2679" s="260"/>
      <c r="F2679" s="260"/>
      <c r="G2679" s="260" t="s">
        <v>2277</v>
      </c>
      <c r="H2679" s="261">
        <v>0</v>
      </c>
      <c r="I2679" s="519"/>
      <c r="J2679" s="519" t="s">
        <v>2278</v>
      </c>
      <c r="K2679" s="260"/>
      <c r="L2679" s="261">
        <v>15.9</v>
      </c>
    </row>
    <row r="2680" spans="2:12" ht="13.5" thickBot="1" x14ac:dyDescent="0.3">
      <c r="B2680" s="222"/>
      <c r="C2680" s="222"/>
      <c r="D2680" s="222"/>
      <c r="E2680" s="222"/>
      <c r="F2680" s="222"/>
      <c r="G2680" s="222"/>
      <c r="H2680" s="222"/>
      <c r="I2680" s="222" t="s">
        <v>2279</v>
      </c>
      <c r="J2680" s="262" t="s">
        <v>2729</v>
      </c>
      <c r="K2680" s="222" t="s">
        <v>2280</v>
      </c>
      <c r="L2680" s="263">
        <v>47.7</v>
      </c>
    </row>
    <row r="2681" spans="2:12" ht="13.5" thickTop="1" x14ac:dyDescent="0.25">
      <c r="B2681" s="264"/>
      <c r="C2681" s="264"/>
      <c r="D2681" s="264"/>
      <c r="E2681" s="264"/>
      <c r="F2681" s="264"/>
      <c r="G2681" s="264"/>
      <c r="H2681" s="264"/>
      <c r="I2681" s="264"/>
      <c r="J2681" s="264"/>
      <c r="K2681" s="264"/>
      <c r="L2681" s="264"/>
    </row>
    <row r="2682" spans="2:12" ht="45" x14ac:dyDescent="0.25">
      <c r="B2682" s="247" t="s">
        <v>871</v>
      </c>
      <c r="C2682" s="248" t="s">
        <v>24</v>
      </c>
      <c r="D2682" s="247" t="s">
        <v>50</v>
      </c>
      <c r="E2682" s="247" t="s">
        <v>45</v>
      </c>
      <c r="F2682" s="520" t="s">
        <v>2152</v>
      </c>
      <c r="G2682" s="520"/>
      <c r="H2682" s="249" t="s">
        <v>39</v>
      </c>
      <c r="I2682" s="248" t="s">
        <v>41</v>
      </c>
      <c r="J2682" s="248" t="s">
        <v>2271</v>
      </c>
      <c r="K2682" s="248" t="s">
        <v>82</v>
      </c>
      <c r="L2682" s="248" t="s">
        <v>40</v>
      </c>
    </row>
    <row r="2683" spans="2:12" ht="25.5" x14ac:dyDescent="0.25">
      <c r="B2683" s="250" t="s">
        <v>2272</v>
      </c>
      <c r="C2683" s="251" t="s">
        <v>872</v>
      </c>
      <c r="D2683" s="250" t="s">
        <v>229</v>
      </c>
      <c r="E2683" s="250" t="s">
        <v>873</v>
      </c>
      <c r="F2683" s="521">
        <v>8</v>
      </c>
      <c r="G2683" s="521"/>
      <c r="H2683" s="252" t="s">
        <v>279</v>
      </c>
      <c r="I2683" s="253">
        <v>1</v>
      </c>
      <c r="J2683" s="254"/>
      <c r="K2683" s="254">
        <v>17.79</v>
      </c>
      <c r="L2683" s="254">
        <v>17.79</v>
      </c>
    </row>
    <row r="2684" spans="2:12" ht="25.5" x14ac:dyDescent="0.25">
      <c r="B2684" s="255" t="s">
        <v>2273</v>
      </c>
      <c r="C2684" s="256" t="s">
        <v>2921</v>
      </c>
      <c r="D2684" s="255" t="s">
        <v>229</v>
      </c>
      <c r="E2684" s="255" t="s">
        <v>873</v>
      </c>
      <c r="F2684" s="518" t="s">
        <v>2283</v>
      </c>
      <c r="G2684" s="518"/>
      <c r="H2684" s="257" t="s">
        <v>268</v>
      </c>
      <c r="I2684" s="258">
        <v>1</v>
      </c>
      <c r="J2684" s="258">
        <v>0</v>
      </c>
      <c r="K2684" s="259">
        <v>10.039999999999999</v>
      </c>
      <c r="L2684" s="259">
        <v>10.039999999999999</v>
      </c>
    </row>
    <row r="2685" spans="2:12" ht="25.5" x14ac:dyDescent="0.25">
      <c r="B2685" s="255" t="s">
        <v>2273</v>
      </c>
      <c r="C2685" s="256" t="s">
        <v>2184</v>
      </c>
      <c r="D2685" s="255" t="s">
        <v>229</v>
      </c>
      <c r="E2685" s="255" t="s">
        <v>2185</v>
      </c>
      <c r="F2685" s="518" t="s">
        <v>2162</v>
      </c>
      <c r="G2685" s="518"/>
      <c r="H2685" s="257" t="s">
        <v>231</v>
      </c>
      <c r="I2685" s="258">
        <v>0.19</v>
      </c>
      <c r="J2685" s="258">
        <v>0</v>
      </c>
      <c r="K2685" s="259">
        <v>23.41</v>
      </c>
      <c r="L2685" s="259">
        <v>4.45</v>
      </c>
    </row>
    <row r="2686" spans="2:12" ht="25.5" x14ac:dyDescent="0.25">
      <c r="B2686" s="255" t="s">
        <v>2273</v>
      </c>
      <c r="C2686" s="256" t="s">
        <v>2163</v>
      </c>
      <c r="D2686" s="255" t="s">
        <v>229</v>
      </c>
      <c r="E2686" s="255" t="s">
        <v>2164</v>
      </c>
      <c r="F2686" s="518" t="s">
        <v>2162</v>
      </c>
      <c r="G2686" s="518"/>
      <c r="H2686" s="257" t="s">
        <v>231</v>
      </c>
      <c r="I2686" s="258">
        <v>0.19</v>
      </c>
      <c r="J2686" s="258">
        <v>0</v>
      </c>
      <c r="K2686" s="259">
        <v>16.78</v>
      </c>
      <c r="L2686" s="259">
        <v>3.19</v>
      </c>
    </row>
    <row r="2687" spans="2:12" ht="25.5" x14ac:dyDescent="0.25">
      <c r="B2687" s="255" t="s">
        <v>2273</v>
      </c>
      <c r="C2687" s="256" t="s">
        <v>2520</v>
      </c>
      <c r="D2687" s="255" t="s">
        <v>229</v>
      </c>
      <c r="E2687" s="255" t="s">
        <v>2521</v>
      </c>
      <c r="F2687" s="518" t="s">
        <v>2283</v>
      </c>
      <c r="G2687" s="518"/>
      <c r="H2687" s="257" t="s">
        <v>292</v>
      </c>
      <c r="I2687" s="258">
        <v>0.39</v>
      </c>
      <c r="J2687" s="258">
        <v>0</v>
      </c>
      <c r="K2687" s="259">
        <v>0.35</v>
      </c>
      <c r="L2687" s="259">
        <v>0.14000000000000001</v>
      </c>
    </row>
    <row r="2688" spans="2:12" ht="25.5" x14ac:dyDescent="0.25">
      <c r="B2688" s="260"/>
      <c r="C2688" s="260"/>
      <c r="D2688" s="260"/>
      <c r="E2688" s="260"/>
      <c r="F2688" s="260"/>
      <c r="G2688" s="260" t="s">
        <v>2274</v>
      </c>
      <c r="H2688" s="261">
        <v>3.91</v>
      </c>
      <c r="I2688" s="260" t="s">
        <v>2275</v>
      </c>
      <c r="J2688" s="261">
        <v>3.71</v>
      </c>
      <c r="K2688" s="260" t="s">
        <v>2276</v>
      </c>
      <c r="L2688" s="261">
        <v>7.62</v>
      </c>
    </row>
    <row r="2689" spans="2:12" ht="25.5" x14ac:dyDescent="0.25">
      <c r="B2689" s="260"/>
      <c r="C2689" s="260"/>
      <c r="D2689" s="260"/>
      <c r="E2689" s="260"/>
      <c r="F2689" s="260"/>
      <c r="G2689" s="260" t="s">
        <v>2277</v>
      </c>
      <c r="H2689" s="261">
        <v>0</v>
      </c>
      <c r="I2689" s="519"/>
      <c r="J2689" s="519" t="s">
        <v>2278</v>
      </c>
      <c r="K2689" s="260"/>
      <c r="L2689" s="261">
        <v>17.79</v>
      </c>
    </row>
    <row r="2690" spans="2:12" ht="13.5" thickBot="1" x14ac:dyDescent="0.3">
      <c r="B2690" s="222"/>
      <c r="C2690" s="222"/>
      <c r="D2690" s="222"/>
      <c r="E2690" s="222"/>
      <c r="F2690" s="222"/>
      <c r="G2690" s="222"/>
      <c r="H2690" s="222"/>
      <c r="I2690" s="222" t="s">
        <v>2279</v>
      </c>
      <c r="J2690" s="262" t="s">
        <v>2728</v>
      </c>
      <c r="K2690" s="222" t="s">
        <v>2280</v>
      </c>
      <c r="L2690" s="263">
        <v>106.74</v>
      </c>
    </row>
    <row r="2691" spans="2:12" ht="13.5" thickTop="1" x14ac:dyDescent="0.25">
      <c r="B2691" s="264"/>
      <c r="C2691" s="264"/>
      <c r="D2691" s="264"/>
      <c r="E2691" s="264"/>
      <c r="F2691" s="264"/>
      <c r="G2691" s="264"/>
      <c r="H2691" s="264"/>
      <c r="I2691" s="264"/>
      <c r="J2691" s="264"/>
      <c r="K2691" s="264"/>
      <c r="L2691" s="264"/>
    </row>
    <row r="2692" spans="2:12" ht="45" x14ac:dyDescent="0.25">
      <c r="B2692" s="247" t="s">
        <v>874</v>
      </c>
      <c r="C2692" s="248" t="s">
        <v>24</v>
      </c>
      <c r="D2692" s="247" t="s">
        <v>50</v>
      </c>
      <c r="E2692" s="247" t="s">
        <v>45</v>
      </c>
      <c r="F2692" s="520" t="s">
        <v>2152</v>
      </c>
      <c r="G2692" s="520"/>
      <c r="H2692" s="249" t="s">
        <v>39</v>
      </c>
      <c r="I2692" s="248" t="s">
        <v>41</v>
      </c>
      <c r="J2692" s="248" t="s">
        <v>2271</v>
      </c>
      <c r="K2692" s="248" t="s">
        <v>82</v>
      </c>
      <c r="L2692" s="248" t="s">
        <v>40</v>
      </c>
    </row>
    <row r="2693" spans="2:12" ht="38.25" x14ac:dyDescent="0.25">
      <c r="B2693" s="250" t="s">
        <v>2272</v>
      </c>
      <c r="C2693" s="251" t="s">
        <v>875</v>
      </c>
      <c r="D2693" s="250" t="s">
        <v>238</v>
      </c>
      <c r="E2693" s="250" t="s">
        <v>876</v>
      </c>
      <c r="F2693" s="521">
        <v>818</v>
      </c>
      <c r="G2693" s="521"/>
      <c r="H2693" s="252" t="s">
        <v>279</v>
      </c>
      <c r="I2693" s="253">
        <v>1</v>
      </c>
      <c r="J2693" s="254"/>
      <c r="K2693" s="254">
        <v>19749.09</v>
      </c>
      <c r="L2693" s="254">
        <v>19749.09</v>
      </c>
    </row>
    <row r="2694" spans="2:12" ht="25.5" x14ac:dyDescent="0.25">
      <c r="B2694" s="255" t="s">
        <v>2273</v>
      </c>
      <c r="C2694" s="256" t="s">
        <v>2163</v>
      </c>
      <c r="D2694" s="255" t="s">
        <v>229</v>
      </c>
      <c r="E2694" s="255" t="s">
        <v>2164</v>
      </c>
      <c r="F2694" s="518" t="s">
        <v>2162</v>
      </c>
      <c r="G2694" s="518"/>
      <c r="H2694" s="257" t="s">
        <v>231</v>
      </c>
      <c r="I2694" s="258">
        <v>8.0299999999999994</v>
      </c>
      <c r="J2694" s="258">
        <v>0</v>
      </c>
      <c r="K2694" s="259">
        <v>16.78</v>
      </c>
      <c r="L2694" s="259">
        <v>134.74</v>
      </c>
    </row>
    <row r="2695" spans="2:12" ht="25.5" x14ac:dyDescent="0.25">
      <c r="B2695" s="255" t="s">
        <v>2273</v>
      </c>
      <c r="C2695" s="256" t="s">
        <v>2165</v>
      </c>
      <c r="D2695" s="255" t="s">
        <v>229</v>
      </c>
      <c r="E2695" s="255" t="s">
        <v>2166</v>
      </c>
      <c r="F2695" s="518" t="s">
        <v>2162</v>
      </c>
      <c r="G2695" s="518"/>
      <c r="H2695" s="257" t="s">
        <v>231</v>
      </c>
      <c r="I2695" s="258">
        <v>8.8699999999999992</v>
      </c>
      <c r="J2695" s="258">
        <v>0</v>
      </c>
      <c r="K2695" s="259">
        <v>23.41</v>
      </c>
      <c r="L2695" s="259">
        <v>207.65</v>
      </c>
    </row>
    <row r="2696" spans="2:12" ht="25.5" x14ac:dyDescent="0.25">
      <c r="B2696" s="255" t="s">
        <v>2273</v>
      </c>
      <c r="C2696" s="256" t="s">
        <v>2160</v>
      </c>
      <c r="D2696" s="255" t="s">
        <v>229</v>
      </c>
      <c r="E2696" s="255" t="s">
        <v>2161</v>
      </c>
      <c r="F2696" s="518" t="s">
        <v>2162</v>
      </c>
      <c r="G2696" s="518"/>
      <c r="H2696" s="257" t="s">
        <v>231</v>
      </c>
      <c r="I2696" s="258">
        <v>40.700000000000003</v>
      </c>
      <c r="J2696" s="258">
        <v>0</v>
      </c>
      <c r="K2696" s="259">
        <v>15.3</v>
      </c>
      <c r="L2696" s="259">
        <v>622.71</v>
      </c>
    </row>
    <row r="2697" spans="2:12" ht="25.5" x14ac:dyDescent="0.25">
      <c r="B2697" s="255" t="s">
        <v>2273</v>
      </c>
      <c r="C2697" s="256" t="s">
        <v>3409</v>
      </c>
      <c r="D2697" s="255" t="s">
        <v>229</v>
      </c>
      <c r="E2697" s="255" t="s">
        <v>3410</v>
      </c>
      <c r="F2697" s="518" t="s">
        <v>2283</v>
      </c>
      <c r="G2697" s="518"/>
      <c r="H2697" s="257" t="s">
        <v>268</v>
      </c>
      <c r="I2697" s="258">
        <v>1</v>
      </c>
      <c r="J2697" s="258">
        <v>0</v>
      </c>
      <c r="K2697" s="259">
        <v>18784</v>
      </c>
      <c r="L2697" s="259">
        <v>18784</v>
      </c>
    </row>
    <row r="2698" spans="2:12" ht="25.5" x14ac:dyDescent="0.25">
      <c r="B2698" s="260"/>
      <c r="C2698" s="260"/>
      <c r="D2698" s="260"/>
      <c r="E2698" s="260"/>
      <c r="F2698" s="260"/>
      <c r="G2698" s="260" t="s">
        <v>2274</v>
      </c>
      <c r="H2698" s="261">
        <v>495.66</v>
      </c>
      <c r="I2698" s="260" t="s">
        <v>2275</v>
      </c>
      <c r="J2698" s="261">
        <v>469.43</v>
      </c>
      <c r="K2698" s="260" t="s">
        <v>2276</v>
      </c>
      <c r="L2698" s="261">
        <v>965.09</v>
      </c>
    </row>
    <row r="2699" spans="2:12" ht="25.5" x14ac:dyDescent="0.25">
      <c r="B2699" s="260"/>
      <c r="C2699" s="260"/>
      <c r="D2699" s="260"/>
      <c r="E2699" s="260"/>
      <c r="F2699" s="260"/>
      <c r="G2699" s="260" t="s">
        <v>2277</v>
      </c>
      <c r="H2699" s="261">
        <v>0</v>
      </c>
      <c r="I2699" s="519"/>
      <c r="J2699" s="519" t="s">
        <v>2278</v>
      </c>
      <c r="K2699" s="260"/>
      <c r="L2699" s="261">
        <v>19749.09</v>
      </c>
    </row>
    <row r="2700" spans="2:12" ht="13.5" thickBot="1" x14ac:dyDescent="0.3">
      <c r="B2700" s="222"/>
      <c r="C2700" s="222"/>
      <c r="D2700" s="222"/>
      <c r="E2700" s="222"/>
      <c r="F2700" s="222"/>
      <c r="G2700" s="222"/>
      <c r="H2700" s="222"/>
      <c r="I2700" s="222" t="s">
        <v>2279</v>
      </c>
      <c r="J2700" s="262" t="s">
        <v>2553</v>
      </c>
      <c r="K2700" s="222" t="s">
        <v>2280</v>
      </c>
      <c r="L2700" s="263">
        <v>19749.09</v>
      </c>
    </row>
    <row r="2701" spans="2:12" ht="13.5" thickTop="1" x14ac:dyDescent="0.25">
      <c r="B2701" s="264"/>
      <c r="C2701" s="264"/>
      <c r="D2701" s="264"/>
      <c r="E2701" s="264"/>
      <c r="F2701" s="264"/>
      <c r="G2701" s="264"/>
      <c r="H2701" s="264"/>
      <c r="I2701" s="264"/>
      <c r="J2701" s="264"/>
      <c r="K2701" s="264"/>
      <c r="L2701" s="264"/>
    </row>
    <row r="2702" spans="2:12" x14ac:dyDescent="0.25">
      <c r="B2702" s="244" t="s">
        <v>877</v>
      </c>
      <c r="C2702" s="244"/>
      <c r="D2702" s="244"/>
      <c r="E2702" s="244" t="s">
        <v>878</v>
      </c>
      <c r="F2702" s="244"/>
      <c r="G2702" s="525"/>
      <c r="H2702" s="525"/>
      <c r="I2702" s="244"/>
      <c r="J2702" s="245"/>
      <c r="K2702" s="244"/>
      <c r="L2702" s="246">
        <v>79051.28</v>
      </c>
    </row>
    <row r="2703" spans="2:12" ht="15" x14ac:dyDescent="0.25">
      <c r="B2703" s="247" t="s">
        <v>879</v>
      </c>
      <c r="C2703" s="248" t="s">
        <v>24</v>
      </c>
      <c r="D2703" s="247" t="s">
        <v>50</v>
      </c>
      <c r="E2703" s="247" t="s">
        <v>45</v>
      </c>
      <c r="F2703" s="520" t="s">
        <v>2152</v>
      </c>
      <c r="G2703" s="520"/>
      <c r="H2703" s="249" t="s">
        <v>39</v>
      </c>
      <c r="I2703" s="248" t="s">
        <v>41</v>
      </c>
      <c r="J2703" s="248" t="s">
        <v>82</v>
      </c>
      <c r="K2703" s="248" t="s">
        <v>40</v>
      </c>
      <c r="L2703"/>
    </row>
    <row r="2704" spans="2:12" ht="25.5" x14ac:dyDescent="0.25">
      <c r="B2704" s="250" t="s">
        <v>2272</v>
      </c>
      <c r="C2704" s="251" t="s">
        <v>880</v>
      </c>
      <c r="D2704" s="250" t="s">
        <v>462</v>
      </c>
      <c r="E2704" s="250" t="s">
        <v>881</v>
      </c>
      <c r="F2704" s="521" t="s">
        <v>2854</v>
      </c>
      <c r="G2704" s="521"/>
      <c r="H2704" s="252" t="s">
        <v>292</v>
      </c>
      <c r="I2704" s="253">
        <v>1</v>
      </c>
      <c r="J2704" s="254">
        <v>198.49</v>
      </c>
      <c r="K2704" s="254">
        <v>198.49</v>
      </c>
      <c r="L2704"/>
    </row>
    <row r="2705" spans="2:12" ht="15" x14ac:dyDescent="0.25">
      <c r="B2705" s="247" t="s">
        <v>38</v>
      </c>
      <c r="C2705" s="248" t="s">
        <v>24</v>
      </c>
      <c r="D2705" s="247" t="s">
        <v>50</v>
      </c>
      <c r="E2705" s="247" t="s">
        <v>45</v>
      </c>
      <c r="F2705" s="520" t="s">
        <v>2152</v>
      </c>
      <c r="G2705" s="522"/>
      <c r="H2705" s="249" t="s">
        <v>39</v>
      </c>
      <c r="I2705" s="248" t="s">
        <v>41</v>
      </c>
      <c r="J2705" s="248" t="s">
        <v>82</v>
      </c>
      <c r="K2705" s="248" t="s">
        <v>40</v>
      </c>
      <c r="L2705"/>
    </row>
    <row r="2706" spans="2:12" ht="25.5" x14ac:dyDescent="0.25">
      <c r="B2706" s="255" t="s">
        <v>2273</v>
      </c>
      <c r="C2706" s="256" t="s">
        <v>3411</v>
      </c>
      <c r="D2706" s="255" t="s">
        <v>462</v>
      </c>
      <c r="E2706" s="255" t="s">
        <v>3412</v>
      </c>
      <c r="F2706" s="518" t="s">
        <v>2892</v>
      </c>
      <c r="G2706" s="518"/>
      <c r="H2706" s="257" t="s">
        <v>292</v>
      </c>
      <c r="I2706" s="258">
        <v>1</v>
      </c>
      <c r="J2706" s="259" t="s">
        <v>2107</v>
      </c>
      <c r="K2706" s="270" t="s">
        <v>2107</v>
      </c>
      <c r="L2706"/>
    </row>
    <row r="2707" spans="2:12" ht="15" x14ac:dyDescent="0.25">
      <c r="B2707" s="523" t="s">
        <v>2697</v>
      </c>
      <c r="C2707" s="522"/>
      <c r="D2707" s="522"/>
      <c r="E2707" s="522"/>
      <c r="F2707" s="522"/>
      <c r="G2707" s="522"/>
      <c r="H2707" s="522"/>
      <c r="I2707" s="522"/>
      <c r="J2707" s="522"/>
      <c r="K2707" s="522"/>
      <c r="L2707"/>
    </row>
    <row r="2708" spans="2:12" ht="15" x14ac:dyDescent="0.25">
      <c r="B2708" s="247" t="s">
        <v>38</v>
      </c>
      <c r="C2708" s="248" t="s">
        <v>24</v>
      </c>
      <c r="D2708" s="247" t="s">
        <v>50</v>
      </c>
      <c r="E2708" s="247" t="s">
        <v>45</v>
      </c>
      <c r="F2708" s="520" t="s">
        <v>2152</v>
      </c>
      <c r="G2708" s="522"/>
      <c r="H2708" s="249" t="s">
        <v>39</v>
      </c>
      <c r="I2708" s="248" t="s">
        <v>41</v>
      </c>
      <c r="J2708" s="248" t="s">
        <v>82</v>
      </c>
      <c r="K2708" s="248" t="s">
        <v>40</v>
      </c>
      <c r="L2708"/>
    </row>
    <row r="2709" spans="2:12" ht="25.5" x14ac:dyDescent="0.25">
      <c r="B2709" s="255" t="s">
        <v>2273</v>
      </c>
      <c r="C2709" s="256" t="s">
        <v>3411</v>
      </c>
      <c r="D2709" s="255" t="s">
        <v>462</v>
      </c>
      <c r="E2709" s="255" t="s">
        <v>3412</v>
      </c>
      <c r="F2709" s="518" t="s">
        <v>2892</v>
      </c>
      <c r="G2709" s="518"/>
      <c r="H2709" s="257" t="s">
        <v>292</v>
      </c>
      <c r="I2709" s="258">
        <v>1</v>
      </c>
      <c r="J2709" s="259" t="s">
        <v>2107</v>
      </c>
      <c r="K2709" s="270" t="s">
        <v>2107</v>
      </c>
      <c r="L2709"/>
    </row>
    <row r="2710" spans="2:12" ht="25.5" x14ac:dyDescent="0.25">
      <c r="B2710" s="260"/>
      <c r="C2710" s="260"/>
      <c r="D2710" s="260"/>
      <c r="E2710" s="260"/>
      <c r="F2710" s="260" t="s">
        <v>2274</v>
      </c>
      <c r="G2710" s="261">
        <v>0</v>
      </c>
      <c r="H2710" s="260" t="s">
        <v>2275</v>
      </c>
      <c r="I2710" s="261">
        <v>0</v>
      </c>
      <c r="J2710" s="260" t="s">
        <v>2276</v>
      </c>
      <c r="K2710" s="261">
        <v>0</v>
      </c>
      <c r="L2710"/>
    </row>
    <row r="2711" spans="2:12" ht="25.5" x14ac:dyDescent="0.25">
      <c r="B2711" s="260"/>
      <c r="C2711" s="260"/>
      <c r="D2711" s="260"/>
      <c r="E2711" s="260"/>
      <c r="F2711" s="260" t="s">
        <v>2277</v>
      </c>
      <c r="G2711" s="261">
        <v>0</v>
      </c>
      <c r="H2711" s="260"/>
      <c r="I2711" s="519" t="s">
        <v>2278</v>
      </c>
      <c r="J2711" s="519"/>
      <c r="K2711" s="261">
        <v>198.49</v>
      </c>
      <c r="L2711"/>
    </row>
    <row r="2712" spans="2:12" ht="15.75" thickBot="1" x14ac:dyDescent="0.3">
      <c r="B2712" s="222"/>
      <c r="C2712" s="222"/>
      <c r="D2712" s="222"/>
      <c r="E2712" s="222"/>
      <c r="F2712" s="222"/>
      <c r="G2712" s="222"/>
      <c r="H2712" s="222" t="s">
        <v>2279</v>
      </c>
      <c r="I2712" s="262" t="s">
        <v>2096</v>
      </c>
      <c r="J2712" s="222" t="s">
        <v>2280</v>
      </c>
      <c r="K2712" s="263">
        <v>2977.35</v>
      </c>
      <c r="L2712"/>
    </row>
    <row r="2713" spans="2:12" ht="15.75" thickTop="1" x14ac:dyDescent="0.25">
      <c r="B2713" s="264"/>
      <c r="C2713" s="264"/>
      <c r="D2713" s="264"/>
      <c r="E2713" s="264"/>
      <c r="F2713" s="264"/>
      <c r="G2713" s="264"/>
      <c r="H2713" s="264"/>
      <c r="I2713" s="264"/>
      <c r="J2713" s="264"/>
      <c r="K2713" s="264"/>
      <c r="L2713"/>
    </row>
    <row r="2714" spans="2:12" ht="15" x14ac:dyDescent="0.25">
      <c r="B2714" s="247" t="s">
        <v>882</v>
      </c>
      <c r="C2714" s="248" t="s">
        <v>24</v>
      </c>
      <c r="D2714" s="247" t="s">
        <v>50</v>
      </c>
      <c r="E2714" s="247" t="s">
        <v>45</v>
      </c>
      <c r="F2714" s="520" t="s">
        <v>2152</v>
      </c>
      <c r="G2714" s="520"/>
      <c r="H2714" s="249" t="s">
        <v>39</v>
      </c>
      <c r="I2714" s="248" t="s">
        <v>41</v>
      </c>
      <c r="J2714" s="248" t="s">
        <v>82</v>
      </c>
      <c r="K2714" s="248" t="s">
        <v>40</v>
      </c>
      <c r="L2714"/>
    </row>
    <row r="2715" spans="2:12" ht="25.5" x14ac:dyDescent="0.25">
      <c r="B2715" s="250" t="s">
        <v>2272</v>
      </c>
      <c r="C2715" s="251" t="s">
        <v>883</v>
      </c>
      <c r="D2715" s="250" t="s">
        <v>462</v>
      </c>
      <c r="E2715" s="250" t="s">
        <v>884</v>
      </c>
      <c r="F2715" s="521" t="s">
        <v>2854</v>
      </c>
      <c r="G2715" s="521"/>
      <c r="H2715" s="252" t="s">
        <v>292</v>
      </c>
      <c r="I2715" s="253">
        <v>1</v>
      </c>
      <c r="J2715" s="254">
        <v>125.23</v>
      </c>
      <c r="K2715" s="254">
        <v>125.23</v>
      </c>
      <c r="L2715"/>
    </row>
    <row r="2716" spans="2:12" ht="15" x14ac:dyDescent="0.25">
      <c r="B2716" s="247" t="s">
        <v>38</v>
      </c>
      <c r="C2716" s="248" t="s">
        <v>24</v>
      </c>
      <c r="D2716" s="247" t="s">
        <v>50</v>
      </c>
      <c r="E2716" s="247" t="s">
        <v>45</v>
      </c>
      <c r="F2716" s="520" t="s">
        <v>2152</v>
      </c>
      <c r="G2716" s="522"/>
      <c r="H2716" s="249" t="s">
        <v>39</v>
      </c>
      <c r="I2716" s="248" t="s">
        <v>41</v>
      </c>
      <c r="J2716" s="248" t="s">
        <v>82</v>
      </c>
      <c r="K2716" s="248" t="s">
        <v>40</v>
      </c>
      <c r="L2716"/>
    </row>
    <row r="2717" spans="2:12" ht="25.5" x14ac:dyDescent="0.25">
      <c r="B2717" s="255" t="s">
        <v>2273</v>
      </c>
      <c r="C2717" s="256" t="s">
        <v>3413</v>
      </c>
      <c r="D2717" s="255" t="s">
        <v>462</v>
      </c>
      <c r="E2717" s="255" t="s">
        <v>3414</v>
      </c>
      <c r="F2717" s="518" t="s">
        <v>2892</v>
      </c>
      <c r="G2717" s="518"/>
      <c r="H2717" s="257" t="s">
        <v>292</v>
      </c>
      <c r="I2717" s="258">
        <v>1</v>
      </c>
      <c r="J2717" s="259" t="s">
        <v>2105</v>
      </c>
      <c r="K2717" s="270" t="s">
        <v>2105</v>
      </c>
      <c r="L2717"/>
    </row>
    <row r="2718" spans="2:12" ht="15" x14ac:dyDescent="0.25">
      <c r="B2718" s="523" t="s">
        <v>2697</v>
      </c>
      <c r="C2718" s="522"/>
      <c r="D2718" s="522"/>
      <c r="E2718" s="522"/>
      <c r="F2718" s="522"/>
      <c r="G2718" s="522"/>
      <c r="H2718" s="522"/>
      <c r="I2718" s="522"/>
      <c r="J2718" s="522"/>
      <c r="K2718" s="522"/>
      <c r="L2718"/>
    </row>
    <row r="2719" spans="2:12" ht="15" x14ac:dyDescent="0.25">
      <c r="B2719" s="247" t="s">
        <v>38</v>
      </c>
      <c r="C2719" s="248" t="s">
        <v>24</v>
      </c>
      <c r="D2719" s="247" t="s">
        <v>50</v>
      </c>
      <c r="E2719" s="247" t="s">
        <v>45</v>
      </c>
      <c r="F2719" s="520" t="s">
        <v>2152</v>
      </c>
      <c r="G2719" s="522"/>
      <c r="H2719" s="249" t="s">
        <v>39</v>
      </c>
      <c r="I2719" s="248" t="s">
        <v>41</v>
      </c>
      <c r="J2719" s="248" t="s">
        <v>82</v>
      </c>
      <c r="K2719" s="248" t="s">
        <v>40</v>
      </c>
      <c r="L2719"/>
    </row>
    <row r="2720" spans="2:12" ht="25.5" x14ac:dyDescent="0.25">
      <c r="B2720" s="255" t="s">
        <v>2273</v>
      </c>
      <c r="C2720" s="256" t="s">
        <v>3413</v>
      </c>
      <c r="D2720" s="255" t="s">
        <v>462</v>
      </c>
      <c r="E2720" s="255" t="s">
        <v>3414</v>
      </c>
      <c r="F2720" s="518" t="s">
        <v>2892</v>
      </c>
      <c r="G2720" s="518"/>
      <c r="H2720" s="257" t="s">
        <v>292</v>
      </c>
      <c r="I2720" s="258">
        <v>1</v>
      </c>
      <c r="J2720" s="259" t="s">
        <v>2105</v>
      </c>
      <c r="K2720" s="270" t="s">
        <v>2105</v>
      </c>
      <c r="L2720"/>
    </row>
    <row r="2721" spans="2:12" ht="25.5" x14ac:dyDescent="0.25">
      <c r="B2721" s="260"/>
      <c r="C2721" s="260"/>
      <c r="D2721" s="260"/>
      <c r="E2721" s="260"/>
      <c r="F2721" s="260" t="s">
        <v>2274</v>
      </c>
      <c r="G2721" s="261">
        <v>0</v>
      </c>
      <c r="H2721" s="260" t="s">
        <v>2275</v>
      </c>
      <c r="I2721" s="261">
        <v>0</v>
      </c>
      <c r="J2721" s="260" t="s">
        <v>2276</v>
      </c>
      <c r="K2721" s="261">
        <v>0</v>
      </c>
      <c r="L2721"/>
    </row>
    <row r="2722" spans="2:12" ht="25.5" x14ac:dyDescent="0.25">
      <c r="B2722" s="260"/>
      <c r="C2722" s="260"/>
      <c r="D2722" s="260"/>
      <c r="E2722" s="260"/>
      <c r="F2722" s="260" t="s">
        <v>2277</v>
      </c>
      <c r="G2722" s="261">
        <v>0</v>
      </c>
      <c r="H2722" s="260"/>
      <c r="I2722" s="519" t="s">
        <v>2278</v>
      </c>
      <c r="J2722" s="519"/>
      <c r="K2722" s="261">
        <v>125.23</v>
      </c>
      <c r="L2722"/>
    </row>
    <row r="2723" spans="2:12" ht="15.75" thickBot="1" x14ac:dyDescent="0.3">
      <c r="B2723" s="222"/>
      <c r="C2723" s="222"/>
      <c r="D2723" s="222"/>
      <c r="E2723" s="222"/>
      <c r="F2723" s="222"/>
      <c r="G2723" s="222"/>
      <c r="H2723" s="222" t="s">
        <v>2279</v>
      </c>
      <c r="I2723" s="262" t="s">
        <v>2760</v>
      </c>
      <c r="J2723" s="222" t="s">
        <v>2280</v>
      </c>
      <c r="K2723" s="263">
        <v>3130.75</v>
      </c>
      <c r="L2723"/>
    </row>
    <row r="2724" spans="2:12" ht="15.75" thickTop="1" x14ac:dyDescent="0.25">
      <c r="B2724" s="264"/>
      <c r="C2724" s="264"/>
      <c r="D2724" s="264"/>
      <c r="E2724" s="264"/>
      <c r="F2724" s="264"/>
      <c r="G2724" s="264"/>
      <c r="H2724" s="264"/>
      <c r="I2724" s="264"/>
      <c r="J2724" s="264"/>
      <c r="K2724" s="264"/>
      <c r="L2724"/>
    </row>
    <row r="2725" spans="2:12" ht="15" x14ac:dyDescent="0.25">
      <c r="B2725" s="247" t="s">
        <v>885</v>
      </c>
      <c r="C2725" s="248" t="s">
        <v>24</v>
      </c>
      <c r="D2725" s="247" t="s">
        <v>50</v>
      </c>
      <c r="E2725" s="247" t="s">
        <v>45</v>
      </c>
      <c r="F2725" s="520" t="s">
        <v>2152</v>
      </c>
      <c r="G2725" s="520"/>
      <c r="H2725" s="249" t="s">
        <v>39</v>
      </c>
      <c r="I2725" s="248" t="s">
        <v>41</v>
      </c>
      <c r="J2725" s="248" t="s">
        <v>82</v>
      </c>
      <c r="K2725" s="248" t="s">
        <v>40</v>
      </c>
      <c r="L2725"/>
    </row>
    <row r="2726" spans="2:12" ht="25.5" x14ac:dyDescent="0.25">
      <c r="B2726" s="250" t="s">
        <v>2272</v>
      </c>
      <c r="C2726" s="251" t="s">
        <v>886</v>
      </c>
      <c r="D2726" s="250" t="s">
        <v>462</v>
      </c>
      <c r="E2726" s="250" t="s">
        <v>887</v>
      </c>
      <c r="F2726" s="521" t="s">
        <v>2854</v>
      </c>
      <c r="G2726" s="521"/>
      <c r="H2726" s="252" t="s">
        <v>292</v>
      </c>
      <c r="I2726" s="253">
        <v>1</v>
      </c>
      <c r="J2726" s="254">
        <v>157.54</v>
      </c>
      <c r="K2726" s="254">
        <v>157.54</v>
      </c>
      <c r="L2726"/>
    </row>
    <row r="2727" spans="2:12" ht="15" x14ac:dyDescent="0.25">
      <c r="B2727" s="247" t="s">
        <v>38</v>
      </c>
      <c r="C2727" s="248" t="s">
        <v>24</v>
      </c>
      <c r="D2727" s="247" t="s">
        <v>50</v>
      </c>
      <c r="E2727" s="247" t="s">
        <v>45</v>
      </c>
      <c r="F2727" s="520" t="s">
        <v>2152</v>
      </c>
      <c r="G2727" s="522"/>
      <c r="H2727" s="249" t="s">
        <v>39</v>
      </c>
      <c r="I2727" s="248" t="s">
        <v>41</v>
      </c>
      <c r="J2727" s="248" t="s">
        <v>82</v>
      </c>
      <c r="K2727" s="248" t="s">
        <v>40</v>
      </c>
      <c r="L2727"/>
    </row>
    <row r="2728" spans="2:12" ht="25.5" x14ac:dyDescent="0.25">
      <c r="B2728" s="255" t="s">
        <v>2273</v>
      </c>
      <c r="C2728" s="256" t="s">
        <v>3415</v>
      </c>
      <c r="D2728" s="255" t="s">
        <v>462</v>
      </c>
      <c r="E2728" s="255" t="s">
        <v>3416</v>
      </c>
      <c r="F2728" s="518" t="s">
        <v>2892</v>
      </c>
      <c r="G2728" s="518"/>
      <c r="H2728" s="257" t="s">
        <v>292</v>
      </c>
      <c r="I2728" s="258">
        <v>1</v>
      </c>
      <c r="J2728" s="259" t="s">
        <v>2120</v>
      </c>
      <c r="K2728" s="270" t="s">
        <v>2120</v>
      </c>
      <c r="L2728"/>
    </row>
    <row r="2729" spans="2:12" ht="15" x14ac:dyDescent="0.25">
      <c r="B2729" s="523" t="s">
        <v>2697</v>
      </c>
      <c r="C2729" s="522"/>
      <c r="D2729" s="522"/>
      <c r="E2729" s="522"/>
      <c r="F2729" s="522"/>
      <c r="G2729" s="522"/>
      <c r="H2729" s="522"/>
      <c r="I2729" s="522"/>
      <c r="J2729" s="522"/>
      <c r="K2729" s="522"/>
      <c r="L2729"/>
    </row>
    <row r="2730" spans="2:12" ht="15" x14ac:dyDescent="0.25">
      <c r="B2730" s="247" t="s">
        <v>38</v>
      </c>
      <c r="C2730" s="248" t="s">
        <v>24</v>
      </c>
      <c r="D2730" s="247" t="s">
        <v>50</v>
      </c>
      <c r="E2730" s="247" t="s">
        <v>45</v>
      </c>
      <c r="F2730" s="520" t="s">
        <v>2152</v>
      </c>
      <c r="G2730" s="522"/>
      <c r="H2730" s="249" t="s">
        <v>39</v>
      </c>
      <c r="I2730" s="248" t="s">
        <v>41</v>
      </c>
      <c r="J2730" s="248" t="s">
        <v>82</v>
      </c>
      <c r="K2730" s="248" t="s">
        <v>40</v>
      </c>
      <c r="L2730"/>
    </row>
    <row r="2731" spans="2:12" ht="25.5" x14ac:dyDescent="0.25">
      <c r="B2731" s="255" t="s">
        <v>2273</v>
      </c>
      <c r="C2731" s="256" t="s">
        <v>3415</v>
      </c>
      <c r="D2731" s="255" t="s">
        <v>462</v>
      </c>
      <c r="E2731" s="255" t="s">
        <v>3416</v>
      </c>
      <c r="F2731" s="518" t="s">
        <v>2892</v>
      </c>
      <c r="G2731" s="518"/>
      <c r="H2731" s="257" t="s">
        <v>292</v>
      </c>
      <c r="I2731" s="258">
        <v>1</v>
      </c>
      <c r="J2731" s="259" t="s">
        <v>2120</v>
      </c>
      <c r="K2731" s="270" t="s">
        <v>2120</v>
      </c>
      <c r="L2731"/>
    </row>
    <row r="2732" spans="2:12" ht="25.5" x14ac:dyDescent="0.25">
      <c r="B2732" s="260"/>
      <c r="C2732" s="260"/>
      <c r="D2732" s="260"/>
      <c r="E2732" s="260"/>
      <c r="F2732" s="260" t="s">
        <v>2274</v>
      </c>
      <c r="G2732" s="261">
        <v>0</v>
      </c>
      <c r="H2732" s="260" t="s">
        <v>2275</v>
      </c>
      <c r="I2732" s="261">
        <v>0</v>
      </c>
      <c r="J2732" s="260" t="s">
        <v>2276</v>
      </c>
      <c r="K2732" s="261">
        <v>0</v>
      </c>
      <c r="L2732"/>
    </row>
    <row r="2733" spans="2:12" ht="25.5" x14ac:dyDescent="0.25">
      <c r="B2733" s="260"/>
      <c r="C2733" s="260"/>
      <c r="D2733" s="260"/>
      <c r="E2733" s="260"/>
      <c r="F2733" s="260" t="s">
        <v>2277</v>
      </c>
      <c r="G2733" s="261">
        <v>0</v>
      </c>
      <c r="H2733" s="260"/>
      <c r="I2733" s="519" t="s">
        <v>2278</v>
      </c>
      <c r="J2733" s="519"/>
      <c r="K2733" s="261">
        <v>157.54</v>
      </c>
      <c r="L2733"/>
    </row>
    <row r="2734" spans="2:12" ht="15.75" thickBot="1" x14ac:dyDescent="0.3">
      <c r="B2734" s="222"/>
      <c r="C2734" s="222"/>
      <c r="D2734" s="222"/>
      <c r="E2734" s="222"/>
      <c r="F2734" s="222"/>
      <c r="G2734" s="222"/>
      <c r="H2734" s="222" t="s">
        <v>2279</v>
      </c>
      <c r="I2734" s="262" t="s">
        <v>2674</v>
      </c>
      <c r="J2734" s="222" t="s">
        <v>2280</v>
      </c>
      <c r="K2734" s="263">
        <v>1575.4</v>
      </c>
      <c r="L2734"/>
    </row>
    <row r="2735" spans="2:12" ht="15.75" thickTop="1" x14ac:dyDescent="0.25">
      <c r="B2735" s="264"/>
      <c r="C2735" s="264"/>
      <c r="D2735" s="264"/>
      <c r="E2735" s="264"/>
      <c r="F2735" s="264"/>
      <c r="G2735" s="264"/>
      <c r="H2735" s="264"/>
      <c r="I2735" s="264"/>
      <c r="J2735" s="264"/>
      <c r="K2735" s="264"/>
      <c r="L2735"/>
    </row>
    <row r="2736" spans="2:12" ht="15" x14ac:dyDescent="0.25">
      <c r="B2736" s="247" t="s">
        <v>888</v>
      </c>
      <c r="C2736" s="248" t="s">
        <v>24</v>
      </c>
      <c r="D2736" s="247" t="s">
        <v>50</v>
      </c>
      <c r="E2736" s="247" t="s">
        <v>45</v>
      </c>
      <c r="F2736" s="520" t="s">
        <v>2152</v>
      </c>
      <c r="G2736" s="520"/>
      <c r="H2736" s="249" t="s">
        <v>39</v>
      </c>
      <c r="I2736" s="248" t="s">
        <v>41</v>
      </c>
      <c r="J2736" s="248" t="s">
        <v>2271</v>
      </c>
      <c r="K2736" s="248" t="s">
        <v>82</v>
      </c>
      <c r="L2736" s="248" t="s">
        <v>40</v>
      </c>
    </row>
    <row r="2737" spans="2:12" ht="25.5" x14ac:dyDescent="0.25">
      <c r="B2737" s="250" t="s">
        <v>2272</v>
      </c>
      <c r="C2737" s="251" t="s">
        <v>889</v>
      </c>
      <c r="D2737" s="250" t="s">
        <v>890</v>
      </c>
      <c r="E2737" s="250" t="s">
        <v>891</v>
      </c>
      <c r="F2737" s="521">
        <v>996</v>
      </c>
      <c r="G2737" s="521"/>
      <c r="H2737" s="252" t="s">
        <v>892</v>
      </c>
      <c r="I2737" s="253">
        <v>1</v>
      </c>
      <c r="J2737" s="254"/>
      <c r="K2737" s="254">
        <v>8.44</v>
      </c>
      <c r="L2737" s="254">
        <v>8.44</v>
      </c>
    </row>
    <row r="2738" spans="2:12" ht="38.25" x14ac:dyDescent="0.25">
      <c r="B2738" s="255" t="s">
        <v>2273</v>
      </c>
      <c r="C2738" s="256" t="s">
        <v>3417</v>
      </c>
      <c r="D2738" s="255" t="s">
        <v>890</v>
      </c>
      <c r="E2738" s="255" t="s">
        <v>3418</v>
      </c>
      <c r="F2738" s="518" t="s">
        <v>2283</v>
      </c>
      <c r="G2738" s="518"/>
      <c r="H2738" s="257" t="s">
        <v>1604</v>
      </c>
      <c r="I2738" s="258">
        <v>0.25</v>
      </c>
      <c r="J2738" s="258">
        <v>0</v>
      </c>
      <c r="K2738" s="259">
        <v>0.69</v>
      </c>
      <c r="L2738" s="259">
        <v>0.17</v>
      </c>
    </row>
    <row r="2739" spans="2:12" ht="25.5" x14ac:dyDescent="0.25">
      <c r="B2739" s="255" t="s">
        <v>2273</v>
      </c>
      <c r="C2739" s="256" t="s">
        <v>2160</v>
      </c>
      <c r="D2739" s="255" t="s">
        <v>229</v>
      </c>
      <c r="E2739" s="255" t="s">
        <v>2161</v>
      </c>
      <c r="F2739" s="518" t="s">
        <v>2162</v>
      </c>
      <c r="G2739" s="518"/>
      <c r="H2739" s="257" t="s">
        <v>231</v>
      </c>
      <c r="I2739" s="258">
        <v>0.5</v>
      </c>
      <c r="J2739" s="258">
        <v>0</v>
      </c>
      <c r="K2739" s="259">
        <v>15.3</v>
      </c>
      <c r="L2739" s="259">
        <v>7.65</v>
      </c>
    </row>
    <row r="2740" spans="2:12" ht="38.25" x14ac:dyDescent="0.25">
      <c r="B2740" s="255" t="s">
        <v>2273</v>
      </c>
      <c r="C2740" s="256" t="s">
        <v>3419</v>
      </c>
      <c r="D2740" s="255" t="s">
        <v>890</v>
      </c>
      <c r="E2740" s="255" t="s">
        <v>3420</v>
      </c>
      <c r="F2740" s="518" t="s">
        <v>2283</v>
      </c>
      <c r="G2740" s="518"/>
      <c r="H2740" s="257" t="s">
        <v>231</v>
      </c>
      <c r="I2740" s="258">
        <v>1.2500000000000001E-2</v>
      </c>
      <c r="J2740" s="258">
        <v>0</v>
      </c>
      <c r="K2740" s="259">
        <v>49.73</v>
      </c>
      <c r="L2740" s="259">
        <v>0.62</v>
      </c>
    </row>
    <row r="2741" spans="2:12" ht="25.5" x14ac:dyDescent="0.25">
      <c r="B2741" s="260"/>
      <c r="C2741" s="260"/>
      <c r="D2741" s="260"/>
      <c r="E2741" s="260"/>
      <c r="F2741" s="260"/>
      <c r="G2741" s="260" t="s">
        <v>2274</v>
      </c>
      <c r="H2741" s="261">
        <v>3.93</v>
      </c>
      <c r="I2741" s="260" t="s">
        <v>2275</v>
      </c>
      <c r="J2741" s="261">
        <v>3.72</v>
      </c>
      <c r="K2741" s="260" t="s">
        <v>2276</v>
      </c>
      <c r="L2741" s="261">
        <v>7.65</v>
      </c>
    </row>
    <row r="2742" spans="2:12" ht="25.5" x14ac:dyDescent="0.25">
      <c r="B2742" s="260"/>
      <c r="C2742" s="260"/>
      <c r="D2742" s="260"/>
      <c r="E2742" s="260"/>
      <c r="F2742" s="260"/>
      <c r="G2742" s="260" t="s">
        <v>2277</v>
      </c>
      <c r="H2742" s="261">
        <v>0</v>
      </c>
      <c r="I2742" s="519"/>
      <c r="J2742" s="519" t="s">
        <v>2278</v>
      </c>
      <c r="K2742" s="260"/>
      <c r="L2742" s="261">
        <v>8.44</v>
      </c>
    </row>
    <row r="2743" spans="2:12" ht="13.5" thickBot="1" x14ac:dyDescent="0.3">
      <c r="B2743" s="222"/>
      <c r="C2743" s="222"/>
      <c r="D2743" s="222"/>
      <c r="E2743" s="222"/>
      <c r="F2743" s="222"/>
      <c r="G2743" s="222"/>
      <c r="H2743" s="222"/>
      <c r="I2743" s="222" t="s">
        <v>2279</v>
      </c>
      <c r="J2743" s="262" t="s">
        <v>2760</v>
      </c>
      <c r="K2743" s="222" t="s">
        <v>2280</v>
      </c>
      <c r="L2743" s="263">
        <v>211</v>
      </c>
    </row>
    <row r="2744" spans="2:12" ht="13.5" thickTop="1" x14ac:dyDescent="0.25">
      <c r="B2744" s="264"/>
      <c r="C2744" s="264"/>
      <c r="D2744" s="264"/>
      <c r="E2744" s="264"/>
      <c r="F2744" s="264"/>
      <c r="G2744" s="264"/>
      <c r="H2744" s="264"/>
      <c r="I2744" s="264"/>
      <c r="J2744" s="264"/>
      <c r="K2744" s="264"/>
      <c r="L2744" s="264"/>
    </row>
    <row r="2745" spans="2:12" ht="15" x14ac:dyDescent="0.25">
      <c r="B2745" s="247" t="s">
        <v>893</v>
      </c>
      <c r="C2745" s="248" t="s">
        <v>24</v>
      </c>
      <c r="D2745" s="247" t="s">
        <v>50</v>
      </c>
      <c r="E2745" s="247" t="s">
        <v>45</v>
      </c>
      <c r="F2745" s="520" t="s">
        <v>2152</v>
      </c>
      <c r="G2745" s="520"/>
      <c r="H2745" s="249" t="s">
        <v>39</v>
      </c>
      <c r="I2745" s="248" t="s">
        <v>41</v>
      </c>
      <c r="J2745" s="248" t="s">
        <v>82</v>
      </c>
      <c r="K2745" s="248" t="s">
        <v>40</v>
      </c>
      <c r="L2745"/>
    </row>
    <row r="2746" spans="2:12" ht="25.5" x14ac:dyDescent="0.25">
      <c r="B2746" s="250" t="s">
        <v>2272</v>
      </c>
      <c r="C2746" s="251" t="s">
        <v>894</v>
      </c>
      <c r="D2746" s="250" t="s">
        <v>462</v>
      </c>
      <c r="E2746" s="250" t="s">
        <v>895</v>
      </c>
      <c r="F2746" s="521" t="s">
        <v>2854</v>
      </c>
      <c r="G2746" s="521"/>
      <c r="H2746" s="252" t="s">
        <v>292</v>
      </c>
      <c r="I2746" s="253">
        <v>1</v>
      </c>
      <c r="J2746" s="254">
        <v>455.23</v>
      </c>
      <c r="K2746" s="254">
        <v>455.23</v>
      </c>
      <c r="L2746"/>
    </row>
    <row r="2747" spans="2:12" ht="15" x14ac:dyDescent="0.25">
      <c r="B2747" s="247" t="s">
        <v>38</v>
      </c>
      <c r="C2747" s="248" t="s">
        <v>24</v>
      </c>
      <c r="D2747" s="247" t="s">
        <v>50</v>
      </c>
      <c r="E2747" s="247" t="s">
        <v>45</v>
      </c>
      <c r="F2747" s="520" t="s">
        <v>2152</v>
      </c>
      <c r="G2747" s="522"/>
      <c r="H2747" s="249" t="s">
        <v>39</v>
      </c>
      <c r="I2747" s="248" t="s">
        <v>41</v>
      </c>
      <c r="J2747" s="248" t="s">
        <v>82</v>
      </c>
      <c r="K2747" s="248" t="s">
        <v>40</v>
      </c>
      <c r="L2747"/>
    </row>
    <row r="2748" spans="2:12" ht="15" x14ac:dyDescent="0.25">
      <c r="B2748" s="255" t="s">
        <v>2273</v>
      </c>
      <c r="C2748" s="256" t="s">
        <v>3421</v>
      </c>
      <c r="D2748" s="255" t="s">
        <v>462</v>
      </c>
      <c r="E2748" s="255" t="s">
        <v>3422</v>
      </c>
      <c r="F2748" s="518" t="s">
        <v>2892</v>
      </c>
      <c r="G2748" s="518"/>
      <c r="H2748" s="257" t="s">
        <v>292</v>
      </c>
      <c r="I2748" s="258">
        <v>1</v>
      </c>
      <c r="J2748" s="259" t="s">
        <v>2066</v>
      </c>
      <c r="K2748" s="270" t="s">
        <v>2066</v>
      </c>
      <c r="L2748"/>
    </row>
    <row r="2749" spans="2:12" ht="15" x14ac:dyDescent="0.25">
      <c r="B2749" s="523" t="s">
        <v>2697</v>
      </c>
      <c r="C2749" s="522"/>
      <c r="D2749" s="522"/>
      <c r="E2749" s="522"/>
      <c r="F2749" s="522"/>
      <c r="G2749" s="522"/>
      <c r="H2749" s="522"/>
      <c r="I2749" s="522"/>
      <c r="J2749" s="522"/>
      <c r="K2749" s="522"/>
      <c r="L2749"/>
    </row>
    <row r="2750" spans="2:12" ht="15" x14ac:dyDescent="0.25">
      <c r="B2750" s="247" t="s">
        <v>38</v>
      </c>
      <c r="C2750" s="248" t="s">
        <v>24</v>
      </c>
      <c r="D2750" s="247" t="s">
        <v>50</v>
      </c>
      <c r="E2750" s="247" t="s">
        <v>45</v>
      </c>
      <c r="F2750" s="520" t="s">
        <v>2152</v>
      </c>
      <c r="G2750" s="522"/>
      <c r="H2750" s="249" t="s">
        <v>39</v>
      </c>
      <c r="I2750" s="248" t="s">
        <v>41</v>
      </c>
      <c r="J2750" s="248" t="s">
        <v>82</v>
      </c>
      <c r="K2750" s="248" t="s">
        <v>40</v>
      </c>
      <c r="L2750"/>
    </row>
    <row r="2751" spans="2:12" ht="15" x14ac:dyDescent="0.25">
      <c r="B2751" s="255" t="s">
        <v>2273</v>
      </c>
      <c r="C2751" s="256" t="s">
        <v>3421</v>
      </c>
      <c r="D2751" s="255" t="s">
        <v>462</v>
      </c>
      <c r="E2751" s="255" t="s">
        <v>3422</v>
      </c>
      <c r="F2751" s="518" t="s">
        <v>2892</v>
      </c>
      <c r="G2751" s="518"/>
      <c r="H2751" s="257" t="s">
        <v>292</v>
      </c>
      <c r="I2751" s="258">
        <v>1</v>
      </c>
      <c r="J2751" s="259" t="s">
        <v>2066</v>
      </c>
      <c r="K2751" s="270" t="s">
        <v>2066</v>
      </c>
      <c r="L2751"/>
    </row>
    <row r="2752" spans="2:12" ht="25.5" x14ac:dyDescent="0.25">
      <c r="B2752" s="260"/>
      <c r="C2752" s="260"/>
      <c r="D2752" s="260"/>
      <c r="E2752" s="260"/>
      <c r="F2752" s="260" t="s">
        <v>2274</v>
      </c>
      <c r="G2752" s="261">
        <v>0</v>
      </c>
      <c r="H2752" s="260" t="s">
        <v>2275</v>
      </c>
      <c r="I2752" s="261">
        <v>0</v>
      </c>
      <c r="J2752" s="260" t="s">
        <v>2276</v>
      </c>
      <c r="K2752" s="261">
        <v>0</v>
      </c>
      <c r="L2752"/>
    </row>
    <row r="2753" spans="2:12" ht="25.5" x14ac:dyDescent="0.25">
      <c r="B2753" s="260"/>
      <c r="C2753" s="260"/>
      <c r="D2753" s="260"/>
      <c r="E2753" s="260"/>
      <c r="F2753" s="260" t="s">
        <v>2277</v>
      </c>
      <c r="G2753" s="261">
        <v>0</v>
      </c>
      <c r="H2753" s="260"/>
      <c r="I2753" s="519" t="s">
        <v>2278</v>
      </c>
      <c r="J2753" s="519"/>
      <c r="K2753" s="261">
        <v>455.23</v>
      </c>
      <c r="L2753"/>
    </row>
    <row r="2754" spans="2:12" ht="15.75" thickBot="1" x14ac:dyDescent="0.3">
      <c r="B2754" s="222"/>
      <c r="C2754" s="222"/>
      <c r="D2754" s="222"/>
      <c r="E2754" s="222"/>
      <c r="F2754" s="222"/>
      <c r="G2754" s="222"/>
      <c r="H2754" s="222" t="s">
        <v>2279</v>
      </c>
      <c r="I2754" s="262" t="s">
        <v>2929</v>
      </c>
      <c r="J2754" s="222" t="s">
        <v>2280</v>
      </c>
      <c r="K2754" s="263">
        <v>22761.5</v>
      </c>
      <c r="L2754"/>
    </row>
    <row r="2755" spans="2:12" ht="15.75" thickTop="1" x14ac:dyDescent="0.25">
      <c r="B2755" s="264"/>
      <c r="C2755" s="264"/>
      <c r="D2755" s="264"/>
      <c r="E2755" s="264"/>
      <c r="F2755" s="264"/>
      <c r="G2755" s="264"/>
      <c r="H2755" s="264"/>
      <c r="I2755" s="264"/>
      <c r="J2755" s="264"/>
      <c r="K2755" s="264"/>
      <c r="L2755"/>
    </row>
    <row r="2756" spans="2:12" ht="15" x14ac:dyDescent="0.25">
      <c r="B2756" s="247" t="s">
        <v>896</v>
      </c>
      <c r="C2756" s="248" t="s">
        <v>24</v>
      </c>
      <c r="D2756" s="247" t="s">
        <v>50</v>
      </c>
      <c r="E2756" s="247" t="s">
        <v>45</v>
      </c>
      <c r="F2756" s="520" t="s">
        <v>2152</v>
      </c>
      <c r="G2756" s="520"/>
      <c r="H2756" s="249" t="s">
        <v>39</v>
      </c>
      <c r="I2756" s="248" t="s">
        <v>41</v>
      </c>
      <c r="J2756" s="248" t="s">
        <v>2271</v>
      </c>
      <c r="K2756" s="248" t="s">
        <v>82</v>
      </c>
      <c r="L2756" s="248" t="s">
        <v>40</v>
      </c>
    </row>
    <row r="2757" spans="2:12" ht="25.5" x14ac:dyDescent="0.25">
      <c r="B2757" s="250" t="s">
        <v>2272</v>
      </c>
      <c r="C2757" s="251" t="s">
        <v>897</v>
      </c>
      <c r="D2757" s="250" t="s">
        <v>890</v>
      </c>
      <c r="E2757" s="250" t="s">
        <v>898</v>
      </c>
      <c r="F2757" s="521">
        <v>1293</v>
      </c>
      <c r="G2757" s="521"/>
      <c r="H2757" s="252" t="s">
        <v>899</v>
      </c>
      <c r="I2757" s="253">
        <v>1</v>
      </c>
      <c r="J2757" s="254"/>
      <c r="K2757" s="254">
        <v>837.32</v>
      </c>
      <c r="L2757" s="254">
        <v>837.32</v>
      </c>
    </row>
    <row r="2758" spans="2:12" ht="25.5" x14ac:dyDescent="0.25">
      <c r="B2758" s="255" t="s">
        <v>2273</v>
      </c>
      <c r="C2758" s="256" t="s">
        <v>2160</v>
      </c>
      <c r="D2758" s="255" t="s">
        <v>229</v>
      </c>
      <c r="E2758" s="255" t="s">
        <v>2161</v>
      </c>
      <c r="F2758" s="518" t="s">
        <v>2162</v>
      </c>
      <c r="G2758" s="518"/>
      <c r="H2758" s="257" t="s">
        <v>231</v>
      </c>
      <c r="I2758" s="258">
        <v>6.52</v>
      </c>
      <c r="J2758" s="258">
        <v>0</v>
      </c>
      <c r="K2758" s="259">
        <v>15.3</v>
      </c>
      <c r="L2758" s="259">
        <v>99.76</v>
      </c>
    </row>
    <row r="2759" spans="2:12" ht="38.25" x14ac:dyDescent="0.25">
      <c r="B2759" s="255" t="s">
        <v>2273</v>
      </c>
      <c r="C2759" s="256" t="s">
        <v>3423</v>
      </c>
      <c r="D2759" s="255" t="s">
        <v>890</v>
      </c>
      <c r="E2759" s="255" t="s">
        <v>3424</v>
      </c>
      <c r="F2759" s="518" t="s">
        <v>2283</v>
      </c>
      <c r="G2759" s="518"/>
      <c r="H2759" s="257" t="s">
        <v>231</v>
      </c>
      <c r="I2759" s="258">
        <v>5.75</v>
      </c>
      <c r="J2759" s="258">
        <v>0</v>
      </c>
      <c r="K2759" s="259">
        <v>0.83</v>
      </c>
      <c r="L2759" s="259">
        <v>4.7699999999999996</v>
      </c>
    </row>
    <row r="2760" spans="2:12" ht="25.5" x14ac:dyDescent="0.25">
      <c r="B2760" s="255" t="s">
        <v>2273</v>
      </c>
      <c r="C2760" s="256" t="s">
        <v>2163</v>
      </c>
      <c r="D2760" s="255" t="s">
        <v>229</v>
      </c>
      <c r="E2760" s="255" t="s">
        <v>2164</v>
      </c>
      <c r="F2760" s="518" t="s">
        <v>2162</v>
      </c>
      <c r="G2760" s="518"/>
      <c r="H2760" s="257" t="s">
        <v>231</v>
      </c>
      <c r="I2760" s="258">
        <v>6.52</v>
      </c>
      <c r="J2760" s="258">
        <v>0</v>
      </c>
      <c r="K2760" s="259">
        <v>16.78</v>
      </c>
      <c r="L2760" s="259">
        <v>109.41</v>
      </c>
    </row>
    <row r="2761" spans="2:12" ht="38.25" x14ac:dyDescent="0.25">
      <c r="B2761" s="255" t="s">
        <v>2273</v>
      </c>
      <c r="C2761" s="256" t="s">
        <v>3425</v>
      </c>
      <c r="D2761" s="255" t="s">
        <v>890</v>
      </c>
      <c r="E2761" s="255" t="s">
        <v>3426</v>
      </c>
      <c r="F2761" s="518" t="s">
        <v>2283</v>
      </c>
      <c r="G2761" s="518"/>
      <c r="H2761" s="257" t="s">
        <v>231</v>
      </c>
      <c r="I2761" s="258">
        <v>5.75</v>
      </c>
      <c r="J2761" s="258">
        <v>0</v>
      </c>
      <c r="K2761" s="259">
        <v>0.7</v>
      </c>
      <c r="L2761" s="259">
        <v>4.03</v>
      </c>
    </row>
    <row r="2762" spans="2:12" ht="38.25" x14ac:dyDescent="0.25">
      <c r="B2762" s="255" t="s">
        <v>2273</v>
      </c>
      <c r="C2762" s="256" t="s">
        <v>3427</v>
      </c>
      <c r="D2762" s="255" t="s">
        <v>890</v>
      </c>
      <c r="E2762" s="255" t="s">
        <v>3428</v>
      </c>
      <c r="F2762" s="518" t="s">
        <v>2892</v>
      </c>
      <c r="G2762" s="518"/>
      <c r="H2762" s="257" t="s">
        <v>231</v>
      </c>
      <c r="I2762" s="258">
        <v>1.7</v>
      </c>
      <c r="J2762" s="258">
        <v>0</v>
      </c>
      <c r="K2762" s="259">
        <v>100.72</v>
      </c>
      <c r="L2762" s="259">
        <v>171.22</v>
      </c>
    </row>
    <row r="2763" spans="2:12" ht="38.25" x14ac:dyDescent="0.25">
      <c r="B2763" s="255" t="s">
        <v>2273</v>
      </c>
      <c r="C2763" s="256" t="s">
        <v>3429</v>
      </c>
      <c r="D2763" s="255" t="s">
        <v>890</v>
      </c>
      <c r="E2763" s="255" t="s">
        <v>3430</v>
      </c>
      <c r="F2763" s="518" t="s">
        <v>2283</v>
      </c>
      <c r="G2763" s="518"/>
      <c r="H2763" s="257" t="s">
        <v>279</v>
      </c>
      <c r="I2763" s="258">
        <v>0.156</v>
      </c>
      <c r="J2763" s="258">
        <v>0</v>
      </c>
      <c r="K2763" s="259">
        <v>25.59</v>
      </c>
      <c r="L2763" s="259">
        <v>3.99</v>
      </c>
    </row>
    <row r="2764" spans="2:12" ht="25.5" x14ac:dyDescent="0.25">
      <c r="B2764" s="255" t="s">
        <v>2273</v>
      </c>
      <c r="C2764" s="256" t="s">
        <v>2197</v>
      </c>
      <c r="D2764" s="255" t="s">
        <v>229</v>
      </c>
      <c r="E2764" s="255" t="s">
        <v>2198</v>
      </c>
      <c r="F2764" s="518" t="s">
        <v>2162</v>
      </c>
      <c r="G2764" s="518"/>
      <c r="H2764" s="257" t="s">
        <v>231</v>
      </c>
      <c r="I2764" s="258">
        <v>5.75</v>
      </c>
      <c r="J2764" s="258">
        <v>0</v>
      </c>
      <c r="K2764" s="259">
        <v>23.41</v>
      </c>
      <c r="L2764" s="259">
        <v>134.61000000000001</v>
      </c>
    </row>
    <row r="2765" spans="2:12" ht="38.25" x14ac:dyDescent="0.25">
      <c r="B2765" s="255" t="s">
        <v>2273</v>
      </c>
      <c r="C2765" s="256" t="s">
        <v>3431</v>
      </c>
      <c r="D2765" s="255" t="s">
        <v>890</v>
      </c>
      <c r="E2765" s="255" t="s">
        <v>3432</v>
      </c>
      <c r="F2765" s="518" t="s">
        <v>2283</v>
      </c>
      <c r="G2765" s="518"/>
      <c r="H2765" s="257" t="s">
        <v>231</v>
      </c>
      <c r="I2765" s="258">
        <v>5.75</v>
      </c>
      <c r="J2765" s="258">
        <v>0</v>
      </c>
      <c r="K2765" s="259">
        <v>3.85</v>
      </c>
      <c r="L2765" s="259">
        <v>22.14</v>
      </c>
    </row>
    <row r="2766" spans="2:12" ht="25.5" x14ac:dyDescent="0.25">
      <c r="B2766" s="255" t="s">
        <v>2273</v>
      </c>
      <c r="C2766" s="256" t="s">
        <v>2904</v>
      </c>
      <c r="D2766" s="255" t="s">
        <v>229</v>
      </c>
      <c r="E2766" s="255" t="s">
        <v>2905</v>
      </c>
      <c r="F2766" s="518" t="s">
        <v>2283</v>
      </c>
      <c r="G2766" s="518"/>
      <c r="H2766" s="257" t="s">
        <v>360</v>
      </c>
      <c r="I2766" s="258">
        <v>2.2490000000000001</v>
      </c>
      <c r="J2766" s="258">
        <v>0</v>
      </c>
      <c r="K2766" s="259">
        <v>25.9</v>
      </c>
      <c r="L2766" s="259">
        <v>58.25</v>
      </c>
    </row>
    <row r="2767" spans="2:12" ht="25.5" x14ac:dyDescent="0.25">
      <c r="B2767" s="255" t="s">
        <v>2273</v>
      </c>
      <c r="C2767" s="256" t="s">
        <v>3433</v>
      </c>
      <c r="D2767" s="255" t="s">
        <v>434</v>
      </c>
      <c r="E2767" s="255" t="s">
        <v>3434</v>
      </c>
      <c r="F2767" s="518" t="s">
        <v>2283</v>
      </c>
      <c r="G2767" s="518"/>
      <c r="H2767" s="257" t="s">
        <v>2979</v>
      </c>
      <c r="I2767" s="258">
        <v>17.143000000000001</v>
      </c>
      <c r="J2767" s="258">
        <v>0</v>
      </c>
      <c r="K2767" s="259">
        <v>6.12</v>
      </c>
      <c r="L2767" s="259">
        <v>104.92</v>
      </c>
    </row>
    <row r="2768" spans="2:12" ht="25.5" x14ac:dyDescent="0.25">
      <c r="B2768" s="255" t="s">
        <v>2273</v>
      </c>
      <c r="C2768" s="256" t="s">
        <v>2176</v>
      </c>
      <c r="D2768" s="255" t="s">
        <v>229</v>
      </c>
      <c r="E2768" s="255" t="s">
        <v>2177</v>
      </c>
      <c r="F2768" s="518" t="s">
        <v>2162</v>
      </c>
      <c r="G2768" s="518"/>
      <c r="H2768" s="257" t="s">
        <v>231</v>
      </c>
      <c r="I2768" s="258">
        <v>1.44</v>
      </c>
      <c r="J2768" s="258">
        <v>0</v>
      </c>
      <c r="K2768" s="259">
        <v>23.41</v>
      </c>
      <c r="L2768" s="259">
        <v>33.71</v>
      </c>
    </row>
    <row r="2769" spans="2:12" ht="38.25" x14ac:dyDescent="0.25">
      <c r="B2769" s="255" t="s">
        <v>2273</v>
      </c>
      <c r="C2769" s="256" t="s">
        <v>3435</v>
      </c>
      <c r="D2769" s="255" t="s">
        <v>890</v>
      </c>
      <c r="E2769" s="255" t="s">
        <v>3436</v>
      </c>
      <c r="F2769" s="518" t="s">
        <v>2283</v>
      </c>
      <c r="G2769" s="518"/>
      <c r="H2769" s="257" t="s">
        <v>428</v>
      </c>
      <c r="I2769" s="258">
        <v>0.16</v>
      </c>
      <c r="J2769" s="258">
        <v>0</v>
      </c>
      <c r="K2769" s="259">
        <v>47.44</v>
      </c>
      <c r="L2769" s="259">
        <v>7.59</v>
      </c>
    </row>
    <row r="2770" spans="2:12" ht="38.25" x14ac:dyDescent="0.25">
      <c r="B2770" s="255" t="s">
        <v>2273</v>
      </c>
      <c r="C2770" s="256" t="s">
        <v>3437</v>
      </c>
      <c r="D2770" s="255" t="s">
        <v>890</v>
      </c>
      <c r="E2770" s="255" t="s">
        <v>3438</v>
      </c>
      <c r="F2770" s="518" t="s">
        <v>2283</v>
      </c>
      <c r="G2770" s="518"/>
      <c r="H2770" s="257" t="s">
        <v>2979</v>
      </c>
      <c r="I2770" s="258">
        <v>0.90900000000000003</v>
      </c>
      <c r="J2770" s="258">
        <v>0</v>
      </c>
      <c r="K2770" s="259">
        <v>45.81</v>
      </c>
      <c r="L2770" s="259">
        <v>41.64</v>
      </c>
    </row>
    <row r="2771" spans="2:12" ht="38.25" x14ac:dyDescent="0.25">
      <c r="B2771" s="255" t="s">
        <v>2273</v>
      </c>
      <c r="C2771" s="256" t="s">
        <v>3439</v>
      </c>
      <c r="D2771" s="255" t="s">
        <v>890</v>
      </c>
      <c r="E2771" s="255" t="s">
        <v>3440</v>
      </c>
      <c r="F2771" s="518" t="s">
        <v>2283</v>
      </c>
      <c r="G2771" s="518"/>
      <c r="H2771" s="257" t="s">
        <v>231</v>
      </c>
      <c r="I2771" s="258">
        <v>2.88</v>
      </c>
      <c r="J2771" s="258">
        <v>0</v>
      </c>
      <c r="K2771" s="259">
        <v>14.36</v>
      </c>
      <c r="L2771" s="259">
        <v>41.36</v>
      </c>
    </row>
    <row r="2772" spans="2:12" ht="25.5" x14ac:dyDescent="0.25">
      <c r="B2772" s="260"/>
      <c r="C2772" s="260"/>
      <c r="D2772" s="260"/>
      <c r="E2772" s="260"/>
      <c r="F2772" s="260"/>
      <c r="G2772" s="260" t="s">
        <v>2274</v>
      </c>
      <c r="H2772" s="261">
        <v>193.86</v>
      </c>
      <c r="I2772" s="260" t="s">
        <v>2275</v>
      </c>
      <c r="J2772" s="261">
        <v>183.6</v>
      </c>
      <c r="K2772" s="260" t="s">
        <v>2276</v>
      </c>
      <c r="L2772" s="261">
        <v>377.46</v>
      </c>
    </row>
    <row r="2773" spans="2:12" ht="25.5" x14ac:dyDescent="0.25">
      <c r="B2773" s="260"/>
      <c r="C2773" s="260"/>
      <c r="D2773" s="260"/>
      <c r="E2773" s="260"/>
      <c r="F2773" s="260"/>
      <c r="G2773" s="260" t="s">
        <v>2277</v>
      </c>
      <c r="H2773" s="261">
        <v>0</v>
      </c>
      <c r="I2773" s="519"/>
      <c r="J2773" s="519" t="s">
        <v>2278</v>
      </c>
      <c r="K2773" s="260"/>
      <c r="L2773" s="261">
        <v>837.32</v>
      </c>
    </row>
    <row r="2774" spans="2:12" ht="13.5" thickBot="1" x14ac:dyDescent="0.3">
      <c r="B2774" s="222"/>
      <c r="C2774" s="222"/>
      <c r="D2774" s="222"/>
      <c r="E2774" s="222"/>
      <c r="F2774" s="222"/>
      <c r="G2774" s="222"/>
      <c r="H2774" s="222"/>
      <c r="I2774" s="222" t="s">
        <v>2279</v>
      </c>
      <c r="J2774" s="262" t="s">
        <v>2677</v>
      </c>
      <c r="K2774" s="222" t="s">
        <v>2280</v>
      </c>
      <c r="L2774" s="263">
        <v>6698.56</v>
      </c>
    </row>
    <row r="2775" spans="2:12" ht="13.5" thickTop="1" x14ac:dyDescent="0.25">
      <c r="B2775" s="264"/>
      <c r="C2775" s="264"/>
      <c r="D2775" s="264"/>
      <c r="E2775" s="264"/>
      <c r="F2775" s="264"/>
      <c r="G2775" s="264"/>
      <c r="H2775" s="264"/>
      <c r="I2775" s="264"/>
      <c r="J2775" s="264"/>
      <c r="K2775" s="264"/>
      <c r="L2775" s="264"/>
    </row>
    <row r="2776" spans="2:12" ht="15" x14ac:dyDescent="0.25">
      <c r="B2776" s="247" t="s">
        <v>900</v>
      </c>
      <c r="C2776" s="248" t="s">
        <v>24</v>
      </c>
      <c r="D2776" s="247" t="s">
        <v>50</v>
      </c>
      <c r="E2776" s="247" t="s">
        <v>45</v>
      </c>
      <c r="F2776" s="520" t="s">
        <v>2152</v>
      </c>
      <c r="G2776" s="520"/>
      <c r="H2776" s="249" t="s">
        <v>39</v>
      </c>
      <c r="I2776" s="248" t="s">
        <v>41</v>
      </c>
      <c r="J2776" s="248" t="s">
        <v>2271</v>
      </c>
      <c r="K2776" s="248" t="s">
        <v>82</v>
      </c>
      <c r="L2776" s="248" t="s">
        <v>40</v>
      </c>
    </row>
    <row r="2777" spans="2:12" ht="25.5" x14ac:dyDescent="0.25">
      <c r="B2777" s="250" t="s">
        <v>2272</v>
      </c>
      <c r="C2777" s="251" t="s">
        <v>901</v>
      </c>
      <c r="D2777" s="250" t="s">
        <v>660</v>
      </c>
      <c r="E2777" s="250" t="s">
        <v>902</v>
      </c>
      <c r="F2777" s="521">
        <v>0</v>
      </c>
      <c r="G2777" s="521"/>
      <c r="H2777" s="252" t="s">
        <v>428</v>
      </c>
      <c r="I2777" s="253">
        <v>1</v>
      </c>
      <c r="J2777" s="254"/>
      <c r="K2777" s="254">
        <v>6111.12</v>
      </c>
      <c r="L2777" s="254">
        <v>6111.12</v>
      </c>
    </row>
    <row r="2778" spans="2:12" x14ac:dyDescent="0.25">
      <c r="B2778" s="255" t="s">
        <v>2273</v>
      </c>
      <c r="C2778" s="256" t="s">
        <v>3441</v>
      </c>
      <c r="D2778" s="255" t="s">
        <v>660</v>
      </c>
      <c r="E2778" s="255" t="s">
        <v>3442</v>
      </c>
      <c r="F2778" s="518" t="s">
        <v>2952</v>
      </c>
      <c r="G2778" s="518"/>
      <c r="H2778" s="257" t="s">
        <v>231</v>
      </c>
      <c r="I2778" s="258">
        <v>24</v>
      </c>
      <c r="J2778" s="258">
        <v>0</v>
      </c>
      <c r="K2778" s="259">
        <v>0.94</v>
      </c>
      <c r="L2778" s="259">
        <v>22.56</v>
      </c>
    </row>
    <row r="2779" spans="2:12" x14ac:dyDescent="0.25">
      <c r="B2779" s="255" t="s">
        <v>2273</v>
      </c>
      <c r="C2779" s="256" t="s">
        <v>3443</v>
      </c>
      <c r="D2779" s="255" t="s">
        <v>660</v>
      </c>
      <c r="E2779" s="255" t="s">
        <v>3444</v>
      </c>
      <c r="F2779" s="518" t="s">
        <v>2952</v>
      </c>
      <c r="G2779" s="518"/>
      <c r="H2779" s="257" t="s">
        <v>231</v>
      </c>
      <c r="I2779" s="258">
        <v>24</v>
      </c>
      <c r="J2779" s="258">
        <v>0</v>
      </c>
      <c r="K2779" s="259">
        <v>1.52</v>
      </c>
      <c r="L2779" s="259">
        <v>36.479999999999997</v>
      </c>
    </row>
    <row r="2780" spans="2:12" ht="25.5" x14ac:dyDescent="0.25">
      <c r="B2780" s="255" t="s">
        <v>2273</v>
      </c>
      <c r="C2780" s="256" t="s">
        <v>2163</v>
      </c>
      <c r="D2780" s="255" t="s">
        <v>229</v>
      </c>
      <c r="E2780" s="255" t="s">
        <v>2164</v>
      </c>
      <c r="F2780" s="518" t="s">
        <v>2162</v>
      </c>
      <c r="G2780" s="518"/>
      <c r="H2780" s="257" t="s">
        <v>231</v>
      </c>
      <c r="I2780" s="258">
        <v>72</v>
      </c>
      <c r="J2780" s="258">
        <v>0</v>
      </c>
      <c r="K2780" s="259">
        <v>16.78</v>
      </c>
      <c r="L2780" s="259">
        <v>1208.1600000000001</v>
      </c>
    </row>
    <row r="2781" spans="2:12" ht="25.5" x14ac:dyDescent="0.25">
      <c r="B2781" s="255" t="s">
        <v>2273</v>
      </c>
      <c r="C2781" s="256" t="s">
        <v>2184</v>
      </c>
      <c r="D2781" s="255" t="s">
        <v>229</v>
      </c>
      <c r="E2781" s="255" t="s">
        <v>2185</v>
      </c>
      <c r="F2781" s="518" t="s">
        <v>2162</v>
      </c>
      <c r="G2781" s="518"/>
      <c r="H2781" s="257" t="s">
        <v>231</v>
      </c>
      <c r="I2781" s="258">
        <v>24</v>
      </c>
      <c r="J2781" s="258">
        <v>0</v>
      </c>
      <c r="K2781" s="259">
        <v>23.41</v>
      </c>
      <c r="L2781" s="259">
        <v>561.84</v>
      </c>
    </row>
    <row r="2782" spans="2:12" x14ac:dyDescent="0.25">
      <c r="B2782" s="255" t="s">
        <v>2273</v>
      </c>
      <c r="C2782" s="256" t="s">
        <v>3445</v>
      </c>
      <c r="D2782" s="255" t="s">
        <v>660</v>
      </c>
      <c r="E2782" s="255" t="s">
        <v>3446</v>
      </c>
      <c r="F2782" s="518" t="s">
        <v>2952</v>
      </c>
      <c r="G2782" s="518"/>
      <c r="H2782" s="257" t="s">
        <v>231</v>
      </c>
      <c r="I2782" s="258">
        <v>24</v>
      </c>
      <c r="J2782" s="258">
        <v>0</v>
      </c>
      <c r="K2782" s="259">
        <v>178.42</v>
      </c>
      <c r="L2782" s="259">
        <v>4282.08</v>
      </c>
    </row>
    <row r="2783" spans="2:12" ht="25.5" x14ac:dyDescent="0.25">
      <c r="B2783" s="260"/>
      <c r="C2783" s="260"/>
      <c r="D2783" s="260"/>
      <c r="E2783" s="260"/>
      <c r="F2783" s="260"/>
      <c r="G2783" s="260" t="s">
        <v>2274</v>
      </c>
      <c r="H2783" s="261">
        <v>909.04</v>
      </c>
      <c r="I2783" s="260" t="s">
        <v>2275</v>
      </c>
      <c r="J2783" s="261">
        <v>860.96</v>
      </c>
      <c r="K2783" s="260" t="s">
        <v>2276</v>
      </c>
      <c r="L2783" s="261">
        <v>1770</v>
      </c>
    </row>
    <row r="2784" spans="2:12" ht="25.5" x14ac:dyDescent="0.25">
      <c r="B2784" s="260"/>
      <c r="C2784" s="260"/>
      <c r="D2784" s="260"/>
      <c r="E2784" s="260"/>
      <c r="F2784" s="260"/>
      <c r="G2784" s="260" t="s">
        <v>2277</v>
      </c>
      <c r="H2784" s="261">
        <v>0</v>
      </c>
      <c r="I2784" s="519"/>
      <c r="J2784" s="519" t="s">
        <v>2278</v>
      </c>
      <c r="K2784" s="260"/>
      <c r="L2784" s="261">
        <v>6111.12</v>
      </c>
    </row>
    <row r="2785" spans="2:12" ht="13.5" thickBot="1" x14ac:dyDescent="0.3">
      <c r="B2785" s="222"/>
      <c r="C2785" s="222"/>
      <c r="D2785" s="222"/>
      <c r="E2785" s="222"/>
      <c r="F2785" s="222"/>
      <c r="G2785" s="222"/>
      <c r="H2785" s="222"/>
      <c r="I2785" s="222" t="s">
        <v>2279</v>
      </c>
      <c r="J2785" s="262" t="s">
        <v>2553</v>
      </c>
      <c r="K2785" s="222" t="s">
        <v>2280</v>
      </c>
      <c r="L2785" s="263">
        <v>6111.12</v>
      </c>
    </row>
    <row r="2786" spans="2:12" ht="13.5" thickTop="1" x14ac:dyDescent="0.25">
      <c r="B2786" s="264"/>
      <c r="C2786" s="264"/>
      <c r="D2786" s="264"/>
      <c r="E2786" s="264"/>
      <c r="F2786" s="264"/>
      <c r="G2786" s="264"/>
      <c r="H2786" s="264"/>
      <c r="I2786" s="264"/>
      <c r="J2786" s="264"/>
      <c r="K2786" s="264"/>
      <c r="L2786" s="264"/>
    </row>
    <row r="2787" spans="2:12" ht="15" x14ac:dyDescent="0.25">
      <c r="B2787" s="247" t="s">
        <v>903</v>
      </c>
      <c r="C2787" s="248" t="s">
        <v>24</v>
      </c>
      <c r="D2787" s="247" t="s">
        <v>50</v>
      </c>
      <c r="E2787" s="247" t="s">
        <v>45</v>
      </c>
      <c r="F2787" s="520" t="s">
        <v>2152</v>
      </c>
      <c r="G2787" s="520"/>
      <c r="H2787" s="249" t="s">
        <v>39</v>
      </c>
      <c r="I2787" s="248" t="s">
        <v>41</v>
      </c>
      <c r="J2787" s="248" t="s">
        <v>2271</v>
      </c>
      <c r="K2787" s="248" t="s">
        <v>82</v>
      </c>
      <c r="L2787" s="248" t="s">
        <v>40</v>
      </c>
    </row>
    <row r="2788" spans="2:12" ht="25.5" x14ac:dyDescent="0.25">
      <c r="B2788" s="250" t="s">
        <v>2272</v>
      </c>
      <c r="C2788" s="251" t="s">
        <v>904</v>
      </c>
      <c r="D2788" s="250" t="s">
        <v>890</v>
      </c>
      <c r="E2788" s="250" t="s">
        <v>905</v>
      </c>
      <c r="F2788" s="521">
        <v>2490</v>
      </c>
      <c r="G2788" s="521"/>
      <c r="H2788" s="252" t="s">
        <v>284</v>
      </c>
      <c r="I2788" s="253">
        <v>1</v>
      </c>
      <c r="J2788" s="254"/>
      <c r="K2788" s="254">
        <v>1469.74</v>
      </c>
      <c r="L2788" s="254">
        <v>1469.74</v>
      </c>
    </row>
    <row r="2789" spans="2:12" ht="38.25" x14ac:dyDescent="0.25">
      <c r="B2789" s="265" t="s">
        <v>2652</v>
      </c>
      <c r="C2789" s="266" t="s">
        <v>3447</v>
      </c>
      <c r="D2789" s="265" t="s">
        <v>890</v>
      </c>
      <c r="E2789" s="265" t="s">
        <v>3448</v>
      </c>
      <c r="F2789" s="524">
        <v>2400</v>
      </c>
      <c r="G2789" s="524"/>
      <c r="H2789" s="267" t="s">
        <v>234</v>
      </c>
      <c r="I2789" s="268">
        <v>8</v>
      </c>
      <c r="J2789" s="268">
        <v>0</v>
      </c>
      <c r="K2789" s="269">
        <v>117.05</v>
      </c>
      <c r="L2789" s="269">
        <v>936.4</v>
      </c>
    </row>
    <row r="2790" spans="2:12" ht="51" x14ac:dyDescent="0.25">
      <c r="B2790" s="255" t="s">
        <v>2273</v>
      </c>
      <c r="C2790" s="256" t="s">
        <v>3449</v>
      </c>
      <c r="D2790" s="255" t="s">
        <v>890</v>
      </c>
      <c r="E2790" s="255" t="s">
        <v>3450</v>
      </c>
      <c r="F2790" s="518" t="s">
        <v>2283</v>
      </c>
      <c r="G2790" s="518"/>
      <c r="H2790" s="257" t="s">
        <v>231</v>
      </c>
      <c r="I2790" s="258">
        <v>1</v>
      </c>
      <c r="J2790" s="258">
        <v>0</v>
      </c>
      <c r="K2790" s="259">
        <v>53.34</v>
      </c>
      <c r="L2790" s="259">
        <v>53.34</v>
      </c>
    </row>
    <row r="2791" spans="2:12" ht="25.5" x14ac:dyDescent="0.25">
      <c r="B2791" s="255" t="s">
        <v>2273</v>
      </c>
      <c r="C2791" s="256" t="s">
        <v>2445</v>
      </c>
      <c r="D2791" s="255" t="s">
        <v>229</v>
      </c>
      <c r="E2791" s="255" t="s">
        <v>2446</v>
      </c>
      <c r="F2791" s="518" t="s">
        <v>2283</v>
      </c>
      <c r="G2791" s="518"/>
      <c r="H2791" s="257" t="s">
        <v>360</v>
      </c>
      <c r="I2791" s="258">
        <v>750</v>
      </c>
      <c r="J2791" s="258">
        <v>0</v>
      </c>
      <c r="K2791" s="259">
        <v>0.64</v>
      </c>
      <c r="L2791" s="259">
        <v>480</v>
      </c>
    </row>
    <row r="2792" spans="2:12" ht="25.5" x14ac:dyDescent="0.25">
      <c r="B2792" s="260"/>
      <c r="C2792" s="260"/>
      <c r="D2792" s="260"/>
      <c r="E2792" s="260"/>
      <c r="F2792" s="260"/>
      <c r="G2792" s="260" t="s">
        <v>2274</v>
      </c>
      <c r="H2792" s="261">
        <v>480.92</v>
      </c>
      <c r="I2792" s="260" t="s">
        <v>2275</v>
      </c>
      <c r="J2792" s="261">
        <v>455.48</v>
      </c>
      <c r="K2792" s="260" t="s">
        <v>2276</v>
      </c>
      <c r="L2792" s="261">
        <v>936.4</v>
      </c>
    </row>
    <row r="2793" spans="2:12" ht="25.5" x14ac:dyDescent="0.25">
      <c r="B2793" s="260"/>
      <c r="C2793" s="260"/>
      <c r="D2793" s="260"/>
      <c r="E2793" s="260"/>
      <c r="F2793" s="260"/>
      <c r="G2793" s="260" t="s">
        <v>2277</v>
      </c>
      <c r="H2793" s="261">
        <v>0</v>
      </c>
      <c r="I2793" s="519"/>
      <c r="J2793" s="519" t="s">
        <v>2278</v>
      </c>
      <c r="K2793" s="260"/>
      <c r="L2793" s="261">
        <v>1469.74</v>
      </c>
    </row>
    <row r="2794" spans="2:12" ht="13.5" thickBot="1" x14ac:dyDescent="0.3">
      <c r="B2794" s="222"/>
      <c r="C2794" s="222"/>
      <c r="D2794" s="222"/>
      <c r="E2794" s="222"/>
      <c r="F2794" s="222"/>
      <c r="G2794" s="222"/>
      <c r="H2794" s="222"/>
      <c r="I2794" s="222" t="s">
        <v>2279</v>
      </c>
      <c r="J2794" s="262" t="s">
        <v>2115</v>
      </c>
      <c r="K2794" s="222" t="s">
        <v>2280</v>
      </c>
      <c r="L2794" s="263">
        <v>1969.45</v>
      </c>
    </row>
    <row r="2795" spans="2:12" ht="13.5" thickTop="1" x14ac:dyDescent="0.25">
      <c r="B2795" s="264"/>
      <c r="C2795" s="264"/>
      <c r="D2795" s="264"/>
      <c r="E2795" s="264"/>
      <c r="F2795" s="264"/>
      <c r="G2795" s="264"/>
      <c r="H2795" s="264"/>
      <c r="I2795" s="264"/>
      <c r="J2795" s="264"/>
      <c r="K2795" s="264"/>
      <c r="L2795" s="264"/>
    </row>
    <row r="2796" spans="2:12" ht="15" x14ac:dyDescent="0.25">
      <c r="B2796" s="247" t="s">
        <v>906</v>
      </c>
      <c r="C2796" s="248" t="s">
        <v>24</v>
      </c>
      <c r="D2796" s="247" t="s">
        <v>50</v>
      </c>
      <c r="E2796" s="247" t="s">
        <v>45</v>
      </c>
      <c r="F2796" s="520" t="s">
        <v>2152</v>
      </c>
      <c r="G2796" s="520"/>
      <c r="H2796" s="249" t="s">
        <v>39</v>
      </c>
      <c r="I2796" s="248" t="s">
        <v>41</v>
      </c>
      <c r="J2796" s="248" t="s">
        <v>2271</v>
      </c>
      <c r="K2796" s="248" t="s">
        <v>82</v>
      </c>
      <c r="L2796" s="248" t="s">
        <v>40</v>
      </c>
    </row>
    <row r="2797" spans="2:12" ht="25.5" x14ac:dyDescent="0.25">
      <c r="B2797" s="250" t="s">
        <v>2272</v>
      </c>
      <c r="C2797" s="251" t="s">
        <v>907</v>
      </c>
      <c r="D2797" s="250" t="s">
        <v>229</v>
      </c>
      <c r="E2797" s="250" t="s">
        <v>908</v>
      </c>
      <c r="F2797" s="521">
        <v>8</v>
      </c>
      <c r="G2797" s="521"/>
      <c r="H2797" s="252" t="s">
        <v>292</v>
      </c>
      <c r="I2797" s="253">
        <v>1</v>
      </c>
      <c r="J2797" s="254"/>
      <c r="K2797" s="254">
        <v>95.26</v>
      </c>
      <c r="L2797" s="254">
        <v>95.26</v>
      </c>
    </row>
    <row r="2798" spans="2:12" ht="25.5" x14ac:dyDescent="0.25">
      <c r="B2798" s="255" t="s">
        <v>2273</v>
      </c>
      <c r="C2798" s="256" t="s">
        <v>2184</v>
      </c>
      <c r="D2798" s="255" t="s">
        <v>229</v>
      </c>
      <c r="E2798" s="255" t="s">
        <v>2185</v>
      </c>
      <c r="F2798" s="518" t="s">
        <v>2162</v>
      </c>
      <c r="G2798" s="518"/>
      <c r="H2798" s="257" t="s">
        <v>231</v>
      </c>
      <c r="I2798" s="258">
        <v>0.74</v>
      </c>
      <c r="J2798" s="258">
        <v>0</v>
      </c>
      <c r="K2798" s="259">
        <v>23.41</v>
      </c>
      <c r="L2798" s="259">
        <v>17.32</v>
      </c>
    </row>
    <row r="2799" spans="2:12" ht="25.5" x14ac:dyDescent="0.25">
      <c r="B2799" s="255" t="s">
        <v>2273</v>
      </c>
      <c r="C2799" s="256" t="s">
        <v>2975</v>
      </c>
      <c r="D2799" s="255" t="s">
        <v>229</v>
      </c>
      <c r="E2799" s="255" t="s">
        <v>908</v>
      </c>
      <c r="F2799" s="518" t="s">
        <v>2283</v>
      </c>
      <c r="G2799" s="518"/>
      <c r="H2799" s="257" t="s">
        <v>292</v>
      </c>
      <c r="I2799" s="258">
        <v>1.01</v>
      </c>
      <c r="J2799" s="258">
        <v>0</v>
      </c>
      <c r="K2799" s="259">
        <v>64.33</v>
      </c>
      <c r="L2799" s="259">
        <v>64.97</v>
      </c>
    </row>
    <row r="2800" spans="2:12" ht="25.5" x14ac:dyDescent="0.25">
      <c r="B2800" s="255" t="s">
        <v>2273</v>
      </c>
      <c r="C2800" s="256" t="s">
        <v>2520</v>
      </c>
      <c r="D2800" s="255" t="s">
        <v>229</v>
      </c>
      <c r="E2800" s="255" t="s">
        <v>2521</v>
      </c>
      <c r="F2800" s="518" t="s">
        <v>2283</v>
      </c>
      <c r="G2800" s="518"/>
      <c r="H2800" s="257" t="s">
        <v>292</v>
      </c>
      <c r="I2800" s="258">
        <v>1.6085</v>
      </c>
      <c r="J2800" s="258">
        <v>0</v>
      </c>
      <c r="K2800" s="259">
        <v>0.35</v>
      </c>
      <c r="L2800" s="259">
        <v>0.56000000000000005</v>
      </c>
    </row>
    <row r="2801" spans="2:12" ht="25.5" x14ac:dyDescent="0.25">
      <c r="B2801" s="255" t="s">
        <v>2273</v>
      </c>
      <c r="C2801" s="256" t="s">
        <v>2163</v>
      </c>
      <c r="D2801" s="255" t="s">
        <v>229</v>
      </c>
      <c r="E2801" s="255" t="s">
        <v>2164</v>
      </c>
      <c r="F2801" s="518" t="s">
        <v>2162</v>
      </c>
      <c r="G2801" s="518"/>
      <c r="H2801" s="257" t="s">
        <v>231</v>
      </c>
      <c r="I2801" s="258">
        <v>0.74</v>
      </c>
      <c r="J2801" s="258">
        <v>0</v>
      </c>
      <c r="K2801" s="259">
        <v>16.78</v>
      </c>
      <c r="L2801" s="259">
        <v>12.42</v>
      </c>
    </row>
    <row r="2802" spans="2:12" ht="25.5" x14ac:dyDescent="0.25">
      <c r="B2802" s="260"/>
      <c r="C2802" s="260"/>
      <c r="D2802" s="260"/>
      <c r="E2802" s="260"/>
      <c r="F2802" s="260"/>
      <c r="G2802" s="260" t="s">
        <v>2274</v>
      </c>
      <c r="H2802" s="261">
        <v>15.27</v>
      </c>
      <c r="I2802" s="260" t="s">
        <v>2275</v>
      </c>
      <c r="J2802" s="261">
        <v>14.46</v>
      </c>
      <c r="K2802" s="260" t="s">
        <v>2276</v>
      </c>
      <c r="L2802" s="261">
        <v>29.73</v>
      </c>
    </row>
    <row r="2803" spans="2:12" ht="25.5" x14ac:dyDescent="0.25">
      <c r="B2803" s="260"/>
      <c r="C2803" s="260"/>
      <c r="D2803" s="260"/>
      <c r="E2803" s="260"/>
      <c r="F2803" s="260"/>
      <c r="G2803" s="260" t="s">
        <v>2277</v>
      </c>
      <c r="H2803" s="261">
        <v>0</v>
      </c>
      <c r="I2803" s="519"/>
      <c r="J2803" s="519" t="s">
        <v>2278</v>
      </c>
      <c r="K2803" s="260"/>
      <c r="L2803" s="261">
        <v>95.26</v>
      </c>
    </row>
    <row r="2804" spans="2:12" ht="13.5" thickBot="1" x14ac:dyDescent="0.3">
      <c r="B2804" s="222"/>
      <c r="C2804" s="222"/>
      <c r="D2804" s="222"/>
      <c r="E2804" s="222"/>
      <c r="F2804" s="222"/>
      <c r="G2804" s="222"/>
      <c r="H2804" s="222"/>
      <c r="I2804" s="222" t="s">
        <v>2279</v>
      </c>
      <c r="J2804" s="262" t="s">
        <v>2929</v>
      </c>
      <c r="K2804" s="222" t="s">
        <v>2280</v>
      </c>
      <c r="L2804" s="263">
        <v>4763</v>
      </c>
    </row>
    <row r="2805" spans="2:12" ht="13.5" thickTop="1" x14ac:dyDescent="0.25">
      <c r="B2805" s="264"/>
      <c r="C2805" s="264"/>
      <c r="D2805" s="264"/>
      <c r="E2805" s="264"/>
      <c r="F2805" s="264"/>
      <c r="G2805" s="264"/>
      <c r="H2805" s="264"/>
      <c r="I2805" s="264"/>
      <c r="J2805" s="264"/>
      <c r="K2805" s="264"/>
      <c r="L2805" s="264"/>
    </row>
    <row r="2806" spans="2:12" ht="45" x14ac:dyDescent="0.25">
      <c r="B2806" s="247" t="s">
        <v>909</v>
      </c>
      <c r="C2806" s="248" t="s">
        <v>24</v>
      </c>
      <c r="D2806" s="247" t="s">
        <v>50</v>
      </c>
      <c r="E2806" s="247" t="s">
        <v>45</v>
      </c>
      <c r="F2806" s="520" t="s">
        <v>2152</v>
      </c>
      <c r="G2806" s="520"/>
      <c r="H2806" s="249" t="s">
        <v>39</v>
      </c>
      <c r="I2806" s="248" t="s">
        <v>41</v>
      </c>
      <c r="J2806" s="248" t="s">
        <v>82</v>
      </c>
      <c r="K2806" s="248" t="s">
        <v>40</v>
      </c>
      <c r="L2806"/>
    </row>
    <row r="2807" spans="2:12" ht="25.5" x14ac:dyDescent="0.25">
      <c r="B2807" s="250" t="s">
        <v>2272</v>
      </c>
      <c r="C2807" s="251" t="s">
        <v>910</v>
      </c>
      <c r="D2807" s="250" t="s">
        <v>462</v>
      </c>
      <c r="E2807" s="250" t="s">
        <v>911</v>
      </c>
      <c r="F2807" s="521" t="s">
        <v>2854</v>
      </c>
      <c r="G2807" s="521"/>
      <c r="H2807" s="252" t="s">
        <v>292</v>
      </c>
      <c r="I2807" s="253">
        <v>1</v>
      </c>
      <c r="J2807" s="254">
        <v>674.51</v>
      </c>
      <c r="K2807" s="254">
        <v>674.51</v>
      </c>
      <c r="L2807"/>
    </row>
    <row r="2808" spans="2:12" ht="15" x14ac:dyDescent="0.25">
      <c r="B2808" s="247" t="s">
        <v>38</v>
      </c>
      <c r="C2808" s="248" t="s">
        <v>24</v>
      </c>
      <c r="D2808" s="247" t="s">
        <v>50</v>
      </c>
      <c r="E2808" s="247" t="s">
        <v>45</v>
      </c>
      <c r="F2808" s="520" t="s">
        <v>2152</v>
      </c>
      <c r="G2808" s="522"/>
      <c r="H2808" s="249" t="s">
        <v>39</v>
      </c>
      <c r="I2808" s="248" t="s">
        <v>41</v>
      </c>
      <c r="J2808" s="248" t="s">
        <v>82</v>
      </c>
      <c r="K2808" s="248" t="s">
        <v>40</v>
      </c>
      <c r="L2808"/>
    </row>
    <row r="2809" spans="2:12" ht="15" x14ac:dyDescent="0.25">
      <c r="B2809" s="255" t="s">
        <v>2273</v>
      </c>
      <c r="C2809" s="256" t="s">
        <v>3451</v>
      </c>
      <c r="D2809" s="255" t="s">
        <v>462</v>
      </c>
      <c r="E2809" s="255" t="s">
        <v>3452</v>
      </c>
      <c r="F2809" s="518" t="s">
        <v>2892</v>
      </c>
      <c r="G2809" s="518"/>
      <c r="H2809" s="257" t="s">
        <v>292</v>
      </c>
      <c r="I2809" s="258">
        <v>1</v>
      </c>
      <c r="J2809" s="259" t="s">
        <v>2101</v>
      </c>
      <c r="K2809" s="270" t="s">
        <v>2101</v>
      </c>
      <c r="L2809"/>
    </row>
    <row r="2810" spans="2:12" ht="15" x14ac:dyDescent="0.25">
      <c r="B2810" s="523" t="s">
        <v>2697</v>
      </c>
      <c r="C2810" s="522"/>
      <c r="D2810" s="522"/>
      <c r="E2810" s="522"/>
      <c r="F2810" s="522"/>
      <c r="G2810" s="522"/>
      <c r="H2810" s="522"/>
      <c r="I2810" s="522"/>
      <c r="J2810" s="522"/>
      <c r="K2810" s="522"/>
      <c r="L2810"/>
    </row>
    <row r="2811" spans="2:12" ht="15" x14ac:dyDescent="0.25">
      <c r="B2811" s="247" t="s">
        <v>38</v>
      </c>
      <c r="C2811" s="248" t="s">
        <v>24</v>
      </c>
      <c r="D2811" s="247" t="s">
        <v>50</v>
      </c>
      <c r="E2811" s="247" t="s">
        <v>45</v>
      </c>
      <c r="F2811" s="520" t="s">
        <v>2152</v>
      </c>
      <c r="G2811" s="522"/>
      <c r="H2811" s="249" t="s">
        <v>39</v>
      </c>
      <c r="I2811" s="248" t="s">
        <v>41</v>
      </c>
      <c r="J2811" s="248" t="s">
        <v>82</v>
      </c>
      <c r="K2811" s="248" t="s">
        <v>40</v>
      </c>
      <c r="L2811"/>
    </row>
    <row r="2812" spans="2:12" ht="15" x14ac:dyDescent="0.25">
      <c r="B2812" s="255" t="s">
        <v>2273</v>
      </c>
      <c r="C2812" s="256" t="s">
        <v>3451</v>
      </c>
      <c r="D2812" s="255" t="s">
        <v>462</v>
      </c>
      <c r="E2812" s="255" t="s">
        <v>3452</v>
      </c>
      <c r="F2812" s="518" t="s">
        <v>2892</v>
      </c>
      <c r="G2812" s="518"/>
      <c r="H2812" s="257" t="s">
        <v>292</v>
      </c>
      <c r="I2812" s="258">
        <v>1</v>
      </c>
      <c r="J2812" s="259" t="s">
        <v>2101</v>
      </c>
      <c r="K2812" s="270" t="s">
        <v>2101</v>
      </c>
      <c r="L2812"/>
    </row>
    <row r="2813" spans="2:12" ht="25.5" x14ac:dyDescent="0.25">
      <c r="B2813" s="260"/>
      <c r="C2813" s="260"/>
      <c r="D2813" s="260"/>
      <c r="E2813" s="260"/>
      <c r="F2813" s="260" t="s">
        <v>2274</v>
      </c>
      <c r="G2813" s="261">
        <v>0</v>
      </c>
      <c r="H2813" s="260" t="s">
        <v>2275</v>
      </c>
      <c r="I2813" s="261">
        <v>0</v>
      </c>
      <c r="J2813" s="260" t="s">
        <v>2276</v>
      </c>
      <c r="K2813" s="261">
        <v>0</v>
      </c>
      <c r="L2813"/>
    </row>
    <row r="2814" spans="2:12" ht="25.5" x14ac:dyDescent="0.25">
      <c r="B2814" s="260"/>
      <c r="C2814" s="260"/>
      <c r="D2814" s="260"/>
      <c r="E2814" s="260"/>
      <c r="F2814" s="260" t="s">
        <v>2277</v>
      </c>
      <c r="G2814" s="261">
        <v>0</v>
      </c>
      <c r="H2814" s="260"/>
      <c r="I2814" s="519" t="s">
        <v>2278</v>
      </c>
      <c r="J2814" s="519"/>
      <c r="K2814" s="261">
        <v>674.51</v>
      </c>
      <c r="L2814"/>
    </row>
    <row r="2815" spans="2:12" ht="15.75" thickBot="1" x14ac:dyDescent="0.3">
      <c r="B2815" s="222"/>
      <c r="C2815" s="222"/>
      <c r="D2815" s="222"/>
      <c r="E2815" s="222"/>
      <c r="F2815" s="222"/>
      <c r="G2815" s="222"/>
      <c r="H2815" s="222" t="s">
        <v>2279</v>
      </c>
      <c r="I2815" s="262" t="s">
        <v>2060</v>
      </c>
      <c r="J2815" s="222" t="s">
        <v>2280</v>
      </c>
      <c r="K2815" s="263">
        <v>3372.55</v>
      </c>
      <c r="L2815"/>
    </row>
    <row r="2816" spans="2:12" ht="15.75" thickTop="1" x14ac:dyDescent="0.25">
      <c r="B2816" s="264"/>
      <c r="C2816" s="264"/>
      <c r="D2816" s="264"/>
      <c r="E2816" s="264"/>
      <c r="F2816" s="264"/>
      <c r="G2816" s="264"/>
      <c r="H2816" s="264"/>
      <c r="I2816" s="264"/>
      <c r="J2816" s="264"/>
      <c r="K2816" s="264"/>
      <c r="L2816"/>
    </row>
    <row r="2817" spans="2:12" ht="45" x14ac:dyDescent="0.25">
      <c r="B2817" s="247" t="s">
        <v>912</v>
      </c>
      <c r="C2817" s="248" t="s">
        <v>24</v>
      </c>
      <c r="D2817" s="247" t="s">
        <v>50</v>
      </c>
      <c r="E2817" s="247" t="s">
        <v>45</v>
      </c>
      <c r="F2817" s="520" t="s">
        <v>2152</v>
      </c>
      <c r="G2817" s="520"/>
      <c r="H2817" s="249" t="s">
        <v>39</v>
      </c>
      <c r="I2817" s="248" t="s">
        <v>41</v>
      </c>
      <c r="J2817" s="248" t="s">
        <v>2271</v>
      </c>
      <c r="K2817" s="248" t="s">
        <v>82</v>
      </c>
      <c r="L2817" s="248" t="s">
        <v>40</v>
      </c>
    </row>
    <row r="2818" spans="2:12" ht="38.25" x14ac:dyDescent="0.25">
      <c r="B2818" s="250" t="s">
        <v>2272</v>
      </c>
      <c r="C2818" s="251" t="s">
        <v>913</v>
      </c>
      <c r="D2818" s="250" t="s">
        <v>238</v>
      </c>
      <c r="E2818" s="250" t="s">
        <v>914</v>
      </c>
      <c r="F2818" s="521" t="s">
        <v>3453</v>
      </c>
      <c r="G2818" s="521"/>
      <c r="H2818" s="252" t="s">
        <v>428</v>
      </c>
      <c r="I2818" s="253">
        <v>1</v>
      </c>
      <c r="J2818" s="254"/>
      <c r="K2818" s="254">
        <v>16345.6</v>
      </c>
      <c r="L2818" s="254">
        <v>16345.6</v>
      </c>
    </row>
    <row r="2819" spans="2:12" ht="25.5" x14ac:dyDescent="0.25">
      <c r="B2819" s="255" t="s">
        <v>2273</v>
      </c>
      <c r="C2819" s="256" t="s">
        <v>2186</v>
      </c>
      <c r="D2819" s="255" t="s">
        <v>229</v>
      </c>
      <c r="E2819" s="255" t="s">
        <v>2187</v>
      </c>
      <c r="F2819" s="518" t="s">
        <v>2162</v>
      </c>
      <c r="G2819" s="518"/>
      <c r="H2819" s="257" t="s">
        <v>2175</v>
      </c>
      <c r="I2819" s="258">
        <v>160</v>
      </c>
      <c r="J2819" s="258">
        <v>0</v>
      </c>
      <c r="K2819" s="259">
        <v>102.16</v>
      </c>
      <c r="L2819" s="259">
        <v>16345.6</v>
      </c>
    </row>
    <row r="2820" spans="2:12" ht="25.5" x14ac:dyDescent="0.25">
      <c r="B2820" s="260"/>
      <c r="C2820" s="260"/>
      <c r="D2820" s="260"/>
      <c r="E2820" s="260"/>
      <c r="F2820" s="260"/>
      <c r="G2820" s="260" t="s">
        <v>2274</v>
      </c>
      <c r="H2820" s="261">
        <v>10479.959999999999</v>
      </c>
      <c r="I2820" s="260" t="s">
        <v>2275</v>
      </c>
      <c r="J2820" s="261">
        <v>5865.64</v>
      </c>
      <c r="K2820" s="260" t="s">
        <v>2276</v>
      </c>
      <c r="L2820" s="261">
        <v>16345.6</v>
      </c>
    </row>
    <row r="2821" spans="2:12" ht="25.5" x14ac:dyDescent="0.25">
      <c r="B2821" s="260"/>
      <c r="C2821" s="260"/>
      <c r="D2821" s="260"/>
      <c r="E2821" s="260"/>
      <c r="F2821" s="260"/>
      <c r="G2821" s="260" t="s">
        <v>2277</v>
      </c>
      <c r="H2821" s="261">
        <v>0</v>
      </c>
      <c r="I2821" s="519"/>
      <c r="J2821" s="519" t="s">
        <v>2278</v>
      </c>
      <c r="K2821" s="260"/>
      <c r="L2821" s="261">
        <v>16345.6</v>
      </c>
    </row>
    <row r="2822" spans="2:12" ht="13.5" thickBot="1" x14ac:dyDescent="0.3">
      <c r="B2822" s="222"/>
      <c r="C2822" s="222"/>
      <c r="D2822" s="222"/>
      <c r="E2822" s="222"/>
      <c r="F2822" s="222"/>
      <c r="G2822" s="222"/>
      <c r="H2822" s="222"/>
      <c r="I2822" s="222" t="s">
        <v>2279</v>
      </c>
      <c r="J2822" s="262" t="s">
        <v>2553</v>
      </c>
      <c r="K2822" s="222" t="s">
        <v>2280</v>
      </c>
      <c r="L2822" s="263">
        <v>16345.6</v>
      </c>
    </row>
    <row r="2823" spans="2:12" ht="13.5" thickTop="1" x14ac:dyDescent="0.25">
      <c r="B2823" s="264"/>
      <c r="C2823" s="264"/>
      <c r="D2823" s="264"/>
      <c r="E2823" s="264"/>
      <c r="F2823" s="264"/>
      <c r="G2823" s="264"/>
      <c r="H2823" s="264"/>
      <c r="I2823" s="264"/>
      <c r="J2823" s="264"/>
      <c r="K2823" s="264"/>
      <c r="L2823" s="264"/>
    </row>
    <row r="2824" spans="2:12" ht="45" x14ac:dyDescent="0.25">
      <c r="B2824" s="247" t="s">
        <v>915</v>
      </c>
      <c r="C2824" s="248" t="s">
        <v>24</v>
      </c>
      <c r="D2824" s="247" t="s">
        <v>50</v>
      </c>
      <c r="E2824" s="247" t="s">
        <v>45</v>
      </c>
      <c r="F2824" s="520" t="s">
        <v>2152</v>
      </c>
      <c r="G2824" s="520"/>
      <c r="H2824" s="249" t="s">
        <v>39</v>
      </c>
      <c r="I2824" s="248" t="s">
        <v>41</v>
      </c>
      <c r="J2824" s="248" t="s">
        <v>2271</v>
      </c>
      <c r="K2824" s="248" t="s">
        <v>82</v>
      </c>
      <c r="L2824" s="248" t="s">
        <v>40</v>
      </c>
    </row>
    <row r="2825" spans="2:12" ht="38.25" x14ac:dyDescent="0.25">
      <c r="B2825" s="250" t="s">
        <v>2272</v>
      </c>
      <c r="C2825" s="251" t="s">
        <v>916</v>
      </c>
      <c r="D2825" s="250" t="s">
        <v>890</v>
      </c>
      <c r="E2825" s="250" t="s">
        <v>917</v>
      </c>
      <c r="F2825" s="521">
        <v>1797</v>
      </c>
      <c r="G2825" s="521"/>
      <c r="H2825" s="252" t="s">
        <v>428</v>
      </c>
      <c r="I2825" s="253">
        <v>1</v>
      </c>
      <c r="J2825" s="254"/>
      <c r="K2825" s="254">
        <v>9135</v>
      </c>
      <c r="L2825" s="254">
        <v>9135</v>
      </c>
    </row>
    <row r="2826" spans="2:12" ht="38.25" x14ac:dyDescent="0.25">
      <c r="B2826" s="255" t="s">
        <v>2273</v>
      </c>
      <c r="C2826" s="256" t="s">
        <v>3454</v>
      </c>
      <c r="D2826" s="255" t="s">
        <v>890</v>
      </c>
      <c r="E2826" s="255" t="s">
        <v>3455</v>
      </c>
      <c r="F2826" s="518" t="s">
        <v>2283</v>
      </c>
      <c r="G2826" s="518"/>
      <c r="H2826" s="257" t="s">
        <v>279</v>
      </c>
      <c r="I2826" s="258">
        <v>63</v>
      </c>
      <c r="J2826" s="258">
        <v>0</v>
      </c>
      <c r="K2826" s="259">
        <v>25</v>
      </c>
      <c r="L2826" s="259">
        <v>1575</v>
      </c>
    </row>
    <row r="2827" spans="2:12" ht="38.25" x14ac:dyDescent="0.25">
      <c r="B2827" s="255" t="s">
        <v>2273</v>
      </c>
      <c r="C2827" s="256" t="s">
        <v>3456</v>
      </c>
      <c r="D2827" s="255" t="s">
        <v>890</v>
      </c>
      <c r="E2827" s="255" t="s">
        <v>3457</v>
      </c>
      <c r="F2827" s="518" t="s">
        <v>2283</v>
      </c>
      <c r="G2827" s="518"/>
      <c r="H2827" s="257" t="s">
        <v>279</v>
      </c>
      <c r="I2827" s="258">
        <v>63</v>
      </c>
      <c r="J2827" s="258">
        <v>0</v>
      </c>
      <c r="K2827" s="259">
        <v>30</v>
      </c>
      <c r="L2827" s="259">
        <v>1890</v>
      </c>
    </row>
    <row r="2828" spans="2:12" ht="38.25" x14ac:dyDescent="0.25">
      <c r="B2828" s="255" t="s">
        <v>2273</v>
      </c>
      <c r="C2828" s="256" t="s">
        <v>3458</v>
      </c>
      <c r="D2828" s="255" t="s">
        <v>890</v>
      </c>
      <c r="E2828" s="255" t="s">
        <v>3459</v>
      </c>
      <c r="F2828" s="518" t="s">
        <v>2283</v>
      </c>
      <c r="G2828" s="518"/>
      <c r="H2828" s="257" t="s">
        <v>279</v>
      </c>
      <c r="I2828" s="258">
        <v>63</v>
      </c>
      <c r="J2828" s="258">
        <v>0</v>
      </c>
      <c r="K2828" s="259">
        <v>35</v>
      </c>
      <c r="L2828" s="259">
        <v>2205</v>
      </c>
    </row>
    <row r="2829" spans="2:12" ht="38.25" x14ac:dyDescent="0.25">
      <c r="B2829" s="255" t="s">
        <v>2273</v>
      </c>
      <c r="C2829" s="256" t="s">
        <v>3460</v>
      </c>
      <c r="D2829" s="255" t="s">
        <v>890</v>
      </c>
      <c r="E2829" s="255" t="s">
        <v>3461</v>
      </c>
      <c r="F2829" s="518" t="s">
        <v>2283</v>
      </c>
      <c r="G2829" s="518"/>
      <c r="H2829" s="257" t="s">
        <v>279</v>
      </c>
      <c r="I2829" s="258">
        <v>63</v>
      </c>
      <c r="J2829" s="258">
        <v>0</v>
      </c>
      <c r="K2829" s="259">
        <v>55</v>
      </c>
      <c r="L2829" s="259">
        <v>3465</v>
      </c>
    </row>
    <row r="2830" spans="2:12" ht="25.5" x14ac:dyDescent="0.25">
      <c r="B2830" s="260"/>
      <c r="C2830" s="260"/>
      <c r="D2830" s="260"/>
      <c r="E2830" s="260"/>
      <c r="F2830" s="260"/>
      <c r="G2830" s="260" t="s">
        <v>2274</v>
      </c>
      <c r="H2830" s="261">
        <v>0</v>
      </c>
      <c r="I2830" s="260" t="s">
        <v>2275</v>
      </c>
      <c r="J2830" s="261">
        <v>0</v>
      </c>
      <c r="K2830" s="260" t="s">
        <v>2276</v>
      </c>
      <c r="L2830" s="261">
        <v>0</v>
      </c>
    </row>
    <row r="2831" spans="2:12" ht="25.5" x14ac:dyDescent="0.25">
      <c r="B2831" s="260"/>
      <c r="C2831" s="260"/>
      <c r="D2831" s="260"/>
      <c r="E2831" s="260"/>
      <c r="F2831" s="260"/>
      <c r="G2831" s="260" t="s">
        <v>2277</v>
      </c>
      <c r="H2831" s="261">
        <v>0</v>
      </c>
      <c r="I2831" s="519"/>
      <c r="J2831" s="519" t="s">
        <v>2278</v>
      </c>
      <c r="K2831" s="260"/>
      <c r="L2831" s="261">
        <v>9135</v>
      </c>
    </row>
    <row r="2832" spans="2:12" ht="13.5" thickBot="1" x14ac:dyDescent="0.3">
      <c r="B2832" s="222"/>
      <c r="C2832" s="222"/>
      <c r="D2832" s="222"/>
      <c r="E2832" s="222"/>
      <c r="F2832" s="222"/>
      <c r="G2832" s="222"/>
      <c r="H2832" s="222"/>
      <c r="I2832" s="222" t="s">
        <v>2279</v>
      </c>
      <c r="J2832" s="262" t="s">
        <v>2553</v>
      </c>
      <c r="K2832" s="222" t="s">
        <v>2280</v>
      </c>
      <c r="L2832" s="263">
        <v>9135</v>
      </c>
    </row>
    <row r="2833" spans="2:12" ht="13.5" thickTop="1" x14ac:dyDescent="0.25">
      <c r="B2833" s="264"/>
      <c r="C2833" s="264"/>
      <c r="D2833" s="264"/>
      <c r="E2833" s="264"/>
      <c r="F2833" s="264"/>
      <c r="G2833" s="264"/>
      <c r="H2833" s="264"/>
      <c r="I2833" s="264"/>
      <c r="J2833" s="264"/>
      <c r="K2833" s="264"/>
      <c r="L2833" s="264"/>
    </row>
    <row r="2834" spans="2:12" x14ac:dyDescent="0.25">
      <c r="B2834" s="244" t="s">
        <v>918</v>
      </c>
      <c r="C2834" s="244"/>
      <c r="D2834" s="244"/>
      <c r="E2834" s="244" t="s">
        <v>919</v>
      </c>
      <c r="F2834" s="244"/>
      <c r="G2834" s="525"/>
      <c r="H2834" s="525"/>
      <c r="I2834" s="244"/>
      <c r="J2834" s="245"/>
      <c r="K2834" s="244"/>
      <c r="L2834" s="246">
        <v>42660.83</v>
      </c>
    </row>
    <row r="2835" spans="2:12" ht="15" x14ac:dyDescent="0.25">
      <c r="B2835" s="247" t="s">
        <v>920</v>
      </c>
      <c r="C2835" s="248" t="s">
        <v>24</v>
      </c>
      <c r="D2835" s="247" t="s">
        <v>50</v>
      </c>
      <c r="E2835" s="247" t="s">
        <v>45</v>
      </c>
      <c r="F2835" s="520" t="s">
        <v>2152</v>
      </c>
      <c r="G2835" s="520"/>
      <c r="H2835" s="249" t="s">
        <v>39</v>
      </c>
      <c r="I2835" s="248" t="s">
        <v>41</v>
      </c>
      <c r="J2835" s="248" t="s">
        <v>2271</v>
      </c>
      <c r="K2835" s="248" t="s">
        <v>82</v>
      </c>
      <c r="L2835" s="248" t="s">
        <v>40</v>
      </c>
    </row>
    <row r="2836" spans="2:12" ht="25.5" x14ac:dyDescent="0.25">
      <c r="B2836" s="250" t="s">
        <v>2272</v>
      </c>
      <c r="C2836" s="251" t="s">
        <v>921</v>
      </c>
      <c r="D2836" s="250" t="s">
        <v>229</v>
      </c>
      <c r="E2836" s="250" t="s">
        <v>922</v>
      </c>
      <c r="F2836" s="521">
        <v>8</v>
      </c>
      <c r="G2836" s="521"/>
      <c r="H2836" s="252" t="s">
        <v>279</v>
      </c>
      <c r="I2836" s="253">
        <v>1</v>
      </c>
      <c r="J2836" s="254"/>
      <c r="K2836" s="254">
        <v>678.14</v>
      </c>
      <c r="L2836" s="254">
        <v>678.14</v>
      </c>
    </row>
    <row r="2837" spans="2:12" ht="25.5" x14ac:dyDescent="0.25">
      <c r="B2837" s="255" t="s">
        <v>2273</v>
      </c>
      <c r="C2837" s="256" t="s">
        <v>2906</v>
      </c>
      <c r="D2837" s="255" t="s">
        <v>229</v>
      </c>
      <c r="E2837" s="255" t="s">
        <v>2907</v>
      </c>
      <c r="F2837" s="518" t="s">
        <v>2283</v>
      </c>
      <c r="G2837" s="518"/>
      <c r="H2837" s="257" t="s">
        <v>360</v>
      </c>
      <c r="I2837" s="258">
        <v>3.3449</v>
      </c>
      <c r="J2837" s="258">
        <v>0</v>
      </c>
      <c r="K2837" s="259">
        <v>7.19</v>
      </c>
      <c r="L2837" s="259">
        <v>24.05</v>
      </c>
    </row>
    <row r="2838" spans="2:12" ht="25.5" x14ac:dyDescent="0.25">
      <c r="B2838" s="255" t="s">
        <v>2273</v>
      </c>
      <c r="C2838" s="256" t="s">
        <v>2516</v>
      </c>
      <c r="D2838" s="255" t="s">
        <v>229</v>
      </c>
      <c r="E2838" s="255" t="s">
        <v>2517</v>
      </c>
      <c r="F2838" s="518" t="s">
        <v>2283</v>
      </c>
      <c r="G2838" s="518"/>
      <c r="H2838" s="257" t="s">
        <v>360</v>
      </c>
      <c r="I2838" s="258">
        <v>20.551400000000001</v>
      </c>
      <c r="J2838" s="258">
        <v>0</v>
      </c>
      <c r="K2838" s="259">
        <v>0.94</v>
      </c>
      <c r="L2838" s="259">
        <v>19.32</v>
      </c>
    </row>
    <row r="2839" spans="2:12" ht="25.5" x14ac:dyDescent="0.25">
      <c r="B2839" s="255" t="s">
        <v>2273</v>
      </c>
      <c r="C2839" s="256" t="s">
        <v>2167</v>
      </c>
      <c r="D2839" s="255" t="s">
        <v>229</v>
      </c>
      <c r="E2839" s="255" t="s">
        <v>2168</v>
      </c>
      <c r="F2839" s="518" t="s">
        <v>2162</v>
      </c>
      <c r="G2839" s="518"/>
      <c r="H2839" s="257" t="s">
        <v>231</v>
      </c>
      <c r="I2839" s="258">
        <v>1.2500000000000001E-2</v>
      </c>
      <c r="J2839" s="258">
        <v>0</v>
      </c>
      <c r="K2839" s="259">
        <v>23.41</v>
      </c>
      <c r="L2839" s="259">
        <v>0.28999999999999998</v>
      </c>
    </row>
    <row r="2840" spans="2:12" ht="25.5" x14ac:dyDescent="0.25">
      <c r="B2840" s="255" t="s">
        <v>2273</v>
      </c>
      <c r="C2840" s="256" t="s">
        <v>2898</v>
      </c>
      <c r="D2840" s="255" t="s">
        <v>229</v>
      </c>
      <c r="E2840" s="255" t="s">
        <v>2899</v>
      </c>
      <c r="F2840" s="518" t="s">
        <v>2283</v>
      </c>
      <c r="G2840" s="518"/>
      <c r="H2840" s="257" t="s">
        <v>360</v>
      </c>
      <c r="I2840" s="258">
        <v>0.10059999999999999</v>
      </c>
      <c r="J2840" s="258">
        <v>0</v>
      </c>
      <c r="K2840" s="259">
        <v>34.68</v>
      </c>
      <c r="L2840" s="259">
        <v>3.49</v>
      </c>
    </row>
    <row r="2841" spans="2:12" ht="25.5" x14ac:dyDescent="0.25">
      <c r="B2841" s="255" t="s">
        <v>2273</v>
      </c>
      <c r="C2841" s="256" t="s">
        <v>2518</v>
      </c>
      <c r="D2841" s="255" t="s">
        <v>229</v>
      </c>
      <c r="E2841" s="255" t="s">
        <v>2519</v>
      </c>
      <c r="F2841" s="518" t="s">
        <v>2283</v>
      </c>
      <c r="G2841" s="518"/>
      <c r="H2841" s="257" t="s">
        <v>268</v>
      </c>
      <c r="I2841" s="258">
        <v>0.12570000000000001</v>
      </c>
      <c r="J2841" s="258">
        <v>0</v>
      </c>
      <c r="K2841" s="259">
        <v>3.21</v>
      </c>
      <c r="L2841" s="259">
        <v>0.4</v>
      </c>
    </row>
    <row r="2842" spans="2:12" ht="25.5" x14ac:dyDescent="0.25">
      <c r="B2842" s="255" t="s">
        <v>2273</v>
      </c>
      <c r="C2842" s="256" t="s">
        <v>2297</v>
      </c>
      <c r="D2842" s="255" t="s">
        <v>229</v>
      </c>
      <c r="E2842" s="255" t="s">
        <v>2298</v>
      </c>
      <c r="F2842" s="518" t="s">
        <v>2283</v>
      </c>
      <c r="G2842" s="518"/>
      <c r="H2842" s="257" t="s">
        <v>284</v>
      </c>
      <c r="I2842" s="258">
        <v>1.2200000000000001E-2</v>
      </c>
      <c r="J2842" s="258">
        <v>0</v>
      </c>
      <c r="K2842" s="259">
        <v>151.24</v>
      </c>
      <c r="L2842" s="259">
        <v>1.85</v>
      </c>
    </row>
    <row r="2843" spans="2:12" ht="25.5" x14ac:dyDescent="0.25">
      <c r="B2843" s="255" t="s">
        <v>2273</v>
      </c>
      <c r="C2843" s="256" t="s">
        <v>2169</v>
      </c>
      <c r="D2843" s="255" t="s">
        <v>229</v>
      </c>
      <c r="E2843" s="255" t="s">
        <v>2170</v>
      </c>
      <c r="F2843" s="518" t="s">
        <v>2162</v>
      </c>
      <c r="G2843" s="518"/>
      <c r="H2843" s="257" t="s">
        <v>231</v>
      </c>
      <c r="I2843" s="258">
        <v>2.5700000000000001E-2</v>
      </c>
      <c r="J2843" s="258">
        <v>0</v>
      </c>
      <c r="K2843" s="259">
        <v>23.41</v>
      </c>
      <c r="L2843" s="259">
        <v>0.6</v>
      </c>
    </row>
    <row r="2844" spans="2:12" ht="25.5" x14ac:dyDescent="0.25">
      <c r="B2844" s="255" t="s">
        <v>2273</v>
      </c>
      <c r="C2844" s="256" t="s">
        <v>2904</v>
      </c>
      <c r="D2844" s="255" t="s">
        <v>229</v>
      </c>
      <c r="E2844" s="255" t="s">
        <v>2905</v>
      </c>
      <c r="F2844" s="518" t="s">
        <v>2283</v>
      </c>
      <c r="G2844" s="518"/>
      <c r="H2844" s="257" t="s">
        <v>360</v>
      </c>
      <c r="I2844" s="258">
        <v>7.5200000000000003E-2</v>
      </c>
      <c r="J2844" s="258">
        <v>0</v>
      </c>
      <c r="K2844" s="259">
        <v>25.9</v>
      </c>
      <c r="L2844" s="259">
        <v>1.95</v>
      </c>
    </row>
    <row r="2845" spans="2:12" ht="25.5" x14ac:dyDescent="0.25">
      <c r="B2845" s="255" t="s">
        <v>2273</v>
      </c>
      <c r="C2845" s="256" t="s">
        <v>2439</v>
      </c>
      <c r="D2845" s="255" t="s">
        <v>229</v>
      </c>
      <c r="E2845" s="255" t="s">
        <v>2440</v>
      </c>
      <c r="F2845" s="518" t="s">
        <v>2283</v>
      </c>
      <c r="G2845" s="518"/>
      <c r="H2845" s="257" t="s">
        <v>360</v>
      </c>
      <c r="I2845" s="258">
        <v>4.7999999999999996E-3</v>
      </c>
      <c r="J2845" s="258">
        <v>0</v>
      </c>
      <c r="K2845" s="259">
        <v>20.86</v>
      </c>
      <c r="L2845" s="259">
        <v>0.1</v>
      </c>
    </row>
    <row r="2846" spans="2:12" ht="25.5" x14ac:dyDescent="0.25">
      <c r="B2846" s="255" t="s">
        <v>2273</v>
      </c>
      <c r="C2846" s="256" t="s">
        <v>2682</v>
      </c>
      <c r="D2846" s="255" t="s">
        <v>229</v>
      </c>
      <c r="E2846" s="255" t="s">
        <v>2683</v>
      </c>
      <c r="F2846" s="518" t="s">
        <v>2283</v>
      </c>
      <c r="G2846" s="518"/>
      <c r="H2846" s="257" t="s">
        <v>240</v>
      </c>
      <c r="I2846" s="258">
        <v>8.3199999999999996E-2</v>
      </c>
      <c r="J2846" s="258">
        <v>0</v>
      </c>
      <c r="K2846" s="259">
        <v>34.51</v>
      </c>
      <c r="L2846" s="259">
        <v>2.87</v>
      </c>
    </row>
    <row r="2847" spans="2:12" ht="25.5" x14ac:dyDescent="0.25">
      <c r="B2847" s="255" t="s">
        <v>2273</v>
      </c>
      <c r="C2847" s="256" t="s">
        <v>2900</v>
      </c>
      <c r="D2847" s="255" t="s">
        <v>229</v>
      </c>
      <c r="E2847" s="255" t="s">
        <v>2901</v>
      </c>
      <c r="F2847" s="518" t="s">
        <v>2283</v>
      </c>
      <c r="G2847" s="518"/>
      <c r="H2847" s="257" t="s">
        <v>360</v>
      </c>
      <c r="I2847" s="258">
        <v>9.0660000000000007</v>
      </c>
      <c r="J2847" s="258">
        <v>0</v>
      </c>
      <c r="K2847" s="259">
        <v>7.5</v>
      </c>
      <c r="L2847" s="259">
        <v>68</v>
      </c>
    </row>
    <row r="2848" spans="2:12" ht="25.5" x14ac:dyDescent="0.25">
      <c r="B2848" s="255" t="s">
        <v>2273</v>
      </c>
      <c r="C2848" s="256" t="s">
        <v>2902</v>
      </c>
      <c r="D2848" s="255" t="s">
        <v>229</v>
      </c>
      <c r="E2848" s="255" t="s">
        <v>2903</v>
      </c>
      <c r="F2848" s="518" t="s">
        <v>2283</v>
      </c>
      <c r="G2848" s="518"/>
      <c r="H2848" s="257" t="s">
        <v>268</v>
      </c>
      <c r="I2848" s="258">
        <v>9.6500000000000002E-2</v>
      </c>
      <c r="J2848" s="258">
        <v>0</v>
      </c>
      <c r="K2848" s="259">
        <v>11.8</v>
      </c>
      <c r="L2848" s="259">
        <v>1.1399999999999999</v>
      </c>
    </row>
    <row r="2849" spans="2:12" ht="25.5" x14ac:dyDescent="0.25">
      <c r="B2849" s="255" t="s">
        <v>2273</v>
      </c>
      <c r="C2849" s="256" t="s">
        <v>2522</v>
      </c>
      <c r="D2849" s="255" t="s">
        <v>229</v>
      </c>
      <c r="E2849" s="255" t="s">
        <v>2523</v>
      </c>
      <c r="F2849" s="518" t="s">
        <v>2283</v>
      </c>
      <c r="G2849" s="518"/>
      <c r="H2849" s="257" t="s">
        <v>360</v>
      </c>
      <c r="I2849" s="258">
        <v>0.89649999999999996</v>
      </c>
      <c r="J2849" s="258">
        <v>0</v>
      </c>
      <c r="K2849" s="259">
        <v>7.44</v>
      </c>
      <c r="L2849" s="259">
        <v>6.67</v>
      </c>
    </row>
    <row r="2850" spans="2:12" ht="25.5" x14ac:dyDescent="0.25">
      <c r="B2850" s="255" t="s">
        <v>2273</v>
      </c>
      <c r="C2850" s="256" t="s">
        <v>2338</v>
      </c>
      <c r="D2850" s="255" t="s">
        <v>229</v>
      </c>
      <c r="E2850" s="255" t="s">
        <v>2339</v>
      </c>
      <c r="F2850" s="518" t="s">
        <v>2283</v>
      </c>
      <c r="G2850" s="518"/>
      <c r="H2850" s="257" t="s">
        <v>284</v>
      </c>
      <c r="I2850" s="258">
        <v>4.7300000000000002E-2</v>
      </c>
      <c r="J2850" s="258">
        <v>0</v>
      </c>
      <c r="K2850" s="259">
        <v>157.65</v>
      </c>
      <c r="L2850" s="259">
        <v>7.46</v>
      </c>
    </row>
    <row r="2851" spans="2:12" ht="25.5" x14ac:dyDescent="0.25">
      <c r="B2851" s="255" t="s">
        <v>2273</v>
      </c>
      <c r="C2851" s="256" t="s">
        <v>2730</v>
      </c>
      <c r="D2851" s="255" t="s">
        <v>229</v>
      </c>
      <c r="E2851" s="255" t="s">
        <v>2731</v>
      </c>
      <c r="F2851" s="518" t="s">
        <v>2283</v>
      </c>
      <c r="G2851" s="518"/>
      <c r="H2851" s="257" t="s">
        <v>284</v>
      </c>
      <c r="I2851" s="258">
        <v>4.3200000000000002E-2</v>
      </c>
      <c r="J2851" s="258">
        <v>0</v>
      </c>
      <c r="K2851" s="259">
        <v>164.93</v>
      </c>
      <c r="L2851" s="259">
        <v>7.12</v>
      </c>
    </row>
    <row r="2852" spans="2:12" ht="25.5" x14ac:dyDescent="0.25">
      <c r="B2852" s="255" t="s">
        <v>2273</v>
      </c>
      <c r="C2852" s="256" t="s">
        <v>2445</v>
      </c>
      <c r="D2852" s="255" t="s">
        <v>229</v>
      </c>
      <c r="E2852" s="255" t="s">
        <v>2446</v>
      </c>
      <c r="F2852" s="518" t="s">
        <v>2283</v>
      </c>
      <c r="G2852" s="518"/>
      <c r="H2852" s="257" t="s">
        <v>360</v>
      </c>
      <c r="I2852" s="258">
        <v>22.411999999999999</v>
      </c>
      <c r="J2852" s="258">
        <v>0</v>
      </c>
      <c r="K2852" s="259">
        <v>0.64</v>
      </c>
      <c r="L2852" s="259">
        <v>14.34</v>
      </c>
    </row>
    <row r="2853" spans="2:12" ht="25.5" x14ac:dyDescent="0.25">
      <c r="B2853" s="255" t="s">
        <v>2273</v>
      </c>
      <c r="C2853" s="256" t="s">
        <v>2180</v>
      </c>
      <c r="D2853" s="255" t="s">
        <v>229</v>
      </c>
      <c r="E2853" s="255" t="s">
        <v>2181</v>
      </c>
      <c r="F2853" s="518" t="s">
        <v>2162</v>
      </c>
      <c r="G2853" s="518"/>
      <c r="H2853" s="257" t="s">
        <v>231</v>
      </c>
      <c r="I2853" s="258">
        <v>9.5500000000000002E-2</v>
      </c>
      <c r="J2853" s="258">
        <v>0</v>
      </c>
      <c r="K2853" s="259">
        <v>23.41</v>
      </c>
      <c r="L2853" s="259">
        <v>2.2400000000000002</v>
      </c>
    </row>
    <row r="2854" spans="2:12" ht="25.5" x14ac:dyDescent="0.25">
      <c r="B2854" s="255" t="s">
        <v>2273</v>
      </c>
      <c r="C2854" s="256" t="s">
        <v>2194</v>
      </c>
      <c r="D2854" s="255" t="s">
        <v>229</v>
      </c>
      <c r="E2854" s="255" t="s">
        <v>2195</v>
      </c>
      <c r="F2854" s="518" t="s">
        <v>2162</v>
      </c>
      <c r="G2854" s="518"/>
      <c r="H2854" s="257" t="s">
        <v>231</v>
      </c>
      <c r="I2854" s="258">
        <v>1.2500000000000001E-2</v>
      </c>
      <c r="J2854" s="258">
        <v>0</v>
      </c>
      <c r="K2854" s="259">
        <v>18.36</v>
      </c>
      <c r="L2854" s="259">
        <v>0.23</v>
      </c>
    </row>
    <row r="2855" spans="2:12" ht="25.5" x14ac:dyDescent="0.25">
      <c r="B2855" s="255" t="s">
        <v>2273</v>
      </c>
      <c r="C2855" s="256" t="s">
        <v>2536</v>
      </c>
      <c r="D2855" s="255" t="s">
        <v>229</v>
      </c>
      <c r="E2855" s="255" t="s">
        <v>2537</v>
      </c>
      <c r="F2855" s="518" t="s">
        <v>2283</v>
      </c>
      <c r="G2855" s="518"/>
      <c r="H2855" s="257" t="s">
        <v>360</v>
      </c>
      <c r="I2855" s="258">
        <v>2.98E-2</v>
      </c>
      <c r="J2855" s="258">
        <v>0</v>
      </c>
      <c r="K2855" s="259">
        <v>14.5</v>
      </c>
      <c r="L2855" s="259">
        <v>0.43</v>
      </c>
    </row>
    <row r="2856" spans="2:12" ht="25.5" x14ac:dyDescent="0.25">
      <c r="B2856" s="255" t="s">
        <v>2273</v>
      </c>
      <c r="C2856" s="256" t="s">
        <v>2165</v>
      </c>
      <c r="D2856" s="255" t="s">
        <v>229</v>
      </c>
      <c r="E2856" s="255" t="s">
        <v>2166</v>
      </c>
      <c r="F2856" s="518" t="s">
        <v>2162</v>
      </c>
      <c r="G2856" s="518"/>
      <c r="H2856" s="257" t="s">
        <v>231</v>
      </c>
      <c r="I2856" s="258">
        <v>6.8939000000000004</v>
      </c>
      <c r="J2856" s="258">
        <v>0</v>
      </c>
      <c r="K2856" s="259">
        <v>23.41</v>
      </c>
      <c r="L2856" s="259">
        <v>161.38999999999999</v>
      </c>
    </row>
    <row r="2857" spans="2:12" ht="25.5" x14ac:dyDescent="0.25">
      <c r="B2857" s="255" t="s">
        <v>2273</v>
      </c>
      <c r="C2857" s="256" t="s">
        <v>2896</v>
      </c>
      <c r="D2857" s="255" t="s">
        <v>229</v>
      </c>
      <c r="E2857" s="255" t="s">
        <v>2897</v>
      </c>
      <c r="F2857" s="518" t="s">
        <v>2283</v>
      </c>
      <c r="G2857" s="518"/>
      <c r="H2857" s="257" t="s">
        <v>360</v>
      </c>
      <c r="I2857" s="258">
        <v>3.1720999999999999</v>
      </c>
      <c r="J2857" s="258">
        <v>0</v>
      </c>
      <c r="K2857" s="259">
        <v>7.02</v>
      </c>
      <c r="L2857" s="259">
        <v>22.27</v>
      </c>
    </row>
    <row r="2858" spans="2:12" ht="25.5" x14ac:dyDescent="0.25">
      <c r="B2858" s="255" t="s">
        <v>2273</v>
      </c>
      <c r="C2858" s="256" t="s">
        <v>2659</v>
      </c>
      <c r="D2858" s="255" t="s">
        <v>229</v>
      </c>
      <c r="E2858" s="255" t="s">
        <v>2660</v>
      </c>
      <c r="F2858" s="518" t="s">
        <v>2283</v>
      </c>
      <c r="G2858" s="518"/>
      <c r="H2858" s="257" t="s">
        <v>360</v>
      </c>
      <c r="I2858" s="258">
        <v>1.5157</v>
      </c>
      <c r="J2858" s="258">
        <v>0</v>
      </c>
      <c r="K2858" s="259">
        <v>8.33</v>
      </c>
      <c r="L2858" s="259">
        <v>12.63</v>
      </c>
    </row>
    <row r="2859" spans="2:12" ht="25.5" x14ac:dyDescent="0.25">
      <c r="B2859" s="255" t="s">
        <v>2273</v>
      </c>
      <c r="C2859" s="256" t="s">
        <v>2530</v>
      </c>
      <c r="D2859" s="255" t="s">
        <v>229</v>
      </c>
      <c r="E2859" s="255" t="s">
        <v>2531</v>
      </c>
      <c r="F2859" s="518" t="s">
        <v>2283</v>
      </c>
      <c r="G2859" s="518"/>
      <c r="H2859" s="257" t="s">
        <v>284</v>
      </c>
      <c r="I2859" s="258">
        <v>0.13730000000000001</v>
      </c>
      <c r="J2859" s="258">
        <v>0</v>
      </c>
      <c r="K2859" s="259">
        <v>180.8</v>
      </c>
      <c r="L2859" s="259">
        <v>24.82</v>
      </c>
    </row>
    <row r="2860" spans="2:12" ht="25.5" x14ac:dyDescent="0.25">
      <c r="B2860" s="255" t="s">
        <v>2273</v>
      </c>
      <c r="C2860" s="256" t="s">
        <v>2491</v>
      </c>
      <c r="D2860" s="255" t="s">
        <v>229</v>
      </c>
      <c r="E2860" s="255" t="s">
        <v>2492</v>
      </c>
      <c r="F2860" s="518" t="s">
        <v>2283</v>
      </c>
      <c r="G2860" s="518"/>
      <c r="H2860" s="257" t="s">
        <v>292</v>
      </c>
      <c r="I2860" s="258">
        <v>9.8199999999999996E-2</v>
      </c>
      <c r="J2860" s="258">
        <v>0</v>
      </c>
      <c r="K2860" s="259">
        <v>12.78</v>
      </c>
      <c r="L2860" s="259">
        <v>1.25</v>
      </c>
    </row>
    <row r="2861" spans="2:12" ht="25.5" x14ac:dyDescent="0.25">
      <c r="B2861" s="255" t="s">
        <v>2273</v>
      </c>
      <c r="C2861" s="256" t="s">
        <v>2412</v>
      </c>
      <c r="D2861" s="255" t="s">
        <v>229</v>
      </c>
      <c r="E2861" s="255" t="s">
        <v>2413</v>
      </c>
      <c r="F2861" s="518" t="s">
        <v>2283</v>
      </c>
      <c r="G2861" s="518"/>
      <c r="H2861" s="257" t="s">
        <v>284</v>
      </c>
      <c r="I2861" s="258">
        <v>1.5699999999999999E-2</v>
      </c>
      <c r="J2861" s="258">
        <v>0</v>
      </c>
      <c r="K2861" s="259">
        <v>157.54</v>
      </c>
      <c r="L2861" s="259">
        <v>2.4700000000000002</v>
      </c>
    </row>
    <row r="2862" spans="2:12" ht="25.5" x14ac:dyDescent="0.25">
      <c r="B2862" s="255" t="s">
        <v>2273</v>
      </c>
      <c r="C2862" s="256" t="s">
        <v>2506</v>
      </c>
      <c r="D2862" s="255" t="s">
        <v>229</v>
      </c>
      <c r="E2862" s="255" t="s">
        <v>2507</v>
      </c>
      <c r="F2862" s="518" t="s">
        <v>2283</v>
      </c>
      <c r="G2862" s="518"/>
      <c r="H2862" s="257" t="s">
        <v>268</v>
      </c>
      <c r="I2862" s="258">
        <v>201.6</v>
      </c>
      <c r="J2862" s="258">
        <v>0</v>
      </c>
      <c r="K2862" s="259">
        <v>0.49</v>
      </c>
      <c r="L2862" s="259">
        <v>98.78</v>
      </c>
    </row>
    <row r="2863" spans="2:12" ht="25.5" x14ac:dyDescent="0.25">
      <c r="B2863" s="255" t="s">
        <v>2273</v>
      </c>
      <c r="C2863" s="256" t="s">
        <v>2160</v>
      </c>
      <c r="D2863" s="255" t="s">
        <v>229</v>
      </c>
      <c r="E2863" s="255" t="s">
        <v>2161</v>
      </c>
      <c r="F2863" s="518" t="s">
        <v>2162</v>
      </c>
      <c r="G2863" s="518"/>
      <c r="H2863" s="257" t="s">
        <v>231</v>
      </c>
      <c r="I2863" s="258">
        <v>9.2205999999999992</v>
      </c>
      <c r="J2863" s="258">
        <v>0</v>
      </c>
      <c r="K2863" s="259">
        <v>15.3</v>
      </c>
      <c r="L2863" s="259">
        <v>141.08000000000001</v>
      </c>
    </row>
    <row r="2864" spans="2:12" ht="25.5" x14ac:dyDescent="0.25">
      <c r="B2864" s="255" t="s">
        <v>2273</v>
      </c>
      <c r="C2864" s="256" t="s">
        <v>2163</v>
      </c>
      <c r="D2864" s="255" t="s">
        <v>229</v>
      </c>
      <c r="E2864" s="255" t="s">
        <v>2164</v>
      </c>
      <c r="F2864" s="518" t="s">
        <v>2162</v>
      </c>
      <c r="G2864" s="518"/>
      <c r="H2864" s="257" t="s">
        <v>231</v>
      </c>
      <c r="I2864" s="258">
        <v>0.12239999999999999</v>
      </c>
      <c r="J2864" s="258">
        <v>0</v>
      </c>
      <c r="K2864" s="259">
        <v>16.78</v>
      </c>
      <c r="L2864" s="259">
        <v>2.0499999999999998</v>
      </c>
    </row>
    <row r="2865" spans="2:12" ht="25.5" x14ac:dyDescent="0.25">
      <c r="B2865" s="255" t="s">
        <v>2273</v>
      </c>
      <c r="C2865" s="256" t="s">
        <v>2894</v>
      </c>
      <c r="D2865" s="255" t="s">
        <v>229</v>
      </c>
      <c r="E2865" s="255" t="s">
        <v>2895</v>
      </c>
      <c r="F2865" s="518" t="s">
        <v>2283</v>
      </c>
      <c r="G2865" s="518"/>
      <c r="H2865" s="257" t="s">
        <v>268</v>
      </c>
      <c r="I2865" s="258">
        <v>2.5100000000000001E-2</v>
      </c>
      <c r="J2865" s="258">
        <v>0</v>
      </c>
      <c r="K2865" s="259">
        <v>14.64</v>
      </c>
      <c r="L2865" s="259">
        <v>0.37</v>
      </c>
    </row>
    <row r="2866" spans="2:12" ht="25.5" x14ac:dyDescent="0.25">
      <c r="B2866" s="255" t="s">
        <v>2273</v>
      </c>
      <c r="C2866" s="256" t="s">
        <v>2908</v>
      </c>
      <c r="D2866" s="255" t="s">
        <v>229</v>
      </c>
      <c r="E2866" s="255" t="s">
        <v>2909</v>
      </c>
      <c r="F2866" s="518" t="s">
        <v>2283</v>
      </c>
      <c r="G2866" s="518"/>
      <c r="H2866" s="257" t="s">
        <v>268</v>
      </c>
      <c r="I2866" s="258">
        <v>1</v>
      </c>
      <c r="J2866" s="258">
        <v>0</v>
      </c>
      <c r="K2866" s="259">
        <v>48.64</v>
      </c>
      <c r="L2866" s="259">
        <v>48.64</v>
      </c>
    </row>
    <row r="2867" spans="2:12" ht="25.5" x14ac:dyDescent="0.25">
      <c r="B2867" s="260"/>
      <c r="C2867" s="260"/>
      <c r="D2867" s="260"/>
      <c r="E2867" s="260"/>
      <c r="F2867" s="260"/>
      <c r="G2867" s="260" t="s">
        <v>2274</v>
      </c>
      <c r="H2867" s="261">
        <v>158.1</v>
      </c>
      <c r="I2867" s="260" t="s">
        <v>2275</v>
      </c>
      <c r="J2867" s="261">
        <v>149.74</v>
      </c>
      <c r="K2867" s="260" t="s">
        <v>2276</v>
      </c>
      <c r="L2867" s="261">
        <v>307.83999999999997</v>
      </c>
    </row>
    <row r="2868" spans="2:12" ht="25.5" x14ac:dyDescent="0.25">
      <c r="B2868" s="260"/>
      <c r="C2868" s="260"/>
      <c r="D2868" s="260"/>
      <c r="E2868" s="260"/>
      <c r="F2868" s="260"/>
      <c r="G2868" s="260" t="s">
        <v>2277</v>
      </c>
      <c r="H2868" s="261">
        <v>0</v>
      </c>
      <c r="I2868" s="519"/>
      <c r="J2868" s="519" t="s">
        <v>2278</v>
      </c>
      <c r="K2868" s="260"/>
      <c r="L2868" s="261">
        <v>678.14</v>
      </c>
    </row>
    <row r="2869" spans="2:12" ht="13.5" thickBot="1" x14ac:dyDescent="0.3">
      <c r="B2869" s="222"/>
      <c r="C2869" s="222"/>
      <c r="D2869" s="222"/>
      <c r="E2869" s="222"/>
      <c r="F2869" s="222"/>
      <c r="G2869" s="222"/>
      <c r="H2869" s="222"/>
      <c r="I2869" s="222" t="s">
        <v>2279</v>
      </c>
      <c r="J2869" s="262" t="s">
        <v>2729</v>
      </c>
      <c r="K2869" s="222" t="s">
        <v>2280</v>
      </c>
      <c r="L2869" s="263">
        <v>2034.42</v>
      </c>
    </row>
    <row r="2870" spans="2:12" ht="13.5" thickTop="1" x14ac:dyDescent="0.25">
      <c r="B2870" s="264"/>
      <c r="C2870" s="264"/>
      <c r="D2870" s="264"/>
      <c r="E2870" s="264"/>
      <c r="F2870" s="264"/>
      <c r="G2870" s="264"/>
      <c r="H2870" s="264"/>
      <c r="I2870" s="264"/>
      <c r="J2870" s="264"/>
      <c r="K2870" s="264"/>
      <c r="L2870" s="264"/>
    </row>
    <row r="2871" spans="2:12" ht="15" x14ac:dyDescent="0.25">
      <c r="B2871" s="247" t="s">
        <v>923</v>
      </c>
      <c r="C2871" s="248" t="s">
        <v>24</v>
      </c>
      <c r="D2871" s="247" t="s">
        <v>50</v>
      </c>
      <c r="E2871" s="247" t="s">
        <v>45</v>
      </c>
      <c r="F2871" s="520" t="s">
        <v>2152</v>
      </c>
      <c r="G2871" s="520"/>
      <c r="H2871" s="249" t="s">
        <v>39</v>
      </c>
      <c r="I2871" s="248" t="s">
        <v>41</v>
      </c>
      <c r="J2871" s="248" t="s">
        <v>2271</v>
      </c>
      <c r="K2871" s="248" t="s">
        <v>82</v>
      </c>
      <c r="L2871" s="248" t="s">
        <v>40</v>
      </c>
    </row>
    <row r="2872" spans="2:12" ht="25.5" x14ac:dyDescent="0.25">
      <c r="B2872" s="250" t="s">
        <v>2272</v>
      </c>
      <c r="C2872" s="251" t="s">
        <v>924</v>
      </c>
      <c r="D2872" s="250" t="s">
        <v>229</v>
      </c>
      <c r="E2872" s="250" t="s">
        <v>925</v>
      </c>
      <c r="F2872" s="521">
        <v>7</v>
      </c>
      <c r="G2872" s="521"/>
      <c r="H2872" s="252" t="s">
        <v>279</v>
      </c>
      <c r="I2872" s="253">
        <v>1</v>
      </c>
      <c r="J2872" s="254"/>
      <c r="K2872" s="254">
        <v>756.15</v>
      </c>
      <c r="L2872" s="254">
        <v>756.15</v>
      </c>
    </row>
    <row r="2873" spans="2:12" ht="25.5" x14ac:dyDescent="0.25">
      <c r="B2873" s="255" t="s">
        <v>2273</v>
      </c>
      <c r="C2873" s="256" t="s">
        <v>2530</v>
      </c>
      <c r="D2873" s="255" t="s">
        <v>229</v>
      </c>
      <c r="E2873" s="255" t="s">
        <v>2531</v>
      </c>
      <c r="F2873" s="518" t="s">
        <v>2283</v>
      </c>
      <c r="G2873" s="518"/>
      <c r="H2873" s="257" t="s">
        <v>284</v>
      </c>
      <c r="I2873" s="258">
        <v>0.23910000000000001</v>
      </c>
      <c r="J2873" s="258">
        <v>0</v>
      </c>
      <c r="K2873" s="259">
        <v>180.8</v>
      </c>
      <c r="L2873" s="259">
        <v>43.23</v>
      </c>
    </row>
    <row r="2874" spans="2:12" ht="25.5" x14ac:dyDescent="0.25">
      <c r="B2874" s="255" t="s">
        <v>2273</v>
      </c>
      <c r="C2874" s="256" t="s">
        <v>2165</v>
      </c>
      <c r="D2874" s="255" t="s">
        <v>229</v>
      </c>
      <c r="E2874" s="255" t="s">
        <v>2166</v>
      </c>
      <c r="F2874" s="518" t="s">
        <v>2162</v>
      </c>
      <c r="G2874" s="518"/>
      <c r="H2874" s="257" t="s">
        <v>231</v>
      </c>
      <c r="I2874" s="258">
        <v>10.167199999999999</v>
      </c>
      <c r="J2874" s="258">
        <v>0</v>
      </c>
      <c r="K2874" s="259">
        <v>23.41</v>
      </c>
      <c r="L2874" s="259">
        <v>238.01</v>
      </c>
    </row>
    <row r="2875" spans="2:12" ht="25.5" x14ac:dyDescent="0.25">
      <c r="B2875" s="255" t="s">
        <v>2273</v>
      </c>
      <c r="C2875" s="256" t="s">
        <v>2516</v>
      </c>
      <c r="D2875" s="255" t="s">
        <v>229</v>
      </c>
      <c r="E2875" s="255" t="s">
        <v>2517</v>
      </c>
      <c r="F2875" s="518" t="s">
        <v>2283</v>
      </c>
      <c r="G2875" s="518"/>
      <c r="H2875" s="257" t="s">
        <v>360</v>
      </c>
      <c r="I2875" s="258">
        <v>35.793799999999997</v>
      </c>
      <c r="J2875" s="258">
        <v>0</v>
      </c>
      <c r="K2875" s="259">
        <v>0.94</v>
      </c>
      <c r="L2875" s="259">
        <v>33.65</v>
      </c>
    </row>
    <row r="2876" spans="2:12" ht="25.5" x14ac:dyDescent="0.25">
      <c r="B2876" s="255" t="s">
        <v>2273</v>
      </c>
      <c r="C2876" s="256" t="s">
        <v>2730</v>
      </c>
      <c r="D2876" s="255" t="s">
        <v>229</v>
      </c>
      <c r="E2876" s="255" t="s">
        <v>2731</v>
      </c>
      <c r="F2876" s="518" t="s">
        <v>2283</v>
      </c>
      <c r="G2876" s="518"/>
      <c r="H2876" s="257" t="s">
        <v>284</v>
      </c>
      <c r="I2876" s="258">
        <v>3.8399999999999997E-2</v>
      </c>
      <c r="J2876" s="258">
        <v>0</v>
      </c>
      <c r="K2876" s="259">
        <v>164.93</v>
      </c>
      <c r="L2876" s="259">
        <v>6.33</v>
      </c>
    </row>
    <row r="2877" spans="2:12" ht="25.5" x14ac:dyDescent="0.25">
      <c r="B2877" s="255" t="s">
        <v>2273</v>
      </c>
      <c r="C2877" s="256" t="s">
        <v>2445</v>
      </c>
      <c r="D2877" s="255" t="s">
        <v>229</v>
      </c>
      <c r="E2877" s="255" t="s">
        <v>2446</v>
      </c>
      <c r="F2877" s="518" t="s">
        <v>2283</v>
      </c>
      <c r="G2877" s="518"/>
      <c r="H2877" s="257" t="s">
        <v>360</v>
      </c>
      <c r="I2877" s="258">
        <v>28.235900000000001</v>
      </c>
      <c r="J2877" s="258">
        <v>0</v>
      </c>
      <c r="K2877" s="259">
        <v>0.64</v>
      </c>
      <c r="L2877" s="259">
        <v>18.07</v>
      </c>
    </row>
    <row r="2878" spans="2:12" ht="25.5" x14ac:dyDescent="0.25">
      <c r="B2878" s="255" t="s">
        <v>2273</v>
      </c>
      <c r="C2878" s="256" t="s">
        <v>2506</v>
      </c>
      <c r="D2878" s="255" t="s">
        <v>229</v>
      </c>
      <c r="E2878" s="255" t="s">
        <v>2507</v>
      </c>
      <c r="F2878" s="518" t="s">
        <v>2283</v>
      </c>
      <c r="G2878" s="518"/>
      <c r="H2878" s="257" t="s">
        <v>268</v>
      </c>
      <c r="I2878" s="258">
        <v>351.12</v>
      </c>
      <c r="J2878" s="258">
        <v>0</v>
      </c>
      <c r="K2878" s="259">
        <v>0.49</v>
      </c>
      <c r="L2878" s="259">
        <v>172.05</v>
      </c>
    </row>
    <row r="2879" spans="2:12" ht="25.5" x14ac:dyDescent="0.25">
      <c r="B2879" s="255" t="s">
        <v>2273</v>
      </c>
      <c r="C2879" s="256" t="s">
        <v>2160</v>
      </c>
      <c r="D2879" s="255" t="s">
        <v>229</v>
      </c>
      <c r="E2879" s="255" t="s">
        <v>2161</v>
      </c>
      <c r="F2879" s="518" t="s">
        <v>2162</v>
      </c>
      <c r="G2879" s="518"/>
      <c r="H2879" s="257" t="s">
        <v>231</v>
      </c>
      <c r="I2879" s="258">
        <v>15.6075</v>
      </c>
      <c r="J2879" s="258">
        <v>0</v>
      </c>
      <c r="K2879" s="259">
        <v>15.3</v>
      </c>
      <c r="L2879" s="259">
        <v>238.79</v>
      </c>
    </row>
    <row r="2880" spans="2:12" ht="25.5" x14ac:dyDescent="0.25">
      <c r="B2880" s="255" t="s">
        <v>2273</v>
      </c>
      <c r="C2880" s="256" t="s">
        <v>2338</v>
      </c>
      <c r="D2880" s="255" t="s">
        <v>229</v>
      </c>
      <c r="E2880" s="255" t="s">
        <v>2339</v>
      </c>
      <c r="F2880" s="518" t="s">
        <v>2283</v>
      </c>
      <c r="G2880" s="518"/>
      <c r="H2880" s="257" t="s">
        <v>284</v>
      </c>
      <c r="I2880" s="258">
        <v>3.8399999999999997E-2</v>
      </c>
      <c r="J2880" s="258">
        <v>0</v>
      </c>
      <c r="K2880" s="259">
        <v>157.65</v>
      </c>
      <c r="L2880" s="259">
        <v>6.05</v>
      </c>
    </row>
    <row r="2881" spans="2:12" ht="25.5" x14ac:dyDescent="0.25">
      <c r="B2881" s="260"/>
      <c r="C2881" s="260"/>
      <c r="D2881" s="260"/>
      <c r="E2881" s="260"/>
      <c r="F2881" s="260"/>
      <c r="G2881" s="260" t="s">
        <v>2274</v>
      </c>
      <c r="H2881" s="261">
        <v>244.88</v>
      </c>
      <c r="I2881" s="260" t="s">
        <v>2275</v>
      </c>
      <c r="J2881" s="261">
        <v>231.92</v>
      </c>
      <c r="K2881" s="260" t="s">
        <v>2276</v>
      </c>
      <c r="L2881" s="261">
        <v>476.8</v>
      </c>
    </row>
    <row r="2882" spans="2:12" ht="25.5" x14ac:dyDescent="0.25">
      <c r="B2882" s="260"/>
      <c r="C2882" s="260"/>
      <c r="D2882" s="260"/>
      <c r="E2882" s="260"/>
      <c r="F2882" s="260"/>
      <c r="G2882" s="260" t="s">
        <v>2277</v>
      </c>
      <c r="H2882" s="261">
        <v>0</v>
      </c>
      <c r="I2882" s="519"/>
      <c r="J2882" s="519" t="s">
        <v>2278</v>
      </c>
      <c r="K2882" s="260"/>
      <c r="L2882" s="261">
        <v>756.15</v>
      </c>
    </row>
    <row r="2883" spans="2:12" ht="13.5" thickBot="1" x14ac:dyDescent="0.3">
      <c r="B2883" s="222"/>
      <c r="C2883" s="222"/>
      <c r="D2883" s="222"/>
      <c r="E2883" s="222"/>
      <c r="F2883" s="222"/>
      <c r="G2883" s="222"/>
      <c r="H2883" s="222"/>
      <c r="I2883" s="222" t="s">
        <v>2279</v>
      </c>
      <c r="J2883" s="262" t="s">
        <v>2553</v>
      </c>
      <c r="K2883" s="222" t="s">
        <v>2280</v>
      </c>
      <c r="L2883" s="263">
        <v>756.15</v>
      </c>
    </row>
    <row r="2884" spans="2:12" ht="13.5" thickTop="1" x14ac:dyDescent="0.25">
      <c r="B2884" s="264"/>
      <c r="C2884" s="264"/>
      <c r="D2884" s="264"/>
      <c r="E2884" s="264"/>
      <c r="F2884" s="264"/>
      <c r="G2884" s="264"/>
      <c r="H2884" s="264"/>
      <c r="I2884" s="264"/>
      <c r="J2884" s="264"/>
      <c r="K2884" s="264"/>
      <c r="L2884" s="264"/>
    </row>
    <row r="2885" spans="2:12" ht="15" x14ac:dyDescent="0.25">
      <c r="B2885" s="247" t="s">
        <v>926</v>
      </c>
      <c r="C2885" s="248" t="s">
        <v>24</v>
      </c>
      <c r="D2885" s="247" t="s">
        <v>50</v>
      </c>
      <c r="E2885" s="247" t="s">
        <v>45</v>
      </c>
      <c r="F2885" s="520" t="s">
        <v>2152</v>
      </c>
      <c r="G2885" s="520"/>
      <c r="H2885" s="249" t="s">
        <v>39</v>
      </c>
      <c r="I2885" s="248" t="s">
        <v>41</v>
      </c>
      <c r="J2885" s="248" t="s">
        <v>2271</v>
      </c>
      <c r="K2885" s="248" t="s">
        <v>82</v>
      </c>
      <c r="L2885" s="248" t="s">
        <v>40</v>
      </c>
    </row>
    <row r="2886" spans="2:12" ht="25.5" x14ac:dyDescent="0.25">
      <c r="B2886" s="250" t="s">
        <v>2272</v>
      </c>
      <c r="C2886" s="251" t="s">
        <v>927</v>
      </c>
      <c r="D2886" s="250" t="s">
        <v>229</v>
      </c>
      <c r="E2886" s="250" t="s">
        <v>928</v>
      </c>
      <c r="F2886" s="521">
        <v>7</v>
      </c>
      <c r="G2886" s="521"/>
      <c r="H2886" s="252" t="s">
        <v>240</v>
      </c>
      <c r="I2886" s="253">
        <v>1</v>
      </c>
      <c r="J2886" s="254"/>
      <c r="K2886" s="254">
        <v>157.81</v>
      </c>
      <c r="L2886" s="254">
        <v>157.81</v>
      </c>
    </row>
    <row r="2887" spans="2:12" ht="25.5" x14ac:dyDescent="0.25">
      <c r="B2887" s="255" t="s">
        <v>2273</v>
      </c>
      <c r="C2887" s="256" t="s">
        <v>2165</v>
      </c>
      <c r="D2887" s="255" t="s">
        <v>229</v>
      </c>
      <c r="E2887" s="255" t="s">
        <v>2166</v>
      </c>
      <c r="F2887" s="518" t="s">
        <v>2162</v>
      </c>
      <c r="G2887" s="518"/>
      <c r="H2887" s="257" t="s">
        <v>231</v>
      </c>
      <c r="I2887" s="258">
        <v>2.4323999999999999</v>
      </c>
      <c r="J2887" s="258">
        <v>0</v>
      </c>
      <c r="K2887" s="259">
        <v>23.41</v>
      </c>
      <c r="L2887" s="259">
        <v>56.94</v>
      </c>
    </row>
    <row r="2888" spans="2:12" ht="25.5" x14ac:dyDescent="0.25">
      <c r="B2888" s="255" t="s">
        <v>2273</v>
      </c>
      <c r="C2888" s="256" t="s">
        <v>2160</v>
      </c>
      <c r="D2888" s="255" t="s">
        <v>229</v>
      </c>
      <c r="E2888" s="255" t="s">
        <v>2161</v>
      </c>
      <c r="F2888" s="518" t="s">
        <v>2162</v>
      </c>
      <c r="G2888" s="518"/>
      <c r="H2888" s="257" t="s">
        <v>231</v>
      </c>
      <c r="I2888" s="258">
        <v>2.419</v>
      </c>
      <c r="J2888" s="258">
        <v>0</v>
      </c>
      <c r="K2888" s="259">
        <v>15.3</v>
      </c>
      <c r="L2888" s="259">
        <v>37.01</v>
      </c>
    </row>
    <row r="2889" spans="2:12" ht="25.5" x14ac:dyDescent="0.25">
      <c r="B2889" s="255" t="s">
        <v>2273</v>
      </c>
      <c r="C2889" s="256" t="s">
        <v>2516</v>
      </c>
      <c r="D2889" s="255" t="s">
        <v>229</v>
      </c>
      <c r="E2889" s="255" t="s">
        <v>2517</v>
      </c>
      <c r="F2889" s="518" t="s">
        <v>2283</v>
      </c>
      <c r="G2889" s="518"/>
      <c r="H2889" s="257" t="s">
        <v>360</v>
      </c>
      <c r="I2889" s="258">
        <v>8.5631000000000004</v>
      </c>
      <c r="J2889" s="258">
        <v>0</v>
      </c>
      <c r="K2889" s="259">
        <v>0.94</v>
      </c>
      <c r="L2889" s="259">
        <v>8.0500000000000007</v>
      </c>
    </row>
    <row r="2890" spans="2:12" ht="25.5" x14ac:dyDescent="0.25">
      <c r="B2890" s="255" t="s">
        <v>2273</v>
      </c>
      <c r="C2890" s="256" t="s">
        <v>2530</v>
      </c>
      <c r="D2890" s="255" t="s">
        <v>229</v>
      </c>
      <c r="E2890" s="255" t="s">
        <v>2531</v>
      </c>
      <c r="F2890" s="518" t="s">
        <v>2283</v>
      </c>
      <c r="G2890" s="518"/>
      <c r="H2890" s="257" t="s">
        <v>284</v>
      </c>
      <c r="I2890" s="258">
        <v>5.7200000000000001E-2</v>
      </c>
      <c r="J2890" s="258">
        <v>0</v>
      </c>
      <c r="K2890" s="259">
        <v>180.8</v>
      </c>
      <c r="L2890" s="259">
        <v>10.34</v>
      </c>
    </row>
    <row r="2891" spans="2:12" ht="25.5" x14ac:dyDescent="0.25">
      <c r="B2891" s="255" t="s">
        <v>2273</v>
      </c>
      <c r="C2891" s="256" t="s">
        <v>2506</v>
      </c>
      <c r="D2891" s="255" t="s">
        <v>229</v>
      </c>
      <c r="E2891" s="255" t="s">
        <v>2507</v>
      </c>
      <c r="F2891" s="518" t="s">
        <v>2283</v>
      </c>
      <c r="G2891" s="518"/>
      <c r="H2891" s="257" t="s">
        <v>268</v>
      </c>
      <c r="I2891" s="258">
        <v>84</v>
      </c>
      <c r="J2891" s="258">
        <v>0</v>
      </c>
      <c r="K2891" s="259">
        <v>0.49</v>
      </c>
      <c r="L2891" s="259">
        <v>41.16</v>
      </c>
    </row>
    <row r="2892" spans="2:12" ht="25.5" x14ac:dyDescent="0.25">
      <c r="B2892" s="255" t="s">
        <v>2273</v>
      </c>
      <c r="C2892" s="256" t="s">
        <v>2445</v>
      </c>
      <c r="D2892" s="255" t="s">
        <v>229</v>
      </c>
      <c r="E2892" s="255" t="s">
        <v>2446</v>
      </c>
      <c r="F2892" s="518" t="s">
        <v>2283</v>
      </c>
      <c r="G2892" s="518"/>
      <c r="H2892" s="257" t="s">
        <v>360</v>
      </c>
      <c r="I2892" s="258">
        <v>6.7549999999999999</v>
      </c>
      <c r="J2892" s="258">
        <v>0</v>
      </c>
      <c r="K2892" s="259">
        <v>0.64</v>
      </c>
      <c r="L2892" s="259">
        <v>4.32</v>
      </c>
    </row>
    <row r="2893" spans="2:12" ht="25.5" x14ac:dyDescent="0.25">
      <c r="B2893" s="260"/>
      <c r="C2893" s="260"/>
      <c r="D2893" s="260"/>
      <c r="E2893" s="260"/>
      <c r="F2893" s="260"/>
      <c r="G2893" s="260" t="s">
        <v>2274</v>
      </c>
      <c r="H2893" s="261">
        <v>48.25</v>
      </c>
      <c r="I2893" s="260" t="s">
        <v>2275</v>
      </c>
      <c r="J2893" s="261">
        <v>45.7</v>
      </c>
      <c r="K2893" s="260" t="s">
        <v>2276</v>
      </c>
      <c r="L2893" s="261">
        <v>93.95</v>
      </c>
    </row>
    <row r="2894" spans="2:12" ht="25.5" x14ac:dyDescent="0.25">
      <c r="B2894" s="260"/>
      <c r="C2894" s="260"/>
      <c r="D2894" s="260"/>
      <c r="E2894" s="260"/>
      <c r="F2894" s="260"/>
      <c r="G2894" s="260" t="s">
        <v>2277</v>
      </c>
      <c r="H2894" s="261">
        <v>0</v>
      </c>
      <c r="I2894" s="519"/>
      <c r="J2894" s="519" t="s">
        <v>2278</v>
      </c>
      <c r="K2894" s="260"/>
      <c r="L2894" s="261">
        <v>157.81</v>
      </c>
    </row>
    <row r="2895" spans="2:12" ht="13.5" thickBot="1" x14ac:dyDescent="0.3">
      <c r="B2895" s="222"/>
      <c r="C2895" s="222"/>
      <c r="D2895" s="222"/>
      <c r="E2895" s="222"/>
      <c r="F2895" s="222"/>
      <c r="G2895" s="222"/>
      <c r="H2895" s="222"/>
      <c r="I2895" s="222" t="s">
        <v>2279</v>
      </c>
      <c r="J2895" s="262" t="s">
        <v>3462</v>
      </c>
      <c r="K2895" s="222" t="s">
        <v>2280</v>
      </c>
      <c r="L2895" s="263">
        <v>1136.23</v>
      </c>
    </row>
    <row r="2896" spans="2:12" ht="13.5" thickTop="1" x14ac:dyDescent="0.25">
      <c r="B2896" s="264"/>
      <c r="C2896" s="264"/>
      <c r="D2896" s="264"/>
      <c r="E2896" s="264"/>
      <c r="F2896" s="264"/>
      <c r="G2896" s="264"/>
      <c r="H2896" s="264"/>
      <c r="I2896" s="264"/>
      <c r="J2896" s="264"/>
      <c r="K2896" s="264"/>
      <c r="L2896" s="264"/>
    </row>
    <row r="2897" spans="2:12" ht="15" x14ac:dyDescent="0.25">
      <c r="B2897" s="247" t="s">
        <v>929</v>
      </c>
      <c r="C2897" s="248" t="s">
        <v>24</v>
      </c>
      <c r="D2897" s="247" t="s">
        <v>50</v>
      </c>
      <c r="E2897" s="247" t="s">
        <v>45</v>
      </c>
      <c r="F2897" s="520" t="s">
        <v>2152</v>
      </c>
      <c r="G2897" s="520"/>
      <c r="H2897" s="249" t="s">
        <v>39</v>
      </c>
      <c r="I2897" s="248" t="s">
        <v>41</v>
      </c>
      <c r="J2897" s="248" t="s">
        <v>2271</v>
      </c>
      <c r="K2897" s="248" t="s">
        <v>82</v>
      </c>
      <c r="L2897" s="248" t="s">
        <v>40</v>
      </c>
    </row>
    <row r="2898" spans="2:12" ht="25.5" x14ac:dyDescent="0.25">
      <c r="B2898" s="250" t="s">
        <v>2272</v>
      </c>
      <c r="C2898" s="251" t="s">
        <v>930</v>
      </c>
      <c r="D2898" s="250" t="s">
        <v>229</v>
      </c>
      <c r="E2898" s="250" t="s">
        <v>931</v>
      </c>
      <c r="F2898" s="521">
        <v>18</v>
      </c>
      <c r="G2898" s="521"/>
      <c r="H2898" s="252" t="s">
        <v>240</v>
      </c>
      <c r="I2898" s="253">
        <v>1</v>
      </c>
      <c r="J2898" s="254"/>
      <c r="K2898" s="254">
        <v>480.83</v>
      </c>
      <c r="L2898" s="254">
        <v>480.83</v>
      </c>
    </row>
    <row r="2899" spans="2:12" ht="25.5" x14ac:dyDescent="0.25">
      <c r="B2899" s="255" t="s">
        <v>2273</v>
      </c>
      <c r="C2899" s="256" t="s">
        <v>2898</v>
      </c>
      <c r="D2899" s="255" t="s">
        <v>229</v>
      </c>
      <c r="E2899" s="255" t="s">
        <v>2899</v>
      </c>
      <c r="F2899" s="518" t="s">
        <v>2283</v>
      </c>
      <c r="G2899" s="518"/>
      <c r="H2899" s="257" t="s">
        <v>360</v>
      </c>
      <c r="I2899" s="258">
        <v>0.23810000000000001</v>
      </c>
      <c r="J2899" s="258">
        <v>0</v>
      </c>
      <c r="K2899" s="259">
        <v>34.68</v>
      </c>
      <c r="L2899" s="259">
        <v>8.26</v>
      </c>
    </row>
    <row r="2900" spans="2:12" ht="25.5" x14ac:dyDescent="0.25">
      <c r="B2900" s="255" t="s">
        <v>2273</v>
      </c>
      <c r="C2900" s="256" t="s">
        <v>3463</v>
      </c>
      <c r="D2900" s="255" t="s">
        <v>229</v>
      </c>
      <c r="E2900" s="255" t="s">
        <v>2909</v>
      </c>
      <c r="F2900" s="518" t="s">
        <v>2283</v>
      </c>
      <c r="G2900" s="518"/>
      <c r="H2900" s="257" t="s">
        <v>268</v>
      </c>
      <c r="I2900" s="258">
        <v>1</v>
      </c>
      <c r="J2900" s="258">
        <v>0</v>
      </c>
      <c r="K2900" s="259">
        <v>115.16</v>
      </c>
      <c r="L2900" s="259">
        <v>115.16</v>
      </c>
    </row>
    <row r="2901" spans="2:12" ht="25.5" x14ac:dyDescent="0.25">
      <c r="B2901" s="255" t="s">
        <v>2273</v>
      </c>
      <c r="C2901" s="256" t="s">
        <v>2896</v>
      </c>
      <c r="D2901" s="255" t="s">
        <v>229</v>
      </c>
      <c r="E2901" s="255" t="s">
        <v>2897</v>
      </c>
      <c r="F2901" s="518" t="s">
        <v>2283</v>
      </c>
      <c r="G2901" s="518"/>
      <c r="H2901" s="257" t="s">
        <v>360</v>
      </c>
      <c r="I2901" s="258">
        <v>7.508</v>
      </c>
      <c r="J2901" s="258">
        <v>0</v>
      </c>
      <c r="K2901" s="259">
        <v>7.02</v>
      </c>
      <c r="L2901" s="259">
        <v>52.71</v>
      </c>
    </row>
    <row r="2902" spans="2:12" ht="25.5" x14ac:dyDescent="0.25">
      <c r="B2902" s="255" t="s">
        <v>2273</v>
      </c>
      <c r="C2902" s="256" t="s">
        <v>2902</v>
      </c>
      <c r="D2902" s="255" t="s">
        <v>229</v>
      </c>
      <c r="E2902" s="255" t="s">
        <v>2903</v>
      </c>
      <c r="F2902" s="518" t="s">
        <v>2283</v>
      </c>
      <c r="G2902" s="518"/>
      <c r="H2902" s="257" t="s">
        <v>268</v>
      </c>
      <c r="I2902" s="258">
        <v>0.22839999999999999</v>
      </c>
      <c r="J2902" s="258">
        <v>0</v>
      </c>
      <c r="K2902" s="259">
        <v>11.8</v>
      </c>
      <c r="L2902" s="259">
        <v>2.7</v>
      </c>
    </row>
    <row r="2903" spans="2:12" ht="25.5" x14ac:dyDescent="0.25">
      <c r="B2903" s="255" t="s">
        <v>2273</v>
      </c>
      <c r="C2903" s="256" t="s">
        <v>2165</v>
      </c>
      <c r="D2903" s="255" t="s">
        <v>229</v>
      </c>
      <c r="E2903" s="255" t="s">
        <v>2166</v>
      </c>
      <c r="F2903" s="518" t="s">
        <v>2162</v>
      </c>
      <c r="G2903" s="518"/>
      <c r="H2903" s="257" t="s">
        <v>231</v>
      </c>
      <c r="I2903" s="258">
        <v>2.5</v>
      </c>
      <c r="J2903" s="258">
        <v>0</v>
      </c>
      <c r="K2903" s="259">
        <v>23.41</v>
      </c>
      <c r="L2903" s="259">
        <v>58.53</v>
      </c>
    </row>
    <row r="2904" spans="2:12" ht="25.5" x14ac:dyDescent="0.25">
      <c r="B2904" s="255" t="s">
        <v>2273</v>
      </c>
      <c r="C2904" s="256" t="s">
        <v>2894</v>
      </c>
      <c r="D2904" s="255" t="s">
        <v>229</v>
      </c>
      <c r="E2904" s="255" t="s">
        <v>2895</v>
      </c>
      <c r="F2904" s="518" t="s">
        <v>2283</v>
      </c>
      <c r="G2904" s="518"/>
      <c r="H2904" s="257" t="s">
        <v>268</v>
      </c>
      <c r="I2904" s="258">
        <v>5.9499999999999997E-2</v>
      </c>
      <c r="J2904" s="258">
        <v>0</v>
      </c>
      <c r="K2904" s="259">
        <v>14.64</v>
      </c>
      <c r="L2904" s="259">
        <v>0.87</v>
      </c>
    </row>
    <row r="2905" spans="2:12" ht="25.5" x14ac:dyDescent="0.25">
      <c r="B2905" s="255" t="s">
        <v>2273</v>
      </c>
      <c r="C2905" s="256" t="s">
        <v>2906</v>
      </c>
      <c r="D2905" s="255" t="s">
        <v>229</v>
      </c>
      <c r="E2905" s="255" t="s">
        <v>2907</v>
      </c>
      <c r="F2905" s="518" t="s">
        <v>2283</v>
      </c>
      <c r="G2905" s="518"/>
      <c r="H2905" s="257" t="s">
        <v>360</v>
      </c>
      <c r="I2905" s="258">
        <v>7.9169999999999998</v>
      </c>
      <c r="J2905" s="258">
        <v>0</v>
      </c>
      <c r="K2905" s="259">
        <v>7.19</v>
      </c>
      <c r="L2905" s="259">
        <v>56.92</v>
      </c>
    </row>
    <row r="2906" spans="2:12" ht="25.5" x14ac:dyDescent="0.25">
      <c r="B2906" s="255" t="s">
        <v>2273</v>
      </c>
      <c r="C2906" s="256" t="s">
        <v>2530</v>
      </c>
      <c r="D2906" s="255" t="s">
        <v>229</v>
      </c>
      <c r="E2906" s="255" t="s">
        <v>2531</v>
      </c>
      <c r="F2906" s="518" t="s">
        <v>2283</v>
      </c>
      <c r="G2906" s="518"/>
      <c r="H2906" s="257" t="s">
        <v>284</v>
      </c>
      <c r="I2906" s="258">
        <v>9.7000000000000003E-3</v>
      </c>
      <c r="J2906" s="258">
        <v>0</v>
      </c>
      <c r="K2906" s="259">
        <v>180.8</v>
      </c>
      <c r="L2906" s="259">
        <v>1.75</v>
      </c>
    </row>
    <row r="2907" spans="2:12" ht="25.5" x14ac:dyDescent="0.25">
      <c r="B2907" s="255" t="s">
        <v>2273</v>
      </c>
      <c r="C2907" s="256" t="s">
        <v>2160</v>
      </c>
      <c r="D2907" s="255" t="s">
        <v>229</v>
      </c>
      <c r="E2907" s="255" t="s">
        <v>2161</v>
      </c>
      <c r="F2907" s="518" t="s">
        <v>2162</v>
      </c>
      <c r="G2907" s="518"/>
      <c r="H2907" s="257" t="s">
        <v>231</v>
      </c>
      <c r="I2907" s="258">
        <v>1</v>
      </c>
      <c r="J2907" s="258">
        <v>0</v>
      </c>
      <c r="K2907" s="259">
        <v>15.3</v>
      </c>
      <c r="L2907" s="259">
        <v>15.3</v>
      </c>
    </row>
    <row r="2908" spans="2:12" ht="25.5" x14ac:dyDescent="0.25">
      <c r="B2908" s="255" t="s">
        <v>2273</v>
      </c>
      <c r="C2908" s="256" t="s">
        <v>2900</v>
      </c>
      <c r="D2908" s="255" t="s">
        <v>229</v>
      </c>
      <c r="E2908" s="255" t="s">
        <v>2901</v>
      </c>
      <c r="F2908" s="518" t="s">
        <v>2283</v>
      </c>
      <c r="G2908" s="518"/>
      <c r="H2908" s="257" t="s">
        <v>360</v>
      </c>
      <c r="I2908" s="258">
        <v>21.457999999999998</v>
      </c>
      <c r="J2908" s="258">
        <v>0</v>
      </c>
      <c r="K2908" s="259">
        <v>7.5</v>
      </c>
      <c r="L2908" s="259">
        <v>160.94</v>
      </c>
    </row>
    <row r="2909" spans="2:12" ht="25.5" x14ac:dyDescent="0.25">
      <c r="B2909" s="255" t="s">
        <v>2273</v>
      </c>
      <c r="C2909" s="256" t="s">
        <v>2518</v>
      </c>
      <c r="D2909" s="255" t="s">
        <v>229</v>
      </c>
      <c r="E2909" s="255" t="s">
        <v>2519</v>
      </c>
      <c r="F2909" s="518" t="s">
        <v>2283</v>
      </c>
      <c r="G2909" s="518"/>
      <c r="H2909" s="257" t="s">
        <v>268</v>
      </c>
      <c r="I2909" s="258">
        <v>0.29759999999999998</v>
      </c>
      <c r="J2909" s="258">
        <v>0</v>
      </c>
      <c r="K2909" s="259">
        <v>3.21</v>
      </c>
      <c r="L2909" s="259">
        <v>0.96</v>
      </c>
    </row>
    <row r="2910" spans="2:12" ht="25.5" x14ac:dyDescent="0.25">
      <c r="B2910" s="255" t="s">
        <v>2273</v>
      </c>
      <c r="C2910" s="256" t="s">
        <v>2904</v>
      </c>
      <c r="D2910" s="255" t="s">
        <v>229</v>
      </c>
      <c r="E2910" s="255" t="s">
        <v>2905</v>
      </c>
      <c r="F2910" s="518" t="s">
        <v>2283</v>
      </c>
      <c r="G2910" s="518"/>
      <c r="H2910" s="257" t="s">
        <v>360</v>
      </c>
      <c r="I2910" s="258">
        <v>0.17799999999999999</v>
      </c>
      <c r="J2910" s="258">
        <v>0</v>
      </c>
      <c r="K2910" s="259">
        <v>25.9</v>
      </c>
      <c r="L2910" s="259">
        <v>4.6100000000000003</v>
      </c>
    </row>
    <row r="2911" spans="2:12" ht="25.5" x14ac:dyDescent="0.25">
      <c r="B2911" s="255" t="s">
        <v>2273</v>
      </c>
      <c r="C2911" s="256" t="s">
        <v>2445</v>
      </c>
      <c r="D2911" s="255" t="s">
        <v>229</v>
      </c>
      <c r="E2911" s="255" t="s">
        <v>2446</v>
      </c>
      <c r="F2911" s="518" t="s">
        <v>2283</v>
      </c>
      <c r="G2911" s="518"/>
      <c r="H2911" s="257" t="s">
        <v>360</v>
      </c>
      <c r="I2911" s="258">
        <v>3.42</v>
      </c>
      <c r="J2911" s="258">
        <v>0</v>
      </c>
      <c r="K2911" s="259">
        <v>0.64</v>
      </c>
      <c r="L2911" s="259">
        <v>2.19</v>
      </c>
    </row>
    <row r="2912" spans="2:12" ht="25.5" x14ac:dyDescent="0.25">
      <c r="B2912" s="260"/>
      <c r="C2912" s="260"/>
      <c r="D2912" s="260"/>
      <c r="E2912" s="260"/>
      <c r="F2912" s="260"/>
      <c r="G2912" s="260" t="s">
        <v>2274</v>
      </c>
      <c r="H2912" s="261">
        <v>37.909999999999997</v>
      </c>
      <c r="I2912" s="260" t="s">
        <v>2275</v>
      </c>
      <c r="J2912" s="261">
        <v>35.909999999999997</v>
      </c>
      <c r="K2912" s="260" t="s">
        <v>2276</v>
      </c>
      <c r="L2912" s="261">
        <v>73.819999999999993</v>
      </c>
    </row>
    <row r="2913" spans="2:12" ht="25.5" x14ac:dyDescent="0.25">
      <c r="B2913" s="260"/>
      <c r="C2913" s="260"/>
      <c r="D2913" s="260"/>
      <c r="E2913" s="260"/>
      <c r="F2913" s="260"/>
      <c r="G2913" s="260" t="s">
        <v>2277</v>
      </c>
      <c r="H2913" s="261">
        <v>0</v>
      </c>
      <c r="I2913" s="519"/>
      <c r="J2913" s="519" t="s">
        <v>2278</v>
      </c>
      <c r="K2913" s="260"/>
      <c r="L2913" s="261">
        <v>480.83</v>
      </c>
    </row>
    <row r="2914" spans="2:12" ht="13.5" thickBot="1" x14ac:dyDescent="0.3">
      <c r="B2914" s="222"/>
      <c r="C2914" s="222"/>
      <c r="D2914" s="222"/>
      <c r="E2914" s="222"/>
      <c r="F2914" s="222"/>
      <c r="G2914" s="222"/>
      <c r="H2914" s="222"/>
      <c r="I2914" s="222" t="s">
        <v>2279</v>
      </c>
      <c r="J2914" s="262" t="s">
        <v>3464</v>
      </c>
      <c r="K2914" s="222" t="s">
        <v>2280</v>
      </c>
      <c r="L2914" s="263">
        <v>865.49</v>
      </c>
    </row>
    <row r="2915" spans="2:12" ht="13.5" thickTop="1" x14ac:dyDescent="0.25">
      <c r="B2915" s="264"/>
      <c r="C2915" s="264"/>
      <c r="D2915" s="264"/>
      <c r="E2915" s="264"/>
      <c r="F2915" s="264"/>
      <c r="G2915" s="264"/>
      <c r="H2915" s="264"/>
      <c r="I2915" s="264"/>
      <c r="J2915" s="264"/>
      <c r="K2915" s="264"/>
      <c r="L2915" s="264"/>
    </row>
    <row r="2916" spans="2:12" ht="15" x14ac:dyDescent="0.25">
      <c r="B2916" s="247" t="s">
        <v>932</v>
      </c>
      <c r="C2916" s="248" t="s">
        <v>24</v>
      </c>
      <c r="D2916" s="247" t="s">
        <v>50</v>
      </c>
      <c r="E2916" s="247" t="s">
        <v>45</v>
      </c>
      <c r="F2916" s="520" t="s">
        <v>2152</v>
      </c>
      <c r="G2916" s="520"/>
      <c r="H2916" s="249" t="s">
        <v>39</v>
      </c>
      <c r="I2916" s="248" t="s">
        <v>41</v>
      </c>
      <c r="J2916" s="248" t="s">
        <v>82</v>
      </c>
      <c r="K2916" s="248" t="s">
        <v>40</v>
      </c>
      <c r="L2916"/>
    </row>
    <row r="2917" spans="2:12" ht="25.5" x14ac:dyDescent="0.25">
      <c r="B2917" s="250" t="s">
        <v>2272</v>
      </c>
      <c r="C2917" s="251" t="s">
        <v>587</v>
      </c>
      <c r="D2917" s="250" t="s">
        <v>462</v>
      </c>
      <c r="E2917" s="250" t="s">
        <v>588</v>
      </c>
      <c r="F2917" s="521" t="s">
        <v>3280</v>
      </c>
      <c r="G2917" s="521"/>
      <c r="H2917" s="252" t="s">
        <v>268</v>
      </c>
      <c r="I2917" s="253">
        <v>1</v>
      </c>
      <c r="J2917" s="254">
        <v>88.03</v>
      </c>
      <c r="K2917" s="254">
        <v>88.03</v>
      </c>
      <c r="L2917"/>
    </row>
    <row r="2918" spans="2:12" ht="15" x14ac:dyDescent="0.25">
      <c r="B2918" s="247" t="s">
        <v>38</v>
      </c>
      <c r="C2918" s="248" t="s">
        <v>24</v>
      </c>
      <c r="D2918" s="247" t="s">
        <v>50</v>
      </c>
      <c r="E2918" s="247" t="s">
        <v>45</v>
      </c>
      <c r="F2918" s="520" t="s">
        <v>2152</v>
      </c>
      <c r="G2918" s="522"/>
      <c r="H2918" s="249" t="s">
        <v>39</v>
      </c>
      <c r="I2918" s="248" t="s">
        <v>41</v>
      </c>
      <c r="J2918" s="248" t="s">
        <v>82</v>
      </c>
      <c r="K2918" s="248" t="s">
        <v>40</v>
      </c>
      <c r="L2918"/>
    </row>
    <row r="2919" spans="2:12" ht="15" x14ac:dyDescent="0.25">
      <c r="B2919" s="255" t="s">
        <v>2273</v>
      </c>
      <c r="C2919" s="256" t="s">
        <v>3281</v>
      </c>
      <c r="D2919" s="255" t="s">
        <v>462</v>
      </c>
      <c r="E2919" s="255" t="s">
        <v>3282</v>
      </c>
      <c r="F2919" s="518" t="s">
        <v>2283</v>
      </c>
      <c r="G2919" s="518"/>
      <c r="H2919" s="257" t="s">
        <v>268</v>
      </c>
      <c r="I2919" s="258">
        <v>1</v>
      </c>
      <c r="J2919" s="259" t="s">
        <v>3283</v>
      </c>
      <c r="K2919" s="270" t="s">
        <v>3283</v>
      </c>
      <c r="L2919"/>
    </row>
    <row r="2920" spans="2:12" ht="25.5" x14ac:dyDescent="0.25">
      <c r="B2920" s="255" t="s">
        <v>2273</v>
      </c>
      <c r="C2920" s="256" t="s">
        <v>2160</v>
      </c>
      <c r="D2920" s="255" t="s">
        <v>229</v>
      </c>
      <c r="E2920" s="255" t="s">
        <v>2161</v>
      </c>
      <c r="F2920" s="518" t="s">
        <v>2162</v>
      </c>
      <c r="G2920" s="518"/>
      <c r="H2920" s="257" t="s">
        <v>231</v>
      </c>
      <c r="I2920" s="258">
        <v>0.5</v>
      </c>
      <c r="J2920" s="259" t="s">
        <v>2220</v>
      </c>
      <c r="K2920" s="270" t="s">
        <v>3284</v>
      </c>
      <c r="L2920"/>
    </row>
    <row r="2921" spans="2:12" ht="25.5" x14ac:dyDescent="0.25">
      <c r="B2921" s="255" t="s">
        <v>2273</v>
      </c>
      <c r="C2921" s="256" t="s">
        <v>2184</v>
      </c>
      <c r="D2921" s="255" t="s">
        <v>229</v>
      </c>
      <c r="E2921" s="255" t="s">
        <v>2185</v>
      </c>
      <c r="F2921" s="518" t="s">
        <v>2162</v>
      </c>
      <c r="G2921" s="518"/>
      <c r="H2921" s="257" t="s">
        <v>231</v>
      </c>
      <c r="I2921" s="258">
        <v>0.5</v>
      </c>
      <c r="J2921" s="259" t="s">
        <v>2222</v>
      </c>
      <c r="K2921" s="270" t="s">
        <v>2150</v>
      </c>
      <c r="L2921"/>
    </row>
    <row r="2922" spans="2:12" ht="15" x14ac:dyDescent="0.25">
      <c r="B2922" s="523" t="s">
        <v>2697</v>
      </c>
      <c r="C2922" s="522"/>
      <c r="D2922" s="522"/>
      <c r="E2922" s="522"/>
      <c r="F2922" s="522"/>
      <c r="G2922" s="522"/>
      <c r="H2922" s="522"/>
      <c r="I2922" s="522"/>
      <c r="J2922" s="522"/>
      <c r="K2922" s="522"/>
      <c r="L2922"/>
    </row>
    <row r="2923" spans="2:12" ht="15" x14ac:dyDescent="0.25">
      <c r="B2923" s="247" t="s">
        <v>38</v>
      </c>
      <c r="C2923" s="248" t="s">
        <v>24</v>
      </c>
      <c r="D2923" s="247" t="s">
        <v>50</v>
      </c>
      <c r="E2923" s="247" t="s">
        <v>45</v>
      </c>
      <c r="F2923" s="520" t="s">
        <v>2152</v>
      </c>
      <c r="G2923" s="522"/>
      <c r="H2923" s="249" t="s">
        <v>39</v>
      </c>
      <c r="I2923" s="248" t="s">
        <v>41</v>
      </c>
      <c r="J2923" s="248" t="s">
        <v>82</v>
      </c>
      <c r="K2923" s="248" t="s">
        <v>40</v>
      </c>
      <c r="L2923"/>
    </row>
    <row r="2924" spans="2:12" ht="15" x14ac:dyDescent="0.25">
      <c r="B2924" s="255" t="s">
        <v>2273</v>
      </c>
      <c r="C2924" s="256" t="s">
        <v>3281</v>
      </c>
      <c r="D2924" s="255" t="s">
        <v>462</v>
      </c>
      <c r="E2924" s="255" t="s">
        <v>3282</v>
      </c>
      <c r="F2924" s="518" t="s">
        <v>2283</v>
      </c>
      <c r="G2924" s="518"/>
      <c r="H2924" s="257" t="s">
        <v>268</v>
      </c>
      <c r="I2924" s="258">
        <v>1</v>
      </c>
      <c r="J2924" s="259" t="s">
        <v>3283</v>
      </c>
      <c r="K2924" s="270" t="s">
        <v>3283</v>
      </c>
      <c r="L2924"/>
    </row>
    <row r="2925" spans="2:12" ht="25.5" x14ac:dyDescent="0.25">
      <c r="B2925" s="255" t="s">
        <v>2273</v>
      </c>
      <c r="C2925" s="256" t="s">
        <v>2160</v>
      </c>
      <c r="D2925" s="255" t="s">
        <v>229</v>
      </c>
      <c r="E2925" s="255" t="s">
        <v>2161</v>
      </c>
      <c r="F2925" s="518" t="s">
        <v>2162</v>
      </c>
      <c r="G2925" s="518"/>
      <c r="H2925" s="257" t="s">
        <v>231</v>
      </c>
      <c r="I2925" s="258">
        <v>0.5</v>
      </c>
      <c r="J2925" s="259" t="s">
        <v>2220</v>
      </c>
      <c r="K2925" s="270" t="s">
        <v>3284</v>
      </c>
      <c r="L2925"/>
    </row>
    <row r="2926" spans="2:12" ht="25.5" x14ac:dyDescent="0.25">
      <c r="B2926" s="255" t="s">
        <v>2273</v>
      </c>
      <c r="C2926" s="256" t="s">
        <v>2184</v>
      </c>
      <c r="D2926" s="255" t="s">
        <v>229</v>
      </c>
      <c r="E2926" s="255" t="s">
        <v>2185</v>
      </c>
      <c r="F2926" s="518" t="s">
        <v>2162</v>
      </c>
      <c r="G2926" s="518"/>
      <c r="H2926" s="257" t="s">
        <v>231</v>
      </c>
      <c r="I2926" s="258">
        <v>0.5</v>
      </c>
      <c r="J2926" s="259" t="s">
        <v>2222</v>
      </c>
      <c r="K2926" s="270" t="s">
        <v>2150</v>
      </c>
      <c r="L2926"/>
    </row>
    <row r="2927" spans="2:12" ht="25.5" x14ac:dyDescent="0.25">
      <c r="B2927" s="260"/>
      <c r="C2927" s="260"/>
      <c r="D2927" s="260"/>
      <c r="E2927" s="260"/>
      <c r="F2927" s="260" t="s">
        <v>2274</v>
      </c>
      <c r="G2927" s="261">
        <v>9.94</v>
      </c>
      <c r="H2927" s="260" t="s">
        <v>2275</v>
      </c>
      <c r="I2927" s="261">
        <v>9.42</v>
      </c>
      <c r="J2927" s="260" t="s">
        <v>2276</v>
      </c>
      <c r="K2927" s="261">
        <v>19.36</v>
      </c>
      <c r="L2927"/>
    </row>
    <row r="2928" spans="2:12" ht="25.5" x14ac:dyDescent="0.25">
      <c r="B2928" s="260"/>
      <c r="C2928" s="260"/>
      <c r="D2928" s="260"/>
      <c r="E2928" s="260"/>
      <c r="F2928" s="260" t="s">
        <v>2277</v>
      </c>
      <c r="G2928" s="261">
        <v>0</v>
      </c>
      <c r="H2928" s="260"/>
      <c r="I2928" s="519" t="s">
        <v>2278</v>
      </c>
      <c r="J2928" s="519"/>
      <c r="K2928" s="261">
        <v>88.03</v>
      </c>
      <c r="L2928"/>
    </row>
    <row r="2929" spans="2:12" ht="15.75" thickBot="1" x14ac:dyDescent="0.3">
      <c r="B2929" s="222"/>
      <c r="C2929" s="222"/>
      <c r="D2929" s="222"/>
      <c r="E2929" s="222"/>
      <c r="F2929" s="222"/>
      <c r="G2929" s="222"/>
      <c r="H2929" s="222" t="s">
        <v>2279</v>
      </c>
      <c r="I2929" s="262" t="s">
        <v>2796</v>
      </c>
      <c r="J2929" s="222" t="s">
        <v>2280</v>
      </c>
      <c r="K2929" s="263">
        <v>1760.6</v>
      </c>
      <c r="L2929"/>
    </row>
    <row r="2930" spans="2:12" ht="15.75" thickTop="1" x14ac:dyDescent="0.25">
      <c r="B2930" s="264"/>
      <c r="C2930" s="264"/>
      <c r="D2930" s="264"/>
      <c r="E2930" s="264"/>
      <c r="F2930" s="264"/>
      <c r="G2930" s="264"/>
      <c r="H2930" s="264"/>
      <c r="I2930" s="264"/>
      <c r="J2930" s="264"/>
      <c r="K2930" s="264"/>
      <c r="L2930"/>
    </row>
    <row r="2931" spans="2:12" ht="15" x14ac:dyDescent="0.25">
      <c r="B2931" s="247" t="s">
        <v>933</v>
      </c>
      <c r="C2931" s="248" t="s">
        <v>24</v>
      </c>
      <c r="D2931" s="247" t="s">
        <v>50</v>
      </c>
      <c r="E2931" s="247" t="s">
        <v>45</v>
      </c>
      <c r="F2931" s="520" t="s">
        <v>2152</v>
      </c>
      <c r="G2931" s="520"/>
      <c r="H2931" s="249" t="s">
        <v>39</v>
      </c>
      <c r="I2931" s="248" t="s">
        <v>41</v>
      </c>
      <c r="J2931" s="248" t="s">
        <v>82</v>
      </c>
      <c r="K2931" s="248" t="s">
        <v>40</v>
      </c>
      <c r="L2931"/>
    </row>
    <row r="2932" spans="2:12" ht="25.5" x14ac:dyDescent="0.25">
      <c r="B2932" s="250" t="s">
        <v>2272</v>
      </c>
      <c r="C2932" s="251" t="s">
        <v>499</v>
      </c>
      <c r="D2932" s="250" t="s">
        <v>462</v>
      </c>
      <c r="E2932" s="250" t="s">
        <v>500</v>
      </c>
      <c r="F2932" s="521" t="s">
        <v>2860</v>
      </c>
      <c r="G2932" s="521"/>
      <c r="H2932" s="252" t="s">
        <v>268</v>
      </c>
      <c r="I2932" s="253">
        <v>1</v>
      </c>
      <c r="J2932" s="254">
        <v>5.34</v>
      </c>
      <c r="K2932" s="254">
        <v>5.34</v>
      </c>
      <c r="L2932"/>
    </row>
    <row r="2933" spans="2:12" ht="15" x14ac:dyDescent="0.25">
      <c r="B2933" s="247" t="s">
        <v>38</v>
      </c>
      <c r="C2933" s="248" t="s">
        <v>24</v>
      </c>
      <c r="D2933" s="247" t="s">
        <v>50</v>
      </c>
      <c r="E2933" s="247" t="s">
        <v>45</v>
      </c>
      <c r="F2933" s="520" t="s">
        <v>2152</v>
      </c>
      <c r="G2933" s="522"/>
      <c r="H2933" s="249" t="s">
        <v>39</v>
      </c>
      <c r="I2933" s="248" t="s">
        <v>41</v>
      </c>
      <c r="J2933" s="248" t="s">
        <v>82</v>
      </c>
      <c r="K2933" s="248" t="s">
        <v>40</v>
      </c>
      <c r="L2933"/>
    </row>
    <row r="2934" spans="2:12" ht="25.5" x14ac:dyDescent="0.25">
      <c r="B2934" s="255" t="s">
        <v>2273</v>
      </c>
      <c r="C2934" s="256" t="s">
        <v>2184</v>
      </c>
      <c r="D2934" s="255" t="s">
        <v>229</v>
      </c>
      <c r="E2934" s="255" t="s">
        <v>2185</v>
      </c>
      <c r="F2934" s="518" t="s">
        <v>2162</v>
      </c>
      <c r="G2934" s="518"/>
      <c r="H2934" s="257" t="s">
        <v>231</v>
      </c>
      <c r="I2934" s="258">
        <v>0.1</v>
      </c>
      <c r="J2934" s="259" t="s">
        <v>2222</v>
      </c>
      <c r="K2934" s="270" t="s">
        <v>3260</v>
      </c>
      <c r="L2934"/>
    </row>
    <row r="2935" spans="2:12" ht="25.5" x14ac:dyDescent="0.25">
      <c r="B2935" s="255" t="s">
        <v>2273</v>
      </c>
      <c r="C2935" s="256" t="s">
        <v>2861</v>
      </c>
      <c r="D2935" s="255" t="s">
        <v>434</v>
      </c>
      <c r="E2935" s="255" t="s">
        <v>2862</v>
      </c>
      <c r="F2935" s="518" t="s">
        <v>2283</v>
      </c>
      <c r="G2935" s="518"/>
      <c r="H2935" s="257" t="s">
        <v>428</v>
      </c>
      <c r="I2935" s="258">
        <v>1</v>
      </c>
      <c r="J2935" s="259" t="s">
        <v>2729</v>
      </c>
      <c r="K2935" s="270" t="s">
        <v>2729</v>
      </c>
      <c r="L2935"/>
    </row>
    <row r="2936" spans="2:12" ht="15" x14ac:dyDescent="0.25">
      <c r="B2936" s="523" t="s">
        <v>2697</v>
      </c>
      <c r="C2936" s="522"/>
      <c r="D2936" s="522"/>
      <c r="E2936" s="522"/>
      <c r="F2936" s="522"/>
      <c r="G2936" s="522"/>
      <c r="H2936" s="522"/>
      <c r="I2936" s="522"/>
      <c r="J2936" s="522"/>
      <c r="K2936" s="522"/>
      <c r="L2936"/>
    </row>
    <row r="2937" spans="2:12" ht="15" x14ac:dyDescent="0.25">
      <c r="B2937" s="247" t="s">
        <v>38</v>
      </c>
      <c r="C2937" s="248" t="s">
        <v>24</v>
      </c>
      <c r="D2937" s="247" t="s">
        <v>50</v>
      </c>
      <c r="E2937" s="247" t="s">
        <v>45</v>
      </c>
      <c r="F2937" s="520" t="s">
        <v>2152</v>
      </c>
      <c r="G2937" s="522"/>
      <c r="H2937" s="249" t="s">
        <v>39</v>
      </c>
      <c r="I2937" s="248" t="s">
        <v>41</v>
      </c>
      <c r="J2937" s="248" t="s">
        <v>82</v>
      </c>
      <c r="K2937" s="248" t="s">
        <v>40</v>
      </c>
      <c r="L2937"/>
    </row>
    <row r="2938" spans="2:12" ht="25.5" x14ac:dyDescent="0.25">
      <c r="B2938" s="255" t="s">
        <v>2273</v>
      </c>
      <c r="C2938" s="256" t="s">
        <v>2184</v>
      </c>
      <c r="D2938" s="255" t="s">
        <v>229</v>
      </c>
      <c r="E2938" s="255" t="s">
        <v>2185</v>
      </c>
      <c r="F2938" s="518" t="s">
        <v>2162</v>
      </c>
      <c r="G2938" s="518"/>
      <c r="H2938" s="257" t="s">
        <v>231</v>
      </c>
      <c r="I2938" s="258">
        <v>0.1</v>
      </c>
      <c r="J2938" s="259" t="s">
        <v>2222</v>
      </c>
      <c r="K2938" s="270" t="s">
        <v>3260</v>
      </c>
      <c r="L2938"/>
    </row>
    <row r="2939" spans="2:12" ht="25.5" x14ac:dyDescent="0.25">
      <c r="B2939" s="255" t="s">
        <v>2273</v>
      </c>
      <c r="C2939" s="256" t="s">
        <v>2861</v>
      </c>
      <c r="D2939" s="255" t="s">
        <v>434</v>
      </c>
      <c r="E2939" s="255" t="s">
        <v>2862</v>
      </c>
      <c r="F2939" s="518" t="s">
        <v>2283</v>
      </c>
      <c r="G2939" s="518"/>
      <c r="H2939" s="257" t="s">
        <v>428</v>
      </c>
      <c r="I2939" s="258">
        <v>1</v>
      </c>
      <c r="J2939" s="259" t="s">
        <v>2729</v>
      </c>
      <c r="K2939" s="270" t="s">
        <v>2729</v>
      </c>
      <c r="L2939"/>
    </row>
    <row r="2940" spans="2:12" ht="25.5" x14ac:dyDescent="0.25">
      <c r="B2940" s="260"/>
      <c r="C2940" s="260"/>
      <c r="D2940" s="260"/>
      <c r="E2940" s="260"/>
      <c r="F2940" s="260" t="s">
        <v>2274</v>
      </c>
      <c r="G2940" s="261">
        <v>1.2</v>
      </c>
      <c r="H2940" s="260" t="s">
        <v>2275</v>
      </c>
      <c r="I2940" s="261">
        <v>1.1399999999999999</v>
      </c>
      <c r="J2940" s="260" t="s">
        <v>2276</v>
      </c>
      <c r="K2940" s="261">
        <v>2.34</v>
      </c>
      <c r="L2940"/>
    </row>
    <row r="2941" spans="2:12" ht="25.5" x14ac:dyDescent="0.25">
      <c r="B2941" s="260"/>
      <c r="C2941" s="260"/>
      <c r="D2941" s="260"/>
      <c r="E2941" s="260"/>
      <c r="F2941" s="260" t="s">
        <v>2277</v>
      </c>
      <c r="G2941" s="261">
        <v>0</v>
      </c>
      <c r="H2941" s="260"/>
      <c r="I2941" s="519" t="s">
        <v>2278</v>
      </c>
      <c r="J2941" s="519"/>
      <c r="K2941" s="261">
        <v>5.34</v>
      </c>
      <c r="L2941"/>
    </row>
    <row r="2942" spans="2:12" ht="15.75" thickBot="1" x14ac:dyDescent="0.3">
      <c r="B2942" s="222"/>
      <c r="C2942" s="222"/>
      <c r="D2942" s="222"/>
      <c r="E2942" s="222"/>
      <c r="F2942" s="222"/>
      <c r="G2942" s="222"/>
      <c r="H2942" s="222" t="s">
        <v>2279</v>
      </c>
      <c r="I2942" s="262" t="s">
        <v>2674</v>
      </c>
      <c r="J2942" s="222" t="s">
        <v>2280</v>
      </c>
      <c r="K2942" s="263">
        <v>53.4</v>
      </c>
      <c r="L2942"/>
    </row>
    <row r="2943" spans="2:12" ht="15.75" thickTop="1" x14ac:dyDescent="0.25">
      <c r="B2943" s="264"/>
      <c r="C2943" s="264"/>
      <c r="D2943" s="264"/>
      <c r="E2943" s="264"/>
      <c r="F2943" s="264"/>
      <c r="G2943" s="264"/>
      <c r="H2943" s="264"/>
      <c r="I2943" s="264"/>
      <c r="J2943" s="264"/>
      <c r="K2943" s="264"/>
      <c r="L2943"/>
    </row>
    <row r="2944" spans="2:12" ht="15" x14ac:dyDescent="0.25">
      <c r="B2944" s="247" t="s">
        <v>934</v>
      </c>
      <c r="C2944" s="248" t="s">
        <v>24</v>
      </c>
      <c r="D2944" s="247" t="s">
        <v>50</v>
      </c>
      <c r="E2944" s="247" t="s">
        <v>45</v>
      </c>
      <c r="F2944" s="520" t="s">
        <v>2152</v>
      </c>
      <c r="G2944" s="520"/>
      <c r="H2944" s="249" t="s">
        <v>39</v>
      </c>
      <c r="I2944" s="248" t="s">
        <v>41</v>
      </c>
      <c r="J2944" s="248" t="s">
        <v>2271</v>
      </c>
      <c r="K2944" s="248" t="s">
        <v>82</v>
      </c>
      <c r="L2944" s="248" t="s">
        <v>40</v>
      </c>
    </row>
    <row r="2945" spans="2:12" ht="25.5" x14ac:dyDescent="0.25">
      <c r="B2945" s="250" t="s">
        <v>2272</v>
      </c>
      <c r="C2945" s="251" t="s">
        <v>600</v>
      </c>
      <c r="D2945" s="250" t="s">
        <v>238</v>
      </c>
      <c r="E2945" s="250" t="s">
        <v>601</v>
      </c>
      <c r="F2945" s="521">
        <v>100</v>
      </c>
      <c r="G2945" s="521"/>
      <c r="H2945" s="252" t="s">
        <v>268</v>
      </c>
      <c r="I2945" s="253">
        <v>1</v>
      </c>
      <c r="J2945" s="254"/>
      <c r="K2945" s="254">
        <v>12.79</v>
      </c>
      <c r="L2945" s="254">
        <v>12.79</v>
      </c>
    </row>
    <row r="2946" spans="2:12" ht="25.5" x14ac:dyDescent="0.25">
      <c r="B2946" s="255" t="s">
        <v>2273</v>
      </c>
      <c r="C2946" s="256" t="s">
        <v>3287</v>
      </c>
      <c r="D2946" s="255" t="s">
        <v>434</v>
      </c>
      <c r="E2946" s="255" t="s">
        <v>3288</v>
      </c>
      <c r="F2946" s="518" t="s">
        <v>2283</v>
      </c>
      <c r="G2946" s="518"/>
      <c r="H2946" s="257" t="s">
        <v>428</v>
      </c>
      <c r="I2946" s="258">
        <v>1</v>
      </c>
      <c r="J2946" s="258">
        <v>0</v>
      </c>
      <c r="K2946" s="259">
        <v>10.45</v>
      </c>
      <c r="L2946" s="259">
        <v>10.45</v>
      </c>
    </row>
    <row r="2947" spans="2:12" ht="25.5" x14ac:dyDescent="0.25">
      <c r="B2947" s="255" t="s">
        <v>2273</v>
      </c>
      <c r="C2947" s="256" t="s">
        <v>2184</v>
      </c>
      <c r="D2947" s="255" t="s">
        <v>229</v>
      </c>
      <c r="E2947" s="255" t="s">
        <v>2185</v>
      </c>
      <c r="F2947" s="518" t="s">
        <v>2162</v>
      </c>
      <c r="G2947" s="518"/>
      <c r="H2947" s="257" t="s">
        <v>231</v>
      </c>
      <c r="I2947" s="258">
        <v>0.1</v>
      </c>
      <c r="J2947" s="258">
        <v>0</v>
      </c>
      <c r="K2947" s="259">
        <v>23.41</v>
      </c>
      <c r="L2947" s="259">
        <v>2.34</v>
      </c>
    </row>
    <row r="2948" spans="2:12" ht="25.5" x14ac:dyDescent="0.25">
      <c r="B2948" s="260"/>
      <c r="C2948" s="260"/>
      <c r="D2948" s="260"/>
      <c r="E2948" s="260"/>
      <c r="F2948" s="260"/>
      <c r="G2948" s="260" t="s">
        <v>2274</v>
      </c>
      <c r="H2948" s="261">
        <v>1.2</v>
      </c>
      <c r="I2948" s="260" t="s">
        <v>2275</v>
      </c>
      <c r="J2948" s="261">
        <v>1.1399999999999999</v>
      </c>
      <c r="K2948" s="260" t="s">
        <v>2276</v>
      </c>
      <c r="L2948" s="261">
        <v>2.34</v>
      </c>
    </row>
    <row r="2949" spans="2:12" ht="25.5" x14ac:dyDescent="0.25">
      <c r="B2949" s="260"/>
      <c r="C2949" s="260"/>
      <c r="D2949" s="260"/>
      <c r="E2949" s="260"/>
      <c r="F2949" s="260"/>
      <c r="G2949" s="260" t="s">
        <v>2277</v>
      </c>
      <c r="H2949" s="261">
        <v>0</v>
      </c>
      <c r="I2949" s="519"/>
      <c r="J2949" s="519" t="s">
        <v>2278</v>
      </c>
      <c r="K2949" s="260"/>
      <c r="L2949" s="261">
        <v>12.79</v>
      </c>
    </row>
    <row r="2950" spans="2:12" ht="13.5" thickBot="1" x14ac:dyDescent="0.3">
      <c r="B2950" s="222"/>
      <c r="C2950" s="222"/>
      <c r="D2950" s="222"/>
      <c r="E2950" s="222"/>
      <c r="F2950" s="222"/>
      <c r="G2950" s="222"/>
      <c r="H2950" s="222"/>
      <c r="I2950" s="222" t="s">
        <v>2279</v>
      </c>
      <c r="J2950" s="262" t="s">
        <v>3296</v>
      </c>
      <c r="K2950" s="222" t="s">
        <v>2280</v>
      </c>
      <c r="L2950" s="263">
        <v>792.98</v>
      </c>
    </row>
    <row r="2951" spans="2:12" ht="13.5" thickTop="1" x14ac:dyDescent="0.25">
      <c r="B2951" s="264"/>
      <c r="C2951" s="264"/>
      <c r="D2951" s="264"/>
      <c r="E2951" s="264"/>
      <c r="F2951" s="264"/>
      <c r="G2951" s="264"/>
      <c r="H2951" s="264"/>
      <c r="I2951" s="264"/>
      <c r="J2951" s="264"/>
      <c r="K2951" s="264"/>
      <c r="L2951" s="264"/>
    </row>
    <row r="2952" spans="2:12" ht="15" x14ac:dyDescent="0.25">
      <c r="B2952" s="247" t="s">
        <v>935</v>
      </c>
      <c r="C2952" s="248" t="s">
        <v>24</v>
      </c>
      <c r="D2952" s="247" t="s">
        <v>50</v>
      </c>
      <c r="E2952" s="247" t="s">
        <v>45</v>
      </c>
      <c r="F2952" s="520" t="s">
        <v>2152</v>
      </c>
      <c r="G2952" s="520"/>
      <c r="H2952" s="249" t="s">
        <v>39</v>
      </c>
      <c r="I2952" s="248" t="s">
        <v>41</v>
      </c>
      <c r="J2952" s="248" t="s">
        <v>82</v>
      </c>
      <c r="K2952" s="248" t="s">
        <v>40</v>
      </c>
      <c r="L2952"/>
    </row>
    <row r="2953" spans="2:12" ht="25.5" x14ac:dyDescent="0.25">
      <c r="B2953" s="250" t="s">
        <v>2272</v>
      </c>
      <c r="C2953" s="251" t="s">
        <v>505</v>
      </c>
      <c r="D2953" s="250" t="s">
        <v>462</v>
      </c>
      <c r="E2953" s="250" t="s">
        <v>506</v>
      </c>
      <c r="F2953" s="521" t="s">
        <v>2854</v>
      </c>
      <c r="G2953" s="521"/>
      <c r="H2953" s="252" t="s">
        <v>268</v>
      </c>
      <c r="I2953" s="253">
        <v>1</v>
      </c>
      <c r="J2953" s="254">
        <v>4.1500000000000004</v>
      </c>
      <c r="K2953" s="254">
        <v>4.1500000000000004</v>
      </c>
      <c r="L2953"/>
    </row>
    <row r="2954" spans="2:12" ht="15" x14ac:dyDescent="0.25">
      <c r="B2954" s="247" t="s">
        <v>38</v>
      </c>
      <c r="C2954" s="248" t="s">
        <v>24</v>
      </c>
      <c r="D2954" s="247" t="s">
        <v>50</v>
      </c>
      <c r="E2954" s="247" t="s">
        <v>45</v>
      </c>
      <c r="F2954" s="520" t="s">
        <v>2152</v>
      </c>
      <c r="G2954" s="522"/>
      <c r="H2954" s="249" t="s">
        <v>39</v>
      </c>
      <c r="I2954" s="248" t="s">
        <v>41</v>
      </c>
      <c r="J2954" s="248" t="s">
        <v>82</v>
      </c>
      <c r="K2954" s="248" t="s">
        <v>40</v>
      </c>
      <c r="L2954"/>
    </row>
    <row r="2955" spans="2:12" ht="25.5" x14ac:dyDescent="0.25">
      <c r="B2955" s="255" t="s">
        <v>2273</v>
      </c>
      <c r="C2955" s="256" t="s">
        <v>2184</v>
      </c>
      <c r="D2955" s="255" t="s">
        <v>229</v>
      </c>
      <c r="E2955" s="255" t="s">
        <v>2185</v>
      </c>
      <c r="F2955" s="518" t="s">
        <v>2162</v>
      </c>
      <c r="G2955" s="518"/>
      <c r="H2955" s="257" t="s">
        <v>231</v>
      </c>
      <c r="I2955" s="258">
        <v>0.1</v>
      </c>
      <c r="J2955" s="259" t="s">
        <v>2222</v>
      </c>
      <c r="K2955" s="270" t="s">
        <v>3260</v>
      </c>
      <c r="L2955"/>
    </row>
    <row r="2956" spans="2:12" ht="38.25" x14ac:dyDescent="0.25">
      <c r="B2956" s="255" t="s">
        <v>2273</v>
      </c>
      <c r="C2956" s="256" t="s">
        <v>3263</v>
      </c>
      <c r="D2956" s="255" t="s">
        <v>462</v>
      </c>
      <c r="E2956" s="255" t="s">
        <v>3264</v>
      </c>
      <c r="F2956" s="518" t="s">
        <v>2283</v>
      </c>
      <c r="G2956" s="518"/>
      <c r="H2956" s="257" t="s">
        <v>268</v>
      </c>
      <c r="I2956" s="258">
        <v>1</v>
      </c>
      <c r="J2956" s="259" t="s">
        <v>3265</v>
      </c>
      <c r="K2956" s="270" t="s">
        <v>3265</v>
      </c>
      <c r="L2956"/>
    </row>
    <row r="2957" spans="2:12" ht="15" x14ac:dyDescent="0.25">
      <c r="B2957" s="523" t="s">
        <v>2697</v>
      </c>
      <c r="C2957" s="522"/>
      <c r="D2957" s="522"/>
      <c r="E2957" s="522"/>
      <c r="F2957" s="522"/>
      <c r="G2957" s="522"/>
      <c r="H2957" s="522"/>
      <c r="I2957" s="522"/>
      <c r="J2957" s="522"/>
      <c r="K2957" s="522"/>
      <c r="L2957"/>
    </row>
    <row r="2958" spans="2:12" ht="15" x14ac:dyDescent="0.25">
      <c r="B2958" s="247" t="s">
        <v>38</v>
      </c>
      <c r="C2958" s="248" t="s">
        <v>24</v>
      </c>
      <c r="D2958" s="247" t="s">
        <v>50</v>
      </c>
      <c r="E2958" s="247" t="s">
        <v>45</v>
      </c>
      <c r="F2958" s="520" t="s">
        <v>2152</v>
      </c>
      <c r="G2958" s="522"/>
      <c r="H2958" s="249" t="s">
        <v>39</v>
      </c>
      <c r="I2958" s="248" t="s">
        <v>41</v>
      </c>
      <c r="J2958" s="248" t="s">
        <v>82</v>
      </c>
      <c r="K2958" s="248" t="s">
        <v>40</v>
      </c>
      <c r="L2958"/>
    </row>
    <row r="2959" spans="2:12" ht="25.5" x14ac:dyDescent="0.25">
      <c r="B2959" s="255" t="s">
        <v>2273</v>
      </c>
      <c r="C2959" s="256" t="s">
        <v>2184</v>
      </c>
      <c r="D2959" s="255" t="s">
        <v>229</v>
      </c>
      <c r="E2959" s="255" t="s">
        <v>2185</v>
      </c>
      <c r="F2959" s="518" t="s">
        <v>2162</v>
      </c>
      <c r="G2959" s="518"/>
      <c r="H2959" s="257" t="s">
        <v>231</v>
      </c>
      <c r="I2959" s="258">
        <v>0.1</v>
      </c>
      <c r="J2959" s="259" t="s">
        <v>2222</v>
      </c>
      <c r="K2959" s="270" t="s">
        <v>3260</v>
      </c>
      <c r="L2959"/>
    </row>
    <row r="2960" spans="2:12" ht="38.25" x14ac:dyDescent="0.25">
      <c r="B2960" s="255" t="s">
        <v>2273</v>
      </c>
      <c r="C2960" s="256" t="s">
        <v>3263</v>
      </c>
      <c r="D2960" s="255" t="s">
        <v>462</v>
      </c>
      <c r="E2960" s="255" t="s">
        <v>3264</v>
      </c>
      <c r="F2960" s="518" t="s">
        <v>2283</v>
      </c>
      <c r="G2960" s="518"/>
      <c r="H2960" s="257" t="s">
        <v>268</v>
      </c>
      <c r="I2960" s="258">
        <v>1</v>
      </c>
      <c r="J2960" s="259" t="s">
        <v>3265</v>
      </c>
      <c r="K2960" s="270" t="s">
        <v>3265</v>
      </c>
      <c r="L2960"/>
    </row>
    <row r="2961" spans="2:12" ht="25.5" x14ac:dyDescent="0.25">
      <c r="B2961" s="260"/>
      <c r="C2961" s="260"/>
      <c r="D2961" s="260"/>
      <c r="E2961" s="260"/>
      <c r="F2961" s="260" t="s">
        <v>2274</v>
      </c>
      <c r="G2961" s="261">
        <v>1.2</v>
      </c>
      <c r="H2961" s="260" t="s">
        <v>2275</v>
      </c>
      <c r="I2961" s="261">
        <v>1.1399999999999999</v>
      </c>
      <c r="J2961" s="260" t="s">
        <v>2276</v>
      </c>
      <c r="K2961" s="261">
        <v>2.34</v>
      </c>
      <c r="L2961"/>
    </row>
    <row r="2962" spans="2:12" ht="25.5" x14ac:dyDescent="0.25">
      <c r="B2962" s="260"/>
      <c r="C2962" s="260"/>
      <c r="D2962" s="260"/>
      <c r="E2962" s="260"/>
      <c r="F2962" s="260" t="s">
        <v>2277</v>
      </c>
      <c r="G2962" s="261">
        <v>0</v>
      </c>
      <c r="H2962" s="260"/>
      <c r="I2962" s="519" t="s">
        <v>2278</v>
      </c>
      <c r="J2962" s="519"/>
      <c r="K2962" s="261">
        <v>4.1500000000000004</v>
      </c>
      <c r="L2962"/>
    </row>
    <row r="2963" spans="2:12" ht="15.75" thickBot="1" x14ac:dyDescent="0.3">
      <c r="B2963" s="222"/>
      <c r="C2963" s="222"/>
      <c r="D2963" s="222"/>
      <c r="E2963" s="222"/>
      <c r="F2963" s="222"/>
      <c r="G2963" s="222"/>
      <c r="H2963" s="222" t="s">
        <v>2279</v>
      </c>
      <c r="I2963" s="262" t="s">
        <v>2695</v>
      </c>
      <c r="J2963" s="222" t="s">
        <v>2280</v>
      </c>
      <c r="K2963" s="263">
        <v>8.3000000000000007</v>
      </c>
      <c r="L2963"/>
    </row>
    <row r="2964" spans="2:12" ht="15.75" thickTop="1" x14ac:dyDescent="0.25">
      <c r="B2964" s="264"/>
      <c r="C2964" s="264"/>
      <c r="D2964" s="264"/>
      <c r="E2964" s="264"/>
      <c r="F2964" s="264"/>
      <c r="G2964" s="264"/>
      <c r="H2964" s="264"/>
      <c r="I2964" s="264"/>
      <c r="J2964" s="264"/>
      <c r="K2964" s="264"/>
      <c r="L2964"/>
    </row>
    <row r="2965" spans="2:12" ht="15" x14ac:dyDescent="0.25">
      <c r="B2965" s="247" t="s">
        <v>936</v>
      </c>
      <c r="C2965" s="248" t="s">
        <v>24</v>
      </c>
      <c r="D2965" s="247" t="s">
        <v>50</v>
      </c>
      <c r="E2965" s="247" t="s">
        <v>45</v>
      </c>
      <c r="F2965" s="520" t="s">
        <v>2152</v>
      </c>
      <c r="G2965" s="520"/>
      <c r="H2965" s="249" t="s">
        <v>39</v>
      </c>
      <c r="I2965" s="248" t="s">
        <v>41</v>
      </c>
      <c r="J2965" s="248" t="s">
        <v>2271</v>
      </c>
      <c r="K2965" s="248" t="s">
        <v>82</v>
      </c>
      <c r="L2965" s="248" t="s">
        <v>40</v>
      </c>
    </row>
    <row r="2966" spans="2:12" ht="51" x14ac:dyDescent="0.25">
      <c r="B2966" s="250" t="s">
        <v>2272</v>
      </c>
      <c r="C2966" s="251" t="s">
        <v>937</v>
      </c>
      <c r="D2966" s="250" t="s">
        <v>434</v>
      </c>
      <c r="E2966" s="250" t="s">
        <v>938</v>
      </c>
      <c r="F2966" s="521" t="s">
        <v>2808</v>
      </c>
      <c r="G2966" s="521"/>
      <c r="H2966" s="252" t="s">
        <v>428</v>
      </c>
      <c r="I2966" s="253">
        <v>1</v>
      </c>
      <c r="J2966" s="254"/>
      <c r="K2966" s="254">
        <v>99.99</v>
      </c>
      <c r="L2966" s="254">
        <v>99.99</v>
      </c>
    </row>
    <row r="2967" spans="2:12" ht="25.5" x14ac:dyDescent="0.25">
      <c r="B2967" s="255" t="s">
        <v>2273</v>
      </c>
      <c r="C2967" s="256" t="s">
        <v>2163</v>
      </c>
      <c r="D2967" s="255" t="s">
        <v>229</v>
      </c>
      <c r="E2967" s="255" t="s">
        <v>2164</v>
      </c>
      <c r="F2967" s="518" t="s">
        <v>2162</v>
      </c>
      <c r="G2967" s="518"/>
      <c r="H2967" s="257" t="s">
        <v>231</v>
      </c>
      <c r="I2967" s="258">
        <v>0.4713</v>
      </c>
      <c r="J2967" s="258">
        <v>0</v>
      </c>
      <c r="K2967" s="259">
        <v>16.78</v>
      </c>
      <c r="L2967" s="259">
        <v>7.91</v>
      </c>
    </row>
    <row r="2968" spans="2:12" ht="38.25" x14ac:dyDescent="0.25">
      <c r="B2968" s="255" t="s">
        <v>2273</v>
      </c>
      <c r="C2968" s="256" t="s">
        <v>2885</v>
      </c>
      <c r="D2968" s="255" t="s">
        <v>434</v>
      </c>
      <c r="E2968" s="255" t="s">
        <v>2886</v>
      </c>
      <c r="F2968" s="518" t="s">
        <v>2283</v>
      </c>
      <c r="G2968" s="518"/>
      <c r="H2968" s="257" t="s">
        <v>428</v>
      </c>
      <c r="I2968" s="258">
        <v>0.17499999999999999</v>
      </c>
      <c r="J2968" s="258">
        <v>0</v>
      </c>
      <c r="K2968" s="259">
        <v>29.21</v>
      </c>
      <c r="L2968" s="259">
        <v>5.1100000000000003</v>
      </c>
    </row>
    <row r="2969" spans="2:12" ht="25.5" x14ac:dyDescent="0.25">
      <c r="B2969" s="255" t="s">
        <v>2273</v>
      </c>
      <c r="C2969" s="256" t="s">
        <v>2887</v>
      </c>
      <c r="D2969" s="255" t="s">
        <v>434</v>
      </c>
      <c r="E2969" s="255" t="s">
        <v>2888</v>
      </c>
      <c r="F2969" s="518" t="s">
        <v>2283</v>
      </c>
      <c r="G2969" s="518"/>
      <c r="H2969" s="257" t="s">
        <v>428</v>
      </c>
      <c r="I2969" s="258">
        <v>1</v>
      </c>
      <c r="J2969" s="258">
        <v>0</v>
      </c>
      <c r="K2969" s="259">
        <v>75.95</v>
      </c>
      <c r="L2969" s="259">
        <v>75.95</v>
      </c>
    </row>
    <row r="2970" spans="2:12" ht="25.5" x14ac:dyDescent="0.25">
      <c r="B2970" s="255" t="s">
        <v>2273</v>
      </c>
      <c r="C2970" s="256" t="s">
        <v>2184</v>
      </c>
      <c r="D2970" s="255" t="s">
        <v>229</v>
      </c>
      <c r="E2970" s="255" t="s">
        <v>2185</v>
      </c>
      <c r="F2970" s="518" t="s">
        <v>2162</v>
      </c>
      <c r="G2970" s="518"/>
      <c r="H2970" s="257" t="s">
        <v>231</v>
      </c>
      <c r="I2970" s="258">
        <v>0.4713</v>
      </c>
      <c r="J2970" s="258">
        <v>0</v>
      </c>
      <c r="K2970" s="259">
        <v>23.41</v>
      </c>
      <c r="L2970" s="259">
        <v>11.03</v>
      </c>
    </row>
    <row r="2971" spans="2:12" ht="25.5" x14ac:dyDescent="0.25">
      <c r="B2971" s="260"/>
      <c r="C2971" s="260"/>
      <c r="D2971" s="260"/>
      <c r="E2971" s="260"/>
      <c r="F2971" s="260"/>
      <c r="G2971" s="260" t="s">
        <v>2274</v>
      </c>
      <c r="H2971" s="261">
        <v>9.7200000000000006</v>
      </c>
      <c r="I2971" s="260" t="s">
        <v>2275</v>
      </c>
      <c r="J2971" s="261">
        <v>9.2100000000000009</v>
      </c>
      <c r="K2971" s="260" t="s">
        <v>2276</v>
      </c>
      <c r="L2971" s="261">
        <v>18.93</v>
      </c>
    </row>
    <row r="2972" spans="2:12" ht="25.5" x14ac:dyDescent="0.25">
      <c r="B2972" s="260"/>
      <c r="C2972" s="260"/>
      <c r="D2972" s="260"/>
      <c r="E2972" s="260"/>
      <c r="F2972" s="260"/>
      <c r="G2972" s="260" t="s">
        <v>2277</v>
      </c>
      <c r="H2972" s="261">
        <v>0</v>
      </c>
      <c r="I2972" s="519"/>
      <c r="J2972" s="519" t="s">
        <v>2278</v>
      </c>
      <c r="K2972" s="260"/>
      <c r="L2972" s="261">
        <v>99.99</v>
      </c>
    </row>
    <row r="2973" spans="2:12" ht="13.5" thickBot="1" x14ac:dyDescent="0.3">
      <c r="B2973" s="222"/>
      <c r="C2973" s="222"/>
      <c r="D2973" s="222"/>
      <c r="E2973" s="222"/>
      <c r="F2973" s="222"/>
      <c r="G2973" s="222"/>
      <c r="H2973" s="222"/>
      <c r="I2973" s="222" t="s">
        <v>2279</v>
      </c>
      <c r="J2973" s="262" t="s">
        <v>2757</v>
      </c>
      <c r="K2973" s="222" t="s">
        <v>2280</v>
      </c>
      <c r="L2973" s="263">
        <v>1799.82</v>
      </c>
    </row>
    <row r="2974" spans="2:12" ht="13.5" thickTop="1" x14ac:dyDescent="0.25">
      <c r="B2974" s="264"/>
      <c r="C2974" s="264"/>
      <c r="D2974" s="264"/>
      <c r="E2974" s="264"/>
      <c r="F2974" s="264"/>
      <c r="G2974" s="264"/>
      <c r="H2974" s="264"/>
      <c r="I2974" s="264"/>
      <c r="J2974" s="264"/>
      <c r="K2974" s="264"/>
      <c r="L2974" s="264"/>
    </row>
    <row r="2975" spans="2:12" ht="15" x14ac:dyDescent="0.25">
      <c r="B2975" s="247" t="s">
        <v>939</v>
      </c>
      <c r="C2975" s="248" t="s">
        <v>24</v>
      </c>
      <c r="D2975" s="247" t="s">
        <v>50</v>
      </c>
      <c r="E2975" s="247" t="s">
        <v>45</v>
      </c>
      <c r="F2975" s="520" t="s">
        <v>2152</v>
      </c>
      <c r="G2975" s="520"/>
      <c r="H2975" s="249" t="s">
        <v>39</v>
      </c>
      <c r="I2975" s="248" t="s">
        <v>41</v>
      </c>
      <c r="J2975" s="248" t="s">
        <v>2271</v>
      </c>
      <c r="K2975" s="248" t="s">
        <v>82</v>
      </c>
      <c r="L2975" s="248" t="s">
        <v>40</v>
      </c>
    </row>
    <row r="2976" spans="2:12" ht="25.5" x14ac:dyDescent="0.25">
      <c r="B2976" s="250" t="s">
        <v>2272</v>
      </c>
      <c r="C2976" s="251" t="s">
        <v>517</v>
      </c>
      <c r="D2976" s="250" t="s">
        <v>229</v>
      </c>
      <c r="E2976" s="250" t="s">
        <v>518</v>
      </c>
      <c r="F2976" s="521">
        <v>8</v>
      </c>
      <c r="G2976" s="521"/>
      <c r="H2976" s="252" t="s">
        <v>279</v>
      </c>
      <c r="I2976" s="253">
        <v>1</v>
      </c>
      <c r="J2976" s="254"/>
      <c r="K2976" s="254">
        <v>13.62</v>
      </c>
      <c r="L2976" s="254">
        <v>13.62</v>
      </c>
    </row>
    <row r="2977" spans="2:12" ht="25.5" x14ac:dyDescent="0.25">
      <c r="B2977" s="255" t="s">
        <v>2273</v>
      </c>
      <c r="C2977" s="256" t="s">
        <v>2184</v>
      </c>
      <c r="D2977" s="255" t="s">
        <v>229</v>
      </c>
      <c r="E2977" s="255" t="s">
        <v>2185</v>
      </c>
      <c r="F2977" s="518" t="s">
        <v>2162</v>
      </c>
      <c r="G2977" s="518"/>
      <c r="H2977" s="257" t="s">
        <v>231</v>
      </c>
      <c r="I2977" s="258">
        <v>0.28000000000000003</v>
      </c>
      <c r="J2977" s="258">
        <v>0</v>
      </c>
      <c r="K2977" s="259">
        <v>23.41</v>
      </c>
      <c r="L2977" s="259">
        <v>6.55</v>
      </c>
    </row>
    <row r="2978" spans="2:12" ht="25.5" x14ac:dyDescent="0.25">
      <c r="B2978" s="255" t="s">
        <v>2273</v>
      </c>
      <c r="C2978" s="256" t="s">
        <v>2849</v>
      </c>
      <c r="D2978" s="255" t="s">
        <v>229</v>
      </c>
      <c r="E2978" s="255" t="s">
        <v>3269</v>
      </c>
      <c r="F2978" s="518" t="s">
        <v>2283</v>
      </c>
      <c r="G2978" s="518"/>
      <c r="H2978" s="257" t="s">
        <v>268</v>
      </c>
      <c r="I2978" s="258">
        <v>1</v>
      </c>
      <c r="J2978" s="258">
        <v>0</v>
      </c>
      <c r="K2978" s="259">
        <v>2.38</v>
      </c>
      <c r="L2978" s="259">
        <v>2.38</v>
      </c>
    </row>
    <row r="2979" spans="2:12" ht="25.5" x14ac:dyDescent="0.25">
      <c r="B2979" s="255" t="s">
        <v>2273</v>
      </c>
      <c r="C2979" s="256" t="s">
        <v>2163</v>
      </c>
      <c r="D2979" s="255" t="s">
        <v>229</v>
      </c>
      <c r="E2979" s="255" t="s">
        <v>2164</v>
      </c>
      <c r="F2979" s="518" t="s">
        <v>2162</v>
      </c>
      <c r="G2979" s="518"/>
      <c r="H2979" s="257" t="s">
        <v>231</v>
      </c>
      <c r="I2979" s="258">
        <v>0.28000000000000003</v>
      </c>
      <c r="J2979" s="258">
        <v>0</v>
      </c>
      <c r="K2979" s="259">
        <v>16.78</v>
      </c>
      <c r="L2979" s="259">
        <v>4.7</v>
      </c>
    </row>
    <row r="2980" spans="2:12" ht="25.5" x14ac:dyDescent="0.25">
      <c r="B2980" s="260"/>
      <c r="C2980" s="260"/>
      <c r="D2980" s="260"/>
      <c r="E2980" s="260"/>
      <c r="F2980" s="260"/>
      <c r="G2980" s="260" t="s">
        <v>2274</v>
      </c>
      <c r="H2980" s="261">
        <v>5.77</v>
      </c>
      <c r="I2980" s="260" t="s">
        <v>2275</v>
      </c>
      <c r="J2980" s="261">
        <v>5.47</v>
      </c>
      <c r="K2980" s="260" t="s">
        <v>2276</v>
      </c>
      <c r="L2980" s="261">
        <v>11.24</v>
      </c>
    </row>
    <row r="2981" spans="2:12" ht="25.5" x14ac:dyDescent="0.25">
      <c r="B2981" s="260"/>
      <c r="C2981" s="260"/>
      <c r="D2981" s="260"/>
      <c r="E2981" s="260"/>
      <c r="F2981" s="260"/>
      <c r="G2981" s="260" t="s">
        <v>2277</v>
      </c>
      <c r="H2981" s="261">
        <v>0</v>
      </c>
      <c r="I2981" s="519"/>
      <c r="J2981" s="519" t="s">
        <v>2278</v>
      </c>
      <c r="K2981" s="260"/>
      <c r="L2981" s="261">
        <v>13.62</v>
      </c>
    </row>
    <row r="2982" spans="2:12" ht="13.5" thickBot="1" x14ac:dyDescent="0.3">
      <c r="B2982" s="222"/>
      <c r="C2982" s="222"/>
      <c r="D2982" s="222"/>
      <c r="E2982" s="222"/>
      <c r="F2982" s="222"/>
      <c r="G2982" s="222"/>
      <c r="H2982" s="222"/>
      <c r="I2982" s="222" t="s">
        <v>2279</v>
      </c>
      <c r="J2982" s="262" t="s">
        <v>2674</v>
      </c>
      <c r="K2982" s="222" t="s">
        <v>2280</v>
      </c>
      <c r="L2982" s="263">
        <v>136.19999999999999</v>
      </c>
    </row>
    <row r="2983" spans="2:12" ht="13.5" thickTop="1" x14ac:dyDescent="0.25">
      <c r="B2983" s="264"/>
      <c r="C2983" s="264"/>
      <c r="D2983" s="264"/>
      <c r="E2983" s="264"/>
      <c r="F2983" s="264"/>
      <c r="G2983" s="264"/>
      <c r="H2983" s="264"/>
      <c r="I2983" s="264"/>
      <c r="J2983" s="264"/>
      <c r="K2983" s="264"/>
      <c r="L2983" s="264"/>
    </row>
    <row r="2984" spans="2:12" ht="15" x14ac:dyDescent="0.25">
      <c r="B2984" s="247" t="s">
        <v>940</v>
      </c>
      <c r="C2984" s="248" t="s">
        <v>24</v>
      </c>
      <c r="D2984" s="247" t="s">
        <v>50</v>
      </c>
      <c r="E2984" s="247" t="s">
        <v>45</v>
      </c>
      <c r="F2984" s="520" t="s">
        <v>2152</v>
      </c>
      <c r="G2984" s="520"/>
      <c r="H2984" s="249" t="s">
        <v>39</v>
      </c>
      <c r="I2984" s="248" t="s">
        <v>41</v>
      </c>
      <c r="J2984" s="248" t="s">
        <v>2271</v>
      </c>
      <c r="K2984" s="248" t="s">
        <v>82</v>
      </c>
      <c r="L2984" s="248" t="s">
        <v>40</v>
      </c>
    </row>
    <row r="2985" spans="2:12" ht="25.5" x14ac:dyDescent="0.25">
      <c r="B2985" s="250" t="s">
        <v>2272</v>
      </c>
      <c r="C2985" s="251" t="s">
        <v>526</v>
      </c>
      <c r="D2985" s="250" t="s">
        <v>229</v>
      </c>
      <c r="E2985" s="250" t="s">
        <v>527</v>
      </c>
      <c r="F2985" s="521">
        <v>8</v>
      </c>
      <c r="G2985" s="521"/>
      <c r="H2985" s="252" t="s">
        <v>279</v>
      </c>
      <c r="I2985" s="253">
        <v>1</v>
      </c>
      <c r="J2985" s="254"/>
      <c r="K2985" s="254">
        <v>28.33</v>
      </c>
      <c r="L2985" s="254">
        <v>28.33</v>
      </c>
    </row>
    <row r="2986" spans="2:12" ht="25.5" x14ac:dyDescent="0.25">
      <c r="B2986" s="255" t="s">
        <v>2273</v>
      </c>
      <c r="C2986" s="256" t="s">
        <v>2868</v>
      </c>
      <c r="D2986" s="255" t="s">
        <v>229</v>
      </c>
      <c r="E2986" s="255" t="s">
        <v>527</v>
      </c>
      <c r="F2986" s="518" t="s">
        <v>2283</v>
      </c>
      <c r="G2986" s="518"/>
      <c r="H2986" s="257" t="s">
        <v>268</v>
      </c>
      <c r="I2986" s="258">
        <v>1</v>
      </c>
      <c r="J2986" s="258">
        <v>0</v>
      </c>
      <c r="K2986" s="259">
        <v>10.25</v>
      </c>
      <c r="L2986" s="259">
        <v>10.25</v>
      </c>
    </row>
    <row r="2987" spans="2:12" ht="25.5" x14ac:dyDescent="0.25">
      <c r="B2987" s="255" t="s">
        <v>2273</v>
      </c>
      <c r="C2987" s="256" t="s">
        <v>2184</v>
      </c>
      <c r="D2987" s="255" t="s">
        <v>229</v>
      </c>
      <c r="E2987" s="255" t="s">
        <v>2185</v>
      </c>
      <c r="F2987" s="518" t="s">
        <v>2162</v>
      </c>
      <c r="G2987" s="518"/>
      <c r="H2987" s="257" t="s">
        <v>231</v>
      </c>
      <c r="I2987" s="258">
        <v>0.45</v>
      </c>
      <c r="J2987" s="258">
        <v>0</v>
      </c>
      <c r="K2987" s="259">
        <v>23.41</v>
      </c>
      <c r="L2987" s="259">
        <v>10.53</v>
      </c>
    </row>
    <row r="2988" spans="2:12" ht="25.5" x14ac:dyDescent="0.25">
      <c r="B2988" s="255" t="s">
        <v>2273</v>
      </c>
      <c r="C2988" s="256" t="s">
        <v>2163</v>
      </c>
      <c r="D2988" s="255" t="s">
        <v>229</v>
      </c>
      <c r="E2988" s="255" t="s">
        <v>2164</v>
      </c>
      <c r="F2988" s="518" t="s">
        <v>2162</v>
      </c>
      <c r="G2988" s="518"/>
      <c r="H2988" s="257" t="s">
        <v>231</v>
      </c>
      <c r="I2988" s="258">
        <v>0.45</v>
      </c>
      <c r="J2988" s="258">
        <v>0</v>
      </c>
      <c r="K2988" s="259">
        <v>16.78</v>
      </c>
      <c r="L2988" s="259">
        <v>7.55</v>
      </c>
    </row>
    <row r="2989" spans="2:12" ht="25.5" x14ac:dyDescent="0.25">
      <c r="B2989" s="260"/>
      <c r="C2989" s="260"/>
      <c r="D2989" s="260"/>
      <c r="E2989" s="260"/>
      <c r="F2989" s="260"/>
      <c r="G2989" s="260" t="s">
        <v>2274</v>
      </c>
      <c r="H2989" s="261">
        <v>9.2899999999999991</v>
      </c>
      <c r="I2989" s="260" t="s">
        <v>2275</v>
      </c>
      <c r="J2989" s="261">
        <v>8.7899999999999991</v>
      </c>
      <c r="K2989" s="260" t="s">
        <v>2276</v>
      </c>
      <c r="L2989" s="261">
        <v>18.079999999999998</v>
      </c>
    </row>
    <row r="2990" spans="2:12" ht="25.5" x14ac:dyDescent="0.25">
      <c r="B2990" s="260"/>
      <c r="C2990" s="260"/>
      <c r="D2990" s="260"/>
      <c r="E2990" s="260"/>
      <c r="F2990" s="260"/>
      <c r="G2990" s="260" t="s">
        <v>2277</v>
      </c>
      <c r="H2990" s="261">
        <v>0</v>
      </c>
      <c r="I2990" s="519"/>
      <c r="J2990" s="519" t="s">
        <v>2278</v>
      </c>
      <c r="K2990" s="260"/>
      <c r="L2990" s="261">
        <v>28.33</v>
      </c>
    </row>
    <row r="2991" spans="2:12" ht="13.5" thickBot="1" x14ac:dyDescent="0.3">
      <c r="B2991" s="222"/>
      <c r="C2991" s="222"/>
      <c r="D2991" s="222"/>
      <c r="E2991" s="222"/>
      <c r="F2991" s="222"/>
      <c r="G2991" s="222"/>
      <c r="H2991" s="222"/>
      <c r="I2991" s="222" t="s">
        <v>2279</v>
      </c>
      <c r="J2991" s="262" t="s">
        <v>2695</v>
      </c>
      <c r="K2991" s="222" t="s">
        <v>2280</v>
      </c>
      <c r="L2991" s="263">
        <v>56.66</v>
      </c>
    </row>
    <row r="2992" spans="2:12" ht="13.5" thickTop="1" x14ac:dyDescent="0.25">
      <c r="B2992" s="264"/>
      <c r="C2992" s="264"/>
      <c r="D2992" s="264"/>
      <c r="E2992" s="264"/>
      <c r="F2992" s="264"/>
      <c r="G2992" s="264"/>
      <c r="H2992" s="264"/>
      <c r="I2992" s="264"/>
      <c r="J2992" s="264"/>
      <c r="K2992" s="264"/>
      <c r="L2992" s="264"/>
    </row>
    <row r="2993" spans="2:12" ht="15" x14ac:dyDescent="0.25">
      <c r="B2993" s="247" t="s">
        <v>941</v>
      </c>
      <c r="C2993" s="248" t="s">
        <v>24</v>
      </c>
      <c r="D2993" s="247" t="s">
        <v>50</v>
      </c>
      <c r="E2993" s="247" t="s">
        <v>45</v>
      </c>
      <c r="F2993" s="520" t="s">
        <v>2152</v>
      </c>
      <c r="G2993" s="520"/>
      <c r="H2993" s="249" t="s">
        <v>39</v>
      </c>
      <c r="I2993" s="248" t="s">
        <v>41</v>
      </c>
      <c r="J2993" s="248" t="s">
        <v>2271</v>
      </c>
      <c r="K2993" s="248" t="s">
        <v>82</v>
      </c>
      <c r="L2993" s="248" t="s">
        <v>40</v>
      </c>
    </row>
    <row r="2994" spans="2:12" ht="51" x14ac:dyDescent="0.25">
      <c r="B2994" s="250" t="s">
        <v>2272</v>
      </c>
      <c r="C2994" s="251" t="s">
        <v>942</v>
      </c>
      <c r="D2994" s="250" t="s">
        <v>434</v>
      </c>
      <c r="E2994" s="250" t="s">
        <v>943</v>
      </c>
      <c r="F2994" s="521" t="s">
        <v>2808</v>
      </c>
      <c r="G2994" s="521"/>
      <c r="H2994" s="252" t="s">
        <v>428</v>
      </c>
      <c r="I2994" s="253">
        <v>1</v>
      </c>
      <c r="J2994" s="254"/>
      <c r="K2994" s="254">
        <v>103.21</v>
      </c>
      <c r="L2994" s="254">
        <v>103.21</v>
      </c>
    </row>
    <row r="2995" spans="2:12" ht="25.5" x14ac:dyDescent="0.25">
      <c r="B2995" s="255" t="s">
        <v>2273</v>
      </c>
      <c r="C2995" s="256" t="s">
        <v>2163</v>
      </c>
      <c r="D2995" s="255" t="s">
        <v>229</v>
      </c>
      <c r="E2995" s="255" t="s">
        <v>2164</v>
      </c>
      <c r="F2995" s="518" t="s">
        <v>2162</v>
      </c>
      <c r="G2995" s="518"/>
      <c r="H2995" s="257" t="s">
        <v>231</v>
      </c>
      <c r="I2995" s="258">
        <v>0.4713</v>
      </c>
      <c r="J2995" s="258">
        <v>0</v>
      </c>
      <c r="K2995" s="259">
        <v>16.78</v>
      </c>
      <c r="L2995" s="259">
        <v>7.91</v>
      </c>
    </row>
    <row r="2996" spans="2:12" ht="25.5" x14ac:dyDescent="0.25">
      <c r="B2996" s="255" t="s">
        <v>2273</v>
      </c>
      <c r="C2996" s="256" t="s">
        <v>2915</v>
      </c>
      <c r="D2996" s="255" t="s">
        <v>434</v>
      </c>
      <c r="E2996" s="255" t="s">
        <v>2916</v>
      </c>
      <c r="F2996" s="518" t="s">
        <v>2283</v>
      </c>
      <c r="G2996" s="518"/>
      <c r="H2996" s="257" t="s">
        <v>428</v>
      </c>
      <c r="I2996" s="258">
        <v>1</v>
      </c>
      <c r="J2996" s="258">
        <v>0</v>
      </c>
      <c r="K2996" s="259">
        <v>79.17</v>
      </c>
      <c r="L2996" s="259">
        <v>79.17</v>
      </c>
    </row>
    <row r="2997" spans="2:12" ht="38.25" x14ac:dyDescent="0.25">
      <c r="B2997" s="255" t="s">
        <v>2273</v>
      </c>
      <c r="C2997" s="256" t="s">
        <v>2885</v>
      </c>
      <c r="D2997" s="255" t="s">
        <v>434</v>
      </c>
      <c r="E2997" s="255" t="s">
        <v>2886</v>
      </c>
      <c r="F2997" s="518" t="s">
        <v>2283</v>
      </c>
      <c r="G2997" s="518"/>
      <c r="H2997" s="257" t="s">
        <v>428</v>
      </c>
      <c r="I2997" s="258">
        <v>0.17499999999999999</v>
      </c>
      <c r="J2997" s="258">
        <v>0</v>
      </c>
      <c r="K2997" s="259">
        <v>29.21</v>
      </c>
      <c r="L2997" s="259">
        <v>5.1100000000000003</v>
      </c>
    </row>
    <row r="2998" spans="2:12" ht="25.5" x14ac:dyDescent="0.25">
      <c r="B2998" s="255" t="s">
        <v>2273</v>
      </c>
      <c r="C2998" s="256" t="s">
        <v>2184</v>
      </c>
      <c r="D2998" s="255" t="s">
        <v>229</v>
      </c>
      <c r="E2998" s="255" t="s">
        <v>2185</v>
      </c>
      <c r="F2998" s="518" t="s">
        <v>2162</v>
      </c>
      <c r="G2998" s="518"/>
      <c r="H2998" s="257" t="s">
        <v>231</v>
      </c>
      <c r="I2998" s="258">
        <v>0.4713</v>
      </c>
      <c r="J2998" s="258">
        <v>0</v>
      </c>
      <c r="K2998" s="259">
        <v>23.41</v>
      </c>
      <c r="L2998" s="259">
        <v>11.03</v>
      </c>
    </row>
    <row r="2999" spans="2:12" ht="25.5" x14ac:dyDescent="0.25">
      <c r="B2999" s="260"/>
      <c r="C2999" s="260"/>
      <c r="D2999" s="260"/>
      <c r="E2999" s="260"/>
      <c r="F2999" s="260"/>
      <c r="G2999" s="260" t="s">
        <v>2274</v>
      </c>
      <c r="H2999" s="261">
        <v>9.7200000000000006</v>
      </c>
      <c r="I2999" s="260" t="s">
        <v>2275</v>
      </c>
      <c r="J2999" s="261">
        <v>9.2100000000000009</v>
      </c>
      <c r="K2999" s="260" t="s">
        <v>2276</v>
      </c>
      <c r="L2999" s="261">
        <v>18.93</v>
      </c>
    </row>
    <row r="3000" spans="2:12" ht="25.5" x14ac:dyDescent="0.25">
      <c r="B3000" s="260"/>
      <c r="C3000" s="260"/>
      <c r="D3000" s="260"/>
      <c r="E3000" s="260"/>
      <c r="F3000" s="260"/>
      <c r="G3000" s="260" t="s">
        <v>2277</v>
      </c>
      <c r="H3000" s="261">
        <v>0</v>
      </c>
      <c r="I3000" s="519"/>
      <c r="J3000" s="519" t="s">
        <v>2278</v>
      </c>
      <c r="K3000" s="260"/>
      <c r="L3000" s="261">
        <v>103.21</v>
      </c>
    </row>
    <row r="3001" spans="2:12" ht="13.5" thickBot="1" x14ac:dyDescent="0.3">
      <c r="B3001" s="222"/>
      <c r="C3001" s="222"/>
      <c r="D3001" s="222"/>
      <c r="E3001" s="222"/>
      <c r="F3001" s="222"/>
      <c r="G3001" s="222"/>
      <c r="H3001" s="222"/>
      <c r="I3001" s="222" t="s">
        <v>2279</v>
      </c>
      <c r="J3001" s="262" t="s">
        <v>3078</v>
      </c>
      <c r="K3001" s="222" t="s">
        <v>2280</v>
      </c>
      <c r="L3001" s="263">
        <v>2889.88</v>
      </c>
    </row>
    <row r="3002" spans="2:12" ht="13.5" thickTop="1" x14ac:dyDescent="0.25">
      <c r="B3002" s="264"/>
      <c r="C3002" s="264"/>
      <c r="D3002" s="264"/>
      <c r="E3002" s="264"/>
      <c r="F3002" s="264"/>
      <c r="G3002" s="264"/>
      <c r="H3002" s="264"/>
      <c r="I3002" s="264"/>
      <c r="J3002" s="264"/>
      <c r="K3002" s="264"/>
      <c r="L3002" s="264"/>
    </row>
    <row r="3003" spans="2:12" ht="15" x14ac:dyDescent="0.25">
      <c r="B3003" s="247" t="s">
        <v>944</v>
      </c>
      <c r="C3003" s="248" t="s">
        <v>24</v>
      </c>
      <c r="D3003" s="247" t="s">
        <v>50</v>
      </c>
      <c r="E3003" s="247" t="s">
        <v>45</v>
      </c>
      <c r="F3003" s="520" t="s">
        <v>2152</v>
      </c>
      <c r="G3003" s="520"/>
      <c r="H3003" s="249" t="s">
        <v>39</v>
      </c>
      <c r="I3003" s="248" t="s">
        <v>41</v>
      </c>
      <c r="J3003" s="248" t="s">
        <v>2271</v>
      </c>
      <c r="K3003" s="248" t="s">
        <v>82</v>
      </c>
      <c r="L3003" s="248" t="s">
        <v>40</v>
      </c>
    </row>
    <row r="3004" spans="2:12" ht="25.5" x14ac:dyDescent="0.25">
      <c r="B3004" s="250" t="s">
        <v>2272</v>
      </c>
      <c r="C3004" s="251" t="s">
        <v>529</v>
      </c>
      <c r="D3004" s="250" t="s">
        <v>229</v>
      </c>
      <c r="E3004" s="250" t="s">
        <v>530</v>
      </c>
      <c r="F3004" s="521">
        <v>8</v>
      </c>
      <c r="G3004" s="521"/>
      <c r="H3004" s="252" t="s">
        <v>279</v>
      </c>
      <c r="I3004" s="253">
        <v>1</v>
      </c>
      <c r="J3004" s="254"/>
      <c r="K3004" s="254">
        <v>14.23</v>
      </c>
      <c r="L3004" s="254">
        <v>14.23</v>
      </c>
    </row>
    <row r="3005" spans="2:12" ht="25.5" x14ac:dyDescent="0.25">
      <c r="B3005" s="255" t="s">
        <v>2273</v>
      </c>
      <c r="C3005" s="256" t="s">
        <v>2184</v>
      </c>
      <c r="D3005" s="255" t="s">
        <v>229</v>
      </c>
      <c r="E3005" s="255" t="s">
        <v>2185</v>
      </c>
      <c r="F3005" s="518" t="s">
        <v>2162</v>
      </c>
      <c r="G3005" s="518"/>
      <c r="H3005" s="257" t="s">
        <v>231</v>
      </c>
      <c r="I3005" s="258">
        <v>0.28000000000000003</v>
      </c>
      <c r="J3005" s="258">
        <v>0</v>
      </c>
      <c r="K3005" s="259">
        <v>23.41</v>
      </c>
      <c r="L3005" s="259">
        <v>6.55</v>
      </c>
    </row>
    <row r="3006" spans="2:12" ht="25.5" x14ac:dyDescent="0.25">
      <c r="B3006" s="255" t="s">
        <v>2273</v>
      </c>
      <c r="C3006" s="256" t="s">
        <v>2163</v>
      </c>
      <c r="D3006" s="255" t="s">
        <v>229</v>
      </c>
      <c r="E3006" s="255" t="s">
        <v>2164</v>
      </c>
      <c r="F3006" s="518" t="s">
        <v>2162</v>
      </c>
      <c r="G3006" s="518"/>
      <c r="H3006" s="257" t="s">
        <v>231</v>
      </c>
      <c r="I3006" s="258">
        <v>0.28000000000000003</v>
      </c>
      <c r="J3006" s="258">
        <v>0</v>
      </c>
      <c r="K3006" s="259">
        <v>16.78</v>
      </c>
      <c r="L3006" s="259">
        <v>4.7</v>
      </c>
    </row>
    <row r="3007" spans="2:12" ht="25.5" x14ac:dyDescent="0.25">
      <c r="B3007" s="255" t="s">
        <v>2273</v>
      </c>
      <c r="C3007" s="256" t="s">
        <v>2869</v>
      </c>
      <c r="D3007" s="255" t="s">
        <v>229</v>
      </c>
      <c r="E3007" s="255" t="s">
        <v>530</v>
      </c>
      <c r="F3007" s="518" t="s">
        <v>2283</v>
      </c>
      <c r="G3007" s="518"/>
      <c r="H3007" s="257" t="s">
        <v>268</v>
      </c>
      <c r="I3007" s="258">
        <v>1</v>
      </c>
      <c r="J3007" s="258">
        <v>0</v>
      </c>
      <c r="K3007" s="259">
        <v>2.99</v>
      </c>
      <c r="L3007" s="259">
        <v>2.99</v>
      </c>
    </row>
    <row r="3008" spans="2:12" ht="25.5" x14ac:dyDescent="0.25">
      <c r="B3008" s="260"/>
      <c r="C3008" s="260"/>
      <c r="D3008" s="260"/>
      <c r="E3008" s="260"/>
      <c r="F3008" s="260"/>
      <c r="G3008" s="260" t="s">
        <v>2274</v>
      </c>
      <c r="H3008" s="261">
        <v>5.77</v>
      </c>
      <c r="I3008" s="260" t="s">
        <v>2275</v>
      </c>
      <c r="J3008" s="261">
        <v>5.47</v>
      </c>
      <c r="K3008" s="260" t="s">
        <v>2276</v>
      </c>
      <c r="L3008" s="261">
        <v>11.24</v>
      </c>
    </row>
    <row r="3009" spans="2:12" ht="25.5" x14ac:dyDescent="0.25">
      <c r="B3009" s="260"/>
      <c r="C3009" s="260"/>
      <c r="D3009" s="260"/>
      <c r="E3009" s="260"/>
      <c r="F3009" s="260"/>
      <c r="G3009" s="260" t="s">
        <v>2277</v>
      </c>
      <c r="H3009" s="261">
        <v>0</v>
      </c>
      <c r="I3009" s="519"/>
      <c r="J3009" s="519" t="s">
        <v>2278</v>
      </c>
      <c r="K3009" s="260"/>
      <c r="L3009" s="261">
        <v>14.23</v>
      </c>
    </row>
    <row r="3010" spans="2:12" ht="13.5" thickBot="1" x14ac:dyDescent="0.3">
      <c r="B3010" s="222"/>
      <c r="C3010" s="222"/>
      <c r="D3010" s="222"/>
      <c r="E3010" s="222"/>
      <c r="F3010" s="222"/>
      <c r="G3010" s="222"/>
      <c r="H3010" s="222"/>
      <c r="I3010" s="222" t="s">
        <v>2279</v>
      </c>
      <c r="J3010" s="262" t="s">
        <v>2761</v>
      </c>
      <c r="K3010" s="222" t="s">
        <v>2280</v>
      </c>
      <c r="L3010" s="263">
        <v>199.22</v>
      </c>
    </row>
    <row r="3011" spans="2:12" ht="13.5" thickTop="1" x14ac:dyDescent="0.25">
      <c r="B3011" s="264"/>
      <c r="C3011" s="264"/>
      <c r="D3011" s="264"/>
      <c r="E3011" s="264"/>
      <c r="F3011" s="264"/>
      <c r="G3011" s="264"/>
      <c r="H3011" s="264"/>
      <c r="I3011" s="264"/>
      <c r="J3011" s="264"/>
      <c r="K3011" s="264"/>
      <c r="L3011" s="264"/>
    </row>
    <row r="3012" spans="2:12" ht="15" x14ac:dyDescent="0.25">
      <c r="B3012" s="247" t="s">
        <v>945</v>
      </c>
      <c r="C3012" s="248" t="s">
        <v>24</v>
      </c>
      <c r="D3012" s="247" t="s">
        <v>50</v>
      </c>
      <c r="E3012" s="247" t="s">
        <v>45</v>
      </c>
      <c r="F3012" s="520" t="s">
        <v>2152</v>
      </c>
      <c r="G3012" s="520"/>
      <c r="H3012" s="249" t="s">
        <v>39</v>
      </c>
      <c r="I3012" s="248" t="s">
        <v>41</v>
      </c>
      <c r="J3012" s="248" t="s">
        <v>2271</v>
      </c>
      <c r="K3012" s="248" t="s">
        <v>82</v>
      </c>
      <c r="L3012" s="248" t="s">
        <v>40</v>
      </c>
    </row>
    <row r="3013" spans="2:12" ht="51" x14ac:dyDescent="0.25">
      <c r="B3013" s="250" t="s">
        <v>2272</v>
      </c>
      <c r="C3013" s="251" t="s">
        <v>946</v>
      </c>
      <c r="D3013" s="250" t="s">
        <v>434</v>
      </c>
      <c r="E3013" s="250" t="s">
        <v>947</v>
      </c>
      <c r="F3013" s="521" t="s">
        <v>2808</v>
      </c>
      <c r="G3013" s="521"/>
      <c r="H3013" s="252" t="s">
        <v>428</v>
      </c>
      <c r="I3013" s="253">
        <v>1</v>
      </c>
      <c r="J3013" s="254"/>
      <c r="K3013" s="254">
        <v>165.84</v>
      </c>
      <c r="L3013" s="254">
        <v>165.84</v>
      </c>
    </row>
    <row r="3014" spans="2:12" ht="25.5" x14ac:dyDescent="0.25">
      <c r="B3014" s="255" t="s">
        <v>2273</v>
      </c>
      <c r="C3014" s="256" t="s">
        <v>2184</v>
      </c>
      <c r="D3014" s="255" t="s">
        <v>229</v>
      </c>
      <c r="E3014" s="255" t="s">
        <v>2185</v>
      </c>
      <c r="F3014" s="518" t="s">
        <v>2162</v>
      </c>
      <c r="G3014" s="518"/>
      <c r="H3014" s="257" t="s">
        <v>231</v>
      </c>
      <c r="I3014" s="258">
        <v>0.54020000000000001</v>
      </c>
      <c r="J3014" s="258">
        <v>0</v>
      </c>
      <c r="K3014" s="259">
        <v>23.41</v>
      </c>
      <c r="L3014" s="259">
        <v>12.65</v>
      </c>
    </row>
    <row r="3015" spans="2:12" ht="25.5" x14ac:dyDescent="0.25">
      <c r="B3015" s="255" t="s">
        <v>2273</v>
      </c>
      <c r="C3015" s="256" t="s">
        <v>2163</v>
      </c>
      <c r="D3015" s="255" t="s">
        <v>229</v>
      </c>
      <c r="E3015" s="255" t="s">
        <v>2164</v>
      </c>
      <c r="F3015" s="518" t="s">
        <v>2162</v>
      </c>
      <c r="G3015" s="518"/>
      <c r="H3015" s="257" t="s">
        <v>231</v>
      </c>
      <c r="I3015" s="258">
        <v>0.54020000000000001</v>
      </c>
      <c r="J3015" s="258">
        <v>0</v>
      </c>
      <c r="K3015" s="259">
        <v>16.78</v>
      </c>
      <c r="L3015" s="259">
        <v>9.06</v>
      </c>
    </row>
    <row r="3016" spans="2:12" ht="25.5" x14ac:dyDescent="0.25">
      <c r="B3016" s="255" t="s">
        <v>2273</v>
      </c>
      <c r="C3016" s="256" t="s">
        <v>2930</v>
      </c>
      <c r="D3016" s="255" t="s">
        <v>434</v>
      </c>
      <c r="E3016" s="255" t="s">
        <v>2931</v>
      </c>
      <c r="F3016" s="518" t="s">
        <v>2283</v>
      </c>
      <c r="G3016" s="518"/>
      <c r="H3016" s="257" t="s">
        <v>428</v>
      </c>
      <c r="I3016" s="258">
        <v>1</v>
      </c>
      <c r="J3016" s="258">
        <v>0</v>
      </c>
      <c r="K3016" s="259">
        <v>137.35</v>
      </c>
      <c r="L3016" s="259">
        <v>137.35</v>
      </c>
    </row>
    <row r="3017" spans="2:12" ht="38.25" x14ac:dyDescent="0.25">
      <c r="B3017" s="255" t="s">
        <v>2273</v>
      </c>
      <c r="C3017" s="256" t="s">
        <v>2885</v>
      </c>
      <c r="D3017" s="255" t="s">
        <v>434</v>
      </c>
      <c r="E3017" s="255" t="s">
        <v>2886</v>
      </c>
      <c r="F3017" s="518" t="s">
        <v>2283</v>
      </c>
      <c r="G3017" s="518"/>
      <c r="H3017" s="257" t="s">
        <v>428</v>
      </c>
      <c r="I3017" s="258">
        <v>0.23250000000000001</v>
      </c>
      <c r="J3017" s="258">
        <v>0</v>
      </c>
      <c r="K3017" s="259">
        <v>29.21</v>
      </c>
      <c r="L3017" s="259">
        <v>6.79</v>
      </c>
    </row>
    <row r="3018" spans="2:12" ht="25.5" x14ac:dyDescent="0.25">
      <c r="B3018" s="260"/>
      <c r="C3018" s="260"/>
      <c r="D3018" s="260"/>
      <c r="E3018" s="260"/>
      <c r="F3018" s="260"/>
      <c r="G3018" s="260" t="s">
        <v>2274</v>
      </c>
      <c r="H3018" s="261">
        <v>11.14</v>
      </c>
      <c r="I3018" s="260" t="s">
        <v>2275</v>
      </c>
      <c r="J3018" s="261">
        <v>10.56</v>
      </c>
      <c r="K3018" s="260" t="s">
        <v>2276</v>
      </c>
      <c r="L3018" s="261">
        <v>21.7</v>
      </c>
    </row>
    <row r="3019" spans="2:12" ht="25.5" x14ac:dyDescent="0.25">
      <c r="B3019" s="260"/>
      <c r="C3019" s="260"/>
      <c r="D3019" s="260"/>
      <c r="E3019" s="260"/>
      <c r="F3019" s="260"/>
      <c r="G3019" s="260" t="s">
        <v>2277</v>
      </c>
      <c r="H3019" s="261">
        <v>0</v>
      </c>
      <c r="I3019" s="519"/>
      <c r="J3019" s="519" t="s">
        <v>2278</v>
      </c>
      <c r="K3019" s="260"/>
      <c r="L3019" s="261">
        <v>165.84</v>
      </c>
    </row>
    <row r="3020" spans="2:12" ht="13.5" thickBot="1" x14ac:dyDescent="0.3">
      <c r="B3020" s="222"/>
      <c r="C3020" s="222"/>
      <c r="D3020" s="222"/>
      <c r="E3020" s="222"/>
      <c r="F3020" s="222"/>
      <c r="G3020" s="222"/>
      <c r="H3020" s="222"/>
      <c r="I3020" s="222" t="s">
        <v>2279</v>
      </c>
      <c r="J3020" s="262" t="s">
        <v>2729</v>
      </c>
      <c r="K3020" s="222" t="s">
        <v>2280</v>
      </c>
      <c r="L3020" s="263">
        <v>497.52</v>
      </c>
    </row>
    <row r="3021" spans="2:12" ht="13.5" thickTop="1" x14ac:dyDescent="0.25">
      <c r="B3021" s="264"/>
      <c r="C3021" s="264"/>
      <c r="D3021" s="264"/>
      <c r="E3021" s="264"/>
      <c r="F3021" s="264"/>
      <c r="G3021" s="264"/>
      <c r="H3021" s="264"/>
      <c r="I3021" s="264"/>
      <c r="J3021" s="264"/>
      <c r="K3021" s="264"/>
      <c r="L3021" s="264"/>
    </row>
    <row r="3022" spans="2:12" ht="15" x14ac:dyDescent="0.25">
      <c r="B3022" s="247" t="s">
        <v>948</v>
      </c>
      <c r="C3022" s="248" t="s">
        <v>24</v>
      </c>
      <c r="D3022" s="247" t="s">
        <v>50</v>
      </c>
      <c r="E3022" s="247" t="s">
        <v>45</v>
      </c>
      <c r="F3022" s="520" t="s">
        <v>2152</v>
      </c>
      <c r="G3022" s="520"/>
      <c r="H3022" s="249" t="s">
        <v>39</v>
      </c>
      <c r="I3022" s="248" t="s">
        <v>41</v>
      </c>
      <c r="J3022" s="248" t="s">
        <v>2271</v>
      </c>
      <c r="K3022" s="248" t="s">
        <v>82</v>
      </c>
      <c r="L3022" s="248" t="s">
        <v>40</v>
      </c>
    </row>
    <row r="3023" spans="2:12" ht="51" x14ac:dyDescent="0.25">
      <c r="B3023" s="250" t="s">
        <v>2272</v>
      </c>
      <c r="C3023" s="251" t="s">
        <v>949</v>
      </c>
      <c r="D3023" s="250" t="s">
        <v>434</v>
      </c>
      <c r="E3023" s="250" t="s">
        <v>950</v>
      </c>
      <c r="F3023" s="521" t="s">
        <v>2808</v>
      </c>
      <c r="G3023" s="521"/>
      <c r="H3023" s="252" t="s">
        <v>428</v>
      </c>
      <c r="I3023" s="253">
        <v>1</v>
      </c>
      <c r="J3023" s="254"/>
      <c r="K3023" s="254">
        <v>13.35</v>
      </c>
      <c r="L3023" s="254">
        <v>13.35</v>
      </c>
    </row>
    <row r="3024" spans="2:12" ht="25.5" x14ac:dyDescent="0.25">
      <c r="B3024" s="255" t="s">
        <v>2273</v>
      </c>
      <c r="C3024" s="256" t="s">
        <v>2184</v>
      </c>
      <c r="D3024" s="255" t="s">
        <v>229</v>
      </c>
      <c r="E3024" s="255" t="s">
        <v>2185</v>
      </c>
      <c r="F3024" s="518" t="s">
        <v>2162</v>
      </c>
      <c r="G3024" s="518"/>
      <c r="H3024" s="257" t="s">
        <v>231</v>
      </c>
      <c r="I3024" s="258">
        <v>6.3299999999999995E-2</v>
      </c>
      <c r="J3024" s="258">
        <v>0</v>
      </c>
      <c r="K3024" s="259">
        <v>23.41</v>
      </c>
      <c r="L3024" s="259">
        <v>1.48</v>
      </c>
    </row>
    <row r="3025" spans="2:12" ht="25.5" x14ac:dyDescent="0.25">
      <c r="B3025" s="255" t="s">
        <v>2273</v>
      </c>
      <c r="C3025" s="256" t="s">
        <v>2504</v>
      </c>
      <c r="D3025" s="255" t="s">
        <v>229</v>
      </c>
      <c r="E3025" s="255" t="s">
        <v>2505</v>
      </c>
      <c r="F3025" s="518" t="s">
        <v>2283</v>
      </c>
      <c r="G3025" s="518"/>
      <c r="H3025" s="257" t="s">
        <v>268</v>
      </c>
      <c r="I3025" s="258">
        <v>3.9E-2</v>
      </c>
      <c r="J3025" s="258">
        <v>0</v>
      </c>
      <c r="K3025" s="259">
        <v>1.1200000000000001</v>
      </c>
      <c r="L3025" s="259">
        <v>0.04</v>
      </c>
    </row>
    <row r="3026" spans="2:12" ht="25.5" x14ac:dyDescent="0.25">
      <c r="B3026" s="255" t="s">
        <v>2273</v>
      </c>
      <c r="C3026" s="256" t="s">
        <v>3465</v>
      </c>
      <c r="D3026" s="255" t="s">
        <v>434</v>
      </c>
      <c r="E3026" s="255" t="s">
        <v>3466</v>
      </c>
      <c r="F3026" s="518" t="s">
        <v>2283</v>
      </c>
      <c r="G3026" s="518"/>
      <c r="H3026" s="257" t="s">
        <v>428</v>
      </c>
      <c r="I3026" s="258">
        <v>1</v>
      </c>
      <c r="J3026" s="258">
        <v>0</v>
      </c>
      <c r="K3026" s="259">
        <v>8.8000000000000007</v>
      </c>
      <c r="L3026" s="259">
        <v>8.8000000000000007</v>
      </c>
    </row>
    <row r="3027" spans="2:12" ht="25.5" x14ac:dyDescent="0.25">
      <c r="B3027" s="255" t="s">
        <v>2273</v>
      </c>
      <c r="C3027" s="256" t="s">
        <v>2163</v>
      </c>
      <c r="D3027" s="255" t="s">
        <v>229</v>
      </c>
      <c r="E3027" s="255" t="s">
        <v>2164</v>
      </c>
      <c r="F3027" s="518" t="s">
        <v>2162</v>
      </c>
      <c r="G3027" s="518"/>
      <c r="H3027" s="257" t="s">
        <v>231</v>
      </c>
      <c r="I3027" s="258">
        <v>6.3299999999999995E-2</v>
      </c>
      <c r="J3027" s="258">
        <v>0</v>
      </c>
      <c r="K3027" s="259">
        <v>16.78</v>
      </c>
      <c r="L3027" s="259">
        <v>1.06</v>
      </c>
    </row>
    <row r="3028" spans="2:12" ht="25.5" x14ac:dyDescent="0.25">
      <c r="B3028" s="255" t="s">
        <v>2273</v>
      </c>
      <c r="C3028" s="256" t="s">
        <v>2551</v>
      </c>
      <c r="D3028" s="255" t="s">
        <v>229</v>
      </c>
      <c r="E3028" s="255" t="s">
        <v>2552</v>
      </c>
      <c r="F3028" s="518" t="s">
        <v>2283</v>
      </c>
      <c r="G3028" s="518"/>
      <c r="H3028" s="257" t="s">
        <v>268</v>
      </c>
      <c r="I3028" s="258">
        <v>1.4800000000000001E-2</v>
      </c>
      <c r="J3028" s="258">
        <v>0</v>
      </c>
      <c r="K3028" s="259">
        <v>58.94</v>
      </c>
      <c r="L3028" s="259">
        <v>0.87</v>
      </c>
    </row>
    <row r="3029" spans="2:12" ht="25.5" x14ac:dyDescent="0.25">
      <c r="B3029" s="255" t="s">
        <v>2273</v>
      </c>
      <c r="C3029" s="256" t="s">
        <v>2528</v>
      </c>
      <c r="D3029" s="255" t="s">
        <v>229</v>
      </c>
      <c r="E3029" s="255" t="s">
        <v>2529</v>
      </c>
      <c r="F3029" s="518" t="s">
        <v>2283</v>
      </c>
      <c r="G3029" s="518"/>
      <c r="H3029" s="257" t="s">
        <v>268</v>
      </c>
      <c r="I3029" s="258">
        <v>2.2499999999999999E-2</v>
      </c>
      <c r="J3029" s="258">
        <v>0</v>
      </c>
      <c r="K3029" s="259">
        <v>48.93</v>
      </c>
      <c r="L3029" s="259">
        <v>1.1000000000000001</v>
      </c>
    </row>
    <row r="3030" spans="2:12" ht="25.5" x14ac:dyDescent="0.25">
      <c r="B3030" s="260"/>
      <c r="C3030" s="260"/>
      <c r="D3030" s="260"/>
      <c r="E3030" s="260"/>
      <c r="F3030" s="260"/>
      <c r="G3030" s="260" t="s">
        <v>2274</v>
      </c>
      <c r="H3030" s="261">
        <v>1.3</v>
      </c>
      <c r="I3030" s="260" t="s">
        <v>2275</v>
      </c>
      <c r="J3030" s="261">
        <v>1.24</v>
      </c>
      <c r="K3030" s="260" t="s">
        <v>2276</v>
      </c>
      <c r="L3030" s="261">
        <v>2.54</v>
      </c>
    </row>
    <row r="3031" spans="2:12" ht="25.5" x14ac:dyDescent="0.25">
      <c r="B3031" s="260"/>
      <c r="C3031" s="260"/>
      <c r="D3031" s="260"/>
      <c r="E3031" s="260"/>
      <c r="F3031" s="260"/>
      <c r="G3031" s="260" t="s">
        <v>2277</v>
      </c>
      <c r="H3031" s="261">
        <v>0</v>
      </c>
      <c r="I3031" s="519"/>
      <c r="J3031" s="519" t="s">
        <v>2278</v>
      </c>
      <c r="K3031" s="260"/>
      <c r="L3031" s="261">
        <v>13.35</v>
      </c>
    </row>
    <row r="3032" spans="2:12" ht="13.5" thickBot="1" x14ac:dyDescent="0.3">
      <c r="B3032" s="222"/>
      <c r="C3032" s="222"/>
      <c r="D3032" s="222"/>
      <c r="E3032" s="222"/>
      <c r="F3032" s="222"/>
      <c r="G3032" s="222"/>
      <c r="H3032" s="222"/>
      <c r="I3032" s="222" t="s">
        <v>2279</v>
      </c>
      <c r="J3032" s="262" t="s">
        <v>2727</v>
      </c>
      <c r="K3032" s="222" t="s">
        <v>2280</v>
      </c>
      <c r="L3032" s="263">
        <v>120.15</v>
      </c>
    </row>
    <row r="3033" spans="2:12" ht="13.5" thickTop="1" x14ac:dyDescent="0.25">
      <c r="B3033" s="264"/>
      <c r="C3033" s="264"/>
      <c r="D3033" s="264"/>
      <c r="E3033" s="264"/>
      <c r="F3033" s="264"/>
      <c r="G3033" s="264"/>
      <c r="H3033" s="264"/>
      <c r="I3033" s="264"/>
      <c r="J3033" s="264"/>
      <c r="K3033" s="264"/>
      <c r="L3033" s="264"/>
    </row>
    <row r="3034" spans="2:12" ht="15" x14ac:dyDescent="0.25">
      <c r="B3034" s="247" t="s">
        <v>951</v>
      </c>
      <c r="C3034" s="248" t="s">
        <v>24</v>
      </c>
      <c r="D3034" s="247" t="s">
        <v>50</v>
      </c>
      <c r="E3034" s="247" t="s">
        <v>45</v>
      </c>
      <c r="F3034" s="520" t="s">
        <v>2152</v>
      </c>
      <c r="G3034" s="520"/>
      <c r="H3034" s="249" t="s">
        <v>39</v>
      </c>
      <c r="I3034" s="248" t="s">
        <v>41</v>
      </c>
      <c r="J3034" s="248" t="s">
        <v>2271</v>
      </c>
      <c r="K3034" s="248" t="s">
        <v>82</v>
      </c>
      <c r="L3034" s="248" t="s">
        <v>40</v>
      </c>
    </row>
    <row r="3035" spans="2:12" ht="25.5" x14ac:dyDescent="0.25">
      <c r="B3035" s="250" t="s">
        <v>2272</v>
      </c>
      <c r="C3035" s="251" t="s">
        <v>547</v>
      </c>
      <c r="D3035" s="250" t="s">
        <v>229</v>
      </c>
      <c r="E3035" s="250" t="s">
        <v>548</v>
      </c>
      <c r="F3035" s="521">
        <v>8</v>
      </c>
      <c r="G3035" s="521"/>
      <c r="H3035" s="252" t="s">
        <v>279</v>
      </c>
      <c r="I3035" s="253">
        <v>1</v>
      </c>
      <c r="J3035" s="254"/>
      <c r="K3035" s="254">
        <v>21.25</v>
      </c>
      <c r="L3035" s="254">
        <v>21.25</v>
      </c>
    </row>
    <row r="3036" spans="2:12" ht="25.5" x14ac:dyDescent="0.25">
      <c r="B3036" s="255" t="s">
        <v>2273</v>
      </c>
      <c r="C3036" s="256" t="s">
        <v>2877</v>
      </c>
      <c r="D3036" s="255" t="s">
        <v>229</v>
      </c>
      <c r="E3036" s="255" t="s">
        <v>548</v>
      </c>
      <c r="F3036" s="518" t="s">
        <v>2283</v>
      </c>
      <c r="G3036" s="518"/>
      <c r="H3036" s="257" t="s">
        <v>268</v>
      </c>
      <c r="I3036" s="258">
        <v>1</v>
      </c>
      <c r="J3036" s="258">
        <v>0</v>
      </c>
      <c r="K3036" s="259">
        <v>9.61</v>
      </c>
      <c r="L3036" s="259">
        <v>9.61</v>
      </c>
    </row>
    <row r="3037" spans="2:12" ht="25.5" x14ac:dyDescent="0.25">
      <c r="B3037" s="255" t="s">
        <v>2273</v>
      </c>
      <c r="C3037" s="256" t="s">
        <v>2184</v>
      </c>
      <c r="D3037" s="255" t="s">
        <v>229</v>
      </c>
      <c r="E3037" s="255" t="s">
        <v>2185</v>
      </c>
      <c r="F3037" s="518" t="s">
        <v>2162</v>
      </c>
      <c r="G3037" s="518"/>
      <c r="H3037" s="257" t="s">
        <v>231</v>
      </c>
      <c r="I3037" s="258">
        <v>0.28999999999999998</v>
      </c>
      <c r="J3037" s="258">
        <v>0</v>
      </c>
      <c r="K3037" s="259">
        <v>23.41</v>
      </c>
      <c r="L3037" s="259">
        <v>6.79</v>
      </c>
    </row>
    <row r="3038" spans="2:12" ht="25.5" x14ac:dyDescent="0.25">
      <c r="B3038" s="255" t="s">
        <v>2273</v>
      </c>
      <c r="C3038" s="256" t="s">
        <v>2163</v>
      </c>
      <c r="D3038" s="255" t="s">
        <v>229</v>
      </c>
      <c r="E3038" s="255" t="s">
        <v>2164</v>
      </c>
      <c r="F3038" s="518" t="s">
        <v>2162</v>
      </c>
      <c r="G3038" s="518"/>
      <c r="H3038" s="257" t="s">
        <v>231</v>
      </c>
      <c r="I3038" s="258">
        <v>0.28999999999999998</v>
      </c>
      <c r="J3038" s="258">
        <v>0</v>
      </c>
      <c r="K3038" s="259">
        <v>16.78</v>
      </c>
      <c r="L3038" s="259">
        <v>4.87</v>
      </c>
    </row>
    <row r="3039" spans="2:12" ht="25.5" x14ac:dyDescent="0.25">
      <c r="B3039" s="260"/>
      <c r="C3039" s="260"/>
      <c r="D3039" s="260"/>
      <c r="E3039" s="260"/>
      <c r="F3039" s="260"/>
      <c r="G3039" s="260" t="s">
        <v>2274</v>
      </c>
      <c r="H3039" s="261">
        <v>5.98</v>
      </c>
      <c r="I3039" s="260" t="s">
        <v>2275</v>
      </c>
      <c r="J3039" s="261">
        <v>5.66</v>
      </c>
      <c r="K3039" s="260" t="s">
        <v>2276</v>
      </c>
      <c r="L3039" s="261">
        <v>11.64</v>
      </c>
    </row>
    <row r="3040" spans="2:12" ht="25.5" x14ac:dyDescent="0.25">
      <c r="B3040" s="260"/>
      <c r="C3040" s="260"/>
      <c r="D3040" s="260"/>
      <c r="E3040" s="260"/>
      <c r="F3040" s="260"/>
      <c r="G3040" s="260" t="s">
        <v>2277</v>
      </c>
      <c r="H3040" s="261">
        <v>0</v>
      </c>
      <c r="I3040" s="519"/>
      <c r="J3040" s="519" t="s">
        <v>2278</v>
      </c>
      <c r="K3040" s="260"/>
      <c r="L3040" s="261">
        <v>21.25</v>
      </c>
    </row>
    <row r="3041" spans="2:12" ht="13.5" thickBot="1" x14ac:dyDescent="0.3">
      <c r="B3041" s="222"/>
      <c r="C3041" s="222"/>
      <c r="D3041" s="222"/>
      <c r="E3041" s="222"/>
      <c r="F3041" s="222"/>
      <c r="G3041" s="222"/>
      <c r="H3041" s="222"/>
      <c r="I3041" s="222" t="s">
        <v>2279</v>
      </c>
      <c r="J3041" s="262" t="s">
        <v>2553</v>
      </c>
      <c r="K3041" s="222" t="s">
        <v>2280</v>
      </c>
      <c r="L3041" s="263">
        <v>21.25</v>
      </c>
    </row>
    <row r="3042" spans="2:12" ht="13.5" thickTop="1" x14ac:dyDescent="0.25">
      <c r="B3042" s="264"/>
      <c r="C3042" s="264"/>
      <c r="D3042" s="264"/>
      <c r="E3042" s="264"/>
      <c r="F3042" s="264"/>
      <c r="G3042" s="264"/>
      <c r="H3042" s="264"/>
      <c r="I3042" s="264"/>
      <c r="J3042" s="264"/>
      <c r="K3042" s="264"/>
      <c r="L3042" s="264"/>
    </row>
    <row r="3043" spans="2:12" ht="15" x14ac:dyDescent="0.25">
      <c r="B3043" s="247" t="s">
        <v>952</v>
      </c>
      <c r="C3043" s="248" t="s">
        <v>24</v>
      </c>
      <c r="D3043" s="247" t="s">
        <v>50</v>
      </c>
      <c r="E3043" s="247" t="s">
        <v>45</v>
      </c>
      <c r="F3043" s="520" t="s">
        <v>2152</v>
      </c>
      <c r="G3043" s="520"/>
      <c r="H3043" s="249" t="s">
        <v>39</v>
      </c>
      <c r="I3043" s="248" t="s">
        <v>41</v>
      </c>
      <c r="J3043" s="248" t="s">
        <v>2271</v>
      </c>
      <c r="K3043" s="248" t="s">
        <v>82</v>
      </c>
      <c r="L3043" s="248" t="s">
        <v>40</v>
      </c>
    </row>
    <row r="3044" spans="2:12" ht="51" x14ac:dyDescent="0.25">
      <c r="B3044" s="250" t="s">
        <v>2272</v>
      </c>
      <c r="C3044" s="251" t="s">
        <v>953</v>
      </c>
      <c r="D3044" s="250" t="s">
        <v>434</v>
      </c>
      <c r="E3044" s="250" t="s">
        <v>954</v>
      </c>
      <c r="F3044" s="521" t="s">
        <v>2808</v>
      </c>
      <c r="G3044" s="521"/>
      <c r="H3044" s="252" t="s">
        <v>428</v>
      </c>
      <c r="I3044" s="253">
        <v>1</v>
      </c>
      <c r="J3044" s="254"/>
      <c r="K3044" s="254">
        <v>59.71</v>
      </c>
      <c r="L3044" s="254">
        <v>59.71</v>
      </c>
    </row>
    <row r="3045" spans="2:12" ht="25.5" x14ac:dyDescent="0.25">
      <c r="B3045" s="255" t="s">
        <v>2273</v>
      </c>
      <c r="C3045" s="256" t="s">
        <v>2504</v>
      </c>
      <c r="D3045" s="255" t="s">
        <v>229</v>
      </c>
      <c r="E3045" s="255" t="s">
        <v>2505</v>
      </c>
      <c r="F3045" s="518" t="s">
        <v>2283</v>
      </c>
      <c r="G3045" s="518"/>
      <c r="H3045" s="257" t="s">
        <v>268</v>
      </c>
      <c r="I3045" s="258">
        <v>8.7999999999999995E-2</v>
      </c>
      <c r="J3045" s="258">
        <v>0</v>
      </c>
      <c r="K3045" s="259">
        <v>1.1200000000000001</v>
      </c>
      <c r="L3045" s="259">
        <v>0.1</v>
      </c>
    </row>
    <row r="3046" spans="2:12" ht="25.5" x14ac:dyDescent="0.25">
      <c r="B3046" s="255" t="s">
        <v>2273</v>
      </c>
      <c r="C3046" s="256" t="s">
        <v>2551</v>
      </c>
      <c r="D3046" s="255" t="s">
        <v>229</v>
      </c>
      <c r="E3046" s="255" t="s">
        <v>2552</v>
      </c>
      <c r="F3046" s="518" t="s">
        <v>2283</v>
      </c>
      <c r="G3046" s="518"/>
      <c r="H3046" s="257" t="s">
        <v>268</v>
      </c>
      <c r="I3046" s="258">
        <v>3.0599999999999999E-2</v>
      </c>
      <c r="J3046" s="258">
        <v>0</v>
      </c>
      <c r="K3046" s="259">
        <v>58.94</v>
      </c>
      <c r="L3046" s="259">
        <v>1.8</v>
      </c>
    </row>
    <row r="3047" spans="2:12" ht="25.5" x14ac:dyDescent="0.25">
      <c r="B3047" s="255" t="s">
        <v>2273</v>
      </c>
      <c r="C3047" s="256" t="s">
        <v>2184</v>
      </c>
      <c r="D3047" s="255" t="s">
        <v>229</v>
      </c>
      <c r="E3047" s="255" t="s">
        <v>2185</v>
      </c>
      <c r="F3047" s="518" t="s">
        <v>2162</v>
      </c>
      <c r="G3047" s="518"/>
      <c r="H3047" s="257" t="s">
        <v>231</v>
      </c>
      <c r="I3047" s="258">
        <v>0.31419999999999998</v>
      </c>
      <c r="J3047" s="258">
        <v>0</v>
      </c>
      <c r="K3047" s="259">
        <v>23.41</v>
      </c>
      <c r="L3047" s="259">
        <v>7.36</v>
      </c>
    </row>
    <row r="3048" spans="2:12" ht="25.5" x14ac:dyDescent="0.25">
      <c r="B3048" s="255" t="s">
        <v>2273</v>
      </c>
      <c r="C3048" s="256" t="s">
        <v>2163</v>
      </c>
      <c r="D3048" s="255" t="s">
        <v>229</v>
      </c>
      <c r="E3048" s="255" t="s">
        <v>2164</v>
      </c>
      <c r="F3048" s="518" t="s">
        <v>2162</v>
      </c>
      <c r="G3048" s="518"/>
      <c r="H3048" s="257" t="s">
        <v>231</v>
      </c>
      <c r="I3048" s="258">
        <v>0.31419999999999998</v>
      </c>
      <c r="J3048" s="258">
        <v>0</v>
      </c>
      <c r="K3048" s="259">
        <v>16.78</v>
      </c>
      <c r="L3048" s="259">
        <v>5.27</v>
      </c>
    </row>
    <row r="3049" spans="2:12" ht="25.5" x14ac:dyDescent="0.25">
      <c r="B3049" s="255" t="s">
        <v>2273</v>
      </c>
      <c r="C3049" s="256" t="s">
        <v>2528</v>
      </c>
      <c r="D3049" s="255" t="s">
        <v>229</v>
      </c>
      <c r="E3049" s="255" t="s">
        <v>2529</v>
      </c>
      <c r="F3049" s="518" t="s">
        <v>2283</v>
      </c>
      <c r="G3049" s="518"/>
      <c r="H3049" s="257" t="s">
        <v>268</v>
      </c>
      <c r="I3049" s="258">
        <v>0.05</v>
      </c>
      <c r="J3049" s="258">
        <v>0</v>
      </c>
      <c r="K3049" s="259">
        <v>48.93</v>
      </c>
      <c r="L3049" s="259">
        <v>2.4500000000000002</v>
      </c>
    </row>
    <row r="3050" spans="2:12" ht="25.5" x14ac:dyDescent="0.25">
      <c r="B3050" s="255" t="s">
        <v>2273</v>
      </c>
      <c r="C3050" s="256" t="s">
        <v>3467</v>
      </c>
      <c r="D3050" s="255" t="s">
        <v>434</v>
      </c>
      <c r="E3050" s="255" t="s">
        <v>3468</v>
      </c>
      <c r="F3050" s="518" t="s">
        <v>2283</v>
      </c>
      <c r="G3050" s="518"/>
      <c r="H3050" s="257" t="s">
        <v>428</v>
      </c>
      <c r="I3050" s="258">
        <v>1</v>
      </c>
      <c r="J3050" s="258">
        <v>0</v>
      </c>
      <c r="K3050" s="259">
        <v>40.21</v>
      </c>
      <c r="L3050" s="259">
        <v>40.21</v>
      </c>
    </row>
    <row r="3051" spans="2:12" ht="38.25" x14ac:dyDescent="0.25">
      <c r="B3051" s="255" t="s">
        <v>2273</v>
      </c>
      <c r="C3051" s="256" t="s">
        <v>2885</v>
      </c>
      <c r="D3051" s="255" t="s">
        <v>434</v>
      </c>
      <c r="E3051" s="255" t="s">
        <v>2886</v>
      </c>
      <c r="F3051" s="518" t="s">
        <v>2283</v>
      </c>
      <c r="G3051" s="518"/>
      <c r="H3051" s="257" t="s">
        <v>428</v>
      </c>
      <c r="I3051" s="258">
        <v>8.7499999999999994E-2</v>
      </c>
      <c r="J3051" s="258">
        <v>0</v>
      </c>
      <c r="K3051" s="259">
        <v>29.21</v>
      </c>
      <c r="L3051" s="259">
        <v>2.56</v>
      </c>
    </row>
    <row r="3052" spans="2:12" ht="25.5" x14ac:dyDescent="0.25">
      <c r="B3052" s="260"/>
      <c r="C3052" s="260"/>
      <c r="D3052" s="260"/>
      <c r="E3052" s="260"/>
      <c r="F3052" s="260"/>
      <c r="G3052" s="260" t="s">
        <v>2274</v>
      </c>
      <c r="H3052" s="261">
        <v>6.48</v>
      </c>
      <c r="I3052" s="260" t="s">
        <v>2275</v>
      </c>
      <c r="J3052" s="261">
        <v>6.14</v>
      </c>
      <c r="K3052" s="260" t="s">
        <v>2276</v>
      </c>
      <c r="L3052" s="261">
        <v>12.62</v>
      </c>
    </row>
    <row r="3053" spans="2:12" ht="25.5" x14ac:dyDescent="0.25">
      <c r="B3053" s="260"/>
      <c r="C3053" s="260"/>
      <c r="D3053" s="260"/>
      <c r="E3053" s="260"/>
      <c r="F3053" s="260"/>
      <c r="G3053" s="260" t="s">
        <v>2277</v>
      </c>
      <c r="H3053" s="261">
        <v>0</v>
      </c>
      <c r="I3053" s="519"/>
      <c r="J3053" s="519" t="s">
        <v>2278</v>
      </c>
      <c r="K3053" s="260"/>
      <c r="L3053" s="261">
        <v>59.71</v>
      </c>
    </row>
    <row r="3054" spans="2:12" ht="13.5" thickBot="1" x14ac:dyDescent="0.3">
      <c r="B3054" s="222"/>
      <c r="C3054" s="222"/>
      <c r="D3054" s="222"/>
      <c r="E3054" s="222"/>
      <c r="F3054" s="222"/>
      <c r="G3054" s="222"/>
      <c r="H3054" s="222"/>
      <c r="I3054" s="222" t="s">
        <v>2279</v>
      </c>
      <c r="J3054" s="262" t="s">
        <v>2741</v>
      </c>
      <c r="K3054" s="222" t="s">
        <v>2280</v>
      </c>
      <c r="L3054" s="263">
        <v>238.84</v>
      </c>
    </row>
    <row r="3055" spans="2:12" ht="13.5" thickTop="1" x14ac:dyDescent="0.25">
      <c r="B3055" s="264"/>
      <c r="C3055" s="264"/>
      <c r="D3055" s="264"/>
      <c r="E3055" s="264"/>
      <c r="F3055" s="264"/>
      <c r="G3055" s="264"/>
      <c r="H3055" s="264"/>
      <c r="I3055" s="264"/>
      <c r="J3055" s="264"/>
      <c r="K3055" s="264"/>
      <c r="L3055" s="264"/>
    </row>
    <row r="3056" spans="2:12" ht="15" x14ac:dyDescent="0.25">
      <c r="B3056" s="247" t="s">
        <v>955</v>
      </c>
      <c r="C3056" s="248" t="s">
        <v>24</v>
      </c>
      <c r="D3056" s="247" t="s">
        <v>50</v>
      </c>
      <c r="E3056" s="247" t="s">
        <v>45</v>
      </c>
      <c r="F3056" s="520" t="s">
        <v>2152</v>
      </c>
      <c r="G3056" s="520"/>
      <c r="H3056" s="249" t="s">
        <v>39</v>
      </c>
      <c r="I3056" s="248" t="s">
        <v>41</v>
      </c>
      <c r="J3056" s="248" t="s">
        <v>2271</v>
      </c>
      <c r="K3056" s="248" t="s">
        <v>82</v>
      </c>
      <c r="L3056" s="248" t="s">
        <v>40</v>
      </c>
    </row>
    <row r="3057" spans="2:12" ht="51" x14ac:dyDescent="0.25">
      <c r="B3057" s="250" t="s">
        <v>2272</v>
      </c>
      <c r="C3057" s="251" t="s">
        <v>956</v>
      </c>
      <c r="D3057" s="250" t="s">
        <v>434</v>
      </c>
      <c r="E3057" s="250" t="s">
        <v>957</v>
      </c>
      <c r="F3057" s="521" t="s">
        <v>2808</v>
      </c>
      <c r="G3057" s="521"/>
      <c r="H3057" s="252" t="s">
        <v>428</v>
      </c>
      <c r="I3057" s="253">
        <v>1</v>
      </c>
      <c r="J3057" s="254"/>
      <c r="K3057" s="254">
        <v>70.95</v>
      </c>
      <c r="L3057" s="254">
        <v>70.95</v>
      </c>
    </row>
    <row r="3058" spans="2:12" ht="25.5" x14ac:dyDescent="0.25">
      <c r="B3058" s="255" t="s">
        <v>2273</v>
      </c>
      <c r="C3058" s="256" t="s">
        <v>2184</v>
      </c>
      <c r="D3058" s="255" t="s">
        <v>229</v>
      </c>
      <c r="E3058" s="255" t="s">
        <v>2185</v>
      </c>
      <c r="F3058" s="518" t="s">
        <v>2162</v>
      </c>
      <c r="G3058" s="518"/>
      <c r="H3058" s="257" t="s">
        <v>231</v>
      </c>
      <c r="I3058" s="258">
        <v>0.24809999999999999</v>
      </c>
      <c r="J3058" s="258">
        <v>0</v>
      </c>
      <c r="K3058" s="259">
        <v>23.41</v>
      </c>
      <c r="L3058" s="259">
        <v>5.81</v>
      </c>
    </row>
    <row r="3059" spans="2:12" ht="25.5" x14ac:dyDescent="0.25">
      <c r="B3059" s="255" t="s">
        <v>2273</v>
      </c>
      <c r="C3059" s="256" t="s">
        <v>2163</v>
      </c>
      <c r="D3059" s="255" t="s">
        <v>229</v>
      </c>
      <c r="E3059" s="255" t="s">
        <v>2164</v>
      </c>
      <c r="F3059" s="518" t="s">
        <v>2162</v>
      </c>
      <c r="G3059" s="518"/>
      <c r="H3059" s="257" t="s">
        <v>231</v>
      </c>
      <c r="I3059" s="258">
        <v>0.24809999999999999</v>
      </c>
      <c r="J3059" s="258">
        <v>0</v>
      </c>
      <c r="K3059" s="259">
        <v>16.78</v>
      </c>
      <c r="L3059" s="259">
        <v>4.16</v>
      </c>
    </row>
    <row r="3060" spans="2:12" ht="38.25" x14ac:dyDescent="0.25">
      <c r="B3060" s="255" t="s">
        <v>2273</v>
      </c>
      <c r="C3060" s="256" t="s">
        <v>2885</v>
      </c>
      <c r="D3060" s="255" t="s">
        <v>434</v>
      </c>
      <c r="E3060" s="255" t="s">
        <v>2886</v>
      </c>
      <c r="F3060" s="518" t="s">
        <v>2283</v>
      </c>
      <c r="G3060" s="518"/>
      <c r="H3060" s="257" t="s">
        <v>428</v>
      </c>
      <c r="I3060" s="258">
        <v>0.14499999999999999</v>
      </c>
      <c r="J3060" s="258">
        <v>0</v>
      </c>
      <c r="K3060" s="259">
        <v>29.21</v>
      </c>
      <c r="L3060" s="259">
        <v>4.24</v>
      </c>
    </row>
    <row r="3061" spans="2:12" ht="25.5" x14ac:dyDescent="0.25">
      <c r="B3061" s="255" t="s">
        <v>2273</v>
      </c>
      <c r="C3061" s="256" t="s">
        <v>3469</v>
      </c>
      <c r="D3061" s="255" t="s">
        <v>434</v>
      </c>
      <c r="E3061" s="255" t="s">
        <v>3470</v>
      </c>
      <c r="F3061" s="518" t="s">
        <v>2283</v>
      </c>
      <c r="G3061" s="518"/>
      <c r="H3061" s="257" t="s">
        <v>428</v>
      </c>
      <c r="I3061" s="258">
        <v>1</v>
      </c>
      <c r="J3061" s="258">
        <v>0</v>
      </c>
      <c r="K3061" s="259">
        <v>56.76</v>
      </c>
      <c r="L3061" s="259">
        <v>56.76</v>
      </c>
    </row>
    <row r="3062" spans="2:12" ht="25.5" x14ac:dyDescent="0.25">
      <c r="B3062" s="260"/>
      <c r="C3062" s="260"/>
      <c r="D3062" s="260"/>
      <c r="E3062" s="260"/>
      <c r="F3062" s="260"/>
      <c r="G3062" s="260" t="s">
        <v>2274</v>
      </c>
      <c r="H3062" s="261">
        <v>5.12</v>
      </c>
      <c r="I3062" s="260" t="s">
        <v>2275</v>
      </c>
      <c r="J3062" s="261">
        <v>4.84</v>
      </c>
      <c r="K3062" s="260" t="s">
        <v>2276</v>
      </c>
      <c r="L3062" s="261">
        <v>9.9600000000000009</v>
      </c>
    </row>
    <row r="3063" spans="2:12" ht="25.5" x14ac:dyDescent="0.25">
      <c r="B3063" s="260"/>
      <c r="C3063" s="260"/>
      <c r="D3063" s="260"/>
      <c r="E3063" s="260"/>
      <c r="F3063" s="260"/>
      <c r="G3063" s="260" t="s">
        <v>2277</v>
      </c>
      <c r="H3063" s="261">
        <v>0</v>
      </c>
      <c r="I3063" s="519"/>
      <c r="J3063" s="519" t="s">
        <v>2278</v>
      </c>
      <c r="K3063" s="260"/>
      <c r="L3063" s="261">
        <v>70.95</v>
      </c>
    </row>
    <row r="3064" spans="2:12" ht="13.5" thickBot="1" x14ac:dyDescent="0.3">
      <c r="B3064" s="222"/>
      <c r="C3064" s="222"/>
      <c r="D3064" s="222"/>
      <c r="E3064" s="222"/>
      <c r="F3064" s="222"/>
      <c r="G3064" s="222"/>
      <c r="H3064" s="222"/>
      <c r="I3064" s="222" t="s">
        <v>2279</v>
      </c>
      <c r="J3064" s="262" t="s">
        <v>2695</v>
      </c>
      <c r="K3064" s="222" t="s">
        <v>2280</v>
      </c>
      <c r="L3064" s="263">
        <v>141.9</v>
      </c>
    </row>
    <row r="3065" spans="2:12" ht="13.5" thickTop="1" x14ac:dyDescent="0.25">
      <c r="B3065" s="264"/>
      <c r="C3065" s="264"/>
      <c r="D3065" s="264"/>
      <c r="E3065" s="264"/>
      <c r="F3065" s="264"/>
      <c r="G3065" s="264"/>
      <c r="H3065" s="264"/>
      <c r="I3065" s="264"/>
      <c r="J3065" s="264"/>
      <c r="K3065" s="264"/>
      <c r="L3065" s="264"/>
    </row>
    <row r="3066" spans="2:12" ht="15" x14ac:dyDescent="0.25">
      <c r="B3066" s="247" t="s">
        <v>958</v>
      </c>
      <c r="C3066" s="248" t="s">
        <v>24</v>
      </c>
      <c r="D3066" s="247" t="s">
        <v>50</v>
      </c>
      <c r="E3066" s="247" t="s">
        <v>45</v>
      </c>
      <c r="F3066" s="520" t="s">
        <v>2152</v>
      </c>
      <c r="G3066" s="520"/>
      <c r="H3066" s="249" t="s">
        <v>39</v>
      </c>
      <c r="I3066" s="248" t="s">
        <v>41</v>
      </c>
      <c r="J3066" s="248" t="s">
        <v>2271</v>
      </c>
      <c r="K3066" s="248" t="s">
        <v>82</v>
      </c>
      <c r="L3066" s="248" t="s">
        <v>40</v>
      </c>
    </row>
    <row r="3067" spans="2:12" ht="25.5" x14ac:dyDescent="0.25">
      <c r="B3067" s="250" t="s">
        <v>2272</v>
      </c>
      <c r="C3067" s="251" t="s">
        <v>559</v>
      </c>
      <c r="D3067" s="250" t="s">
        <v>229</v>
      </c>
      <c r="E3067" s="250" t="s">
        <v>560</v>
      </c>
      <c r="F3067" s="521">
        <v>8</v>
      </c>
      <c r="G3067" s="521"/>
      <c r="H3067" s="252" t="s">
        <v>292</v>
      </c>
      <c r="I3067" s="253">
        <v>1</v>
      </c>
      <c r="J3067" s="254"/>
      <c r="K3067" s="254">
        <v>37.33</v>
      </c>
      <c r="L3067" s="254">
        <v>37.33</v>
      </c>
    </row>
    <row r="3068" spans="2:12" ht="25.5" x14ac:dyDescent="0.25">
      <c r="B3068" s="255" t="s">
        <v>2273</v>
      </c>
      <c r="C3068" s="256" t="s">
        <v>2184</v>
      </c>
      <c r="D3068" s="255" t="s">
        <v>229</v>
      </c>
      <c r="E3068" s="255" t="s">
        <v>2185</v>
      </c>
      <c r="F3068" s="518" t="s">
        <v>2162</v>
      </c>
      <c r="G3068" s="518"/>
      <c r="H3068" s="257" t="s">
        <v>231</v>
      </c>
      <c r="I3068" s="258">
        <v>0.52</v>
      </c>
      <c r="J3068" s="258">
        <v>0</v>
      </c>
      <c r="K3068" s="259">
        <v>23.41</v>
      </c>
      <c r="L3068" s="259">
        <v>12.17</v>
      </c>
    </row>
    <row r="3069" spans="2:12" ht="25.5" x14ac:dyDescent="0.25">
      <c r="B3069" s="255" t="s">
        <v>2273</v>
      </c>
      <c r="C3069" s="256" t="s">
        <v>2163</v>
      </c>
      <c r="D3069" s="255" t="s">
        <v>229</v>
      </c>
      <c r="E3069" s="255" t="s">
        <v>2164</v>
      </c>
      <c r="F3069" s="518" t="s">
        <v>2162</v>
      </c>
      <c r="G3069" s="518"/>
      <c r="H3069" s="257" t="s">
        <v>231</v>
      </c>
      <c r="I3069" s="258">
        <v>0.52</v>
      </c>
      <c r="J3069" s="258">
        <v>0</v>
      </c>
      <c r="K3069" s="259">
        <v>16.78</v>
      </c>
      <c r="L3069" s="259">
        <v>8.73</v>
      </c>
    </row>
    <row r="3070" spans="2:12" ht="25.5" x14ac:dyDescent="0.25">
      <c r="B3070" s="255" t="s">
        <v>2273</v>
      </c>
      <c r="C3070" s="256" t="s">
        <v>2409</v>
      </c>
      <c r="D3070" s="255" t="s">
        <v>229</v>
      </c>
      <c r="E3070" s="255" t="s">
        <v>560</v>
      </c>
      <c r="F3070" s="518" t="s">
        <v>2283</v>
      </c>
      <c r="G3070" s="518"/>
      <c r="H3070" s="257" t="s">
        <v>292</v>
      </c>
      <c r="I3070" s="258">
        <v>1.01</v>
      </c>
      <c r="J3070" s="258">
        <v>0</v>
      </c>
      <c r="K3070" s="259">
        <v>16.28</v>
      </c>
      <c r="L3070" s="259">
        <v>16.440000000000001</v>
      </c>
    </row>
    <row r="3071" spans="2:12" ht="25.5" x14ac:dyDescent="0.25">
      <c r="B3071" s="260"/>
      <c r="C3071" s="260"/>
      <c r="D3071" s="260"/>
      <c r="E3071" s="260"/>
      <c r="F3071" s="260"/>
      <c r="G3071" s="260" t="s">
        <v>2274</v>
      </c>
      <c r="H3071" s="261">
        <v>10.73</v>
      </c>
      <c r="I3071" s="260" t="s">
        <v>2275</v>
      </c>
      <c r="J3071" s="261">
        <v>10.16</v>
      </c>
      <c r="K3071" s="260" t="s">
        <v>2276</v>
      </c>
      <c r="L3071" s="261">
        <v>20.89</v>
      </c>
    </row>
    <row r="3072" spans="2:12" ht="25.5" x14ac:dyDescent="0.25">
      <c r="B3072" s="260"/>
      <c r="C3072" s="260"/>
      <c r="D3072" s="260"/>
      <c r="E3072" s="260"/>
      <c r="F3072" s="260"/>
      <c r="G3072" s="260" t="s">
        <v>2277</v>
      </c>
      <c r="H3072" s="261">
        <v>0</v>
      </c>
      <c r="I3072" s="519"/>
      <c r="J3072" s="519" t="s">
        <v>2278</v>
      </c>
      <c r="K3072" s="260"/>
      <c r="L3072" s="261">
        <v>37.33</v>
      </c>
    </row>
    <row r="3073" spans="2:12" ht="13.5" thickBot="1" x14ac:dyDescent="0.3">
      <c r="B3073" s="222"/>
      <c r="C3073" s="222"/>
      <c r="D3073" s="222"/>
      <c r="E3073" s="222"/>
      <c r="F3073" s="222"/>
      <c r="G3073" s="222"/>
      <c r="H3073" s="222"/>
      <c r="I3073" s="222" t="s">
        <v>2279</v>
      </c>
      <c r="J3073" s="262" t="s">
        <v>2051</v>
      </c>
      <c r="K3073" s="222" t="s">
        <v>2280</v>
      </c>
      <c r="L3073" s="263">
        <v>839.93</v>
      </c>
    </row>
    <row r="3074" spans="2:12" ht="13.5" thickTop="1" x14ac:dyDescent="0.25">
      <c r="B3074" s="264"/>
      <c r="C3074" s="264"/>
      <c r="D3074" s="264"/>
      <c r="E3074" s="264"/>
      <c r="F3074" s="264"/>
      <c r="G3074" s="264"/>
      <c r="H3074" s="264"/>
      <c r="I3074" s="264"/>
      <c r="J3074" s="264"/>
      <c r="K3074" s="264"/>
      <c r="L3074" s="264"/>
    </row>
    <row r="3075" spans="2:12" ht="15" x14ac:dyDescent="0.25">
      <c r="B3075" s="247" t="s">
        <v>959</v>
      </c>
      <c r="C3075" s="248" t="s">
        <v>24</v>
      </c>
      <c r="D3075" s="247" t="s">
        <v>50</v>
      </c>
      <c r="E3075" s="247" t="s">
        <v>45</v>
      </c>
      <c r="F3075" s="520" t="s">
        <v>2152</v>
      </c>
      <c r="G3075" s="520"/>
      <c r="H3075" s="249" t="s">
        <v>39</v>
      </c>
      <c r="I3075" s="248" t="s">
        <v>41</v>
      </c>
      <c r="J3075" s="248" t="s">
        <v>2271</v>
      </c>
      <c r="K3075" s="248" t="s">
        <v>82</v>
      </c>
      <c r="L3075" s="248" t="s">
        <v>40</v>
      </c>
    </row>
    <row r="3076" spans="2:12" ht="25.5" x14ac:dyDescent="0.25">
      <c r="B3076" s="250" t="s">
        <v>2272</v>
      </c>
      <c r="C3076" s="251" t="s">
        <v>626</v>
      </c>
      <c r="D3076" s="250" t="s">
        <v>229</v>
      </c>
      <c r="E3076" s="250" t="s">
        <v>627</v>
      </c>
      <c r="F3076" s="521">
        <v>8</v>
      </c>
      <c r="G3076" s="521"/>
      <c r="H3076" s="252" t="s">
        <v>628</v>
      </c>
      <c r="I3076" s="253">
        <v>1</v>
      </c>
      <c r="J3076" s="254"/>
      <c r="K3076" s="254">
        <v>63.21</v>
      </c>
      <c r="L3076" s="254">
        <v>63.21</v>
      </c>
    </row>
    <row r="3077" spans="2:12" ht="25.5" x14ac:dyDescent="0.25">
      <c r="B3077" s="255" t="s">
        <v>2273</v>
      </c>
      <c r="C3077" s="256" t="s">
        <v>2163</v>
      </c>
      <c r="D3077" s="255" t="s">
        <v>229</v>
      </c>
      <c r="E3077" s="255" t="s">
        <v>2164</v>
      </c>
      <c r="F3077" s="518" t="s">
        <v>2162</v>
      </c>
      <c r="G3077" s="518"/>
      <c r="H3077" s="257" t="s">
        <v>231</v>
      </c>
      <c r="I3077" s="258">
        <v>0.56000000000000005</v>
      </c>
      <c r="J3077" s="258">
        <v>0</v>
      </c>
      <c r="K3077" s="259">
        <v>16.78</v>
      </c>
      <c r="L3077" s="259">
        <v>9.4</v>
      </c>
    </row>
    <row r="3078" spans="2:12" ht="25.5" x14ac:dyDescent="0.25">
      <c r="B3078" s="255" t="s">
        <v>2273</v>
      </c>
      <c r="C3078" s="256" t="s">
        <v>2880</v>
      </c>
      <c r="D3078" s="255" t="s">
        <v>229</v>
      </c>
      <c r="E3078" s="255" t="s">
        <v>2881</v>
      </c>
      <c r="F3078" s="518" t="s">
        <v>2283</v>
      </c>
      <c r="G3078" s="518"/>
      <c r="H3078" s="257" t="s">
        <v>292</v>
      </c>
      <c r="I3078" s="258">
        <v>1.01</v>
      </c>
      <c r="J3078" s="258">
        <v>0</v>
      </c>
      <c r="K3078" s="259">
        <v>40.32</v>
      </c>
      <c r="L3078" s="259">
        <v>40.72</v>
      </c>
    </row>
    <row r="3079" spans="2:12" ht="25.5" x14ac:dyDescent="0.25">
      <c r="B3079" s="255" t="s">
        <v>2273</v>
      </c>
      <c r="C3079" s="256" t="s">
        <v>2184</v>
      </c>
      <c r="D3079" s="255" t="s">
        <v>229</v>
      </c>
      <c r="E3079" s="255" t="s">
        <v>2185</v>
      </c>
      <c r="F3079" s="518" t="s">
        <v>2162</v>
      </c>
      <c r="G3079" s="518"/>
      <c r="H3079" s="257" t="s">
        <v>231</v>
      </c>
      <c r="I3079" s="258">
        <v>0.56000000000000005</v>
      </c>
      <c r="J3079" s="258">
        <v>0</v>
      </c>
      <c r="K3079" s="259">
        <v>23.41</v>
      </c>
      <c r="L3079" s="259">
        <v>13.11</v>
      </c>
    </row>
    <row r="3080" spans="2:12" ht="25.5" x14ac:dyDescent="0.25">
      <c r="B3080" s="260"/>
      <c r="C3080" s="260"/>
      <c r="D3080" s="260"/>
      <c r="E3080" s="260"/>
      <c r="F3080" s="260"/>
      <c r="G3080" s="260" t="s">
        <v>2274</v>
      </c>
      <c r="H3080" s="261">
        <v>11.55</v>
      </c>
      <c r="I3080" s="260" t="s">
        <v>2275</v>
      </c>
      <c r="J3080" s="261">
        <v>10.94</v>
      </c>
      <c r="K3080" s="260" t="s">
        <v>2276</v>
      </c>
      <c r="L3080" s="261">
        <v>22.49</v>
      </c>
    </row>
    <row r="3081" spans="2:12" ht="25.5" x14ac:dyDescent="0.25">
      <c r="B3081" s="260"/>
      <c r="C3081" s="260"/>
      <c r="D3081" s="260"/>
      <c r="E3081" s="260"/>
      <c r="F3081" s="260"/>
      <c r="G3081" s="260" t="s">
        <v>2277</v>
      </c>
      <c r="H3081" s="261">
        <v>0</v>
      </c>
      <c r="I3081" s="519"/>
      <c r="J3081" s="519" t="s">
        <v>2278</v>
      </c>
      <c r="K3081" s="260"/>
      <c r="L3081" s="261">
        <v>63.21</v>
      </c>
    </row>
    <row r="3082" spans="2:12" ht="13.5" thickBot="1" x14ac:dyDescent="0.3">
      <c r="B3082" s="222"/>
      <c r="C3082" s="222"/>
      <c r="D3082" s="222"/>
      <c r="E3082" s="222"/>
      <c r="F3082" s="222"/>
      <c r="G3082" s="222"/>
      <c r="H3082" s="222"/>
      <c r="I3082" s="222" t="s">
        <v>2279</v>
      </c>
      <c r="J3082" s="262" t="s">
        <v>3471</v>
      </c>
      <c r="K3082" s="222" t="s">
        <v>2280</v>
      </c>
      <c r="L3082" s="263">
        <v>14373.95</v>
      </c>
    </row>
    <row r="3083" spans="2:12" ht="13.5" thickTop="1" x14ac:dyDescent="0.25">
      <c r="B3083" s="264"/>
      <c r="C3083" s="264"/>
      <c r="D3083" s="264"/>
      <c r="E3083" s="264"/>
      <c r="F3083" s="264"/>
      <c r="G3083" s="264"/>
      <c r="H3083" s="264"/>
      <c r="I3083" s="264"/>
      <c r="J3083" s="264"/>
      <c r="K3083" s="264"/>
      <c r="L3083" s="264"/>
    </row>
    <row r="3084" spans="2:12" ht="15" x14ac:dyDescent="0.25">
      <c r="B3084" s="247" t="s">
        <v>960</v>
      </c>
      <c r="C3084" s="248" t="s">
        <v>24</v>
      </c>
      <c r="D3084" s="247" t="s">
        <v>50</v>
      </c>
      <c r="E3084" s="247" t="s">
        <v>45</v>
      </c>
      <c r="F3084" s="520" t="s">
        <v>2152</v>
      </c>
      <c r="G3084" s="520"/>
      <c r="H3084" s="249" t="s">
        <v>39</v>
      </c>
      <c r="I3084" s="248" t="s">
        <v>41</v>
      </c>
      <c r="J3084" s="248" t="s">
        <v>2271</v>
      </c>
      <c r="K3084" s="248" t="s">
        <v>82</v>
      </c>
      <c r="L3084" s="248" t="s">
        <v>40</v>
      </c>
    </row>
    <row r="3085" spans="2:12" ht="25.5" x14ac:dyDescent="0.25">
      <c r="B3085" s="250" t="s">
        <v>2272</v>
      </c>
      <c r="C3085" s="251" t="s">
        <v>556</v>
      </c>
      <c r="D3085" s="250" t="s">
        <v>229</v>
      </c>
      <c r="E3085" s="250" t="s">
        <v>557</v>
      </c>
      <c r="F3085" s="521">
        <v>8</v>
      </c>
      <c r="G3085" s="521"/>
      <c r="H3085" s="252" t="s">
        <v>292</v>
      </c>
      <c r="I3085" s="253">
        <v>1</v>
      </c>
      <c r="J3085" s="254"/>
      <c r="K3085" s="254">
        <v>16.579999999999998</v>
      </c>
      <c r="L3085" s="254">
        <v>16.579999999999998</v>
      </c>
    </row>
    <row r="3086" spans="2:12" ht="25.5" x14ac:dyDescent="0.25">
      <c r="B3086" s="255" t="s">
        <v>2273</v>
      </c>
      <c r="C3086" s="256" t="s">
        <v>2163</v>
      </c>
      <c r="D3086" s="255" t="s">
        <v>229</v>
      </c>
      <c r="E3086" s="255" t="s">
        <v>2164</v>
      </c>
      <c r="F3086" s="518" t="s">
        <v>2162</v>
      </c>
      <c r="G3086" s="518"/>
      <c r="H3086" s="257" t="s">
        <v>231</v>
      </c>
      <c r="I3086" s="258">
        <v>0.24</v>
      </c>
      <c r="J3086" s="258">
        <v>0</v>
      </c>
      <c r="K3086" s="259">
        <v>16.78</v>
      </c>
      <c r="L3086" s="259">
        <v>4.03</v>
      </c>
    </row>
    <row r="3087" spans="2:12" ht="25.5" x14ac:dyDescent="0.25">
      <c r="B3087" s="255" t="s">
        <v>2273</v>
      </c>
      <c r="C3087" s="256" t="s">
        <v>2477</v>
      </c>
      <c r="D3087" s="255" t="s">
        <v>229</v>
      </c>
      <c r="E3087" s="255" t="s">
        <v>557</v>
      </c>
      <c r="F3087" s="518" t="s">
        <v>2283</v>
      </c>
      <c r="G3087" s="518"/>
      <c r="H3087" s="257" t="s">
        <v>292</v>
      </c>
      <c r="I3087" s="258">
        <v>1.01</v>
      </c>
      <c r="J3087" s="258">
        <v>0</v>
      </c>
      <c r="K3087" s="259">
        <v>6.89</v>
      </c>
      <c r="L3087" s="259">
        <v>6.96</v>
      </c>
    </row>
    <row r="3088" spans="2:12" ht="25.5" x14ac:dyDescent="0.25">
      <c r="B3088" s="255" t="s">
        <v>2273</v>
      </c>
      <c r="C3088" s="256" t="s">
        <v>2184</v>
      </c>
      <c r="D3088" s="255" t="s">
        <v>229</v>
      </c>
      <c r="E3088" s="255" t="s">
        <v>2185</v>
      </c>
      <c r="F3088" s="518" t="s">
        <v>2162</v>
      </c>
      <c r="G3088" s="518"/>
      <c r="H3088" s="257" t="s">
        <v>231</v>
      </c>
      <c r="I3088" s="258">
        <v>0.24</v>
      </c>
      <c r="J3088" s="258">
        <v>0</v>
      </c>
      <c r="K3088" s="259">
        <v>23.41</v>
      </c>
      <c r="L3088" s="259">
        <v>5.62</v>
      </c>
    </row>
    <row r="3089" spans="2:12" ht="25.5" x14ac:dyDescent="0.25">
      <c r="B3089" s="260"/>
      <c r="C3089" s="260"/>
      <c r="D3089" s="260"/>
      <c r="E3089" s="260"/>
      <c r="F3089" s="260"/>
      <c r="G3089" s="260" t="s">
        <v>2274</v>
      </c>
      <c r="H3089" s="261">
        <v>4.95</v>
      </c>
      <c r="I3089" s="260" t="s">
        <v>2275</v>
      </c>
      <c r="J3089" s="261">
        <v>4.68</v>
      </c>
      <c r="K3089" s="260" t="s">
        <v>2276</v>
      </c>
      <c r="L3089" s="261">
        <v>9.6300000000000008</v>
      </c>
    </row>
    <row r="3090" spans="2:12" ht="25.5" x14ac:dyDescent="0.25">
      <c r="B3090" s="260"/>
      <c r="C3090" s="260"/>
      <c r="D3090" s="260"/>
      <c r="E3090" s="260"/>
      <c r="F3090" s="260"/>
      <c r="G3090" s="260" t="s">
        <v>2277</v>
      </c>
      <c r="H3090" s="261">
        <v>0</v>
      </c>
      <c r="I3090" s="519"/>
      <c r="J3090" s="519" t="s">
        <v>2278</v>
      </c>
      <c r="K3090" s="260"/>
      <c r="L3090" s="261">
        <v>16.579999999999998</v>
      </c>
    </row>
    <row r="3091" spans="2:12" ht="13.5" thickBot="1" x14ac:dyDescent="0.3">
      <c r="B3091" s="222"/>
      <c r="C3091" s="222"/>
      <c r="D3091" s="222"/>
      <c r="E3091" s="222"/>
      <c r="F3091" s="222"/>
      <c r="G3091" s="222"/>
      <c r="H3091" s="222"/>
      <c r="I3091" s="222" t="s">
        <v>2279</v>
      </c>
      <c r="J3091" s="262" t="s">
        <v>3472</v>
      </c>
      <c r="K3091" s="222" t="s">
        <v>2280</v>
      </c>
      <c r="L3091" s="263">
        <v>1208.68</v>
      </c>
    </row>
    <row r="3092" spans="2:12" ht="13.5" thickTop="1" x14ac:dyDescent="0.25">
      <c r="B3092" s="264"/>
      <c r="C3092" s="264"/>
      <c r="D3092" s="264"/>
      <c r="E3092" s="264"/>
      <c r="F3092" s="264"/>
      <c r="G3092" s="264"/>
      <c r="H3092" s="264"/>
      <c r="I3092" s="264"/>
      <c r="J3092" s="264"/>
      <c r="K3092" s="264"/>
      <c r="L3092" s="264"/>
    </row>
    <row r="3093" spans="2:12" ht="15" x14ac:dyDescent="0.25">
      <c r="B3093" s="247" t="s">
        <v>961</v>
      </c>
      <c r="C3093" s="248" t="s">
        <v>24</v>
      </c>
      <c r="D3093" s="247" t="s">
        <v>50</v>
      </c>
      <c r="E3093" s="247" t="s">
        <v>45</v>
      </c>
      <c r="F3093" s="520" t="s">
        <v>2152</v>
      </c>
      <c r="G3093" s="520"/>
      <c r="H3093" s="249" t="s">
        <v>39</v>
      </c>
      <c r="I3093" s="248" t="s">
        <v>41</v>
      </c>
      <c r="J3093" s="248" t="s">
        <v>2271</v>
      </c>
      <c r="K3093" s="248" t="s">
        <v>82</v>
      </c>
      <c r="L3093" s="248" t="s">
        <v>40</v>
      </c>
    </row>
    <row r="3094" spans="2:12" ht="25.5" x14ac:dyDescent="0.25">
      <c r="B3094" s="250" t="s">
        <v>2272</v>
      </c>
      <c r="C3094" s="251" t="s">
        <v>553</v>
      </c>
      <c r="D3094" s="250" t="s">
        <v>229</v>
      </c>
      <c r="E3094" s="250" t="s">
        <v>554</v>
      </c>
      <c r="F3094" s="521">
        <v>8</v>
      </c>
      <c r="G3094" s="521"/>
      <c r="H3094" s="252" t="s">
        <v>292</v>
      </c>
      <c r="I3094" s="253">
        <v>1</v>
      </c>
      <c r="J3094" s="254"/>
      <c r="K3094" s="254">
        <v>34.33</v>
      </c>
      <c r="L3094" s="254">
        <v>34.33</v>
      </c>
    </row>
    <row r="3095" spans="2:12" ht="25.5" x14ac:dyDescent="0.25">
      <c r="B3095" s="255" t="s">
        <v>2273</v>
      </c>
      <c r="C3095" s="256" t="s">
        <v>2882</v>
      </c>
      <c r="D3095" s="255" t="s">
        <v>229</v>
      </c>
      <c r="E3095" s="255" t="s">
        <v>554</v>
      </c>
      <c r="F3095" s="518" t="s">
        <v>2283</v>
      </c>
      <c r="G3095" s="518"/>
      <c r="H3095" s="257" t="s">
        <v>292</v>
      </c>
      <c r="I3095" s="258">
        <v>1.01</v>
      </c>
      <c r="J3095" s="258">
        <v>0</v>
      </c>
      <c r="K3095" s="259">
        <v>14.91</v>
      </c>
      <c r="L3095" s="259">
        <v>15.06</v>
      </c>
    </row>
    <row r="3096" spans="2:12" ht="25.5" x14ac:dyDescent="0.25">
      <c r="B3096" s="255" t="s">
        <v>2273</v>
      </c>
      <c r="C3096" s="256" t="s">
        <v>2184</v>
      </c>
      <c r="D3096" s="255" t="s">
        <v>229</v>
      </c>
      <c r="E3096" s="255" t="s">
        <v>2185</v>
      </c>
      <c r="F3096" s="518" t="s">
        <v>2162</v>
      </c>
      <c r="G3096" s="518"/>
      <c r="H3096" s="257" t="s">
        <v>231</v>
      </c>
      <c r="I3096" s="258">
        <v>0.48</v>
      </c>
      <c r="J3096" s="258">
        <v>0</v>
      </c>
      <c r="K3096" s="259">
        <v>23.41</v>
      </c>
      <c r="L3096" s="259">
        <v>11.24</v>
      </c>
    </row>
    <row r="3097" spans="2:12" ht="25.5" x14ac:dyDescent="0.25">
      <c r="B3097" s="255" t="s">
        <v>2273</v>
      </c>
      <c r="C3097" s="256" t="s">
        <v>2163</v>
      </c>
      <c r="D3097" s="255" t="s">
        <v>229</v>
      </c>
      <c r="E3097" s="255" t="s">
        <v>2164</v>
      </c>
      <c r="F3097" s="518" t="s">
        <v>2162</v>
      </c>
      <c r="G3097" s="518"/>
      <c r="H3097" s="257" t="s">
        <v>231</v>
      </c>
      <c r="I3097" s="258">
        <v>0.48</v>
      </c>
      <c r="J3097" s="258">
        <v>0</v>
      </c>
      <c r="K3097" s="259">
        <v>16.78</v>
      </c>
      <c r="L3097" s="259">
        <v>8.0500000000000007</v>
      </c>
    </row>
    <row r="3098" spans="2:12" ht="25.5" x14ac:dyDescent="0.25">
      <c r="B3098" s="260"/>
      <c r="C3098" s="260"/>
      <c r="D3098" s="260"/>
      <c r="E3098" s="260"/>
      <c r="F3098" s="260"/>
      <c r="G3098" s="260" t="s">
        <v>2274</v>
      </c>
      <c r="H3098" s="261">
        <v>9.9</v>
      </c>
      <c r="I3098" s="260" t="s">
        <v>2275</v>
      </c>
      <c r="J3098" s="261">
        <v>9.3800000000000008</v>
      </c>
      <c r="K3098" s="260" t="s">
        <v>2276</v>
      </c>
      <c r="L3098" s="261">
        <v>19.28</v>
      </c>
    </row>
    <row r="3099" spans="2:12" ht="25.5" x14ac:dyDescent="0.25">
      <c r="B3099" s="260"/>
      <c r="C3099" s="260"/>
      <c r="D3099" s="260"/>
      <c r="E3099" s="260"/>
      <c r="F3099" s="260"/>
      <c r="G3099" s="260" t="s">
        <v>2277</v>
      </c>
      <c r="H3099" s="261">
        <v>0</v>
      </c>
      <c r="I3099" s="519"/>
      <c r="J3099" s="519" t="s">
        <v>2278</v>
      </c>
      <c r="K3099" s="260"/>
      <c r="L3099" s="261">
        <v>34.33</v>
      </c>
    </row>
    <row r="3100" spans="2:12" ht="13.5" thickBot="1" x14ac:dyDescent="0.3">
      <c r="B3100" s="222"/>
      <c r="C3100" s="222"/>
      <c r="D3100" s="222"/>
      <c r="E3100" s="222"/>
      <c r="F3100" s="222"/>
      <c r="G3100" s="222"/>
      <c r="H3100" s="222"/>
      <c r="I3100" s="222" t="s">
        <v>2279</v>
      </c>
      <c r="J3100" s="262" t="s">
        <v>3473</v>
      </c>
      <c r="K3100" s="222" t="s">
        <v>2280</v>
      </c>
      <c r="L3100" s="263">
        <v>44.63</v>
      </c>
    </row>
    <row r="3101" spans="2:12" ht="13.5" thickTop="1" x14ac:dyDescent="0.25">
      <c r="B3101" s="264"/>
      <c r="C3101" s="264"/>
      <c r="D3101" s="264"/>
      <c r="E3101" s="264"/>
      <c r="F3101" s="264"/>
      <c r="G3101" s="264"/>
      <c r="H3101" s="264"/>
      <c r="I3101" s="264"/>
      <c r="J3101" s="264"/>
      <c r="K3101" s="264"/>
      <c r="L3101" s="264"/>
    </row>
    <row r="3102" spans="2:12" ht="15" x14ac:dyDescent="0.25">
      <c r="B3102" s="247" t="s">
        <v>962</v>
      </c>
      <c r="C3102" s="248" t="s">
        <v>24</v>
      </c>
      <c r="D3102" s="247" t="s">
        <v>50</v>
      </c>
      <c r="E3102" s="247" t="s">
        <v>45</v>
      </c>
      <c r="F3102" s="520" t="s">
        <v>2152</v>
      </c>
      <c r="G3102" s="520"/>
      <c r="H3102" s="249" t="s">
        <v>39</v>
      </c>
      <c r="I3102" s="248" t="s">
        <v>41</v>
      </c>
      <c r="J3102" s="248" t="s">
        <v>2271</v>
      </c>
      <c r="K3102" s="248" t="s">
        <v>82</v>
      </c>
      <c r="L3102" s="248" t="s">
        <v>40</v>
      </c>
    </row>
    <row r="3103" spans="2:12" ht="25.5" x14ac:dyDescent="0.25">
      <c r="B3103" s="250" t="s">
        <v>2272</v>
      </c>
      <c r="C3103" s="251" t="s">
        <v>963</v>
      </c>
      <c r="D3103" s="250" t="s">
        <v>229</v>
      </c>
      <c r="E3103" s="250" t="s">
        <v>964</v>
      </c>
      <c r="F3103" s="521">
        <v>8</v>
      </c>
      <c r="G3103" s="521"/>
      <c r="H3103" s="252" t="s">
        <v>279</v>
      </c>
      <c r="I3103" s="253">
        <v>1</v>
      </c>
      <c r="J3103" s="254"/>
      <c r="K3103" s="254">
        <v>30.67</v>
      </c>
      <c r="L3103" s="254">
        <v>30.67</v>
      </c>
    </row>
    <row r="3104" spans="2:12" ht="25.5" x14ac:dyDescent="0.25">
      <c r="B3104" s="255" t="s">
        <v>2273</v>
      </c>
      <c r="C3104" s="256" t="s">
        <v>2184</v>
      </c>
      <c r="D3104" s="255" t="s">
        <v>229</v>
      </c>
      <c r="E3104" s="255" t="s">
        <v>2185</v>
      </c>
      <c r="F3104" s="518" t="s">
        <v>2162</v>
      </c>
      <c r="G3104" s="518"/>
      <c r="H3104" s="257" t="s">
        <v>231</v>
      </c>
      <c r="I3104" s="258">
        <v>0.46</v>
      </c>
      <c r="J3104" s="258">
        <v>0</v>
      </c>
      <c r="K3104" s="259">
        <v>23.41</v>
      </c>
      <c r="L3104" s="259">
        <v>10.77</v>
      </c>
    </row>
    <row r="3105" spans="2:12" ht="25.5" x14ac:dyDescent="0.25">
      <c r="B3105" s="255" t="s">
        <v>2273</v>
      </c>
      <c r="C3105" s="256" t="s">
        <v>2163</v>
      </c>
      <c r="D3105" s="255" t="s">
        <v>229</v>
      </c>
      <c r="E3105" s="255" t="s">
        <v>2164</v>
      </c>
      <c r="F3105" s="518" t="s">
        <v>2162</v>
      </c>
      <c r="G3105" s="518"/>
      <c r="H3105" s="257" t="s">
        <v>231</v>
      </c>
      <c r="I3105" s="258">
        <v>0.46</v>
      </c>
      <c r="J3105" s="258">
        <v>0</v>
      </c>
      <c r="K3105" s="259">
        <v>16.78</v>
      </c>
      <c r="L3105" s="259">
        <v>7.72</v>
      </c>
    </row>
    <row r="3106" spans="2:12" ht="25.5" x14ac:dyDescent="0.25">
      <c r="B3106" s="255" t="s">
        <v>2273</v>
      </c>
      <c r="C3106" s="256" t="s">
        <v>3474</v>
      </c>
      <c r="D3106" s="255" t="s">
        <v>229</v>
      </c>
      <c r="E3106" s="255" t="s">
        <v>3475</v>
      </c>
      <c r="F3106" s="518" t="s">
        <v>2283</v>
      </c>
      <c r="G3106" s="518"/>
      <c r="H3106" s="257" t="s">
        <v>268</v>
      </c>
      <c r="I3106" s="258">
        <v>1</v>
      </c>
      <c r="J3106" s="258">
        <v>0</v>
      </c>
      <c r="K3106" s="259">
        <v>12.2</v>
      </c>
      <c r="L3106" s="259">
        <v>12.2</v>
      </c>
    </row>
    <row r="3107" spans="2:12" ht="25.5" x14ac:dyDescent="0.25">
      <c r="B3107" s="260"/>
      <c r="C3107" s="260"/>
      <c r="D3107" s="260"/>
      <c r="E3107" s="260"/>
      <c r="F3107" s="260"/>
      <c r="G3107" s="260" t="s">
        <v>2274</v>
      </c>
      <c r="H3107" s="261">
        <v>9.49</v>
      </c>
      <c r="I3107" s="260" t="s">
        <v>2275</v>
      </c>
      <c r="J3107" s="261">
        <v>8.98</v>
      </c>
      <c r="K3107" s="260" t="s">
        <v>2276</v>
      </c>
      <c r="L3107" s="261">
        <v>18.47</v>
      </c>
    </row>
    <row r="3108" spans="2:12" ht="25.5" x14ac:dyDescent="0.25">
      <c r="B3108" s="260"/>
      <c r="C3108" s="260"/>
      <c r="D3108" s="260"/>
      <c r="E3108" s="260"/>
      <c r="F3108" s="260"/>
      <c r="G3108" s="260" t="s">
        <v>2277</v>
      </c>
      <c r="H3108" s="261">
        <v>0</v>
      </c>
      <c r="I3108" s="519"/>
      <c r="J3108" s="519" t="s">
        <v>2278</v>
      </c>
      <c r="K3108" s="260"/>
      <c r="L3108" s="261">
        <v>30.67</v>
      </c>
    </row>
    <row r="3109" spans="2:12" ht="13.5" thickBot="1" x14ac:dyDescent="0.3">
      <c r="B3109" s="222"/>
      <c r="C3109" s="222"/>
      <c r="D3109" s="222"/>
      <c r="E3109" s="222"/>
      <c r="F3109" s="222"/>
      <c r="G3109" s="222"/>
      <c r="H3109" s="222"/>
      <c r="I3109" s="222" t="s">
        <v>2279</v>
      </c>
      <c r="J3109" s="262" t="s">
        <v>2695</v>
      </c>
      <c r="K3109" s="222" t="s">
        <v>2280</v>
      </c>
      <c r="L3109" s="263">
        <v>61.34</v>
      </c>
    </row>
    <row r="3110" spans="2:12" ht="13.5" thickTop="1" x14ac:dyDescent="0.25">
      <c r="B3110" s="264"/>
      <c r="C3110" s="264"/>
      <c r="D3110" s="264"/>
      <c r="E3110" s="264"/>
      <c r="F3110" s="264"/>
      <c r="G3110" s="264"/>
      <c r="H3110" s="264"/>
      <c r="I3110" s="264"/>
      <c r="J3110" s="264"/>
      <c r="K3110" s="264"/>
      <c r="L3110" s="264"/>
    </row>
    <row r="3111" spans="2:12" ht="15" x14ac:dyDescent="0.25">
      <c r="B3111" s="247" t="s">
        <v>965</v>
      </c>
      <c r="C3111" s="248" t="s">
        <v>24</v>
      </c>
      <c r="D3111" s="247" t="s">
        <v>50</v>
      </c>
      <c r="E3111" s="247" t="s">
        <v>45</v>
      </c>
      <c r="F3111" s="520" t="s">
        <v>2152</v>
      </c>
      <c r="G3111" s="520"/>
      <c r="H3111" s="249" t="s">
        <v>39</v>
      </c>
      <c r="I3111" s="248" t="s">
        <v>41</v>
      </c>
      <c r="J3111" s="248" t="s">
        <v>2271</v>
      </c>
      <c r="K3111" s="248" t="s">
        <v>82</v>
      </c>
      <c r="L3111" s="248" t="s">
        <v>40</v>
      </c>
    </row>
    <row r="3112" spans="2:12" ht="38.25" x14ac:dyDescent="0.25">
      <c r="B3112" s="250" t="s">
        <v>2272</v>
      </c>
      <c r="C3112" s="251" t="s">
        <v>966</v>
      </c>
      <c r="D3112" s="250" t="s">
        <v>434</v>
      </c>
      <c r="E3112" s="250" t="s">
        <v>967</v>
      </c>
      <c r="F3112" s="521" t="s">
        <v>2808</v>
      </c>
      <c r="G3112" s="521"/>
      <c r="H3112" s="252" t="s">
        <v>428</v>
      </c>
      <c r="I3112" s="253">
        <v>1</v>
      </c>
      <c r="J3112" s="254"/>
      <c r="K3112" s="254">
        <v>152.01</v>
      </c>
      <c r="L3112" s="254">
        <v>152.01</v>
      </c>
    </row>
    <row r="3113" spans="2:12" ht="25.5" x14ac:dyDescent="0.25">
      <c r="B3113" s="255" t="s">
        <v>2273</v>
      </c>
      <c r="C3113" s="256" t="s">
        <v>2163</v>
      </c>
      <c r="D3113" s="255" t="s">
        <v>229</v>
      </c>
      <c r="E3113" s="255" t="s">
        <v>2164</v>
      </c>
      <c r="F3113" s="518" t="s">
        <v>2162</v>
      </c>
      <c r="G3113" s="518"/>
      <c r="H3113" s="257" t="s">
        <v>231</v>
      </c>
      <c r="I3113" s="258">
        <v>0.62839999999999996</v>
      </c>
      <c r="J3113" s="258">
        <v>0</v>
      </c>
      <c r="K3113" s="259">
        <v>16.78</v>
      </c>
      <c r="L3113" s="259">
        <v>10.54</v>
      </c>
    </row>
    <row r="3114" spans="2:12" ht="25.5" x14ac:dyDescent="0.25">
      <c r="B3114" s="255" t="s">
        <v>2273</v>
      </c>
      <c r="C3114" s="256" t="s">
        <v>2184</v>
      </c>
      <c r="D3114" s="255" t="s">
        <v>229</v>
      </c>
      <c r="E3114" s="255" t="s">
        <v>2185</v>
      </c>
      <c r="F3114" s="518" t="s">
        <v>2162</v>
      </c>
      <c r="G3114" s="518"/>
      <c r="H3114" s="257" t="s">
        <v>231</v>
      </c>
      <c r="I3114" s="258">
        <v>0.62839999999999996</v>
      </c>
      <c r="J3114" s="258">
        <v>0</v>
      </c>
      <c r="K3114" s="259">
        <v>23.41</v>
      </c>
      <c r="L3114" s="259">
        <v>14.71</v>
      </c>
    </row>
    <row r="3115" spans="2:12" ht="38.25" x14ac:dyDescent="0.25">
      <c r="B3115" s="255" t="s">
        <v>2273</v>
      </c>
      <c r="C3115" s="256" t="s">
        <v>2885</v>
      </c>
      <c r="D3115" s="255" t="s">
        <v>434</v>
      </c>
      <c r="E3115" s="255" t="s">
        <v>2886</v>
      </c>
      <c r="F3115" s="518" t="s">
        <v>2283</v>
      </c>
      <c r="G3115" s="518"/>
      <c r="H3115" s="257" t="s">
        <v>428</v>
      </c>
      <c r="I3115" s="258">
        <v>0.26250000000000001</v>
      </c>
      <c r="J3115" s="258">
        <v>0</v>
      </c>
      <c r="K3115" s="259">
        <v>29.21</v>
      </c>
      <c r="L3115" s="259">
        <v>7.67</v>
      </c>
    </row>
    <row r="3116" spans="2:12" ht="25.5" x14ac:dyDescent="0.25">
      <c r="B3116" s="255" t="s">
        <v>2273</v>
      </c>
      <c r="C3116" s="256" t="s">
        <v>3476</v>
      </c>
      <c r="D3116" s="255" t="s">
        <v>434</v>
      </c>
      <c r="E3116" s="255" t="s">
        <v>3477</v>
      </c>
      <c r="F3116" s="518" t="s">
        <v>2283</v>
      </c>
      <c r="G3116" s="518"/>
      <c r="H3116" s="257" t="s">
        <v>428</v>
      </c>
      <c r="I3116" s="258">
        <v>1</v>
      </c>
      <c r="J3116" s="258">
        <v>0</v>
      </c>
      <c r="K3116" s="259">
        <v>119.1</v>
      </c>
      <c r="L3116" s="259">
        <v>119.1</v>
      </c>
    </row>
    <row r="3117" spans="2:12" ht="25.5" x14ac:dyDescent="0.25">
      <c r="B3117" s="260"/>
      <c r="C3117" s="260"/>
      <c r="D3117" s="260"/>
      <c r="E3117" s="260"/>
      <c r="F3117" s="260"/>
      <c r="G3117" s="260" t="s">
        <v>2274</v>
      </c>
      <c r="H3117" s="261">
        <v>12.97</v>
      </c>
      <c r="I3117" s="260" t="s">
        <v>2275</v>
      </c>
      <c r="J3117" s="261">
        <v>12.28</v>
      </c>
      <c r="K3117" s="260" t="s">
        <v>2276</v>
      </c>
      <c r="L3117" s="261">
        <v>25.25</v>
      </c>
    </row>
    <row r="3118" spans="2:12" ht="25.5" x14ac:dyDescent="0.25">
      <c r="B3118" s="260"/>
      <c r="C3118" s="260"/>
      <c r="D3118" s="260"/>
      <c r="E3118" s="260"/>
      <c r="F3118" s="260"/>
      <c r="G3118" s="260" t="s">
        <v>2277</v>
      </c>
      <c r="H3118" s="261">
        <v>0</v>
      </c>
      <c r="I3118" s="519"/>
      <c r="J3118" s="519" t="s">
        <v>2278</v>
      </c>
      <c r="K3118" s="260"/>
      <c r="L3118" s="261">
        <v>152.01</v>
      </c>
    </row>
    <row r="3119" spans="2:12" ht="13.5" thickBot="1" x14ac:dyDescent="0.3">
      <c r="B3119" s="222"/>
      <c r="C3119" s="222"/>
      <c r="D3119" s="222"/>
      <c r="E3119" s="222"/>
      <c r="F3119" s="222"/>
      <c r="G3119" s="222"/>
      <c r="H3119" s="222"/>
      <c r="I3119" s="222" t="s">
        <v>2279</v>
      </c>
      <c r="J3119" s="262" t="s">
        <v>2553</v>
      </c>
      <c r="K3119" s="222" t="s">
        <v>2280</v>
      </c>
      <c r="L3119" s="263">
        <v>152.01</v>
      </c>
    </row>
    <row r="3120" spans="2:12" ht="13.5" thickTop="1" x14ac:dyDescent="0.25">
      <c r="B3120" s="264"/>
      <c r="C3120" s="264"/>
      <c r="D3120" s="264"/>
      <c r="E3120" s="264"/>
      <c r="F3120" s="264"/>
      <c r="G3120" s="264"/>
      <c r="H3120" s="264"/>
      <c r="I3120" s="264"/>
      <c r="J3120" s="264"/>
      <c r="K3120" s="264"/>
      <c r="L3120" s="264"/>
    </row>
    <row r="3121" spans="2:12" ht="15" x14ac:dyDescent="0.25">
      <c r="B3121" s="247" t="s">
        <v>968</v>
      </c>
      <c r="C3121" s="248" t="s">
        <v>24</v>
      </c>
      <c r="D3121" s="247" t="s">
        <v>50</v>
      </c>
      <c r="E3121" s="247" t="s">
        <v>45</v>
      </c>
      <c r="F3121" s="520" t="s">
        <v>2152</v>
      </c>
      <c r="G3121" s="520"/>
      <c r="H3121" s="249" t="s">
        <v>39</v>
      </c>
      <c r="I3121" s="248" t="s">
        <v>41</v>
      </c>
      <c r="J3121" s="248" t="s">
        <v>2271</v>
      </c>
      <c r="K3121" s="248" t="s">
        <v>82</v>
      </c>
      <c r="L3121" s="248" t="s">
        <v>40</v>
      </c>
    </row>
    <row r="3122" spans="2:12" ht="38.25" x14ac:dyDescent="0.25">
      <c r="B3122" s="250" t="s">
        <v>2272</v>
      </c>
      <c r="C3122" s="251" t="s">
        <v>969</v>
      </c>
      <c r="D3122" s="250" t="s">
        <v>434</v>
      </c>
      <c r="E3122" s="250" t="s">
        <v>970</v>
      </c>
      <c r="F3122" s="521" t="s">
        <v>2808</v>
      </c>
      <c r="G3122" s="521"/>
      <c r="H3122" s="252" t="s">
        <v>428</v>
      </c>
      <c r="I3122" s="253">
        <v>1</v>
      </c>
      <c r="J3122" s="254"/>
      <c r="K3122" s="254">
        <v>117.44</v>
      </c>
      <c r="L3122" s="254">
        <v>117.44</v>
      </c>
    </row>
    <row r="3123" spans="2:12" ht="25.5" x14ac:dyDescent="0.25">
      <c r="B3123" s="255" t="s">
        <v>2273</v>
      </c>
      <c r="C3123" s="256" t="s">
        <v>2163</v>
      </c>
      <c r="D3123" s="255" t="s">
        <v>229</v>
      </c>
      <c r="E3123" s="255" t="s">
        <v>2164</v>
      </c>
      <c r="F3123" s="518" t="s">
        <v>2162</v>
      </c>
      <c r="G3123" s="518"/>
      <c r="H3123" s="257" t="s">
        <v>231</v>
      </c>
      <c r="I3123" s="258">
        <v>0.54020000000000001</v>
      </c>
      <c r="J3123" s="258">
        <v>0</v>
      </c>
      <c r="K3123" s="259">
        <v>16.78</v>
      </c>
      <c r="L3123" s="259">
        <v>9.06</v>
      </c>
    </row>
    <row r="3124" spans="2:12" ht="25.5" x14ac:dyDescent="0.25">
      <c r="B3124" s="255" t="s">
        <v>2273</v>
      </c>
      <c r="C3124" s="256" t="s">
        <v>2184</v>
      </c>
      <c r="D3124" s="255" t="s">
        <v>229</v>
      </c>
      <c r="E3124" s="255" t="s">
        <v>2185</v>
      </c>
      <c r="F3124" s="518" t="s">
        <v>2162</v>
      </c>
      <c r="G3124" s="518"/>
      <c r="H3124" s="257" t="s">
        <v>231</v>
      </c>
      <c r="I3124" s="258">
        <v>0.54020000000000001</v>
      </c>
      <c r="J3124" s="258">
        <v>0</v>
      </c>
      <c r="K3124" s="259">
        <v>23.41</v>
      </c>
      <c r="L3124" s="259">
        <v>12.65</v>
      </c>
    </row>
    <row r="3125" spans="2:12" ht="38.25" x14ac:dyDescent="0.25">
      <c r="B3125" s="255" t="s">
        <v>2273</v>
      </c>
      <c r="C3125" s="256" t="s">
        <v>2885</v>
      </c>
      <c r="D3125" s="255" t="s">
        <v>434</v>
      </c>
      <c r="E3125" s="255" t="s">
        <v>2886</v>
      </c>
      <c r="F3125" s="518" t="s">
        <v>2283</v>
      </c>
      <c r="G3125" s="518"/>
      <c r="H3125" s="257" t="s">
        <v>428</v>
      </c>
      <c r="I3125" s="258">
        <v>0.23250000000000001</v>
      </c>
      <c r="J3125" s="258">
        <v>0</v>
      </c>
      <c r="K3125" s="259">
        <v>29.21</v>
      </c>
      <c r="L3125" s="259">
        <v>6.79</v>
      </c>
    </row>
    <row r="3126" spans="2:12" ht="25.5" x14ac:dyDescent="0.25">
      <c r="B3126" s="255" t="s">
        <v>2273</v>
      </c>
      <c r="C3126" s="256" t="s">
        <v>3478</v>
      </c>
      <c r="D3126" s="255" t="s">
        <v>434</v>
      </c>
      <c r="E3126" s="255" t="s">
        <v>3479</v>
      </c>
      <c r="F3126" s="518" t="s">
        <v>2283</v>
      </c>
      <c r="G3126" s="518"/>
      <c r="H3126" s="257" t="s">
        <v>428</v>
      </c>
      <c r="I3126" s="258">
        <v>1</v>
      </c>
      <c r="J3126" s="258">
        <v>0</v>
      </c>
      <c r="K3126" s="259">
        <v>88.95</v>
      </c>
      <c r="L3126" s="259">
        <v>88.95</v>
      </c>
    </row>
    <row r="3127" spans="2:12" ht="25.5" x14ac:dyDescent="0.25">
      <c r="B3127" s="260"/>
      <c r="C3127" s="260"/>
      <c r="D3127" s="260"/>
      <c r="E3127" s="260"/>
      <c r="F3127" s="260"/>
      <c r="G3127" s="260" t="s">
        <v>2274</v>
      </c>
      <c r="H3127" s="261">
        <v>11.14</v>
      </c>
      <c r="I3127" s="260" t="s">
        <v>2275</v>
      </c>
      <c r="J3127" s="261">
        <v>10.56</v>
      </c>
      <c r="K3127" s="260" t="s">
        <v>2276</v>
      </c>
      <c r="L3127" s="261">
        <v>21.7</v>
      </c>
    </row>
    <row r="3128" spans="2:12" ht="25.5" x14ac:dyDescent="0.25">
      <c r="B3128" s="260"/>
      <c r="C3128" s="260"/>
      <c r="D3128" s="260"/>
      <c r="E3128" s="260"/>
      <c r="F3128" s="260"/>
      <c r="G3128" s="260" t="s">
        <v>2277</v>
      </c>
      <c r="H3128" s="261">
        <v>0</v>
      </c>
      <c r="I3128" s="519"/>
      <c r="J3128" s="519" t="s">
        <v>2278</v>
      </c>
      <c r="K3128" s="260"/>
      <c r="L3128" s="261">
        <v>117.44</v>
      </c>
    </row>
    <row r="3129" spans="2:12" ht="13.5" thickBot="1" x14ac:dyDescent="0.3">
      <c r="B3129" s="222"/>
      <c r="C3129" s="222"/>
      <c r="D3129" s="222"/>
      <c r="E3129" s="222"/>
      <c r="F3129" s="222"/>
      <c r="G3129" s="222"/>
      <c r="H3129" s="222"/>
      <c r="I3129" s="222" t="s">
        <v>2279</v>
      </c>
      <c r="J3129" s="262" t="s">
        <v>2695</v>
      </c>
      <c r="K3129" s="222" t="s">
        <v>2280</v>
      </c>
      <c r="L3129" s="263">
        <v>234.88</v>
      </c>
    </row>
    <row r="3130" spans="2:12" ht="13.5" thickTop="1" x14ac:dyDescent="0.25">
      <c r="B3130" s="264"/>
      <c r="C3130" s="264"/>
      <c r="D3130" s="264"/>
      <c r="E3130" s="264"/>
      <c r="F3130" s="264"/>
      <c r="G3130" s="264"/>
      <c r="H3130" s="264"/>
      <c r="I3130" s="264"/>
      <c r="J3130" s="264"/>
      <c r="K3130" s="264"/>
      <c r="L3130" s="264"/>
    </row>
    <row r="3131" spans="2:12" ht="15" x14ac:dyDescent="0.25">
      <c r="B3131" s="247" t="s">
        <v>971</v>
      </c>
      <c r="C3131" s="248" t="s">
        <v>24</v>
      </c>
      <c r="D3131" s="247" t="s">
        <v>50</v>
      </c>
      <c r="E3131" s="247" t="s">
        <v>45</v>
      </c>
      <c r="F3131" s="520" t="s">
        <v>2152</v>
      </c>
      <c r="G3131" s="520"/>
      <c r="H3131" s="249" t="s">
        <v>39</v>
      </c>
      <c r="I3131" s="248" t="s">
        <v>41</v>
      </c>
      <c r="J3131" s="248" t="s">
        <v>2271</v>
      </c>
      <c r="K3131" s="248" t="s">
        <v>82</v>
      </c>
      <c r="L3131" s="248" t="s">
        <v>40</v>
      </c>
    </row>
    <row r="3132" spans="2:12" ht="25.5" x14ac:dyDescent="0.25">
      <c r="B3132" s="250" t="s">
        <v>2272</v>
      </c>
      <c r="C3132" s="251" t="s">
        <v>972</v>
      </c>
      <c r="D3132" s="250" t="s">
        <v>229</v>
      </c>
      <c r="E3132" s="250" t="s">
        <v>973</v>
      </c>
      <c r="F3132" s="521">
        <v>8</v>
      </c>
      <c r="G3132" s="521"/>
      <c r="H3132" s="252" t="s">
        <v>628</v>
      </c>
      <c r="I3132" s="253">
        <v>1</v>
      </c>
      <c r="J3132" s="254"/>
      <c r="K3132" s="254">
        <v>114.66</v>
      </c>
      <c r="L3132" s="254">
        <v>114.66</v>
      </c>
    </row>
    <row r="3133" spans="2:12" ht="25.5" x14ac:dyDescent="0.25">
      <c r="B3133" s="255" t="s">
        <v>2273</v>
      </c>
      <c r="C3133" s="256" t="s">
        <v>2184</v>
      </c>
      <c r="D3133" s="255" t="s">
        <v>229</v>
      </c>
      <c r="E3133" s="255" t="s">
        <v>2185</v>
      </c>
      <c r="F3133" s="518" t="s">
        <v>2162</v>
      </c>
      <c r="G3133" s="518"/>
      <c r="H3133" s="257" t="s">
        <v>231</v>
      </c>
      <c r="I3133" s="258">
        <v>0.6</v>
      </c>
      <c r="J3133" s="258">
        <v>0</v>
      </c>
      <c r="K3133" s="259">
        <v>23.41</v>
      </c>
      <c r="L3133" s="259">
        <v>14.05</v>
      </c>
    </row>
    <row r="3134" spans="2:12" ht="25.5" x14ac:dyDescent="0.25">
      <c r="B3134" s="255" t="s">
        <v>2273</v>
      </c>
      <c r="C3134" s="256" t="s">
        <v>3480</v>
      </c>
      <c r="D3134" s="255" t="s">
        <v>229</v>
      </c>
      <c r="E3134" s="255" t="s">
        <v>3481</v>
      </c>
      <c r="F3134" s="518" t="s">
        <v>2283</v>
      </c>
      <c r="G3134" s="518"/>
      <c r="H3134" s="257" t="s">
        <v>292</v>
      </c>
      <c r="I3134" s="258">
        <v>1.01</v>
      </c>
      <c r="J3134" s="258">
        <v>0</v>
      </c>
      <c r="K3134" s="259">
        <v>89.67</v>
      </c>
      <c r="L3134" s="259">
        <v>90.57</v>
      </c>
    </row>
    <row r="3135" spans="2:12" ht="25.5" x14ac:dyDescent="0.25">
      <c r="B3135" s="255" t="s">
        <v>2273</v>
      </c>
      <c r="C3135" s="256" t="s">
        <v>2163</v>
      </c>
      <c r="D3135" s="255" t="s">
        <v>229</v>
      </c>
      <c r="E3135" s="255" t="s">
        <v>2164</v>
      </c>
      <c r="F3135" s="518" t="s">
        <v>2162</v>
      </c>
      <c r="G3135" s="518"/>
      <c r="H3135" s="257" t="s">
        <v>231</v>
      </c>
      <c r="I3135" s="258">
        <v>0.6</v>
      </c>
      <c r="J3135" s="258">
        <v>0</v>
      </c>
      <c r="K3135" s="259">
        <v>16.78</v>
      </c>
      <c r="L3135" s="259">
        <v>10.07</v>
      </c>
    </row>
    <row r="3136" spans="2:12" ht="25.5" x14ac:dyDescent="0.25">
      <c r="B3136" s="260"/>
      <c r="C3136" s="260"/>
      <c r="D3136" s="260"/>
      <c r="E3136" s="260"/>
      <c r="F3136" s="260"/>
      <c r="G3136" s="260" t="s">
        <v>2274</v>
      </c>
      <c r="H3136" s="261">
        <v>12.38</v>
      </c>
      <c r="I3136" s="260" t="s">
        <v>2275</v>
      </c>
      <c r="J3136" s="261">
        <v>11.72</v>
      </c>
      <c r="K3136" s="260" t="s">
        <v>2276</v>
      </c>
      <c r="L3136" s="261">
        <v>24.1</v>
      </c>
    </row>
    <row r="3137" spans="2:12" ht="25.5" x14ac:dyDescent="0.25">
      <c r="B3137" s="260"/>
      <c r="C3137" s="260"/>
      <c r="D3137" s="260"/>
      <c r="E3137" s="260"/>
      <c r="F3137" s="260"/>
      <c r="G3137" s="260" t="s">
        <v>2277</v>
      </c>
      <c r="H3137" s="261">
        <v>0</v>
      </c>
      <c r="I3137" s="519"/>
      <c r="J3137" s="519" t="s">
        <v>2278</v>
      </c>
      <c r="K3137" s="260"/>
      <c r="L3137" s="261">
        <v>114.66</v>
      </c>
    </row>
    <row r="3138" spans="2:12" ht="13.5" thickBot="1" x14ac:dyDescent="0.3">
      <c r="B3138" s="222"/>
      <c r="C3138" s="222"/>
      <c r="D3138" s="222"/>
      <c r="E3138" s="222"/>
      <c r="F3138" s="222"/>
      <c r="G3138" s="222"/>
      <c r="H3138" s="222"/>
      <c r="I3138" s="222" t="s">
        <v>2279</v>
      </c>
      <c r="J3138" s="262" t="s">
        <v>3482</v>
      </c>
      <c r="K3138" s="222" t="s">
        <v>2280</v>
      </c>
      <c r="L3138" s="263">
        <v>3531.53</v>
      </c>
    </row>
    <row r="3139" spans="2:12" ht="13.5" thickTop="1" x14ac:dyDescent="0.25">
      <c r="B3139" s="264"/>
      <c r="C3139" s="264"/>
      <c r="D3139" s="264"/>
      <c r="E3139" s="264"/>
      <c r="F3139" s="264"/>
      <c r="G3139" s="264"/>
      <c r="H3139" s="264"/>
      <c r="I3139" s="264"/>
      <c r="J3139" s="264"/>
      <c r="K3139" s="264"/>
      <c r="L3139" s="264"/>
    </row>
    <row r="3140" spans="2:12" ht="15" x14ac:dyDescent="0.25">
      <c r="B3140" s="247" t="s">
        <v>974</v>
      </c>
      <c r="C3140" s="248" t="s">
        <v>24</v>
      </c>
      <c r="D3140" s="247" t="s">
        <v>50</v>
      </c>
      <c r="E3140" s="247" t="s">
        <v>45</v>
      </c>
      <c r="F3140" s="520" t="s">
        <v>2152</v>
      </c>
      <c r="G3140" s="520"/>
      <c r="H3140" s="249" t="s">
        <v>39</v>
      </c>
      <c r="I3140" s="248" t="s">
        <v>41</v>
      </c>
      <c r="J3140" s="248" t="s">
        <v>2271</v>
      </c>
      <c r="K3140" s="248" t="s">
        <v>82</v>
      </c>
      <c r="L3140" s="248" t="s">
        <v>40</v>
      </c>
    </row>
    <row r="3141" spans="2:12" ht="25.5" x14ac:dyDescent="0.25">
      <c r="B3141" s="250" t="s">
        <v>2272</v>
      </c>
      <c r="C3141" s="251" t="s">
        <v>502</v>
      </c>
      <c r="D3141" s="250" t="s">
        <v>238</v>
      </c>
      <c r="E3141" s="250" t="s">
        <v>975</v>
      </c>
      <c r="F3141" s="521">
        <v>100</v>
      </c>
      <c r="G3141" s="521"/>
      <c r="H3141" s="252" t="s">
        <v>268</v>
      </c>
      <c r="I3141" s="253">
        <v>1</v>
      </c>
      <c r="J3141" s="254"/>
      <c r="K3141" s="254">
        <v>4.83</v>
      </c>
      <c r="L3141" s="254">
        <v>4.83</v>
      </c>
    </row>
    <row r="3142" spans="2:12" ht="25.5" x14ac:dyDescent="0.25">
      <c r="B3142" s="255" t="s">
        <v>2273</v>
      </c>
      <c r="C3142" s="256" t="s">
        <v>3261</v>
      </c>
      <c r="D3142" s="255" t="s">
        <v>434</v>
      </c>
      <c r="E3142" s="255" t="s">
        <v>3262</v>
      </c>
      <c r="F3142" s="518" t="s">
        <v>2283</v>
      </c>
      <c r="G3142" s="518"/>
      <c r="H3142" s="257" t="s">
        <v>428</v>
      </c>
      <c r="I3142" s="258">
        <v>1</v>
      </c>
      <c r="J3142" s="258">
        <v>0</v>
      </c>
      <c r="K3142" s="259">
        <v>2.4900000000000002</v>
      </c>
      <c r="L3142" s="259">
        <v>2.4900000000000002</v>
      </c>
    </row>
    <row r="3143" spans="2:12" ht="25.5" x14ac:dyDescent="0.25">
      <c r="B3143" s="255" t="s">
        <v>2273</v>
      </c>
      <c r="C3143" s="256" t="s">
        <v>2184</v>
      </c>
      <c r="D3143" s="255" t="s">
        <v>229</v>
      </c>
      <c r="E3143" s="255" t="s">
        <v>2185</v>
      </c>
      <c r="F3143" s="518" t="s">
        <v>2162</v>
      </c>
      <c r="G3143" s="518"/>
      <c r="H3143" s="257" t="s">
        <v>231</v>
      </c>
      <c r="I3143" s="258">
        <v>0.1</v>
      </c>
      <c r="J3143" s="258">
        <v>0</v>
      </c>
      <c r="K3143" s="259">
        <v>23.41</v>
      </c>
      <c r="L3143" s="259">
        <v>2.34</v>
      </c>
    </row>
    <row r="3144" spans="2:12" ht="25.5" x14ac:dyDescent="0.25">
      <c r="B3144" s="260"/>
      <c r="C3144" s="260"/>
      <c r="D3144" s="260"/>
      <c r="E3144" s="260"/>
      <c r="F3144" s="260"/>
      <c r="G3144" s="260" t="s">
        <v>2274</v>
      </c>
      <c r="H3144" s="261">
        <v>1.2</v>
      </c>
      <c r="I3144" s="260" t="s">
        <v>2275</v>
      </c>
      <c r="J3144" s="261">
        <v>1.1399999999999999</v>
      </c>
      <c r="K3144" s="260" t="s">
        <v>2276</v>
      </c>
      <c r="L3144" s="261">
        <v>2.34</v>
      </c>
    </row>
    <row r="3145" spans="2:12" ht="25.5" x14ac:dyDescent="0.25">
      <c r="B3145" s="260"/>
      <c r="C3145" s="260"/>
      <c r="D3145" s="260"/>
      <c r="E3145" s="260"/>
      <c r="F3145" s="260"/>
      <c r="G3145" s="260" t="s">
        <v>2277</v>
      </c>
      <c r="H3145" s="261">
        <v>0</v>
      </c>
      <c r="I3145" s="519"/>
      <c r="J3145" s="519" t="s">
        <v>2278</v>
      </c>
      <c r="K3145" s="260"/>
      <c r="L3145" s="261">
        <v>4.83</v>
      </c>
    </row>
    <row r="3146" spans="2:12" ht="13.5" thickBot="1" x14ac:dyDescent="0.3">
      <c r="B3146" s="222"/>
      <c r="C3146" s="222"/>
      <c r="D3146" s="222"/>
      <c r="E3146" s="222"/>
      <c r="F3146" s="222"/>
      <c r="G3146" s="222"/>
      <c r="H3146" s="222"/>
      <c r="I3146" s="222" t="s">
        <v>2279</v>
      </c>
      <c r="J3146" s="262" t="s">
        <v>2553</v>
      </c>
      <c r="K3146" s="222" t="s">
        <v>2280</v>
      </c>
      <c r="L3146" s="263">
        <v>4.83</v>
      </c>
    </row>
    <row r="3147" spans="2:12" ht="13.5" thickTop="1" x14ac:dyDescent="0.25">
      <c r="B3147" s="264"/>
      <c r="C3147" s="264"/>
      <c r="D3147" s="264"/>
      <c r="E3147" s="264"/>
      <c r="F3147" s="264"/>
      <c r="G3147" s="264"/>
      <c r="H3147" s="264"/>
      <c r="I3147" s="264"/>
      <c r="J3147" s="264"/>
      <c r="K3147" s="264"/>
      <c r="L3147" s="264"/>
    </row>
    <row r="3148" spans="2:12" ht="15" x14ac:dyDescent="0.25">
      <c r="B3148" s="247" t="s">
        <v>976</v>
      </c>
      <c r="C3148" s="248" t="s">
        <v>24</v>
      </c>
      <c r="D3148" s="247" t="s">
        <v>50</v>
      </c>
      <c r="E3148" s="247" t="s">
        <v>45</v>
      </c>
      <c r="F3148" s="520" t="s">
        <v>2152</v>
      </c>
      <c r="G3148" s="520"/>
      <c r="H3148" s="249" t="s">
        <v>39</v>
      </c>
      <c r="I3148" s="248" t="s">
        <v>41</v>
      </c>
      <c r="J3148" s="248" t="s">
        <v>2271</v>
      </c>
      <c r="K3148" s="248" t="s">
        <v>82</v>
      </c>
      <c r="L3148" s="248" t="s">
        <v>40</v>
      </c>
    </row>
    <row r="3149" spans="2:12" ht="25.5" x14ac:dyDescent="0.25">
      <c r="B3149" s="250" t="s">
        <v>2272</v>
      </c>
      <c r="C3149" s="251" t="s">
        <v>643</v>
      </c>
      <c r="D3149" s="250" t="s">
        <v>229</v>
      </c>
      <c r="E3149" s="250" t="s">
        <v>644</v>
      </c>
      <c r="F3149" s="521">
        <v>8</v>
      </c>
      <c r="G3149" s="521"/>
      <c r="H3149" s="252" t="s">
        <v>279</v>
      </c>
      <c r="I3149" s="253">
        <v>1</v>
      </c>
      <c r="J3149" s="254"/>
      <c r="K3149" s="254">
        <v>24.28</v>
      </c>
      <c r="L3149" s="254">
        <v>24.28</v>
      </c>
    </row>
    <row r="3150" spans="2:12" ht="25.5" x14ac:dyDescent="0.25">
      <c r="B3150" s="255" t="s">
        <v>2273</v>
      </c>
      <c r="C3150" s="256" t="s">
        <v>2184</v>
      </c>
      <c r="D3150" s="255" t="s">
        <v>229</v>
      </c>
      <c r="E3150" s="255" t="s">
        <v>2185</v>
      </c>
      <c r="F3150" s="518" t="s">
        <v>2162</v>
      </c>
      <c r="G3150" s="518"/>
      <c r="H3150" s="257" t="s">
        <v>231</v>
      </c>
      <c r="I3150" s="258">
        <v>0.36</v>
      </c>
      <c r="J3150" s="258">
        <v>0</v>
      </c>
      <c r="K3150" s="259">
        <v>23.41</v>
      </c>
      <c r="L3150" s="259">
        <v>8.43</v>
      </c>
    </row>
    <row r="3151" spans="2:12" ht="25.5" x14ac:dyDescent="0.25">
      <c r="B3151" s="255" t="s">
        <v>2273</v>
      </c>
      <c r="C3151" s="256" t="s">
        <v>2163</v>
      </c>
      <c r="D3151" s="255" t="s">
        <v>229</v>
      </c>
      <c r="E3151" s="255" t="s">
        <v>2164</v>
      </c>
      <c r="F3151" s="518" t="s">
        <v>2162</v>
      </c>
      <c r="G3151" s="518"/>
      <c r="H3151" s="257" t="s">
        <v>231</v>
      </c>
      <c r="I3151" s="258">
        <v>0.36</v>
      </c>
      <c r="J3151" s="258">
        <v>0</v>
      </c>
      <c r="K3151" s="259">
        <v>16.78</v>
      </c>
      <c r="L3151" s="259">
        <v>6.04</v>
      </c>
    </row>
    <row r="3152" spans="2:12" ht="25.5" x14ac:dyDescent="0.25">
      <c r="B3152" s="255" t="s">
        <v>2273</v>
      </c>
      <c r="C3152" s="256" t="s">
        <v>2873</v>
      </c>
      <c r="D3152" s="255" t="s">
        <v>229</v>
      </c>
      <c r="E3152" s="255" t="s">
        <v>644</v>
      </c>
      <c r="F3152" s="518" t="s">
        <v>2283</v>
      </c>
      <c r="G3152" s="518"/>
      <c r="H3152" s="257" t="s">
        <v>268</v>
      </c>
      <c r="I3152" s="258">
        <v>1</v>
      </c>
      <c r="J3152" s="258">
        <v>0</v>
      </c>
      <c r="K3152" s="259">
        <v>9.82</v>
      </c>
      <c r="L3152" s="259">
        <v>9.82</v>
      </c>
    </row>
    <row r="3153" spans="2:12" ht="25.5" x14ac:dyDescent="0.25">
      <c r="B3153" s="260"/>
      <c r="C3153" s="260"/>
      <c r="D3153" s="260"/>
      <c r="E3153" s="260"/>
      <c r="F3153" s="260"/>
      <c r="G3153" s="260" t="s">
        <v>2274</v>
      </c>
      <c r="H3153" s="261">
        <v>7.43</v>
      </c>
      <c r="I3153" s="260" t="s">
        <v>2275</v>
      </c>
      <c r="J3153" s="261">
        <v>7.03</v>
      </c>
      <c r="K3153" s="260" t="s">
        <v>2276</v>
      </c>
      <c r="L3153" s="261">
        <v>14.46</v>
      </c>
    </row>
    <row r="3154" spans="2:12" ht="25.5" x14ac:dyDescent="0.25">
      <c r="B3154" s="260"/>
      <c r="C3154" s="260"/>
      <c r="D3154" s="260"/>
      <c r="E3154" s="260"/>
      <c r="F3154" s="260"/>
      <c r="G3154" s="260" t="s">
        <v>2277</v>
      </c>
      <c r="H3154" s="261">
        <v>0</v>
      </c>
      <c r="I3154" s="519"/>
      <c r="J3154" s="519" t="s">
        <v>2278</v>
      </c>
      <c r="K3154" s="260"/>
      <c r="L3154" s="261">
        <v>24.28</v>
      </c>
    </row>
    <row r="3155" spans="2:12" ht="13.5" thickBot="1" x14ac:dyDescent="0.3">
      <c r="B3155" s="222"/>
      <c r="C3155" s="222"/>
      <c r="D3155" s="222"/>
      <c r="E3155" s="222"/>
      <c r="F3155" s="222"/>
      <c r="G3155" s="222"/>
      <c r="H3155" s="222"/>
      <c r="I3155" s="222" t="s">
        <v>2279</v>
      </c>
      <c r="J3155" s="262" t="s">
        <v>2553</v>
      </c>
      <c r="K3155" s="222" t="s">
        <v>2280</v>
      </c>
      <c r="L3155" s="263">
        <v>24.28</v>
      </c>
    </row>
    <row r="3156" spans="2:12" ht="13.5" thickTop="1" x14ac:dyDescent="0.25">
      <c r="B3156" s="264"/>
      <c r="C3156" s="264"/>
      <c r="D3156" s="264"/>
      <c r="E3156" s="264"/>
      <c r="F3156" s="264"/>
      <c r="G3156" s="264"/>
      <c r="H3156" s="264"/>
      <c r="I3156" s="264"/>
      <c r="J3156" s="264"/>
      <c r="K3156" s="264"/>
      <c r="L3156" s="264"/>
    </row>
    <row r="3157" spans="2:12" ht="15" x14ac:dyDescent="0.25">
      <c r="B3157" s="247" t="s">
        <v>977</v>
      </c>
      <c r="C3157" s="248" t="s">
        <v>24</v>
      </c>
      <c r="D3157" s="247" t="s">
        <v>50</v>
      </c>
      <c r="E3157" s="247" t="s">
        <v>45</v>
      </c>
      <c r="F3157" s="520" t="s">
        <v>2152</v>
      </c>
      <c r="G3157" s="520"/>
      <c r="H3157" s="249" t="s">
        <v>39</v>
      </c>
      <c r="I3157" s="248" t="s">
        <v>41</v>
      </c>
      <c r="J3157" s="248" t="s">
        <v>2271</v>
      </c>
      <c r="K3157" s="248" t="s">
        <v>82</v>
      </c>
      <c r="L3157" s="248" t="s">
        <v>40</v>
      </c>
    </row>
    <row r="3158" spans="2:12" ht="25.5" x14ac:dyDescent="0.25">
      <c r="B3158" s="250" t="s">
        <v>2272</v>
      </c>
      <c r="C3158" s="251" t="s">
        <v>553</v>
      </c>
      <c r="D3158" s="250" t="s">
        <v>229</v>
      </c>
      <c r="E3158" s="250" t="s">
        <v>554</v>
      </c>
      <c r="F3158" s="521">
        <v>8</v>
      </c>
      <c r="G3158" s="521"/>
      <c r="H3158" s="252" t="s">
        <v>292</v>
      </c>
      <c r="I3158" s="253">
        <v>1</v>
      </c>
      <c r="J3158" s="254"/>
      <c r="K3158" s="254">
        <v>34.33</v>
      </c>
      <c r="L3158" s="254">
        <v>34.33</v>
      </c>
    </row>
    <row r="3159" spans="2:12" ht="25.5" x14ac:dyDescent="0.25">
      <c r="B3159" s="255" t="s">
        <v>2273</v>
      </c>
      <c r="C3159" s="256" t="s">
        <v>2882</v>
      </c>
      <c r="D3159" s="255" t="s">
        <v>229</v>
      </c>
      <c r="E3159" s="255" t="s">
        <v>554</v>
      </c>
      <c r="F3159" s="518" t="s">
        <v>2283</v>
      </c>
      <c r="G3159" s="518"/>
      <c r="H3159" s="257" t="s">
        <v>292</v>
      </c>
      <c r="I3159" s="258">
        <v>1.01</v>
      </c>
      <c r="J3159" s="258">
        <v>0</v>
      </c>
      <c r="K3159" s="259">
        <v>14.91</v>
      </c>
      <c r="L3159" s="259">
        <v>15.06</v>
      </c>
    </row>
    <row r="3160" spans="2:12" ht="25.5" x14ac:dyDescent="0.25">
      <c r="B3160" s="255" t="s">
        <v>2273</v>
      </c>
      <c r="C3160" s="256" t="s">
        <v>2184</v>
      </c>
      <c r="D3160" s="255" t="s">
        <v>229</v>
      </c>
      <c r="E3160" s="255" t="s">
        <v>2185</v>
      </c>
      <c r="F3160" s="518" t="s">
        <v>2162</v>
      </c>
      <c r="G3160" s="518"/>
      <c r="H3160" s="257" t="s">
        <v>231</v>
      </c>
      <c r="I3160" s="258">
        <v>0.48</v>
      </c>
      <c r="J3160" s="258">
        <v>0</v>
      </c>
      <c r="K3160" s="259">
        <v>23.41</v>
      </c>
      <c r="L3160" s="259">
        <v>11.24</v>
      </c>
    </row>
    <row r="3161" spans="2:12" ht="25.5" x14ac:dyDescent="0.25">
      <c r="B3161" s="255" t="s">
        <v>2273</v>
      </c>
      <c r="C3161" s="256" t="s">
        <v>2163</v>
      </c>
      <c r="D3161" s="255" t="s">
        <v>229</v>
      </c>
      <c r="E3161" s="255" t="s">
        <v>2164</v>
      </c>
      <c r="F3161" s="518" t="s">
        <v>2162</v>
      </c>
      <c r="G3161" s="518"/>
      <c r="H3161" s="257" t="s">
        <v>231</v>
      </c>
      <c r="I3161" s="258">
        <v>0.48</v>
      </c>
      <c r="J3161" s="258">
        <v>0</v>
      </c>
      <c r="K3161" s="259">
        <v>16.78</v>
      </c>
      <c r="L3161" s="259">
        <v>8.0500000000000007</v>
      </c>
    </row>
    <row r="3162" spans="2:12" ht="25.5" x14ac:dyDescent="0.25">
      <c r="B3162" s="260"/>
      <c r="C3162" s="260"/>
      <c r="D3162" s="260"/>
      <c r="E3162" s="260"/>
      <c r="F3162" s="260"/>
      <c r="G3162" s="260" t="s">
        <v>2274</v>
      </c>
      <c r="H3162" s="261">
        <v>9.9</v>
      </c>
      <c r="I3162" s="260" t="s">
        <v>2275</v>
      </c>
      <c r="J3162" s="261">
        <v>9.3800000000000008</v>
      </c>
      <c r="K3162" s="260" t="s">
        <v>2276</v>
      </c>
      <c r="L3162" s="261">
        <v>19.28</v>
      </c>
    </row>
    <row r="3163" spans="2:12" ht="25.5" x14ac:dyDescent="0.25">
      <c r="B3163" s="260"/>
      <c r="C3163" s="260"/>
      <c r="D3163" s="260"/>
      <c r="E3163" s="260"/>
      <c r="F3163" s="260"/>
      <c r="G3163" s="260" t="s">
        <v>2277</v>
      </c>
      <c r="H3163" s="261">
        <v>0</v>
      </c>
      <c r="I3163" s="519"/>
      <c r="J3163" s="519" t="s">
        <v>2278</v>
      </c>
      <c r="K3163" s="260"/>
      <c r="L3163" s="261">
        <v>34.33</v>
      </c>
    </row>
    <row r="3164" spans="2:12" ht="13.5" thickBot="1" x14ac:dyDescent="0.3">
      <c r="B3164" s="222"/>
      <c r="C3164" s="222"/>
      <c r="D3164" s="222"/>
      <c r="E3164" s="222"/>
      <c r="F3164" s="222"/>
      <c r="G3164" s="222"/>
      <c r="H3164" s="222"/>
      <c r="I3164" s="222" t="s">
        <v>2279</v>
      </c>
      <c r="J3164" s="262" t="s">
        <v>3160</v>
      </c>
      <c r="K3164" s="222" t="s">
        <v>2280</v>
      </c>
      <c r="L3164" s="263">
        <v>30.9</v>
      </c>
    </row>
    <row r="3165" spans="2:12" ht="13.5" thickTop="1" x14ac:dyDescent="0.25">
      <c r="B3165" s="264"/>
      <c r="C3165" s="264"/>
      <c r="D3165" s="264"/>
      <c r="E3165" s="264"/>
      <c r="F3165" s="264"/>
      <c r="G3165" s="264"/>
      <c r="H3165" s="264"/>
      <c r="I3165" s="264"/>
      <c r="J3165" s="264"/>
      <c r="K3165" s="264"/>
      <c r="L3165" s="264"/>
    </row>
    <row r="3166" spans="2:12" ht="15" x14ac:dyDescent="0.25">
      <c r="B3166" s="247" t="s">
        <v>978</v>
      </c>
      <c r="C3166" s="248" t="s">
        <v>24</v>
      </c>
      <c r="D3166" s="247" t="s">
        <v>50</v>
      </c>
      <c r="E3166" s="247" t="s">
        <v>45</v>
      </c>
      <c r="F3166" s="520" t="s">
        <v>2152</v>
      </c>
      <c r="G3166" s="520"/>
      <c r="H3166" s="249" t="s">
        <v>39</v>
      </c>
      <c r="I3166" s="248" t="s">
        <v>41</v>
      </c>
      <c r="J3166" s="248" t="s">
        <v>2271</v>
      </c>
      <c r="K3166" s="248" t="s">
        <v>82</v>
      </c>
      <c r="L3166" s="248" t="s">
        <v>40</v>
      </c>
    </row>
    <row r="3167" spans="2:12" ht="51" x14ac:dyDescent="0.25">
      <c r="B3167" s="250" t="s">
        <v>2272</v>
      </c>
      <c r="C3167" s="251" t="s">
        <v>979</v>
      </c>
      <c r="D3167" s="250" t="s">
        <v>238</v>
      </c>
      <c r="E3167" s="250" t="s">
        <v>980</v>
      </c>
      <c r="F3167" s="521" t="s">
        <v>3483</v>
      </c>
      <c r="G3167" s="521"/>
      <c r="H3167" s="252" t="s">
        <v>428</v>
      </c>
      <c r="I3167" s="253">
        <v>1</v>
      </c>
      <c r="J3167" s="254"/>
      <c r="K3167" s="254">
        <v>4322.43</v>
      </c>
      <c r="L3167" s="254">
        <v>4322.43</v>
      </c>
    </row>
    <row r="3168" spans="2:12" ht="38.25" x14ac:dyDescent="0.25">
      <c r="B3168" s="265" t="s">
        <v>2652</v>
      </c>
      <c r="C3168" s="266" t="s">
        <v>3484</v>
      </c>
      <c r="D3168" s="265" t="s">
        <v>434</v>
      </c>
      <c r="E3168" s="265" t="s">
        <v>3485</v>
      </c>
      <c r="F3168" s="524" t="s">
        <v>3486</v>
      </c>
      <c r="G3168" s="524"/>
      <c r="H3168" s="267" t="s">
        <v>284</v>
      </c>
      <c r="I3168" s="268">
        <v>0.56410000000000005</v>
      </c>
      <c r="J3168" s="268">
        <v>0</v>
      </c>
      <c r="K3168" s="269">
        <v>243.32</v>
      </c>
      <c r="L3168" s="269">
        <v>137.26</v>
      </c>
    </row>
    <row r="3169" spans="2:12" ht="38.25" x14ac:dyDescent="0.25">
      <c r="B3169" s="265" t="s">
        <v>2652</v>
      </c>
      <c r="C3169" s="266" t="s">
        <v>3487</v>
      </c>
      <c r="D3169" s="265" t="s">
        <v>434</v>
      </c>
      <c r="E3169" s="265" t="s">
        <v>3488</v>
      </c>
      <c r="F3169" s="524" t="s">
        <v>2651</v>
      </c>
      <c r="G3169" s="524"/>
      <c r="H3169" s="267" t="s">
        <v>284</v>
      </c>
      <c r="I3169" s="268">
        <v>1.54E-2</v>
      </c>
      <c r="J3169" s="268">
        <v>0</v>
      </c>
      <c r="K3169" s="269">
        <v>3597.57</v>
      </c>
      <c r="L3169" s="269">
        <v>55.4</v>
      </c>
    </row>
    <row r="3170" spans="2:12" ht="51" x14ac:dyDescent="0.25">
      <c r="B3170" s="265" t="s">
        <v>2652</v>
      </c>
      <c r="C3170" s="266" t="s">
        <v>3489</v>
      </c>
      <c r="D3170" s="265" t="s">
        <v>434</v>
      </c>
      <c r="E3170" s="265" t="s">
        <v>3490</v>
      </c>
      <c r="F3170" s="524" t="s">
        <v>2653</v>
      </c>
      <c r="G3170" s="524"/>
      <c r="H3170" s="267" t="s">
        <v>2654</v>
      </c>
      <c r="I3170" s="268">
        <v>0.72570000000000001</v>
      </c>
      <c r="J3170" s="268">
        <v>0</v>
      </c>
      <c r="K3170" s="269">
        <v>141.28</v>
      </c>
      <c r="L3170" s="269">
        <v>102.53</v>
      </c>
    </row>
    <row r="3171" spans="2:12" ht="38.25" x14ac:dyDescent="0.25">
      <c r="B3171" s="265" t="s">
        <v>2652</v>
      </c>
      <c r="C3171" s="266" t="s">
        <v>3491</v>
      </c>
      <c r="D3171" s="265" t="s">
        <v>434</v>
      </c>
      <c r="E3171" s="265" t="s">
        <v>3492</v>
      </c>
      <c r="F3171" s="524" t="s">
        <v>2651</v>
      </c>
      <c r="G3171" s="524"/>
      <c r="H3171" s="267" t="s">
        <v>284</v>
      </c>
      <c r="I3171" s="268">
        <v>0.37709999999999999</v>
      </c>
      <c r="J3171" s="268">
        <v>0</v>
      </c>
      <c r="K3171" s="269">
        <v>1964.29</v>
      </c>
      <c r="L3171" s="269">
        <v>740.73</v>
      </c>
    </row>
    <row r="3172" spans="2:12" ht="38.25" x14ac:dyDescent="0.25">
      <c r="B3172" s="265" t="s">
        <v>2652</v>
      </c>
      <c r="C3172" s="266" t="s">
        <v>3493</v>
      </c>
      <c r="D3172" s="265" t="s">
        <v>434</v>
      </c>
      <c r="E3172" s="265" t="s">
        <v>3494</v>
      </c>
      <c r="F3172" s="524" t="s">
        <v>2672</v>
      </c>
      <c r="G3172" s="524"/>
      <c r="H3172" s="267" t="s">
        <v>284</v>
      </c>
      <c r="I3172" s="268">
        <v>1.84E-2</v>
      </c>
      <c r="J3172" s="268">
        <v>0</v>
      </c>
      <c r="K3172" s="269">
        <v>640.91</v>
      </c>
      <c r="L3172" s="269">
        <v>11.79</v>
      </c>
    </row>
    <row r="3173" spans="2:12" ht="51" x14ac:dyDescent="0.25">
      <c r="B3173" s="265" t="s">
        <v>2652</v>
      </c>
      <c r="C3173" s="266" t="s">
        <v>3495</v>
      </c>
      <c r="D3173" s="265" t="s">
        <v>434</v>
      </c>
      <c r="E3173" s="265" t="s">
        <v>3496</v>
      </c>
      <c r="F3173" s="524" t="s">
        <v>2653</v>
      </c>
      <c r="G3173" s="524"/>
      <c r="H3173" s="267" t="s">
        <v>2655</v>
      </c>
      <c r="I3173" s="268">
        <v>1.4790000000000001</v>
      </c>
      <c r="J3173" s="268">
        <v>0</v>
      </c>
      <c r="K3173" s="269">
        <v>56.43</v>
      </c>
      <c r="L3173" s="269">
        <v>83.46</v>
      </c>
    </row>
    <row r="3174" spans="2:12" ht="25.5" x14ac:dyDescent="0.25">
      <c r="B3174" s="255" t="s">
        <v>2273</v>
      </c>
      <c r="C3174" s="256" t="s">
        <v>2165</v>
      </c>
      <c r="D3174" s="255" t="s">
        <v>229</v>
      </c>
      <c r="E3174" s="255" t="s">
        <v>2166</v>
      </c>
      <c r="F3174" s="518" t="s">
        <v>2162</v>
      </c>
      <c r="G3174" s="518"/>
      <c r="H3174" s="257" t="s">
        <v>231</v>
      </c>
      <c r="I3174" s="258">
        <v>1.7470000000000001</v>
      </c>
      <c r="J3174" s="258">
        <v>0</v>
      </c>
      <c r="K3174" s="259">
        <v>23.41</v>
      </c>
      <c r="L3174" s="259">
        <v>40.9</v>
      </c>
    </row>
    <row r="3175" spans="2:12" ht="25.5" x14ac:dyDescent="0.25">
      <c r="B3175" s="255" t="s">
        <v>2273</v>
      </c>
      <c r="C3175" s="256" t="s">
        <v>2160</v>
      </c>
      <c r="D3175" s="255" t="s">
        <v>229</v>
      </c>
      <c r="E3175" s="255" t="s">
        <v>2161</v>
      </c>
      <c r="F3175" s="518" t="s">
        <v>2162</v>
      </c>
      <c r="G3175" s="518"/>
      <c r="H3175" s="257" t="s">
        <v>231</v>
      </c>
      <c r="I3175" s="258">
        <v>1.3726</v>
      </c>
      <c r="J3175" s="258">
        <v>0</v>
      </c>
      <c r="K3175" s="259">
        <v>15.3</v>
      </c>
      <c r="L3175" s="259">
        <v>21</v>
      </c>
    </row>
    <row r="3176" spans="2:12" ht="38.25" x14ac:dyDescent="0.25">
      <c r="B3176" s="255" t="s">
        <v>2273</v>
      </c>
      <c r="C3176" s="256" t="s">
        <v>3497</v>
      </c>
      <c r="D3176" s="255" t="s">
        <v>434</v>
      </c>
      <c r="E3176" s="255" t="s">
        <v>3498</v>
      </c>
      <c r="F3176" s="518" t="s">
        <v>2283</v>
      </c>
      <c r="G3176" s="518"/>
      <c r="H3176" s="257" t="s">
        <v>428</v>
      </c>
      <c r="I3176" s="258">
        <v>4</v>
      </c>
      <c r="J3176" s="258">
        <v>0</v>
      </c>
      <c r="K3176" s="259">
        <v>782.35</v>
      </c>
      <c r="L3176" s="259">
        <v>3129.4</v>
      </c>
    </row>
    <row r="3177" spans="2:12" ht="25.5" x14ac:dyDescent="0.25">
      <c r="B3177" s="260"/>
      <c r="C3177" s="260"/>
      <c r="D3177" s="260"/>
      <c r="E3177" s="260"/>
      <c r="F3177" s="260"/>
      <c r="G3177" s="260" t="s">
        <v>2274</v>
      </c>
      <c r="H3177" s="261">
        <v>201.31</v>
      </c>
      <c r="I3177" s="260" t="s">
        <v>2275</v>
      </c>
      <c r="J3177" s="261">
        <v>190.67</v>
      </c>
      <c r="K3177" s="260" t="s">
        <v>2276</v>
      </c>
      <c r="L3177" s="261">
        <v>391.98</v>
      </c>
    </row>
    <row r="3178" spans="2:12" ht="25.5" x14ac:dyDescent="0.25">
      <c r="B3178" s="260"/>
      <c r="C3178" s="260"/>
      <c r="D3178" s="260"/>
      <c r="E3178" s="260"/>
      <c r="F3178" s="260"/>
      <c r="G3178" s="260" t="s">
        <v>2277</v>
      </c>
      <c r="H3178" s="261">
        <v>0</v>
      </c>
      <c r="I3178" s="519"/>
      <c r="J3178" s="519" t="s">
        <v>2278</v>
      </c>
      <c r="K3178" s="260"/>
      <c r="L3178" s="261">
        <v>4322.43</v>
      </c>
    </row>
    <row r="3179" spans="2:12" ht="13.5" thickBot="1" x14ac:dyDescent="0.3">
      <c r="B3179" s="222"/>
      <c r="C3179" s="222"/>
      <c r="D3179" s="222"/>
      <c r="E3179" s="222"/>
      <c r="F3179" s="222"/>
      <c r="G3179" s="222"/>
      <c r="H3179" s="222"/>
      <c r="I3179" s="222" t="s">
        <v>2279</v>
      </c>
      <c r="J3179" s="262" t="s">
        <v>2695</v>
      </c>
      <c r="K3179" s="222" t="s">
        <v>2280</v>
      </c>
      <c r="L3179" s="263">
        <v>8644.86</v>
      </c>
    </row>
    <row r="3180" spans="2:12" ht="13.5" thickTop="1" x14ac:dyDescent="0.25">
      <c r="B3180" s="264"/>
      <c r="C3180" s="264"/>
      <c r="D3180" s="264"/>
      <c r="E3180" s="264"/>
      <c r="F3180" s="264"/>
      <c r="G3180" s="264"/>
      <c r="H3180" s="264"/>
      <c r="I3180" s="264"/>
      <c r="J3180" s="264"/>
      <c r="K3180" s="264"/>
      <c r="L3180" s="264"/>
    </row>
    <row r="3181" spans="2:12" ht="25.5" x14ac:dyDescent="0.25">
      <c r="B3181" s="244" t="s">
        <v>110</v>
      </c>
      <c r="C3181" s="244"/>
      <c r="D3181" s="244"/>
      <c r="E3181" s="244" t="s">
        <v>2039</v>
      </c>
      <c r="F3181" s="244"/>
      <c r="G3181" s="525"/>
      <c r="H3181" s="525"/>
      <c r="I3181" s="244"/>
      <c r="J3181" s="245"/>
      <c r="K3181" s="244"/>
      <c r="L3181" s="246">
        <v>442192.19</v>
      </c>
    </row>
    <row r="3182" spans="2:12" x14ac:dyDescent="0.25">
      <c r="B3182" s="244" t="s">
        <v>981</v>
      </c>
      <c r="C3182" s="244"/>
      <c r="D3182" s="244"/>
      <c r="E3182" s="244" t="s">
        <v>982</v>
      </c>
      <c r="F3182" s="244"/>
      <c r="G3182" s="525"/>
      <c r="H3182" s="525"/>
      <c r="I3182" s="244"/>
      <c r="J3182" s="245"/>
      <c r="K3182" s="244"/>
      <c r="L3182" s="246">
        <v>362177.81</v>
      </c>
    </row>
    <row r="3183" spans="2:12" x14ac:dyDescent="0.25">
      <c r="B3183" s="244" t="s">
        <v>983</v>
      </c>
      <c r="C3183" s="244"/>
      <c r="D3183" s="244"/>
      <c r="E3183" s="244" t="s">
        <v>984</v>
      </c>
      <c r="F3183" s="244"/>
      <c r="G3183" s="525"/>
      <c r="H3183" s="525"/>
      <c r="I3183" s="244"/>
      <c r="J3183" s="245"/>
      <c r="K3183" s="244"/>
      <c r="L3183" s="246">
        <v>43688.33</v>
      </c>
    </row>
    <row r="3184" spans="2:12" ht="15" x14ac:dyDescent="0.25">
      <c r="B3184" s="247" t="s">
        <v>985</v>
      </c>
      <c r="C3184" s="248" t="s">
        <v>24</v>
      </c>
      <c r="D3184" s="247" t="s">
        <v>50</v>
      </c>
      <c r="E3184" s="247" t="s">
        <v>45</v>
      </c>
      <c r="F3184" s="520" t="s">
        <v>2152</v>
      </c>
      <c r="G3184" s="520"/>
      <c r="H3184" s="249" t="s">
        <v>39</v>
      </c>
      <c r="I3184" s="248" t="s">
        <v>41</v>
      </c>
      <c r="J3184" s="248" t="s">
        <v>2271</v>
      </c>
      <c r="K3184" s="248" t="s">
        <v>82</v>
      </c>
      <c r="L3184" s="248" t="s">
        <v>40</v>
      </c>
    </row>
    <row r="3185" spans="2:12" ht="25.5" x14ac:dyDescent="0.25">
      <c r="B3185" s="250" t="s">
        <v>2272</v>
      </c>
      <c r="C3185" s="251" t="s">
        <v>986</v>
      </c>
      <c r="D3185" s="250" t="s">
        <v>229</v>
      </c>
      <c r="E3185" s="250" t="s">
        <v>987</v>
      </c>
      <c r="F3185" s="521">
        <v>7</v>
      </c>
      <c r="G3185" s="521"/>
      <c r="H3185" s="252" t="s">
        <v>279</v>
      </c>
      <c r="I3185" s="253">
        <v>1</v>
      </c>
      <c r="J3185" s="254"/>
      <c r="K3185" s="254">
        <v>13.32</v>
      </c>
      <c r="L3185" s="254">
        <v>13.32</v>
      </c>
    </row>
    <row r="3186" spans="2:12" ht="25.5" x14ac:dyDescent="0.25">
      <c r="B3186" s="255" t="s">
        <v>2273</v>
      </c>
      <c r="C3186" s="256" t="s">
        <v>2176</v>
      </c>
      <c r="D3186" s="255" t="s">
        <v>229</v>
      </c>
      <c r="E3186" s="255" t="s">
        <v>2177</v>
      </c>
      <c r="F3186" s="518" t="s">
        <v>2162</v>
      </c>
      <c r="G3186" s="518"/>
      <c r="H3186" s="257" t="s">
        <v>231</v>
      </c>
      <c r="I3186" s="258">
        <v>0.25</v>
      </c>
      <c r="J3186" s="258">
        <v>0</v>
      </c>
      <c r="K3186" s="259">
        <v>23.41</v>
      </c>
      <c r="L3186" s="259">
        <v>5.85</v>
      </c>
    </row>
    <row r="3187" spans="2:12" ht="25.5" x14ac:dyDescent="0.25">
      <c r="B3187" s="255" t="s">
        <v>2273</v>
      </c>
      <c r="C3187" s="256" t="s">
        <v>2163</v>
      </c>
      <c r="D3187" s="255" t="s">
        <v>229</v>
      </c>
      <c r="E3187" s="255" t="s">
        <v>2164</v>
      </c>
      <c r="F3187" s="518" t="s">
        <v>2162</v>
      </c>
      <c r="G3187" s="518"/>
      <c r="H3187" s="257" t="s">
        <v>231</v>
      </c>
      <c r="I3187" s="258">
        <v>0.25</v>
      </c>
      <c r="J3187" s="258">
        <v>0</v>
      </c>
      <c r="K3187" s="259">
        <v>16.78</v>
      </c>
      <c r="L3187" s="259">
        <v>4.2</v>
      </c>
    </row>
    <row r="3188" spans="2:12" ht="25.5" x14ac:dyDescent="0.25">
      <c r="B3188" s="255" t="s">
        <v>2273</v>
      </c>
      <c r="C3188" s="256" t="s">
        <v>2762</v>
      </c>
      <c r="D3188" s="255" t="s">
        <v>229</v>
      </c>
      <c r="E3188" s="255" t="s">
        <v>987</v>
      </c>
      <c r="F3188" s="518" t="s">
        <v>2283</v>
      </c>
      <c r="G3188" s="518"/>
      <c r="H3188" s="257" t="s">
        <v>268</v>
      </c>
      <c r="I3188" s="258">
        <v>1</v>
      </c>
      <c r="J3188" s="258">
        <v>0</v>
      </c>
      <c r="K3188" s="259">
        <v>3.28</v>
      </c>
      <c r="L3188" s="259">
        <v>3.28</v>
      </c>
    </row>
    <row r="3189" spans="2:12" ht="25.5" x14ac:dyDescent="0.25">
      <c r="B3189" s="260"/>
      <c r="C3189" s="260"/>
      <c r="D3189" s="260"/>
      <c r="E3189" s="260"/>
      <c r="F3189" s="260"/>
      <c r="G3189" s="260" t="s">
        <v>2274</v>
      </c>
      <c r="H3189" s="261">
        <v>5.16</v>
      </c>
      <c r="I3189" s="260" t="s">
        <v>2275</v>
      </c>
      <c r="J3189" s="261">
        <v>4.88</v>
      </c>
      <c r="K3189" s="260" t="s">
        <v>2276</v>
      </c>
      <c r="L3189" s="261">
        <v>10.039999999999999</v>
      </c>
    </row>
    <row r="3190" spans="2:12" ht="25.5" x14ac:dyDescent="0.25">
      <c r="B3190" s="260"/>
      <c r="C3190" s="260"/>
      <c r="D3190" s="260"/>
      <c r="E3190" s="260"/>
      <c r="F3190" s="260"/>
      <c r="G3190" s="260" t="s">
        <v>2277</v>
      </c>
      <c r="H3190" s="261">
        <v>0</v>
      </c>
      <c r="I3190" s="519"/>
      <c r="J3190" s="519" t="s">
        <v>2278</v>
      </c>
      <c r="K3190" s="260"/>
      <c r="L3190" s="261">
        <v>13.32</v>
      </c>
    </row>
    <row r="3191" spans="2:12" ht="13.5" thickBot="1" x14ac:dyDescent="0.3">
      <c r="B3191" s="222"/>
      <c r="C3191" s="222"/>
      <c r="D3191" s="222"/>
      <c r="E3191" s="222"/>
      <c r="F3191" s="222"/>
      <c r="G3191" s="222"/>
      <c r="H3191" s="222"/>
      <c r="I3191" s="222" t="s">
        <v>2279</v>
      </c>
      <c r="J3191" s="262" t="s">
        <v>2728</v>
      </c>
      <c r="K3191" s="222" t="s">
        <v>2280</v>
      </c>
      <c r="L3191" s="263">
        <v>79.92</v>
      </c>
    </row>
    <row r="3192" spans="2:12" ht="13.5" thickTop="1" x14ac:dyDescent="0.25">
      <c r="B3192" s="264"/>
      <c r="C3192" s="264"/>
      <c r="D3192" s="264"/>
      <c r="E3192" s="264"/>
      <c r="F3192" s="264"/>
      <c r="G3192" s="264"/>
      <c r="H3192" s="264"/>
      <c r="I3192" s="264"/>
      <c r="J3192" s="264"/>
      <c r="K3192" s="264"/>
      <c r="L3192" s="264"/>
    </row>
    <row r="3193" spans="2:12" ht="15" x14ac:dyDescent="0.25">
      <c r="B3193" s="247" t="s">
        <v>988</v>
      </c>
      <c r="C3193" s="248" t="s">
        <v>24</v>
      </c>
      <c r="D3193" s="247" t="s">
        <v>50</v>
      </c>
      <c r="E3193" s="247" t="s">
        <v>45</v>
      </c>
      <c r="F3193" s="520" t="s">
        <v>2152</v>
      </c>
      <c r="G3193" s="520"/>
      <c r="H3193" s="249" t="s">
        <v>39</v>
      </c>
      <c r="I3193" s="248" t="s">
        <v>41</v>
      </c>
      <c r="J3193" s="248" t="s">
        <v>2271</v>
      </c>
      <c r="K3193" s="248" t="s">
        <v>82</v>
      </c>
      <c r="L3193" s="248" t="s">
        <v>40</v>
      </c>
    </row>
    <row r="3194" spans="2:12" ht="25.5" x14ac:dyDescent="0.25">
      <c r="B3194" s="250" t="s">
        <v>2272</v>
      </c>
      <c r="C3194" s="251" t="s">
        <v>989</v>
      </c>
      <c r="D3194" s="250" t="s">
        <v>229</v>
      </c>
      <c r="E3194" s="250" t="s">
        <v>990</v>
      </c>
      <c r="F3194" s="521">
        <v>7</v>
      </c>
      <c r="G3194" s="521"/>
      <c r="H3194" s="252" t="s">
        <v>360</v>
      </c>
      <c r="I3194" s="253">
        <v>1</v>
      </c>
      <c r="J3194" s="254"/>
      <c r="K3194" s="254">
        <v>53.98</v>
      </c>
      <c r="L3194" s="254">
        <v>53.98</v>
      </c>
    </row>
    <row r="3195" spans="2:12" ht="25.5" x14ac:dyDescent="0.25">
      <c r="B3195" s="255" t="s">
        <v>2273</v>
      </c>
      <c r="C3195" s="256" t="s">
        <v>2163</v>
      </c>
      <c r="D3195" s="255" t="s">
        <v>229</v>
      </c>
      <c r="E3195" s="255" t="s">
        <v>2164</v>
      </c>
      <c r="F3195" s="518" t="s">
        <v>2162</v>
      </c>
      <c r="G3195" s="518"/>
      <c r="H3195" s="257" t="s">
        <v>231</v>
      </c>
      <c r="I3195" s="258">
        <v>0.90669999999999995</v>
      </c>
      <c r="J3195" s="258">
        <v>0</v>
      </c>
      <c r="K3195" s="259">
        <v>16.78</v>
      </c>
      <c r="L3195" s="259">
        <v>15.21</v>
      </c>
    </row>
    <row r="3196" spans="2:12" ht="25.5" x14ac:dyDescent="0.25">
      <c r="B3196" s="255" t="s">
        <v>2273</v>
      </c>
      <c r="C3196" s="256" t="s">
        <v>2510</v>
      </c>
      <c r="D3196" s="255" t="s">
        <v>229</v>
      </c>
      <c r="E3196" s="255" t="s">
        <v>2511</v>
      </c>
      <c r="F3196" s="518" t="s">
        <v>2283</v>
      </c>
      <c r="G3196" s="518"/>
      <c r="H3196" s="257" t="s">
        <v>360</v>
      </c>
      <c r="I3196" s="258">
        <v>1</v>
      </c>
      <c r="J3196" s="258">
        <v>0</v>
      </c>
      <c r="K3196" s="259">
        <v>17.55</v>
      </c>
      <c r="L3196" s="259">
        <v>17.55</v>
      </c>
    </row>
    <row r="3197" spans="2:12" ht="25.5" x14ac:dyDescent="0.25">
      <c r="B3197" s="255" t="s">
        <v>2273</v>
      </c>
      <c r="C3197" s="256" t="s">
        <v>2176</v>
      </c>
      <c r="D3197" s="255" t="s">
        <v>229</v>
      </c>
      <c r="E3197" s="255" t="s">
        <v>2177</v>
      </c>
      <c r="F3197" s="518" t="s">
        <v>2162</v>
      </c>
      <c r="G3197" s="518"/>
      <c r="H3197" s="257" t="s">
        <v>231</v>
      </c>
      <c r="I3197" s="258">
        <v>0.90669999999999995</v>
      </c>
      <c r="J3197" s="258">
        <v>0</v>
      </c>
      <c r="K3197" s="259">
        <v>23.41</v>
      </c>
      <c r="L3197" s="259">
        <v>21.23</v>
      </c>
    </row>
    <row r="3198" spans="2:12" ht="25.5" x14ac:dyDescent="0.25">
      <c r="B3198" s="260"/>
      <c r="C3198" s="260"/>
      <c r="D3198" s="260"/>
      <c r="E3198" s="260"/>
      <c r="F3198" s="260"/>
      <c r="G3198" s="260" t="s">
        <v>2274</v>
      </c>
      <c r="H3198" s="261">
        <v>18.71</v>
      </c>
      <c r="I3198" s="260" t="s">
        <v>2275</v>
      </c>
      <c r="J3198" s="261">
        <v>17.72</v>
      </c>
      <c r="K3198" s="260" t="s">
        <v>2276</v>
      </c>
      <c r="L3198" s="261">
        <v>36.43</v>
      </c>
    </row>
    <row r="3199" spans="2:12" ht="25.5" x14ac:dyDescent="0.25">
      <c r="B3199" s="260"/>
      <c r="C3199" s="260"/>
      <c r="D3199" s="260"/>
      <c r="E3199" s="260"/>
      <c r="F3199" s="260"/>
      <c r="G3199" s="260" t="s">
        <v>2277</v>
      </c>
      <c r="H3199" s="261">
        <v>0</v>
      </c>
      <c r="I3199" s="519"/>
      <c r="J3199" s="519" t="s">
        <v>2278</v>
      </c>
      <c r="K3199" s="260"/>
      <c r="L3199" s="261">
        <v>53.98</v>
      </c>
    </row>
    <row r="3200" spans="2:12" ht="13.5" thickBot="1" x14ac:dyDescent="0.3">
      <c r="B3200" s="222"/>
      <c r="C3200" s="222"/>
      <c r="D3200" s="222"/>
      <c r="E3200" s="222"/>
      <c r="F3200" s="222"/>
      <c r="G3200" s="222"/>
      <c r="H3200" s="222"/>
      <c r="I3200" s="222" t="s">
        <v>2279</v>
      </c>
      <c r="J3200" s="262" t="s">
        <v>2741</v>
      </c>
      <c r="K3200" s="222" t="s">
        <v>2280</v>
      </c>
      <c r="L3200" s="263">
        <v>215.92</v>
      </c>
    </row>
    <row r="3201" spans="2:12" ht="13.5" thickTop="1" x14ac:dyDescent="0.25">
      <c r="B3201" s="264"/>
      <c r="C3201" s="264"/>
      <c r="D3201" s="264"/>
      <c r="E3201" s="264"/>
      <c r="F3201" s="264"/>
      <c r="G3201" s="264"/>
      <c r="H3201" s="264"/>
      <c r="I3201" s="264"/>
      <c r="J3201" s="264"/>
      <c r="K3201" s="264"/>
      <c r="L3201" s="264"/>
    </row>
    <row r="3202" spans="2:12" ht="15" x14ac:dyDescent="0.25">
      <c r="B3202" s="247" t="s">
        <v>991</v>
      </c>
      <c r="C3202" s="248" t="s">
        <v>24</v>
      </c>
      <c r="D3202" s="247" t="s">
        <v>50</v>
      </c>
      <c r="E3202" s="247" t="s">
        <v>45</v>
      </c>
      <c r="F3202" s="520" t="s">
        <v>2152</v>
      </c>
      <c r="G3202" s="520"/>
      <c r="H3202" s="249" t="s">
        <v>39</v>
      </c>
      <c r="I3202" s="248" t="s">
        <v>41</v>
      </c>
      <c r="J3202" s="248" t="s">
        <v>2271</v>
      </c>
      <c r="K3202" s="248" t="s">
        <v>82</v>
      </c>
      <c r="L3202" s="248" t="s">
        <v>40</v>
      </c>
    </row>
    <row r="3203" spans="2:12" ht="25.5" x14ac:dyDescent="0.25">
      <c r="B3203" s="250" t="s">
        <v>2272</v>
      </c>
      <c r="C3203" s="251" t="s">
        <v>992</v>
      </c>
      <c r="D3203" s="250" t="s">
        <v>229</v>
      </c>
      <c r="E3203" s="250" t="s">
        <v>993</v>
      </c>
      <c r="F3203" s="521">
        <v>7</v>
      </c>
      <c r="G3203" s="521"/>
      <c r="H3203" s="252" t="s">
        <v>994</v>
      </c>
      <c r="I3203" s="253">
        <v>1</v>
      </c>
      <c r="J3203" s="254"/>
      <c r="K3203" s="254">
        <v>28.83</v>
      </c>
      <c r="L3203" s="254">
        <v>28.83</v>
      </c>
    </row>
    <row r="3204" spans="2:12" ht="25.5" x14ac:dyDescent="0.25">
      <c r="B3204" s="255" t="s">
        <v>2273</v>
      </c>
      <c r="C3204" s="256" t="s">
        <v>3499</v>
      </c>
      <c r="D3204" s="255" t="s">
        <v>229</v>
      </c>
      <c r="E3204" s="255" t="s">
        <v>993</v>
      </c>
      <c r="F3204" s="518" t="s">
        <v>2283</v>
      </c>
      <c r="G3204" s="518"/>
      <c r="H3204" s="257" t="s">
        <v>994</v>
      </c>
      <c r="I3204" s="258">
        <v>1</v>
      </c>
      <c r="J3204" s="258">
        <v>0</v>
      </c>
      <c r="K3204" s="259">
        <v>18.79</v>
      </c>
      <c r="L3204" s="259">
        <v>18.79</v>
      </c>
    </row>
    <row r="3205" spans="2:12" ht="25.5" x14ac:dyDescent="0.25">
      <c r="B3205" s="255" t="s">
        <v>2273</v>
      </c>
      <c r="C3205" s="256" t="s">
        <v>2163</v>
      </c>
      <c r="D3205" s="255" t="s">
        <v>229</v>
      </c>
      <c r="E3205" s="255" t="s">
        <v>2164</v>
      </c>
      <c r="F3205" s="518" t="s">
        <v>2162</v>
      </c>
      <c r="G3205" s="518"/>
      <c r="H3205" s="257" t="s">
        <v>231</v>
      </c>
      <c r="I3205" s="258">
        <v>0.25</v>
      </c>
      <c r="J3205" s="258">
        <v>0</v>
      </c>
      <c r="K3205" s="259">
        <v>16.78</v>
      </c>
      <c r="L3205" s="259">
        <v>4.2</v>
      </c>
    </row>
    <row r="3206" spans="2:12" ht="25.5" x14ac:dyDescent="0.25">
      <c r="B3206" s="255" t="s">
        <v>2273</v>
      </c>
      <c r="C3206" s="256" t="s">
        <v>2176</v>
      </c>
      <c r="D3206" s="255" t="s">
        <v>229</v>
      </c>
      <c r="E3206" s="255" t="s">
        <v>2177</v>
      </c>
      <c r="F3206" s="518" t="s">
        <v>2162</v>
      </c>
      <c r="G3206" s="518"/>
      <c r="H3206" s="257" t="s">
        <v>231</v>
      </c>
      <c r="I3206" s="258">
        <v>0.25</v>
      </c>
      <c r="J3206" s="258">
        <v>0</v>
      </c>
      <c r="K3206" s="259">
        <v>23.41</v>
      </c>
      <c r="L3206" s="259">
        <v>5.85</v>
      </c>
    </row>
    <row r="3207" spans="2:12" ht="25.5" x14ac:dyDescent="0.25">
      <c r="B3207" s="260"/>
      <c r="C3207" s="260"/>
      <c r="D3207" s="260"/>
      <c r="E3207" s="260"/>
      <c r="F3207" s="260"/>
      <c r="G3207" s="260" t="s">
        <v>2274</v>
      </c>
      <c r="H3207" s="261">
        <v>5.16</v>
      </c>
      <c r="I3207" s="260" t="s">
        <v>2275</v>
      </c>
      <c r="J3207" s="261">
        <v>4.88</v>
      </c>
      <c r="K3207" s="260" t="s">
        <v>2276</v>
      </c>
      <c r="L3207" s="261">
        <v>10.039999999999999</v>
      </c>
    </row>
    <row r="3208" spans="2:12" ht="25.5" x14ac:dyDescent="0.25">
      <c r="B3208" s="260"/>
      <c r="C3208" s="260"/>
      <c r="D3208" s="260"/>
      <c r="E3208" s="260"/>
      <c r="F3208" s="260"/>
      <c r="G3208" s="260" t="s">
        <v>2277</v>
      </c>
      <c r="H3208" s="261">
        <v>0</v>
      </c>
      <c r="I3208" s="519"/>
      <c r="J3208" s="519" t="s">
        <v>2278</v>
      </c>
      <c r="K3208" s="260"/>
      <c r="L3208" s="261">
        <v>28.83</v>
      </c>
    </row>
    <row r="3209" spans="2:12" ht="13.5" thickBot="1" x14ac:dyDescent="0.3">
      <c r="B3209" s="222"/>
      <c r="C3209" s="222"/>
      <c r="D3209" s="222"/>
      <c r="E3209" s="222"/>
      <c r="F3209" s="222"/>
      <c r="G3209" s="222"/>
      <c r="H3209" s="222"/>
      <c r="I3209" s="222" t="s">
        <v>2279</v>
      </c>
      <c r="J3209" s="262" t="s">
        <v>2553</v>
      </c>
      <c r="K3209" s="222" t="s">
        <v>2280</v>
      </c>
      <c r="L3209" s="263">
        <v>28.83</v>
      </c>
    </row>
    <row r="3210" spans="2:12" ht="13.5" thickTop="1" x14ac:dyDescent="0.25">
      <c r="B3210" s="264"/>
      <c r="C3210" s="264"/>
      <c r="D3210" s="264"/>
      <c r="E3210" s="264"/>
      <c r="F3210" s="264"/>
      <c r="G3210" s="264"/>
      <c r="H3210" s="264"/>
      <c r="I3210" s="264"/>
      <c r="J3210" s="264"/>
      <c r="K3210" s="264"/>
      <c r="L3210" s="264"/>
    </row>
    <row r="3211" spans="2:12" ht="15" x14ac:dyDescent="0.25">
      <c r="B3211" s="247" t="s">
        <v>995</v>
      </c>
      <c r="C3211" s="248" t="s">
        <v>24</v>
      </c>
      <c r="D3211" s="247" t="s">
        <v>50</v>
      </c>
      <c r="E3211" s="247" t="s">
        <v>45</v>
      </c>
      <c r="F3211" s="520" t="s">
        <v>2152</v>
      </c>
      <c r="G3211" s="520"/>
      <c r="H3211" s="249" t="s">
        <v>39</v>
      </c>
      <c r="I3211" s="248" t="s">
        <v>41</v>
      </c>
      <c r="J3211" s="248" t="s">
        <v>2271</v>
      </c>
      <c r="K3211" s="248" t="s">
        <v>82</v>
      </c>
      <c r="L3211" s="248" t="s">
        <v>40</v>
      </c>
    </row>
    <row r="3212" spans="2:12" ht="25.5" x14ac:dyDescent="0.25">
      <c r="B3212" s="250" t="s">
        <v>2272</v>
      </c>
      <c r="C3212" s="251" t="s">
        <v>996</v>
      </c>
      <c r="D3212" s="250" t="s">
        <v>229</v>
      </c>
      <c r="E3212" s="250" t="s">
        <v>997</v>
      </c>
      <c r="F3212" s="521">
        <v>7</v>
      </c>
      <c r="G3212" s="521"/>
      <c r="H3212" s="252" t="s">
        <v>279</v>
      </c>
      <c r="I3212" s="253">
        <v>1</v>
      </c>
      <c r="J3212" s="254"/>
      <c r="K3212" s="254">
        <v>65.84</v>
      </c>
      <c r="L3212" s="254">
        <v>65.84</v>
      </c>
    </row>
    <row r="3213" spans="2:12" ht="25.5" x14ac:dyDescent="0.25">
      <c r="B3213" s="255" t="s">
        <v>2273</v>
      </c>
      <c r="C3213" s="256" t="s">
        <v>2772</v>
      </c>
      <c r="D3213" s="255" t="s">
        <v>229</v>
      </c>
      <c r="E3213" s="255" t="s">
        <v>997</v>
      </c>
      <c r="F3213" s="518" t="s">
        <v>2283</v>
      </c>
      <c r="G3213" s="518"/>
      <c r="H3213" s="257" t="s">
        <v>268</v>
      </c>
      <c r="I3213" s="258">
        <v>1</v>
      </c>
      <c r="J3213" s="258">
        <v>0</v>
      </c>
      <c r="K3213" s="259">
        <v>43.75</v>
      </c>
      <c r="L3213" s="259">
        <v>43.75</v>
      </c>
    </row>
    <row r="3214" spans="2:12" ht="25.5" x14ac:dyDescent="0.25">
      <c r="B3214" s="255" t="s">
        <v>2273</v>
      </c>
      <c r="C3214" s="256" t="s">
        <v>2176</v>
      </c>
      <c r="D3214" s="255" t="s">
        <v>229</v>
      </c>
      <c r="E3214" s="255" t="s">
        <v>2177</v>
      </c>
      <c r="F3214" s="518" t="s">
        <v>2162</v>
      </c>
      <c r="G3214" s="518"/>
      <c r="H3214" s="257" t="s">
        <v>231</v>
      </c>
      <c r="I3214" s="258">
        <v>0.55000000000000004</v>
      </c>
      <c r="J3214" s="258">
        <v>0</v>
      </c>
      <c r="K3214" s="259">
        <v>23.41</v>
      </c>
      <c r="L3214" s="259">
        <v>12.88</v>
      </c>
    </row>
    <row r="3215" spans="2:12" ht="25.5" x14ac:dyDescent="0.25">
      <c r="B3215" s="255" t="s">
        <v>2273</v>
      </c>
      <c r="C3215" s="256" t="s">
        <v>2163</v>
      </c>
      <c r="D3215" s="255" t="s">
        <v>229</v>
      </c>
      <c r="E3215" s="255" t="s">
        <v>2164</v>
      </c>
      <c r="F3215" s="518" t="s">
        <v>2162</v>
      </c>
      <c r="G3215" s="518"/>
      <c r="H3215" s="257" t="s">
        <v>231</v>
      </c>
      <c r="I3215" s="258">
        <v>0.55000000000000004</v>
      </c>
      <c r="J3215" s="258">
        <v>0</v>
      </c>
      <c r="K3215" s="259">
        <v>16.78</v>
      </c>
      <c r="L3215" s="259">
        <v>9.23</v>
      </c>
    </row>
    <row r="3216" spans="2:12" ht="25.5" x14ac:dyDescent="0.25">
      <c r="B3216" s="260"/>
      <c r="C3216" s="260"/>
      <c r="D3216" s="260"/>
      <c r="E3216" s="260"/>
      <c r="F3216" s="260"/>
      <c r="G3216" s="260" t="s">
        <v>2274</v>
      </c>
      <c r="H3216" s="261">
        <v>11.35</v>
      </c>
      <c r="I3216" s="260" t="s">
        <v>2275</v>
      </c>
      <c r="J3216" s="261">
        <v>10.74</v>
      </c>
      <c r="K3216" s="260" t="s">
        <v>2276</v>
      </c>
      <c r="L3216" s="261">
        <v>22.09</v>
      </c>
    </row>
    <row r="3217" spans="2:12" ht="25.5" x14ac:dyDescent="0.25">
      <c r="B3217" s="260"/>
      <c r="C3217" s="260"/>
      <c r="D3217" s="260"/>
      <c r="E3217" s="260"/>
      <c r="F3217" s="260"/>
      <c r="G3217" s="260" t="s">
        <v>2277</v>
      </c>
      <c r="H3217" s="261">
        <v>0</v>
      </c>
      <c r="I3217" s="519"/>
      <c r="J3217" s="519" t="s">
        <v>2278</v>
      </c>
      <c r="K3217" s="260"/>
      <c r="L3217" s="261">
        <v>65.84</v>
      </c>
    </row>
    <row r="3218" spans="2:12" ht="13.5" thickBot="1" x14ac:dyDescent="0.3">
      <c r="B3218" s="222"/>
      <c r="C3218" s="222"/>
      <c r="D3218" s="222"/>
      <c r="E3218" s="222"/>
      <c r="F3218" s="222"/>
      <c r="G3218" s="222"/>
      <c r="H3218" s="222"/>
      <c r="I3218" s="222" t="s">
        <v>2279</v>
      </c>
      <c r="J3218" s="262" t="s">
        <v>2553</v>
      </c>
      <c r="K3218" s="222" t="s">
        <v>2280</v>
      </c>
      <c r="L3218" s="263">
        <v>65.84</v>
      </c>
    </row>
    <row r="3219" spans="2:12" ht="13.5" thickTop="1" x14ac:dyDescent="0.25">
      <c r="B3219" s="264"/>
      <c r="C3219" s="264"/>
      <c r="D3219" s="264"/>
      <c r="E3219" s="264"/>
      <c r="F3219" s="264"/>
      <c r="G3219" s="264"/>
      <c r="H3219" s="264"/>
      <c r="I3219" s="264"/>
      <c r="J3219" s="264"/>
      <c r="K3219" s="264"/>
      <c r="L3219" s="264"/>
    </row>
    <row r="3220" spans="2:12" ht="15" x14ac:dyDescent="0.25">
      <c r="B3220" s="247" t="s">
        <v>998</v>
      </c>
      <c r="C3220" s="248" t="s">
        <v>24</v>
      </c>
      <c r="D3220" s="247" t="s">
        <v>50</v>
      </c>
      <c r="E3220" s="247" t="s">
        <v>45</v>
      </c>
      <c r="F3220" s="520" t="s">
        <v>2152</v>
      </c>
      <c r="G3220" s="520"/>
      <c r="H3220" s="249" t="s">
        <v>39</v>
      </c>
      <c r="I3220" s="248" t="s">
        <v>41</v>
      </c>
      <c r="J3220" s="248" t="s">
        <v>2271</v>
      </c>
      <c r="K3220" s="248" t="s">
        <v>82</v>
      </c>
      <c r="L3220" s="248" t="s">
        <v>40</v>
      </c>
    </row>
    <row r="3221" spans="2:12" ht="25.5" x14ac:dyDescent="0.25">
      <c r="B3221" s="250" t="s">
        <v>2272</v>
      </c>
      <c r="C3221" s="251" t="s">
        <v>999</v>
      </c>
      <c r="D3221" s="250" t="s">
        <v>229</v>
      </c>
      <c r="E3221" s="250" t="s">
        <v>1000</v>
      </c>
      <c r="F3221" s="521">
        <v>7</v>
      </c>
      <c r="G3221" s="521"/>
      <c r="H3221" s="252" t="s">
        <v>628</v>
      </c>
      <c r="I3221" s="253">
        <v>1</v>
      </c>
      <c r="J3221" s="254"/>
      <c r="K3221" s="254">
        <v>76.03</v>
      </c>
      <c r="L3221" s="254">
        <v>76.03</v>
      </c>
    </row>
    <row r="3222" spans="2:12" ht="25.5" x14ac:dyDescent="0.25">
      <c r="B3222" s="255" t="s">
        <v>2273</v>
      </c>
      <c r="C3222" s="256" t="s">
        <v>2163</v>
      </c>
      <c r="D3222" s="255" t="s">
        <v>229</v>
      </c>
      <c r="E3222" s="255" t="s">
        <v>2164</v>
      </c>
      <c r="F3222" s="518" t="s">
        <v>2162</v>
      </c>
      <c r="G3222" s="518"/>
      <c r="H3222" s="257" t="s">
        <v>231</v>
      </c>
      <c r="I3222" s="258">
        <v>0.17</v>
      </c>
      <c r="J3222" s="258">
        <v>0</v>
      </c>
      <c r="K3222" s="259">
        <v>16.78</v>
      </c>
      <c r="L3222" s="259">
        <v>2.85</v>
      </c>
    </row>
    <row r="3223" spans="2:12" ht="25.5" x14ac:dyDescent="0.25">
      <c r="B3223" s="255" t="s">
        <v>2273</v>
      </c>
      <c r="C3223" s="256" t="s">
        <v>2176</v>
      </c>
      <c r="D3223" s="255" t="s">
        <v>229</v>
      </c>
      <c r="E3223" s="255" t="s">
        <v>2177</v>
      </c>
      <c r="F3223" s="518" t="s">
        <v>2162</v>
      </c>
      <c r="G3223" s="518"/>
      <c r="H3223" s="257" t="s">
        <v>231</v>
      </c>
      <c r="I3223" s="258">
        <v>0.17</v>
      </c>
      <c r="J3223" s="258">
        <v>0</v>
      </c>
      <c r="K3223" s="259">
        <v>23.41</v>
      </c>
      <c r="L3223" s="259">
        <v>3.98</v>
      </c>
    </row>
    <row r="3224" spans="2:12" ht="25.5" x14ac:dyDescent="0.25">
      <c r="B3224" s="255" t="s">
        <v>2273</v>
      </c>
      <c r="C3224" s="256" t="s">
        <v>3500</v>
      </c>
      <c r="D3224" s="255" t="s">
        <v>229</v>
      </c>
      <c r="E3224" s="255" t="s">
        <v>3501</v>
      </c>
      <c r="F3224" s="518" t="s">
        <v>2283</v>
      </c>
      <c r="G3224" s="518"/>
      <c r="H3224" s="257" t="s">
        <v>292</v>
      </c>
      <c r="I3224" s="258">
        <v>1.02</v>
      </c>
      <c r="J3224" s="258">
        <v>0</v>
      </c>
      <c r="K3224" s="259">
        <v>67.86</v>
      </c>
      <c r="L3224" s="259">
        <v>69.22</v>
      </c>
    </row>
    <row r="3225" spans="2:12" ht="25.5" x14ac:dyDescent="0.25">
      <c r="B3225" s="260"/>
      <c r="C3225" s="260"/>
      <c r="D3225" s="260"/>
      <c r="E3225" s="260"/>
      <c r="F3225" s="260"/>
      <c r="G3225" s="260" t="s">
        <v>2274</v>
      </c>
      <c r="H3225" s="261">
        <v>3.5</v>
      </c>
      <c r="I3225" s="260" t="s">
        <v>2275</v>
      </c>
      <c r="J3225" s="261">
        <v>3.32</v>
      </c>
      <c r="K3225" s="260" t="s">
        <v>2276</v>
      </c>
      <c r="L3225" s="261">
        <v>6.82</v>
      </c>
    </row>
    <row r="3226" spans="2:12" ht="25.5" x14ac:dyDescent="0.25">
      <c r="B3226" s="260"/>
      <c r="C3226" s="260"/>
      <c r="D3226" s="260"/>
      <c r="E3226" s="260"/>
      <c r="F3226" s="260"/>
      <c r="G3226" s="260" t="s">
        <v>2277</v>
      </c>
      <c r="H3226" s="261">
        <v>0</v>
      </c>
      <c r="I3226" s="519"/>
      <c r="J3226" s="519" t="s">
        <v>2278</v>
      </c>
      <c r="K3226" s="260"/>
      <c r="L3226" s="261">
        <v>76.03</v>
      </c>
    </row>
    <row r="3227" spans="2:12" ht="13.5" thickBot="1" x14ac:dyDescent="0.3">
      <c r="B3227" s="222"/>
      <c r="C3227" s="222"/>
      <c r="D3227" s="222"/>
      <c r="E3227" s="222"/>
      <c r="F3227" s="222"/>
      <c r="G3227" s="222"/>
      <c r="H3227" s="222"/>
      <c r="I3227" s="222" t="s">
        <v>2279</v>
      </c>
      <c r="J3227" s="262" t="s">
        <v>2865</v>
      </c>
      <c r="K3227" s="222" t="s">
        <v>2280</v>
      </c>
      <c r="L3227" s="263">
        <v>4865.92</v>
      </c>
    </row>
    <row r="3228" spans="2:12" ht="13.5" thickTop="1" x14ac:dyDescent="0.25">
      <c r="B3228" s="264"/>
      <c r="C3228" s="264"/>
      <c r="D3228" s="264"/>
      <c r="E3228" s="264"/>
      <c r="F3228" s="264"/>
      <c r="G3228" s="264"/>
      <c r="H3228" s="264"/>
      <c r="I3228" s="264"/>
      <c r="J3228" s="264"/>
      <c r="K3228" s="264"/>
      <c r="L3228" s="264"/>
    </row>
    <row r="3229" spans="2:12" ht="15" x14ac:dyDescent="0.25">
      <c r="B3229" s="247" t="s">
        <v>1001</v>
      </c>
      <c r="C3229" s="248" t="s">
        <v>24</v>
      </c>
      <c r="D3229" s="247" t="s">
        <v>50</v>
      </c>
      <c r="E3229" s="247" t="s">
        <v>45</v>
      </c>
      <c r="F3229" s="520" t="s">
        <v>2152</v>
      </c>
      <c r="G3229" s="520"/>
      <c r="H3229" s="249" t="s">
        <v>39</v>
      </c>
      <c r="I3229" s="248" t="s">
        <v>41</v>
      </c>
      <c r="J3229" s="248" t="s">
        <v>2271</v>
      </c>
      <c r="K3229" s="248" t="s">
        <v>82</v>
      </c>
      <c r="L3229" s="248" t="s">
        <v>40</v>
      </c>
    </row>
    <row r="3230" spans="2:12" ht="25.5" x14ac:dyDescent="0.25">
      <c r="B3230" s="250" t="s">
        <v>2272</v>
      </c>
      <c r="C3230" s="251" t="s">
        <v>1002</v>
      </c>
      <c r="D3230" s="250" t="s">
        <v>229</v>
      </c>
      <c r="E3230" s="250" t="s">
        <v>1003</v>
      </c>
      <c r="F3230" s="521">
        <v>7</v>
      </c>
      <c r="G3230" s="521"/>
      <c r="H3230" s="252" t="s">
        <v>628</v>
      </c>
      <c r="I3230" s="253">
        <v>1</v>
      </c>
      <c r="J3230" s="254"/>
      <c r="K3230" s="254">
        <v>36.700000000000003</v>
      </c>
      <c r="L3230" s="254">
        <v>36.700000000000003</v>
      </c>
    </row>
    <row r="3231" spans="2:12" ht="25.5" x14ac:dyDescent="0.25">
      <c r="B3231" s="255" t="s">
        <v>2273</v>
      </c>
      <c r="C3231" s="256" t="s">
        <v>3502</v>
      </c>
      <c r="D3231" s="255" t="s">
        <v>229</v>
      </c>
      <c r="E3231" s="255" t="s">
        <v>3503</v>
      </c>
      <c r="F3231" s="518" t="s">
        <v>2283</v>
      </c>
      <c r="G3231" s="518"/>
      <c r="H3231" s="257" t="s">
        <v>292</v>
      </c>
      <c r="I3231" s="258">
        <v>1.02</v>
      </c>
      <c r="J3231" s="258">
        <v>0</v>
      </c>
      <c r="K3231" s="259">
        <v>31.86</v>
      </c>
      <c r="L3231" s="259">
        <v>32.5</v>
      </c>
    </row>
    <row r="3232" spans="2:12" ht="25.5" x14ac:dyDescent="0.25">
      <c r="B3232" s="255" t="s">
        <v>2273</v>
      </c>
      <c r="C3232" s="256" t="s">
        <v>2163</v>
      </c>
      <c r="D3232" s="255" t="s">
        <v>229</v>
      </c>
      <c r="E3232" s="255" t="s">
        <v>2164</v>
      </c>
      <c r="F3232" s="518" t="s">
        <v>2162</v>
      </c>
      <c r="G3232" s="518"/>
      <c r="H3232" s="257" t="s">
        <v>231</v>
      </c>
      <c r="I3232" s="258">
        <v>0.105</v>
      </c>
      <c r="J3232" s="258">
        <v>0</v>
      </c>
      <c r="K3232" s="259">
        <v>16.78</v>
      </c>
      <c r="L3232" s="259">
        <v>1.76</v>
      </c>
    </row>
    <row r="3233" spans="2:12" ht="25.5" x14ac:dyDescent="0.25">
      <c r="B3233" s="255" t="s">
        <v>2273</v>
      </c>
      <c r="C3233" s="256" t="s">
        <v>2176</v>
      </c>
      <c r="D3233" s="255" t="s">
        <v>229</v>
      </c>
      <c r="E3233" s="255" t="s">
        <v>2177</v>
      </c>
      <c r="F3233" s="518" t="s">
        <v>2162</v>
      </c>
      <c r="G3233" s="518"/>
      <c r="H3233" s="257" t="s">
        <v>231</v>
      </c>
      <c r="I3233" s="258">
        <v>0.105</v>
      </c>
      <c r="J3233" s="258">
        <v>0</v>
      </c>
      <c r="K3233" s="259">
        <v>23.41</v>
      </c>
      <c r="L3233" s="259">
        <v>2.46</v>
      </c>
    </row>
    <row r="3234" spans="2:12" ht="25.5" x14ac:dyDescent="0.25">
      <c r="B3234" s="260"/>
      <c r="C3234" s="260"/>
      <c r="D3234" s="260"/>
      <c r="E3234" s="260"/>
      <c r="F3234" s="260"/>
      <c r="G3234" s="260" t="s">
        <v>2274</v>
      </c>
      <c r="H3234" s="261">
        <v>2.16</v>
      </c>
      <c r="I3234" s="260" t="s">
        <v>2275</v>
      </c>
      <c r="J3234" s="261">
        <v>2.0499999999999998</v>
      </c>
      <c r="K3234" s="260" t="s">
        <v>2276</v>
      </c>
      <c r="L3234" s="261">
        <v>4.21</v>
      </c>
    </row>
    <row r="3235" spans="2:12" ht="25.5" x14ac:dyDescent="0.25">
      <c r="B3235" s="260"/>
      <c r="C3235" s="260"/>
      <c r="D3235" s="260"/>
      <c r="E3235" s="260"/>
      <c r="F3235" s="260"/>
      <c r="G3235" s="260" t="s">
        <v>2277</v>
      </c>
      <c r="H3235" s="261">
        <v>0</v>
      </c>
      <c r="I3235" s="519"/>
      <c r="J3235" s="519" t="s">
        <v>2278</v>
      </c>
      <c r="K3235" s="260"/>
      <c r="L3235" s="261">
        <v>36.700000000000003</v>
      </c>
    </row>
    <row r="3236" spans="2:12" ht="13.5" thickBot="1" x14ac:dyDescent="0.3">
      <c r="B3236" s="222"/>
      <c r="C3236" s="222"/>
      <c r="D3236" s="222"/>
      <c r="E3236" s="222"/>
      <c r="F3236" s="222"/>
      <c r="G3236" s="222"/>
      <c r="H3236" s="222"/>
      <c r="I3236" s="222" t="s">
        <v>2279</v>
      </c>
      <c r="J3236" s="262" t="s">
        <v>2756</v>
      </c>
      <c r="K3236" s="222" t="s">
        <v>2280</v>
      </c>
      <c r="L3236" s="263">
        <v>587.20000000000005</v>
      </c>
    </row>
    <row r="3237" spans="2:12" ht="13.5" thickTop="1" x14ac:dyDescent="0.25">
      <c r="B3237" s="264"/>
      <c r="C3237" s="264"/>
      <c r="D3237" s="264"/>
      <c r="E3237" s="264"/>
      <c r="F3237" s="264"/>
      <c r="G3237" s="264"/>
      <c r="H3237" s="264"/>
      <c r="I3237" s="264"/>
      <c r="J3237" s="264"/>
      <c r="K3237" s="264"/>
      <c r="L3237" s="264"/>
    </row>
    <row r="3238" spans="2:12" ht="15" x14ac:dyDescent="0.25">
      <c r="B3238" s="247" t="s">
        <v>1004</v>
      </c>
      <c r="C3238" s="248" t="s">
        <v>24</v>
      </c>
      <c r="D3238" s="247" t="s">
        <v>50</v>
      </c>
      <c r="E3238" s="247" t="s">
        <v>45</v>
      </c>
      <c r="F3238" s="520" t="s">
        <v>2152</v>
      </c>
      <c r="G3238" s="520"/>
      <c r="H3238" s="249" t="s">
        <v>39</v>
      </c>
      <c r="I3238" s="248" t="s">
        <v>41</v>
      </c>
      <c r="J3238" s="248" t="s">
        <v>2271</v>
      </c>
      <c r="K3238" s="248" t="s">
        <v>82</v>
      </c>
      <c r="L3238" s="248" t="s">
        <v>40</v>
      </c>
    </row>
    <row r="3239" spans="2:12" ht="25.5" x14ac:dyDescent="0.25">
      <c r="B3239" s="250" t="s">
        <v>2272</v>
      </c>
      <c r="C3239" s="251" t="s">
        <v>1005</v>
      </c>
      <c r="D3239" s="250" t="s">
        <v>229</v>
      </c>
      <c r="E3239" s="250" t="s">
        <v>1006</v>
      </c>
      <c r="F3239" s="521">
        <v>7</v>
      </c>
      <c r="G3239" s="521"/>
      <c r="H3239" s="252" t="s">
        <v>628</v>
      </c>
      <c r="I3239" s="253">
        <v>1</v>
      </c>
      <c r="J3239" s="254"/>
      <c r="K3239" s="254">
        <v>48.88</v>
      </c>
      <c r="L3239" s="254">
        <v>48.88</v>
      </c>
    </row>
    <row r="3240" spans="2:12" ht="25.5" x14ac:dyDescent="0.25">
      <c r="B3240" s="255" t="s">
        <v>2273</v>
      </c>
      <c r="C3240" s="256" t="s">
        <v>2163</v>
      </c>
      <c r="D3240" s="255" t="s">
        <v>229</v>
      </c>
      <c r="E3240" s="255" t="s">
        <v>2164</v>
      </c>
      <c r="F3240" s="518" t="s">
        <v>2162</v>
      </c>
      <c r="G3240" s="518"/>
      <c r="H3240" s="257" t="s">
        <v>231</v>
      </c>
      <c r="I3240" s="258">
        <v>0.17</v>
      </c>
      <c r="J3240" s="258">
        <v>0</v>
      </c>
      <c r="K3240" s="259">
        <v>16.78</v>
      </c>
      <c r="L3240" s="259">
        <v>2.85</v>
      </c>
    </row>
    <row r="3241" spans="2:12" ht="25.5" x14ac:dyDescent="0.25">
      <c r="B3241" s="255" t="s">
        <v>2273</v>
      </c>
      <c r="C3241" s="256" t="s">
        <v>2176</v>
      </c>
      <c r="D3241" s="255" t="s">
        <v>229</v>
      </c>
      <c r="E3241" s="255" t="s">
        <v>2177</v>
      </c>
      <c r="F3241" s="518" t="s">
        <v>2162</v>
      </c>
      <c r="G3241" s="518"/>
      <c r="H3241" s="257" t="s">
        <v>231</v>
      </c>
      <c r="I3241" s="258">
        <v>0.17</v>
      </c>
      <c r="J3241" s="258">
        <v>0</v>
      </c>
      <c r="K3241" s="259">
        <v>23.41</v>
      </c>
      <c r="L3241" s="259">
        <v>3.98</v>
      </c>
    </row>
    <row r="3242" spans="2:12" ht="25.5" x14ac:dyDescent="0.25">
      <c r="B3242" s="255" t="s">
        <v>2273</v>
      </c>
      <c r="C3242" s="256" t="s">
        <v>2965</v>
      </c>
      <c r="D3242" s="255" t="s">
        <v>229</v>
      </c>
      <c r="E3242" s="255" t="s">
        <v>2966</v>
      </c>
      <c r="F3242" s="518" t="s">
        <v>2283</v>
      </c>
      <c r="G3242" s="518"/>
      <c r="H3242" s="257" t="s">
        <v>292</v>
      </c>
      <c r="I3242" s="258">
        <v>1.02</v>
      </c>
      <c r="J3242" s="258">
        <v>0</v>
      </c>
      <c r="K3242" s="259">
        <v>41.24</v>
      </c>
      <c r="L3242" s="259">
        <v>42.06</v>
      </c>
    </row>
    <row r="3243" spans="2:12" ht="25.5" x14ac:dyDescent="0.25">
      <c r="B3243" s="260"/>
      <c r="C3243" s="260"/>
      <c r="D3243" s="260"/>
      <c r="E3243" s="260"/>
      <c r="F3243" s="260"/>
      <c r="G3243" s="260" t="s">
        <v>2274</v>
      </c>
      <c r="H3243" s="261">
        <v>3.5</v>
      </c>
      <c r="I3243" s="260" t="s">
        <v>2275</v>
      </c>
      <c r="J3243" s="261">
        <v>3.32</v>
      </c>
      <c r="K3243" s="260" t="s">
        <v>2276</v>
      </c>
      <c r="L3243" s="261">
        <v>6.82</v>
      </c>
    </row>
    <row r="3244" spans="2:12" ht="25.5" x14ac:dyDescent="0.25">
      <c r="B3244" s="260"/>
      <c r="C3244" s="260"/>
      <c r="D3244" s="260"/>
      <c r="E3244" s="260"/>
      <c r="F3244" s="260"/>
      <c r="G3244" s="260" t="s">
        <v>2277</v>
      </c>
      <c r="H3244" s="261">
        <v>0</v>
      </c>
      <c r="I3244" s="519"/>
      <c r="J3244" s="519" t="s">
        <v>2278</v>
      </c>
      <c r="K3244" s="260"/>
      <c r="L3244" s="261">
        <v>48.88</v>
      </c>
    </row>
    <row r="3245" spans="2:12" ht="13.5" thickBot="1" x14ac:dyDescent="0.3">
      <c r="B3245" s="222"/>
      <c r="C3245" s="222"/>
      <c r="D3245" s="222"/>
      <c r="E3245" s="222"/>
      <c r="F3245" s="222"/>
      <c r="G3245" s="222"/>
      <c r="H3245" s="222"/>
      <c r="I3245" s="222" t="s">
        <v>2279</v>
      </c>
      <c r="J3245" s="262" t="s">
        <v>2919</v>
      </c>
      <c r="K3245" s="222" t="s">
        <v>2280</v>
      </c>
      <c r="L3245" s="263">
        <v>1955.2</v>
      </c>
    </row>
    <row r="3246" spans="2:12" ht="13.5" thickTop="1" x14ac:dyDescent="0.25">
      <c r="B3246" s="264"/>
      <c r="C3246" s="264"/>
      <c r="D3246" s="264"/>
      <c r="E3246" s="264"/>
      <c r="F3246" s="264"/>
      <c r="G3246" s="264"/>
      <c r="H3246" s="264"/>
      <c r="I3246" s="264"/>
      <c r="J3246" s="264"/>
      <c r="K3246" s="264"/>
      <c r="L3246" s="264"/>
    </row>
    <row r="3247" spans="2:12" ht="15" x14ac:dyDescent="0.25">
      <c r="B3247" s="247" t="s">
        <v>1007</v>
      </c>
      <c r="C3247" s="248" t="s">
        <v>24</v>
      </c>
      <c r="D3247" s="247" t="s">
        <v>50</v>
      </c>
      <c r="E3247" s="247" t="s">
        <v>45</v>
      </c>
      <c r="F3247" s="520" t="s">
        <v>2152</v>
      </c>
      <c r="G3247" s="520"/>
      <c r="H3247" s="249" t="s">
        <v>39</v>
      </c>
      <c r="I3247" s="248" t="s">
        <v>41</v>
      </c>
      <c r="J3247" s="248" t="s">
        <v>2271</v>
      </c>
      <c r="K3247" s="248" t="s">
        <v>82</v>
      </c>
      <c r="L3247" s="248" t="s">
        <v>40</v>
      </c>
    </row>
    <row r="3248" spans="2:12" ht="38.25" x14ac:dyDescent="0.25">
      <c r="B3248" s="250" t="s">
        <v>2272</v>
      </c>
      <c r="C3248" s="251" t="s">
        <v>1008</v>
      </c>
      <c r="D3248" s="250" t="s">
        <v>294</v>
      </c>
      <c r="E3248" s="250" t="s">
        <v>1009</v>
      </c>
      <c r="F3248" s="521">
        <v>42.05</v>
      </c>
      <c r="G3248" s="521"/>
      <c r="H3248" s="252" t="s">
        <v>268</v>
      </c>
      <c r="I3248" s="253">
        <v>1</v>
      </c>
      <c r="J3248" s="254"/>
      <c r="K3248" s="254">
        <v>27.75</v>
      </c>
      <c r="L3248" s="254">
        <v>27.75</v>
      </c>
    </row>
    <row r="3249" spans="2:12" ht="25.5" x14ac:dyDescent="0.25">
      <c r="B3249" s="255" t="s">
        <v>2273</v>
      </c>
      <c r="C3249" s="256" t="s">
        <v>2176</v>
      </c>
      <c r="D3249" s="255" t="s">
        <v>229</v>
      </c>
      <c r="E3249" s="255" t="s">
        <v>2177</v>
      </c>
      <c r="F3249" s="518" t="s">
        <v>2162</v>
      </c>
      <c r="G3249" s="518"/>
      <c r="H3249" s="257" t="s">
        <v>231</v>
      </c>
      <c r="I3249" s="258">
        <v>0.25</v>
      </c>
      <c r="J3249" s="258">
        <v>0</v>
      </c>
      <c r="K3249" s="259">
        <v>23.41</v>
      </c>
      <c r="L3249" s="259">
        <v>5.85</v>
      </c>
    </row>
    <row r="3250" spans="2:12" ht="38.25" x14ac:dyDescent="0.25">
      <c r="B3250" s="255" t="s">
        <v>2273</v>
      </c>
      <c r="C3250" s="256" t="s">
        <v>3504</v>
      </c>
      <c r="D3250" s="255" t="s">
        <v>294</v>
      </c>
      <c r="E3250" s="255" t="s">
        <v>3505</v>
      </c>
      <c r="F3250" s="518" t="s">
        <v>2283</v>
      </c>
      <c r="G3250" s="518"/>
      <c r="H3250" s="257" t="s">
        <v>268</v>
      </c>
      <c r="I3250" s="258">
        <v>1</v>
      </c>
      <c r="J3250" s="258">
        <v>0</v>
      </c>
      <c r="K3250" s="259">
        <v>17.7</v>
      </c>
      <c r="L3250" s="259">
        <v>17.7</v>
      </c>
    </row>
    <row r="3251" spans="2:12" ht="25.5" x14ac:dyDescent="0.25">
      <c r="B3251" s="255" t="s">
        <v>2273</v>
      </c>
      <c r="C3251" s="256" t="s">
        <v>2163</v>
      </c>
      <c r="D3251" s="255" t="s">
        <v>229</v>
      </c>
      <c r="E3251" s="255" t="s">
        <v>2164</v>
      </c>
      <c r="F3251" s="518" t="s">
        <v>2162</v>
      </c>
      <c r="G3251" s="518"/>
      <c r="H3251" s="257" t="s">
        <v>231</v>
      </c>
      <c r="I3251" s="258">
        <v>0.25</v>
      </c>
      <c r="J3251" s="258">
        <v>0</v>
      </c>
      <c r="K3251" s="259">
        <v>16.78</v>
      </c>
      <c r="L3251" s="259">
        <v>4.2</v>
      </c>
    </row>
    <row r="3252" spans="2:12" ht="25.5" x14ac:dyDescent="0.25">
      <c r="B3252" s="260"/>
      <c r="C3252" s="260"/>
      <c r="D3252" s="260"/>
      <c r="E3252" s="260"/>
      <c r="F3252" s="260"/>
      <c r="G3252" s="260" t="s">
        <v>2274</v>
      </c>
      <c r="H3252" s="261">
        <v>5.16</v>
      </c>
      <c r="I3252" s="260" t="s">
        <v>2275</v>
      </c>
      <c r="J3252" s="261">
        <v>4.8899999999999997</v>
      </c>
      <c r="K3252" s="260" t="s">
        <v>2276</v>
      </c>
      <c r="L3252" s="261">
        <v>10.050000000000001</v>
      </c>
    </row>
    <row r="3253" spans="2:12" ht="25.5" x14ac:dyDescent="0.25">
      <c r="B3253" s="260"/>
      <c r="C3253" s="260"/>
      <c r="D3253" s="260"/>
      <c r="E3253" s="260"/>
      <c r="F3253" s="260"/>
      <c r="G3253" s="260" t="s">
        <v>2277</v>
      </c>
      <c r="H3253" s="261">
        <v>0</v>
      </c>
      <c r="I3253" s="519"/>
      <c r="J3253" s="519" t="s">
        <v>2278</v>
      </c>
      <c r="K3253" s="260"/>
      <c r="L3253" s="261">
        <v>27.75</v>
      </c>
    </row>
    <row r="3254" spans="2:12" ht="13.5" thickBot="1" x14ac:dyDescent="0.3">
      <c r="B3254" s="222"/>
      <c r="C3254" s="222"/>
      <c r="D3254" s="222"/>
      <c r="E3254" s="222"/>
      <c r="F3254" s="222"/>
      <c r="G3254" s="222"/>
      <c r="H3254" s="222"/>
      <c r="I3254" s="222" t="s">
        <v>2279</v>
      </c>
      <c r="J3254" s="262" t="s">
        <v>2060</v>
      </c>
      <c r="K3254" s="222" t="s">
        <v>2280</v>
      </c>
      <c r="L3254" s="263">
        <v>138.75</v>
      </c>
    </row>
    <row r="3255" spans="2:12" ht="13.5" thickTop="1" x14ac:dyDescent="0.25">
      <c r="B3255" s="264"/>
      <c r="C3255" s="264"/>
      <c r="D3255" s="264"/>
      <c r="E3255" s="264"/>
      <c r="F3255" s="264"/>
      <c r="G3255" s="264"/>
      <c r="H3255" s="264"/>
      <c r="I3255" s="264"/>
      <c r="J3255" s="264"/>
      <c r="K3255" s="264"/>
      <c r="L3255" s="264"/>
    </row>
    <row r="3256" spans="2:12" ht="15" x14ac:dyDescent="0.25">
      <c r="B3256" s="247" t="s">
        <v>1010</v>
      </c>
      <c r="C3256" s="248" t="s">
        <v>24</v>
      </c>
      <c r="D3256" s="247" t="s">
        <v>50</v>
      </c>
      <c r="E3256" s="247" t="s">
        <v>45</v>
      </c>
      <c r="F3256" s="520" t="s">
        <v>2152</v>
      </c>
      <c r="G3256" s="520"/>
      <c r="H3256" s="249" t="s">
        <v>39</v>
      </c>
      <c r="I3256" s="248" t="s">
        <v>41</v>
      </c>
      <c r="J3256" s="248" t="s">
        <v>2271</v>
      </c>
      <c r="K3256" s="248" t="s">
        <v>82</v>
      </c>
      <c r="L3256" s="248" t="s">
        <v>40</v>
      </c>
    </row>
    <row r="3257" spans="2:12" ht="25.5" x14ac:dyDescent="0.25">
      <c r="B3257" s="250" t="s">
        <v>2272</v>
      </c>
      <c r="C3257" s="251" t="s">
        <v>1011</v>
      </c>
      <c r="D3257" s="250" t="s">
        <v>229</v>
      </c>
      <c r="E3257" s="250" t="s">
        <v>1012</v>
      </c>
      <c r="F3257" s="521">
        <v>7</v>
      </c>
      <c r="G3257" s="521"/>
      <c r="H3257" s="252" t="s">
        <v>279</v>
      </c>
      <c r="I3257" s="253">
        <v>1</v>
      </c>
      <c r="J3257" s="254"/>
      <c r="K3257" s="254">
        <v>6.77</v>
      </c>
      <c r="L3257" s="254">
        <v>6.77</v>
      </c>
    </row>
    <row r="3258" spans="2:12" ht="25.5" x14ac:dyDescent="0.25">
      <c r="B3258" s="255" t="s">
        <v>2273</v>
      </c>
      <c r="C3258" s="256" t="s">
        <v>3506</v>
      </c>
      <c r="D3258" s="255" t="s">
        <v>229</v>
      </c>
      <c r="E3258" s="255" t="s">
        <v>1012</v>
      </c>
      <c r="F3258" s="518" t="s">
        <v>2283</v>
      </c>
      <c r="G3258" s="518"/>
      <c r="H3258" s="257" t="s">
        <v>268</v>
      </c>
      <c r="I3258" s="258">
        <v>1</v>
      </c>
      <c r="J3258" s="258">
        <v>0</v>
      </c>
      <c r="K3258" s="259">
        <v>4.7699999999999996</v>
      </c>
      <c r="L3258" s="259">
        <v>4.7699999999999996</v>
      </c>
    </row>
    <row r="3259" spans="2:12" ht="25.5" x14ac:dyDescent="0.25">
      <c r="B3259" s="255" t="s">
        <v>2273</v>
      </c>
      <c r="C3259" s="256" t="s">
        <v>2163</v>
      </c>
      <c r="D3259" s="255" t="s">
        <v>229</v>
      </c>
      <c r="E3259" s="255" t="s">
        <v>2164</v>
      </c>
      <c r="F3259" s="518" t="s">
        <v>2162</v>
      </c>
      <c r="G3259" s="518"/>
      <c r="H3259" s="257" t="s">
        <v>231</v>
      </c>
      <c r="I3259" s="258">
        <v>0.05</v>
      </c>
      <c r="J3259" s="258">
        <v>0</v>
      </c>
      <c r="K3259" s="259">
        <v>16.78</v>
      </c>
      <c r="L3259" s="259">
        <v>0.84</v>
      </c>
    </row>
    <row r="3260" spans="2:12" ht="25.5" x14ac:dyDescent="0.25">
      <c r="B3260" s="255" t="s">
        <v>2273</v>
      </c>
      <c r="C3260" s="256" t="s">
        <v>2176</v>
      </c>
      <c r="D3260" s="255" t="s">
        <v>229</v>
      </c>
      <c r="E3260" s="255" t="s">
        <v>2177</v>
      </c>
      <c r="F3260" s="518" t="s">
        <v>2162</v>
      </c>
      <c r="G3260" s="518"/>
      <c r="H3260" s="257" t="s">
        <v>231</v>
      </c>
      <c r="I3260" s="258">
        <v>0.05</v>
      </c>
      <c r="J3260" s="258">
        <v>0</v>
      </c>
      <c r="K3260" s="259">
        <v>23.41</v>
      </c>
      <c r="L3260" s="259">
        <v>1.17</v>
      </c>
    </row>
    <row r="3261" spans="2:12" ht="25.5" x14ac:dyDescent="0.25">
      <c r="B3261" s="260"/>
      <c r="C3261" s="260"/>
      <c r="D3261" s="260"/>
      <c r="E3261" s="260"/>
      <c r="F3261" s="260"/>
      <c r="G3261" s="260" t="s">
        <v>2274</v>
      </c>
      <c r="H3261" s="261">
        <v>1.03</v>
      </c>
      <c r="I3261" s="260" t="s">
        <v>2275</v>
      </c>
      <c r="J3261" s="261">
        <v>0.97</v>
      </c>
      <c r="K3261" s="260" t="s">
        <v>2276</v>
      </c>
      <c r="L3261" s="261">
        <v>2</v>
      </c>
    </row>
    <row r="3262" spans="2:12" ht="25.5" x14ac:dyDescent="0.25">
      <c r="B3262" s="260"/>
      <c r="C3262" s="260"/>
      <c r="D3262" s="260"/>
      <c r="E3262" s="260"/>
      <c r="F3262" s="260"/>
      <c r="G3262" s="260" t="s">
        <v>2277</v>
      </c>
      <c r="H3262" s="261">
        <v>0</v>
      </c>
      <c r="I3262" s="519"/>
      <c r="J3262" s="519" t="s">
        <v>2278</v>
      </c>
      <c r="K3262" s="260"/>
      <c r="L3262" s="261">
        <v>6.77</v>
      </c>
    </row>
    <row r="3263" spans="2:12" ht="13.5" thickBot="1" x14ac:dyDescent="0.3">
      <c r="B3263" s="222"/>
      <c r="C3263" s="222"/>
      <c r="D3263" s="222"/>
      <c r="E3263" s="222"/>
      <c r="F3263" s="222"/>
      <c r="G3263" s="222"/>
      <c r="H3263" s="222"/>
      <c r="I3263" s="222" t="s">
        <v>2279</v>
      </c>
      <c r="J3263" s="262" t="s">
        <v>2553</v>
      </c>
      <c r="K3263" s="222" t="s">
        <v>2280</v>
      </c>
      <c r="L3263" s="263">
        <v>6.77</v>
      </c>
    </row>
    <row r="3264" spans="2:12" ht="13.5" thickTop="1" x14ac:dyDescent="0.25">
      <c r="B3264" s="264"/>
      <c r="C3264" s="264"/>
      <c r="D3264" s="264"/>
      <c r="E3264" s="264"/>
      <c r="F3264" s="264"/>
      <c r="G3264" s="264"/>
      <c r="H3264" s="264"/>
      <c r="I3264" s="264"/>
      <c r="J3264" s="264"/>
      <c r="K3264" s="264"/>
      <c r="L3264" s="264"/>
    </row>
    <row r="3265" spans="2:12" ht="45" x14ac:dyDescent="0.25">
      <c r="B3265" s="247" t="s">
        <v>1013</v>
      </c>
      <c r="C3265" s="248" t="s">
        <v>24</v>
      </c>
      <c r="D3265" s="247" t="s">
        <v>50</v>
      </c>
      <c r="E3265" s="247" t="s">
        <v>45</v>
      </c>
      <c r="F3265" s="520" t="s">
        <v>2152</v>
      </c>
      <c r="G3265" s="520"/>
      <c r="H3265" s="249" t="s">
        <v>39</v>
      </c>
      <c r="I3265" s="248" t="s">
        <v>41</v>
      </c>
      <c r="J3265" s="248" t="s">
        <v>2271</v>
      </c>
      <c r="K3265" s="248" t="s">
        <v>82</v>
      </c>
      <c r="L3265" s="248" t="s">
        <v>40</v>
      </c>
    </row>
    <row r="3266" spans="2:12" ht="25.5" x14ac:dyDescent="0.25">
      <c r="B3266" s="250" t="s">
        <v>2272</v>
      </c>
      <c r="C3266" s="251" t="s">
        <v>1014</v>
      </c>
      <c r="D3266" s="250" t="s">
        <v>238</v>
      </c>
      <c r="E3266" s="250" t="s">
        <v>1015</v>
      </c>
      <c r="F3266" s="521">
        <v>703</v>
      </c>
      <c r="G3266" s="521"/>
      <c r="H3266" s="252" t="s">
        <v>279</v>
      </c>
      <c r="I3266" s="253">
        <v>1</v>
      </c>
      <c r="J3266" s="254"/>
      <c r="K3266" s="254">
        <v>64.7</v>
      </c>
      <c r="L3266" s="254">
        <v>64.7</v>
      </c>
    </row>
    <row r="3267" spans="2:12" ht="25.5" x14ac:dyDescent="0.25">
      <c r="B3267" s="255" t="s">
        <v>2273</v>
      </c>
      <c r="C3267" s="256" t="s">
        <v>2163</v>
      </c>
      <c r="D3267" s="255" t="s">
        <v>229</v>
      </c>
      <c r="E3267" s="255" t="s">
        <v>2164</v>
      </c>
      <c r="F3267" s="518" t="s">
        <v>2162</v>
      </c>
      <c r="G3267" s="518"/>
      <c r="H3267" s="257" t="s">
        <v>231</v>
      </c>
      <c r="I3267" s="258">
        <v>0.05</v>
      </c>
      <c r="J3267" s="258">
        <v>0</v>
      </c>
      <c r="K3267" s="259">
        <v>16.78</v>
      </c>
      <c r="L3267" s="259">
        <v>0.84</v>
      </c>
    </row>
    <row r="3268" spans="2:12" ht="38.25" x14ac:dyDescent="0.25">
      <c r="B3268" s="255" t="s">
        <v>2273</v>
      </c>
      <c r="C3268" s="256" t="s">
        <v>3507</v>
      </c>
      <c r="D3268" s="255" t="s">
        <v>890</v>
      </c>
      <c r="E3268" s="255" t="s">
        <v>3508</v>
      </c>
      <c r="F3268" s="518" t="s">
        <v>2283</v>
      </c>
      <c r="G3268" s="518"/>
      <c r="H3268" s="257" t="s">
        <v>279</v>
      </c>
      <c r="I3268" s="258">
        <v>1</v>
      </c>
      <c r="J3268" s="258">
        <v>0</v>
      </c>
      <c r="K3268" s="259">
        <v>62.7</v>
      </c>
      <c r="L3268" s="259">
        <v>62.7</v>
      </c>
    </row>
    <row r="3269" spans="2:12" ht="25.5" x14ac:dyDescent="0.25">
      <c r="B3269" s="255" t="s">
        <v>2273</v>
      </c>
      <c r="C3269" s="256" t="s">
        <v>2176</v>
      </c>
      <c r="D3269" s="255" t="s">
        <v>229</v>
      </c>
      <c r="E3269" s="255" t="s">
        <v>2177</v>
      </c>
      <c r="F3269" s="518" t="s">
        <v>2162</v>
      </c>
      <c r="G3269" s="518"/>
      <c r="H3269" s="257" t="s">
        <v>231</v>
      </c>
      <c r="I3269" s="258">
        <v>0.05</v>
      </c>
      <c r="J3269" s="258">
        <v>0</v>
      </c>
      <c r="K3269" s="259">
        <v>23.41</v>
      </c>
      <c r="L3269" s="259">
        <v>1.17</v>
      </c>
    </row>
    <row r="3270" spans="2:12" ht="25.5" x14ac:dyDescent="0.25">
      <c r="B3270" s="260"/>
      <c r="C3270" s="260"/>
      <c r="D3270" s="260"/>
      <c r="E3270" s="260"/>
      <c r="F3270" s="260"/>
      <c r="G3270" s="260" t="s">
        <v>2274</v>
      </c>
      <c r="H3270" s="261">
        <v>1.03</v>
      </c>
      <c r="I3270" s="260" t="s">
        <v>2275</v>
      </c>
      <c r="J3270" s="261">
        <v>0.97</v>
      </c>
      <c r="K3270" s="260" t="s">
        <v>2276</v>
      </c>
      <c r="L3270" s="261">
        <v>2</v>
      </c>
    </row>
    <row r="3271" spans="2:12" ht="25.5" x14ac:dyDescent="0.25">
      <c r="B3271" s="260"/>
      <c r="C3271" s="260"/>
      <c r="D3271" s="260"/>
      <c r="E3271" s="260"/>
      <c r="F3271" s="260"/>
      <c r="G3271" s="260" t="s">
        <v>2277</v>
      </c>
      <c r="H3271" s="261">
        <v>0</v>
      </c>
      <c r="I3271" s="519"/>
      <c r="J3271" s="519" t="s">
        <v>2278</v>
      </c>
      <c r="K3271" s="260"/>
      <c r="L3271" s="261">
        <v>64.7</v>
      </c>
    </row>
    <row r="3272" spans="2:12" ht="13.5" thickBot="1" x14ac:dyDescent="0.3">
      <c r="B3272" s="222"/>
      <c r="C3272" s="222"/>
      <c r="D3272" s="222"/>
      <c r="E3272" s="222"/>
      <c r="F3272" s="222"/>
      <c r="G3272" s="222"/>
      <c r="H3272" s="222"/>
      <c r="I3272" s="222" t="s">
        <v>2279</v>
      </c>
      <c r="J3272" s="262" t="s">
        <v>2553</v>
      </c>
      <c r="K3272" s="222" t="s">
        <v>2280</v>
      </c>
      <c r="L3272" s="263">
        <v>64.7</v>
      </c>
    </row>
    <row r="3273" spans="2:12" ht="13.5" thickTop="1" x14ac:dyDescent="0.25">
      <c r="B3273" s="264"/>
      <c r="C3273" s="264"/>
      <c r="D3273" s="264"/>
      <c r="E3273" s="264"/>
      <c r="F3273" s="264"/>
      <c r="G3273" s="264"/>
      <c r="H3273" s="264"/>
      <c r="I3273" s="264"/>
      <c r="J3273" s="264"/>
      <c r="K3273" s="264"/>
      <c r="L3273" s="264"/>
    </row>
    <row r="3274" spans="2:12" ht="45" x14ac:dyDescent="0.25">
      <c r="B3274" s="247" t="s">
        <v>1016</v>
      </c>
      <c r="C3274" s="248" t="s">
        <v>24</v>
      </c>
      <c r="D3274" s="247" t="s">
        <v>50</v>
      </c>
      <c r="E3274" s="247" t="s">
        <v>45</v>
      </c>
      <c r="F3274" s="520" t="s">
        <v>2152</v>
      </c>
      <c r="G3274" s="520"/>
      <c r="H3274" s="249" t="s">
        <v>39</v>
      </c>
      <c r="I3274" s="248" t="s">
        <v>41</v>
      </c>
      <c r="J3274" s="248" t="s">
        <v>2271</v>
      </c>
      <c r="K3274" s="248" t="s">
        <v>82</v>
      </c>
      <c r="L3274" s="248" t="s">
        <v>40</v>
      </c>
    </row>
    <row r="3275" spans="2:12" ht="25.5" x14ac:dyDescent="0.25">
      <c r="B3275" s="250" t="s">
        <v>2272</v>
      </c>
      <c r="C3275" s="251" t="s">
        <v>1017</v>
      </c>
      <c r="D3275" s="250" t="s">
        <v>229</v>
      </c>
      <c r="E3275" s="250" t="s">
        <v>1018</v>
      </c>
      <c r="F3275" s="521">
        <v>7</v>
      </c>
      <c r="G3275" s="521"/>
      <c r="H3275" s="252" t="s">
        <v>279</v>
      </c>
      <c r="I3275" s="253">
        <v>1</v>
      </c>
      <c r="J3275" s="254"/>
      <c r="K3275" s="254">
        <v>67.31</v>
      </c>
      <c r="L3275" s="254">
        <v>67.31</v>
      </c>
    </row>
    <row r="3276" spans="2:12" ht="25.5" x14ac:dyDescent="0.25">
      <c r="B3276" s="255" t="s">
        <v>2273</v>
      </c>
      <c r="C3276" s="256" t="s">
        <v>2163</v>
      </c>
      <c r="D3276" s="255" t="s">
        <v>229</v>
      </c>
      <c r="E3276" s="255" t="s">
        <v>2164</v>
      </c>
      <c r="F3276" s="518" t="s">
        <v>2162</v>
      </c>
      <c r="G3276" s="518"/>
      <c r="H3276" s="257" t="s">
        <v>231</v>
      </c>
      <c r="I3276" s="258">
        <v>0.6</v>
      </c>
      <c r="J3276" s="258">
        <v>0</v>
      </c>
      <c r="K3276" s="259">
        <v>16.78</v>
      </c>
      <c r="L3276" s="259">
        <v>10.07</v>
      </c>
    </row>
    <row r="3277" spans="2:12" ht="25.5" x14ac:dyDescent="0.25">
      <c r="B3277" s="255" t="s">
        <v>2273</v>
      </c>
      <c r="C3277" s="256" t="s">
        <v>2176</v>
      </c>
      <c r="D3277" s="255" t="s">
        <v>229</v>
      </c>
      <c r="E3277" s="255" t="s">
        <v>2177</v>
      </c>
      <c r="F3277" s="518" t="s">
        <v>2162</v>
      </c>
      <c r="G3277" s="518"/>
      <c r="H3277" s="257" t="s">
        <v>231</v>
      </c>
      <c r="I3277" s="258">
        <v>0.6</v>
      </c>
      <c r="J3277" s="258">
        <v>0</v>
      </c>
      <c r="K3277" s="259">
        <v>23.41</v>
      </c>
      <c r="L3277" s="259">
        <v>14.05</v>
      </c>
    </row>
    <row r="3278" spans="2:12" ht="25.5" x14ac:dyDescent="0.25">
      <c r="B3278" s="255" t="s">
        <v>2273</v>
      </c>
      <c r="C3278" s="256" t="s">
        <v>3509</v>
      </c>
      <c r="D3278" s="255" t="s">
        <v>229</v>
      </c>
      <c r="E3278" s="255" t="s">
        <v>1018</v>
      </c>
      <c r="F3278" s="518" t="s">
        <v>2283</v>
      </c>
      <c r="G3278" s="518"/>
      <c r="H3278" s="257" t="s">
        <v>268</v>
      </c>
      <c r="I3278" s="258">
        <v>1</v>
      </c>
      <c r="J3278" s="258">
        <v>0</v>
      </c>
      <c r="K3278" s="259">
        <v>43.21</v>
      </c>
      <c r="L3278" s="259">
        <v>43.21</v>
      </c>
    </row>
    <row r="3279" spans="2:12" ht="25.5" x14ac:dyDescent="0.25">
      <c r="B3279" s="260"/>
      <c r="C3279" s="260"/>
      <c r="D3279" s="260"/>
      <c r="E3279" s="260"/>
      <c r="F3279" s="260"/>
      <c r="G3279" s="260" t="s">
        <v>2274</v>
      </c>
      <c r="H3279" s="261">
        <v>12.38</v>
      </c>
      <c r="I3279" s="260" t="s">
        <v>2275</v>
      </c>
      <c r="J3279" s="261">
        <v>11.72</v>
      </c>
      <c r="K3279" s="260" t="s">
        <v>2276</v>
      </c>
      <c r="L3279" s="261">
        <v>24.1</v>
      </c>
    </row>
    <row r="3280" spans="2:12" ht="25.5" x14ac:dyDescent="0.25">
      <c r="B3280" s="260"/>
      <c r="C3280" s="260"/>
      <c r="D3280" s="260"/>
      <c r="E3280" s="260"/>
      <c r="F3280" s="260"/>
      <c r="G3280" s="260" t="s">
        <v>2277</v>
      </c>
      <c r="H3280" s="261">
        <v>0</v>
      </c>
      <c r="I3280" s="519"/>
      <c r="J3280" s="519" t="s">
        <v>2278</v>
      </c>
      <c r="K3280" s="260"/>
      <c r="L3280" s="261">
        <v>67.31</v>
      </c>
    </row>
    <row r="3281" spans="2:12" ht="13.5" thickBot="1" x14ac:dyDescent="0.3">
      <c r="B3281" s="222"/>
      <c r="C3281" s="222"/>
      <c r="D3281" s="222"/>
      <c r="E3281" s="222"/>
      <c r="F3281" s="222"/>
      <c r="G3281" s="222"/>
      <c r="H3281" s="222"/>
      <c r="I3281" s="222" t="s">
        <v>2279</v>
      </c>
      <c r="J3281" s="262" t="s">
        <v>2728</v>
      </c>
      <c r="K3281" s="222" t="s">
        <v>2280</v>
      </c>
      <c r="L3281" s="263">
        <v>403.86</v>
      </c>
    </row>
    <row r="3282" spans="2:12" ht="13.5" thickTop="1" x14ac:dyDescent="0.25">
      <c r="B3282" s="264"/>
      <c r="C3282" s="264"/>
      <c r="D3282" s="264"/>
      <c r="E3282" s="264"/>
      <c r="F3282" s="264"/>
      <c r="G3282" s="264"/>
      <c r="H3282" s="264"/>
      <c r="I3282" s="264"/>
      <c r="J3282" s="264"/>
      <c r="K3282" s="264"/>
      <c r="L3282" s="264"/>
    </row>
    <row r="3283" spans="2:12" ht="45" x14ac:dyDescent="0.25">
      <c r="B3283" s="247" t="s">
        <v>1019</v>
      </c>
      <c r="C3283" s="248" t="s">
        <v>24</v>
      </c>
      <c r="D3283" s="247" t="s">
        <v>50</v>
      </c>
      <c r="E3283" s="247" t="s">
        <v>45</v>
      </c>
      <c r="F3283" s="520" t="s">
        <v>2152</v>
      </c>
      <c r="G3283" s="520"/>
      <c r="H3283" s="249" t="s">
        <v>39</v>
      </c>
      <c r="I3283" s="248" t="s">
        <v>41</v>
      </c>
      <c r="J3283" s="248" t="s">
        <v>2271</v>
      </c>
      <c r="K3283" s="248" t="s">
        <v>82</v>
      </c>
      <c r="L3283" s="248" t="s">
        <v>40</v>
      </c>
    </row>
    <row r="3284" spans="2:12" ht="25.5" x14ac:dyDescent="0.25">
      <c r="B3284" s="250" t="s">
        <v>2272</v>
      </c>
      <c r="C3284" s="251" t="s">
        <v>1020</v>
      </c>
      <c r="D3284" s="250" t="s">
        <v>229</v>
      </c>
      <c r="E3284" s="250" t="s">
        <v>1021</v>
      </c>
      <c r="F3284" s="521">
        <v>7</v>
      </c>
      <c r="G3284" s="521"/>
      <c r="H3284" s="252" t="s">
        <v>279</v>
      </c>
      <c r="I3284" s="253">
        <v>1</v>
      </c>
      <c r="J3284" s="254"/>
      <c r="K3284" s="254">
        <v>30.75</v>
      </c>
      <c r="L3284" s="254">
        <v>30.75</v>
      </c>
    </row>
    <row r="3285" spans="2:12" ht="25.5" x14ac:dyDescent="0.25">
      <c r="B3285" s="255" t="s">
        <v>2273</v>
      </c>
      <c r="C3285" s="256" t="s">
        <v>3510</v>
      </c>
      <c r="D3285" s="255" t="s">
        <v>229</v>
      </c>
      <c r="E3285" s="255" t="s">
        <v>1021</v>
      </c>
      <c r="F3285" s="518" t="s">
        <v>2283</v>
      </c>
      <c r="G3285" s="518"/>
      <c r="H3285" s="257" t="s">
        <v>268</v>
      </c>
      <c r="I3285" s="258">
        <v>1</v>
      </c>
      <c r="J3285" s="258">
        <v>0</v>
      </c>
      <c r="K3285" s="259">
        <v>14.68</v>
      </c>
      <c r="L3285" s="259">
        <v>14.68</v>
      </c>
    </row>
    <row r="3286" spans="2:12" ht="25.5" x14ac:dyDescent="0.25">
      <c r="B3286" s="255" t="s">
        <v>2273</v>
      </c>
      <c r="C3286" s="256" t="s">
        <v>2176</v>
      </c>
      <c r="D3286" s="255" t="s">
        <v>229</v>
      </c>
      <c r="E3286" s="255" t="s">
        <v>2177</v>
      </c>
      <c r="F3286" s="518" t="s">
        <v>2162</v>
      </c>
      <c r="G3286" s="518"/>
      <c r="H3286" s="257" t="s">
        <v>231</v>
      </c>
      <c r="I3286" s="258">
        <v>0.4</v>
      </c>
      <c r="J3286" s="258">
        <v>0</v>
      </c>
      <c r="K3286" s="259">
        <v>23.41</v>
      </c>
      <c r="L3286" s="259">
        <v>9.36</v>
      </c>
    </row>
    <row r="3287" spans="2:12" ht="25.5" x14ac:dyDescent="0.25">
      <c r="B3287" s="255" t="s">
        <v>2273</v>
      </c>
      <c r="C3287" s="256" t="s">
        <v>2163</v>
      </c>
      <c r="D3287" s="255" t="s">
        <v>229</v>
      </c>
      <c r="E3287" s="255" t="s">
        <v>2164</v>
      </c>
      <c r="F3287" s="518" t="s">
        <v>2162</v>
      </c>
      <c r="G3287" s="518"/>
      <c r="H3287" s="257" t="s">
        <v>231</v>
      </c>
      <c r="I3287" s="258">
        <v>0.4</v>
      </c>
      <c r="J3287" s="258">
        <v>0</v>
      </c>
      <c r="K3287" s="259">
        <v>16.78</v>
      </c>
      <c r="L3287" s="259">
        <v>6.71</v>
      </c>
    </row>
    <row r="3288" spans="2:12" ht="25.5" x14ac:dyDescent="0.25">
      <c r="B3288" s="260"/>
      <c r="C3288" s="260"/>
      <c r="D3288" s="260"/>
      <c r="E3288" s="260"/>
      <c r="F3288" s="260"/>
      <c r="G3288" s="260" t="s">
        <v>2274</v>
      </c>
      <c r="H3288" s="261">
        <v>8.25</v>
      </c>
      <c r="I3288" s="260" t="s">
        <v>2275</v>
      </c>
      <c r="J3288" s="261">
        <v>7.82</v>
      </c>
      <c r="K3288" s="260" t="s">
        <v>2276</v>
      </c>
      <c r="L3288" s="261">
        <v>16.07</v>
      </c>
    </row>
    <row r="3289" spans="2:12" ht="25.5" x14ac:dyDescent="0.25">
      <c r="B3289" s="260"/>
      <c r="C3289" s="260"/>
      <c r="D3289" s="260"/>
      <c r="E3289" s="260"/>
      <c r="F3289" s="260"/>
      <c r="G3289" s="260" t="s">
        <v>2277</v>
      </c>
      <c r="H3289" s="261">
        <v>0</v>
      </c>
      <c r="I3289" s="519"/>
      <c r="J3289" s="519" t="s">
        <v>2278</v>
      </c>
      <c r="K3289" s="260"/>
      <c r="L3289" s="261">
        <v>30.75</v>
      </c>
    </row>
    <row r="3290" spans="2:12" ht="13.5" thickBot="1" x14ac:dyDescent="0.3">
      <c r="B3290" s="222"/>
      <c r="C3290" s="222"/>
      <c r="D3290" s="222"/>
      <c r="E3290" s="222"/>
      <c r="F3290" s="222"/>
      <c r="G3290" s="222"/>
      <c r="H3290" s="222"/>
      <c r="I3290" s="222" t="s">
        <v>2279</v>
      </c>
      <c r="J3290" s="262" t="s">
        <v>2060</v>
      </c>
      <c r="K3290" s="222" t="s">
        <v>2280</v>
      </c>
      <c r="L3290" s="263">
        <v>153.75</v>
      </c>
    </row>
    <row r="3291" spans="2:12" ht="13.5" thickTop="1" x14ac:dyDescent="0.25">
      <c r="B3291" s="264"/>
      <c r="C3291" s="264"/>
      <c r="D3291" s="264"/>
      <c r="E3291" s="264"/>
      <c r="F3291" s="264"/>
      <c r="G3291" s="264"/>
      <c r="H3291" s="264"/>
      <c r="I3291" s="264"/>
      <c r="J3291" s="264"/>
      <c r="K3291" s="264"/>
      <c r="L3291" s="264"/>
    </row>
    <row r="3292" spans="2:12" ht="45" x14ac:dyDescent="0.25">
      <c r="B3292" s="247" t="s">
        <v>1022</v>
      </c>
      <c r="C3292" s="248" t="s">
        <v>24</v>
      </c>
      <c r="D3292" s="247" t="s">
        <v>50</v>
      </c>
      <c r="E3292" s="247" t="s">
        <v>45</v>
      </c>
      <c r="F3292" s="520" t="s">
        <v>2152</v>
      </c>
      <c r="G3292" s="520"/>
      <c r="H3292" s="249" t="s">
        <v>39</v>
      </c>
      <c r="I3292" s="248" t="s">
        <v>41</v>
      </c>
      <c r="J3292" s="248" t="s">
        <v>2271</v>
      </c>
      <c r="K3292" s="248" t="s">
        <v>82</v>
      </c>
      <c r="L3292" s="248" t="s">
        <v>40</v>
      </c>
    </row>
    <row r="3293" spans="2:12" ht="25.5" x14ac:dyDescent="0.25">
      <c r="B3293" s="250" t="s">
        <v>2272</v>
      </c>
      <c r="C3293" s="251" t="s">
        <v>1023</v>
      </c>
      <c r="D3293" s="250" t="s">
        <v>238</v>
      </c>
      <c r="E3293" s="250" t="s">
        <v>1024</v>
      </c>
      <c r="F3293" s="521">
        <v>707</v>
      </c>
      <c r="G3293" s="521"/>
      <c r="H3293" s="252" t="s">
        <v>279</v>
      </c>
      <c r="I3293" s="253">
        <v>1</v>
      </c>
      <c r="J3293" s="254"/>
      <c r="K3293" s="254">
        <v>403.44</v>
      </c>
      <c r="L3293" s="254">
        <v>403.44</v>
      </c>
    </row>
    <row r="3294" spans="2:12" ht="25.5" x14ac:dyDescent="0.25">
      <c r="B3294" s="255" t="s">
        <v>2273</v>
      </c>
      <c r="C3294" s="256" t="s">
        <v>3511</v>
      </c>
      <c r="D3294" s="255" t="s">
        <v>426</v>
      </c>
      <c r="E3294" s="255" t="s">
        <v>3512</v>
      </c>
      <c r="F3294" s="518" t="s">
        <v>2283</v>
      </c>
      <c r="G3294" s="518"/>
      <c r="H3294" s="257" t="s">
        <v>2979</v>
      </c>
      <c r="I3294" s="258">
        <v>1</v>
      </c>
      <c r="J3294" s="258">
        <v>0</v>
      </c>
      <c r="K3294" s="259">
        <v>363.25</v>
      </c>
      <c r="L3294" s="259">
        <v>363.25</v>
      </c>
    </row>
    <row r="3295" spans="2:12" ht="25.5" x14ac:dyDescent="0.25">
      <c r="B3295" s="255" t="s">
        <v>2273</v>
      </c>
      <c r="C3295" s="256" t="s">
        <v>2176</v>
      </c>
      <c r="D3295" s="255" t="s">
        <v>229</v>
      </c>
      <c r="E3295" s="255" t="s">
        <v>2177</v>
      </c>
      <c r="F3295" s="518" t="s">
        <v>2162</v>
      </c>
      <c r="G3295" s="518"/>
      <c r="H3295" s="257" t="s">
        <v>231</v>
      </c>
      <c r="I3295" s="258">
        <v>1</v>
      </c>
      <c r="J3295" s="258">
        <v>0</v>
      </c>
      <c r="K3295" s="259">
        <v>23.41</v>
      </c>
      <c r="L3295" s="259">
        <v>23.41</v>
      </c>
    </row>
    <row r="3296" spans="2:12" ht="25.5" x14ac:dyDescent="0.25">
      <c r="B3296" s="255" t="s">
        <v>2273</v>
      </c>
      <c r="C3296" s="256" t="s">
        <v>2163</v>
      </c>
      <c r="D3296" s="255" t="s">
        <v>229</v>
      </c>
      <c r="E3296" s="255" t="s">
        <v>2164</v>
      </c>
      <c r="F3296" s="518" t="s">
        <v>2162</v>
      </c>
      <c r="G3296" s="518"/>
      <c r="H3296" s="257" t="s">
        <v>231</v>
      </c>
      <c r="I3296" s="258">
        <v>1</v>
      </c>
      <c r="J3296" s="258">
        <v>0</v>
      </c>
      <c r="K3296" s="259">
        <v>16.78</v>
      </c>
      <c r="L3296" s="259">
        <v>16.78</v>
      </c>
    </row>
    <row r="3297" spans="2:12" ht="25.5" x14ac:dyDescent="0.25">
      <c r="B3297" s="260"/>
      <c r="C3297" s="260"/>
      <c r="D3297" s="260"/>
      <c r="E3297" s="260"/>
      <c r="F3297" s="260"/>
      <c r="G3297" s="260" t="s">
        <v>2274</v>
      </c>
      <c r="H3297" s="261">
        <v>20.64</v>
      </c>
      <c r="I3297" s="260" t="s">
        <v>2275</v>
      </c>
      <c r="J3297" s="261">
        <v>19.55</v>
      </c>
      <c r="K3297" s="260" t="s">
        <v>2276</v>
      </c>
      <c r="L3297" s="261">
        <v>40.19</v>
      </c>
    </row>
    <row r="3298" spans="2:12" ht="25.5" x14ac:dyDescent="0.25">
      <c r="B3298" s="260"/>
      <c r="C3298" s="260"/>
      <c r="D3298" s="260"/>
      <c r="E3298" s="260"/>
      <c r="F3298" s="260"/>
      <c r="G3298" s="260" t="s">
        <v>2277</v>
      </c>
      <c r="H3298" s="261">
        <v>0</v>
      </c>
      <c r="I3298" s="519"/>
      <c r="J3298" s="519" t="s">
        <v>2278</v>
      </c>
      <c r="K3298" s="260"/>
      <c r="L3298" s="261">
        <v>403.44</v>
      </c>
    </row>
    <row r="3299" spans="2:12" ht="13.5" thickBot="1" x14ac:dyDescent="0.3">
      <c r="B3299" s="222"/>
      <c r="C3299" s="222"/>
      <c r="D3299" s="222"/>
      <c r="E3299" s="222"/>
      <c r="F3299" s="222"/>
      <c r="G3299" s="222"/>
      <c r="H3299" s="222"/>
      <c r="I3299" s="222" t="s">
        <v>2279</v>
      </c>
      <c r="J3299" s="262" t="s">
        <v>2553</v>
      </c>
      <c r="K3299" s="222" t="s">
        <v>2280</v>
      </c>
      <c r="L3299" s="263">
        <v>403.44</v>
      </c>
    </row>
    <row r="3300" spans="2:12" ht="13.5" thickTop="1" x14ac:dyDescent="0.25">
      <c r="B3300" s="264"/>
      <c r="C3300" s="264"/>
      <c r="D3300" s="264"/>
      <c r="E3300" s="264"/>
      <c r="F3300" s="264"/>
      <c r="G3300" s="264"/>
      <c r="H3300" s="264"/>
      <c r="I3300" s="264"/>
      <c r="J3300" s="264"/>
      <c r="K3300" s="264"/>
      <c r="L3300" s="264"/>
    </row>
    <row r="3301" spans="2:12" ht="45" x14ac:dyDescent="0.25">
      <c r="B3301" s="247" t="s">
        <v>1025</v>
      </c>
      <c r="C3301" s="248" t="s">
        <v>24</v>
      </c>
      <c r="D3301" s="247" t="s">
        <v>50</v>
      </c>
      <c r="E3301" s="247" t="s">
        <v>45</v>
      </c>
      <c r="F3301" s="520" t="s">
        <v>2152</v>
      </c>
      <c r="G3301" s="520"/>
      <c r="H3301" s="249" t="s">
        <v>39</v>
      </c>
      <c r="I3301" s="248" t="s">
        <v>41</v>
      </c>
      <c r="J3301" s="248" t="s">
        <v>82</v>
      </c>
      <c r="K3301" s="248" t="s">
        <v>40</v>
      </c>
      <c r="L3301"/>
    </row>
    <row r="3302" spans="2:12" ht="25.5" x14ac:dyDescent="0.25">
      <c r="B3302" s="250" t="s">
        <v>2272</v>
      </c>
      <c r="C3302" s="251" t="s">
        <v>1026</v>
      </c>
      <c r="D3302" s="250" t="s">
        <v>462</v>
      </c>
      <c r="E3302" s="250" t="s">
        <v>1027</v>
      </c>
      <c r="F3302" s="521" t="s">
        <v>3513</v>
      </c>
      <c r="G3302" s="521"/>
      <c r="H3302" s="252" t="s">
        <v>279</v>
      </c>
      <c r="I3302" s="253">
        <v>1</v>
      </c>
      <c r="J3302" s="254">
        <v>284</v>
      </c>
      <c r="K3302" s="254">
        <v>284</v>
      </c>
      <c r="L3302"/>
    </row>
    <row r="3303" spans="2:12" ht="15" x14ac:dyDescent="0.25">
      <c r="B3303" s="247" t="s">
        <v>38</v>
      </c>
      <c r="C3303" s="248" t="s">
        <v>24</v>
      </c>
      <c r="D3303" s="247" t="s">
        <v>50</v>
      </c>
      <c r="E3303" s="247" t="s">
        <v>45</v>
      </c>
      <c r="F3303" s="520" t="s">
        <v>2152</v>
      </c>
      <c r="G3303" s="522"/>
      <c r="H3303" s="249" t="s">
        <v>39</v>
      </c>
      <c r="I3303" s="248" t="s">
        <v>41</v>
      </c>
      <c r="J3303" s="248" t="s">
        <v>82</v>
      </c>
      <c r="K3303" s="248" t="s">
        <v>40</v>
      </c>
      <c r="L3303"/>
    </row>
    <row r="3304" spans="2:12" ht="15" x14ac:dyDescent="0.25">
      <c r="B3304" s="255" t="s">
        <v>2273</v>
      </c>
      <c r="C3304" s="256" t="s">
        <v>3514</v>
      </c>
      <c r="D3304" s="255" t="s">
        <v>462</v>
      </c>
      <c r="E3304" s="255" t="s">
        <v>3515</v>
      </c>
      <c r="F3304" s="518" t="s">
        <v>2283</v>
      </c>
      <c r="G3304" s="518"/>
      <c r="H3304" s="257" t="s">
        <v>268</v>
      </c>
      <c r="I3304" s="258">
        <v>1</v>
      </c>
      <c r="J3304" s="259" t="s">
        <v>2124</v>
      </c>
      <c r="K3304" s="270" t="s">
        <v>2124</v>
      </c>
      <c r="L3304"/>
    </row>
    <row r="3305" spans="2:12" ht="15" x14ac:dyDescent="0.25">
      <c r="B3305" s="523" t="s">
        <v>2697</v>
      </c>
      <c r="C3305" s="522"/>
      <c r="D3305" s="522"/>
      <c r="E3305" s="522"/>
      <c r="F3305" s="522"/>
      <c r="G3305" s="522"/>
      <c r="H3305" s="522"/>
      <c r="I3305" s="522"/>
      <c r="J3305" s="522"/>
      <c r="K3305" s="522"/>
      <c r="L3305"/>
    </row>
    <row r="3306" spans="2:12" ht="15" x14ac:dyDescent="0.25">
      <c r="B3306" s="247" t="s">
        <v>38</v>
      </c>
      <c r="C3306" s="248" t="s">
        <v>24</v>
      </c>
      <c r="D3306" s="247" t="s">
        <v>50</v>
      </c>
      <c r="E3306" s="247" t="s">
        <v>45</v>
      </c>
      <c r="F3306" s="520" t="s">
        <v>2152</v>
      </c>
      <c r="G3306" s="522"/>
      <c r="H3306" s="249" t="s">
        <v>39</v>
      </c>
      <c r="I3306" s="248" t="s">
        <v>41</v>
      </c>
      <c r="J3306" s="248" t="s">
        <v>82</v>
      </c>
      <c r="K3306" s="248" t="s">
        <v>40</v>
      </c>
      <c r="L3306"/>
    </row>
    <row r="3307" spans="2:12" ht="15" x14ac:dyDescent="0.25">
      <c r="B3307" s="255" t="s">
        <v>2273</v>
      </c>
      <c r="C3307" s="256" t="s">
        <v>3514</v>
      </c>
      <c r="D3307" s="255" t="s">
        <v>462</v>
      </c>
      <c r="E3307" s="255" t="s">
        <v>3515</v>
      </c>
      <c r="F3307" s="518" t="s">
        <v>2283</v>
      </c>
      <c r="G3307" s="518"/>
      <c r="H3307" s="257" t="s">
        <v>268</v>
      </c>
      <c r="I3307" s="258">
        <v>1</v>
      </c>
      <c r="J3307" s="259" t="s">
        <v>2124</v>
      </c>
      <c r="K3307" s="270" t="s">
        <v>2124</v>
      </c>
      <c r="L3307"/>
    </row>
    <row r="3308" spans="2:12" ht="25.5" x14ac:dyDescent="0.25">
      <c r="B3308" s="260"/>
      <c r="C3308" s="260"/>
      <c r="D3308" s="260"/>
      <c r="E3308" s="260"/>
      <c r="F3308" s="260" t="s">
        <v>2274</v>
      </c>
      <c r="G3308" s="261">
        <v>0</v>
      </c>
      <c r="H3308" s="260" t="s">
        <v>2275</v>
      </c>
      <c r="I3308" s="261">
        <v>0</v>
      </c>
      <c r="J3308" s="260" t="s">
        <v>2276</v>
      </c>
      <c r="K3308" s="261">
        <v>0</v>
      </c>
      <c r="L3308"/>
    </row>
    <row r="3309" spans="2:12" ht="25.5" x14ac:dyDescent="0.25">
      <c r="B3309" s="260"/>
      <c r="C3309" s="260"/>
      <c r="D3309" s="260"/>
      <c r="E3309" s="260"/>
      <c r="F3309" s="260" t="s">
        <v>2277</v>
      </c>
      <c r="G3309" s="261">
        <v>0</v>
      </c>
      <c r="H3309" s="260"/>
      <c r="I3309" s="519" t="s">
        <v>2278</v>
      </c>
      <c r="J3309" s="519"/>
      <c r="K3309" s="261">
        <v>284</v>
      </c>
      <c r="L3309"/>
    </row>
    <row r="3310" spans="2:12" ht="15.75" thickBot="1" x14ac:dyDescent="0.3">
      <c r="B3310" s="222"/>
      <c r="C3310" s="222"/>
      <c r="D3310" s="222"/>
      <c r="E3310" s="222"/>
      <c r="F3310" s="222"/>
      <c r="G3310" s="222"/>
      <c r="H3310" s="222" t="s">
        <v>2279</v>
      </c>
      <c r="I3310" s="262" t="s">
        <v>2729</v>
      </c>
      <c r="J3310" s="222" t="s">
        <v>2280</v>
      </c>
      <c r="K3310" s="263">
        <v>852</v>
      </c>
      <c r="L3310"/>
    </row>
    <row r="3311" spans="2:12" ht="15.75" thickTop="1" x14ac:dyDescent="0.25">
      <c r="B3311" s="264"/>
      <c r="C3311" s="264"/>
      <c r="D3311" s="264"/>
      <c r="E3311" s="264"/>
      <c r="F3311" s="264"/>
      <c r="G3311" s="264"/>
      <c r="H3311" s="264"/>
      <c r="I3311" s="264"/>
      <c r="J3311" s="264"/>
      <c r="K3311" s="264"/>
      <c r="L3311"/>
    </row>
    <row r="3312" spans="2:12" ht="45" x14ac:dyDescent="0.25">
      <c r="B3312" s="247" t="s">
        <v>1028</v>
      </c>
      <c r="C3312" s="248" t="s">
        <v>24</v>
      </c>
      <c r="D3312" s="247" t="s">
        <v>50</v>
      </c>
      <c r="E3312" s="247" t="s">
        <v>45</v>
      </c>
      <c r="F3312" s="520" t="s">
        <v>2152</v>
      </c>
      <c r="G3312" s="520"/>
      <c r="H3312" s="249" t="s">
        <v>39</v>
      </c>
      <c r="I3312" s="248" t="s">
        <v>41</v>
      </c>
      <c r="J3312" s="248" t="s">
        <v>2271</v>
      </c>
      <c r="K3312" s="248" t="s">
        <v>82</v>
      </c>
      <c r="L3312" s="248" t="s">
        <v>40</v>
      </c>
    </row>
    <row r="3313" spans="2:12" ht="25.5" x14ac:dyDescent="0.25">
      <c r="B3313" s="250" t="s">
        <v>2272</v>
      </c>
      <c r="C3313" s="251" t="s">
        <v>1029</v>
      </c>
      <c r="D3313" s="250" t="s">
        <v>229</v>
      </c>
      <c r="E3313" s="250" t="s">
        <v>1030</v>
      </c>
      <c r="F3313" s="521">
        <v>7</v>
      </c>
      <c r="G3313" s="521"/>
      <c r="H3313" s="252" t="s">
        <v>279</v>
      </c>
      <c r="I3313" s="253">
        <v>1</v>
      </c>
      <c r="J3313" s="254"/>
      <c r="K3313" s="254">
        <v>419.95</v>
      </c>
      <c r="L3313" s="254">
        <v>419.95</v>
      </c>
    </row>
    <row r="3314" spans="2:12" ht="25.5" x14ac:dyDescent="0.25">
      <c r="B3314" s="255" t="s">
        <v>2273</v>
      </c>
      <c r="C3314" s="256" t="s">
        <v>2163</v>
      </c>
      <c r="D3314" s="255" t="s">
        <v>229</v>
      </c>
      <c r="E3314" s="255" t="s">
        <v>2164</v>
      </c>
      <c r="F3314" s="518" t="s">
        <v>2162</v>
      </c>
      <c r="G3314" s="518"/>
      <c r="H3314" s="257" t="s">
        <v>231</v>
      </c>
      <c r="I3314" s="258">
        <v>0.9</v>
      </c>
      <c r="J3314" s="258">
        <v>0</v>
      </c>
      <c r="K3314" s="259">
        <v>16.78</v>
      </c>
      <c r="L3314" s="259">
        <v>15.1</v>
      </c>
    </row>
    <row r="3315" spans="2:12" ht="25.5" x14ac:dyDescent="0.25">
      <c r="B3315" s="255" t="s">
        <v>2273</v>
      </c>
      <c r="C3315" s="256" t="s">
        <v>2176</v>
      </c>
      <c r="D3315" s="255" t="s">
        <v>229</v>
      </c>
      <c r="E3315" s="255" t="s">
        <v>2177</v>
      </c>
      <c r="F3315" s="518" t="s">
        <v>2162</v>
      </c>
      <c r="G3315" s="518"/>
      <c r="H3315" s="257" t="s">
        <v>231</v>
      </c>
      <c r="I3315" s="258">
        <v>0.9</v>
      </c>
      <c r="J3315" s="258">
        <v>0</v>
      </c>
      <c r="K3315" s="259">
        <v>23.41</v>
      </c>
      <c r="L3315" s="259">
        <v>21.07</v>
      </c>
    </row>
    <row r="3316" spans="2:12" ht="25.5" x14ac:dyDescent="0.25">
      <c r="B3316" s="255" t="s">
        <v>2273</v>
      </c>
      <c r="C3316" s="256" t="s">
        <v>2991</v>
      </c>
      <c r="D3316" s="255" t="s">
        <v>229</v>
      </c>
      <c r="E3316" s="255" t="s">
        <v>1030</v>
      </c>
      <c r="F3316" s="518" t="s">
        <v>2283</v>
      </c>
      <c r="G3316" s="518"/>
      <c r="H3316" s="257" t="s">
        <v>268</v>
      </c>
      <c r="I3316" s="258">
        <v>1</v>
      </c>
      <c r="J3316" s="258">
        <v>0</v>
      </c>
      <c r="K3316" s="259">
        <v>383.79</v>
      </c>
      <c r="L3316" s="259">
        <v>383.79</v>
      </c>
    </row>
    <row r="3317" spans="2:12" ht="25.5" x14ac:dyDescent="0.25">
      <c r="B3317" s="260"/>
      <c r="C3317" s="260"/>
      <c r="D3317" s="260"/>
      <c r="E3317" s="260"/>
      <c r="F3317" s="260"/>
      <c r="G3317" s="260" t="s">
        <v>2274</v>
      </c>
      <c r="H3317" s="261">
        <v>18.57</v>
      </c>
      <c r="I3317" s="260" t="s">
        <v>2275</v>
      </c>
      <c r="J3317" s="261">
        <v>17.59</v>
      </c>
      <c r="K3317" s="260" t="s">
        <v>2276</v>
      </c>
      <c r="L3317" s="261">
        <v>36.159999999999997</v>
      </c>
    </row>
    <row r="3318" spans="2:12" ht="25.5" x14ac:dyDescent="0.25">
      <c r="B3318" s="260"/>
      <c r="C3318" s="260"/>
      <c r="D3318" s="260"/>
      <c r="E3318" s="260"/>
      <c r="F3318" s="260"/>
      <c r="G3318" s="260" t="s">
        <v>2277</v>
      </c>
      <c r="H3318" s="261">
        <v>0</v>
      </c>
      <c r="I3318" s="519"/>
      <c r="J3318" s="519" t="s">
        <v>2278</v>
      </c>
      <c r="K3318" s="260"/>
      <c r="L3318" s="261">
        <v>419.95</v>
      </c>
    </row>
    <row r="3319" spans="2:12" ht="13.5" thickBot="1" x14ac:dyDescent="0.3">
      <c r="B3319" s="222"/>
      <c r="C3319" s="222"/>
      <c r="D3319" s="222"/>
      <c r="E3319" s="222"/>
      <c r="F3319" s="222"/>
      <c r="G3319" s="222"/>
      <c r="H3319" s="222"/>
      <c r="I3319" s="222" t="s">
        <v>2279</v>
      </c>
      <c r="J3319" s="262" t="s">
        <v>2553</v>
      </c>
      <c r="K3319" s="222" t="s">
        <v>2280</v>
      </c>
      <c r="L3319" s="263">
        <v>419.95</v>
      </c>
    </row>
    <row r="3320" spans="2:12" ht="13.5" thickTop="1" x14ac:dyDescent="0.25">
      <c r="B3320" s="264"/>
      <c r="C3320" s="264"/>
      <c r="D3320" s="264"/>
      <c r="E3320" s="264"/>
      <c r="F3320" s="264"/>
      <c r="G3320" s="264"/>
      <c r="H3320" s="264"/>
      <c r="I3320" s="264"/>
      <c r="J3320" s="264"/>
      <c r="K3320" s="264"/>
      <c r="L3320" s="264"/>
    </row>
    <row r="3321" spans="2:12" ht="45" x14ac:dyDescent="0.25">
      <c r="B3321" s="247" t="s">
        <v>1031</v>
      </c>
      <c r="C3321" s="248" t="s">
        <v>24</v>
      </c>
      <c r="D3321" s="247" t="s">
        <v>50</v>
      </c>
      <c r="E3321" s="247" t="s">
        <v>45</v>
      </c>
      <c r="F3321" s="520" t="s">
        <v>2152</v>
      </c>
      <c r="G3321" s="520"/>
      <c r="H3321" s="249" t="s">
        <v>39</v>
      </c>
      <c r="I3321" s="248" t="s">
        <v>41</v>
      </c>
      <c r="J3321" s="248" t="s">
        <v>2271</v>
      </c>
      <c r="K3321" s="248" t="s">
        <v>82</v>
      </c>
      <c r="L3321" s="248" t="s">
        <v>40</v>
      </c>
    </row>
    <row r="3322" spans="2:12" ht="25.5" x14ac:dyDescent="0.25">
      <c r="B3322" s="250" t="s">
        <v>2272</v>
      </c>
      <c r="C3322" s="251" t="s">
        <v>1032</v>
      </c>
      <c r="D3322" s="250" t="s">
        <v>426</v>
      </c>
      <c r="E3322" s="250" t="s">
        <v>1033</v>
      </c>
      <c r="F3322" s="521" t="s">
        <v>3516</v>
      </c>
      <c r="G3322" s="521"/>
      <c r="H3322" s="252" t="s">
        <v>428</v>
      </c>
      <c r="I3322" s="253">
        <v>1</v>
      </c>
      <c r="J3322" s="254"/>
      <c r="K3322" s="254">
        <v>228.238</v>
      </c>
      <c r="L3322" s="254">
        <v>228.238</v>
      </c>
    </row>
    <row r="3323" spans="2:12" ht="25.5" x14ac:dyDescent="0.25">
      <c r="B3323" s="255" t="s">
        <v>2273</v>
      </c>
      <c r="C3323" s="256" t="s">
        <v>2176</v>
      </c>
      <c r="D3323" s="255" t="s">
        <v>229</v>
      </c>
      <c r="E3323" s="255" t="s">
        <v>2177</v>
      </c>
      <c r="F3323" s="518" t="s">
        <v>2162</v>
      </c>
      <c r="G3323" s="518"/>
      <c r="H3323" s="257" t="s">
        <v>231</v>
      </c>
      <c r="I3323" s="258">
        <v>0.9</v>
      </c>
      <c r="J3323" s="258">
        <v>0</v>
      </c>
      <c r="K3323" s="259">
        <v>23.41</v>
      </c>
      <c r="L3323" s="259">
        <v>21.07</v>
      </c>
    </row>
    <row r="3324" spans="2:12" x14ac:dyDescent="0.25">
      <c r="B3324" s="255" t="s">
        <v>2273</v>
      </c>
      <c r="C3324" s="256" t="s">
        <v>3517</v>
      </c>
      <c r="D3324" s="255" t="s">
        <v>426</v>
      </c>
      <c r="E3324" s="255" t="s">
        <v>3518</v>
      </c>
      <c r="F3324" s="518" t="s">
        <v>2283</v>
      </c>
      <c r="G3324" s="518"/>
      <c r="H3324" s="257" t="s">
        <v>428</v>
      </c>
      <c r="I3324" s="258">
        <v>1</v>
      </c>
      <c r="J3324" s="258">
        <v>0</v>
      </c>
      <c r="K3324" s="259">
        <v>186.1</v>
      </c>
      <c r="L3324" s="259">
        <v>186.1</v>
      </c>
    </row>
    <row r="3325" spans="2:12" ht="25.5" x14ac:dyDescent="0.25">
      <c r="B3325" s="255" t="s">
        <v>2273</v>
      </c>
      <c r="C3325" s="256" t="s">
        <v>2167</v>
      </c>
      <c r="D3325" s="255" t="s">
        <v>229</v>
      </c>
      <c r="E3325" s="255" t="s">
        <v>2168</v>
      </c>
      <c r="F3325" s="518" t="s">
        <v>2162</v>
      </c>
      <c r="G3325" s="518"/>
      <c r="H3325" s="257" t="s">
        <v>231</v>
      </c>
      <c r="I3325" s="258">
        <v>0.9</v>
      </c>
      <c r="J3325" s="258">
        <v>0</v>
      </c>
      <c r="K3325" s="259">
        <v>23.41</v>
      </c>
      <c r="L3325" s="259">
        <v>21.07</v>
      </c>
    </row>
    <row r="3326" spans="2:12" ht="25.5" x14ac:dyDescent="0.25">
      <c r="B3326" s="260"/>
      <c r="C3326" s="260"/>
      <c r="D3326" s="260"/>
      <c r="E3326" s="260"/>
      <c r="F3326" s="260"/>
      <c r="G3326" s="260" t="s">
        <v>2274</v>
      </c>
      <c r="H3326" s="261">
        <v>21.64</v>
      </c>
      <c r="I3326" s="260" t="s">
        <v>2275</v>
      </c>
      <c r="J3326" s="261">
        <v>20.5</v>
      </c>
      <c r="K3326" s="260" t="s">
        <v>2276</v>
      </c>
      <c r="L3326" s="261">
        <v>42.137999999999998</v>
      </c>
    </row>
    <row r="3327" spans="2:12" ht="25.5" x14ac:dyDescent="0.25">
      <c r="B3327" s="260"/>
      <c r="C3327" s="260"/>
      <c r="D3327" s="260"/>
      <c r="E3327" s="260"/>
      <c r="F3327" s="260"/>
      <c r="G3327" s="260" t="s">
        <v>2277</v>
      </c>
      <c r="H3327" s="261">
        <v>0</v>
      </c>
      <c r="I3327" s="519"/>
      <c r="J3327" s="519" t="s">
        <v>2278</v>
      </c>
      <c r="K3327" s="260"/>
      <c r="L3327" s="261">
        <v>228.238</v>
      </c>
    </row>
    <row r="3328" spans="2:12" ht="13.5" thickBot="1" x14ac:dyDescent="0.3">
      <c r="B3328" s="222"/>
      <c r="C3328" s="222"/>
      <c r="D3328" s="222"/>
      <c r="E3328" s="222"/>
      <c r="F3328" s="222"/>
      <c r="G3328" s="222"/>
      <c r="H3328" s="222"/>
      <c r="I3328" s="222" t="s">
        <v>2279</v>
      </c>
      <c r="J3328" s="262" t="s">
        <v>2729</v>
      </c>
      <c r="K3328" s="222" t="s">
        <v>2280</v>
      </c>
      <c r="L3328" s="263">
        <v>684.72</v>
      </c>
    </row>
    <row r="3329" spans="2:12" ht="13.5" thickTop="1" x14ac:dyDescent="0.25">
      <c r="B3329" s="264"/>
      <c r="C3329" s="264"/>
      <c r="D3329" s="264"/>
      <c r="E3329" s="264"/>
      <c r="F3329" s="264"/>
      <c r="G3329" s="264"/>
      <c r="H3329" s="264"/>
      <c r="I3329" s="264"/>
      <c r="J3329" s="264"/>
      <c r="K3329" s="264"/>
      <c r="L3329" s="264"/>
    </row>
    <row r="3330" spans="2:12" ht="45" x14ac:dyDescent="0.25">
      <c r="B3330" s="247" t="s">
        <v>1034</v>
      </c>
      <c r="C3330" s="248" t="s">
        <v>24</v>
      </c>
      <c r="D3330" s="247" t="s">
        <v>50</v>
      </c>
      <c r="E3330" s="247" t="s">
        <v>45</v>
      </c>
      <c r="F3330" s="520" t="s">
        <v>2152</v>
      </c>
      <c r="G3330" s="520"/>
      <c r="H3330" s="249" t="s">
        <v>39</v>
      </c>
      <c r="I3330" s="248" t="s">
        <v>41</v>
      </c>
      <c r="J3330" s="248" t="s">
        <v>2271</v>
      </c>
      <c r="K3330" s="248" t="s">
        <v>82</v>
      </c>
      <c r="L3330" s="248" t="s">
        <v>40</v>
      </c>
    </row>
    <row r="3331" spans="2:12" ht="25.5" x14ac:dyDescent="0.25">
      <c r="B3331" s="250" t="s">
        <v>2272</v>
      </c>
      <c r="C3331" s="251" t="s">
        <v>1035</v>
      </c>
      <c r="D3331" s="250" t="s">
        <v>229</v>
      </c>
      <c r="E3331" s="250" t="s">
        <v>1036</v>
      </c>
      <c r="F3331" s="521">
        <v>7</v>
      </c>
      <c r="G3331" s="521"/>
      <c r="H3331" s="252" t="s">
        <v>628</v>
      </c>
      <c r="I3331" s="253">
        <v>1</v>
      </c>
      <c r="J3331" s="254"/>
      <c r="K3331" s="254">
        <v>16.88</v>
      </c>
      <c r="L3331" s="254">
        <v>16.88</v>
      </c>
    </row>
    <row r="3332" spans="2:12" ht="25.5" x14ac:dyDescent="0.25">
      <c r="B3332" s="255" t="s">
        <v>2273</v>
      </c>
      <c r="C3332" s="256" t="s">
        <v>2163</v>
      </c>
      <c r="D3332" s="255" t="s">
        <v>229</v>
      </c>
      <c r="E3332" s="255" t="s">
        <v>2164</v>
      </c>
      <c r="F3332" s="518" t="s">
        <v>2162</v>
      </c>
      <c r="G3332" s="518"/>
      <c r="H3332" s="257" t="s">
        <v>231</v>
      </c>
      <c r="I3332" s="258">
        <v>0.2</v>
      </c>
      <c r="J3332" s="258">
        <v>0</v>
      </c>
      <c r="K3332" s="259">
        <v>16.78</v>
      </c>
      <c r="L3332" s="259">
        <v>3.36</v>
      </c>
    </row>
    <row r="3333" spans="2:12" ht="25.5" x14ac:dyDescent="0.25">
      <c r="B3333" s="255" t="s">
        <v>2273</v>
      </c>
      <c r="C3333" s="256" t="s">
        <v>2971</v>
      </c>
      <c r="D3333" s="255" t="s">
        <v>229</v>
      </c>
      <c r="E3333" s="255" t="s">
        <v>1036</v>
      </c>
      <c r="F3333" s="518" t="s">
        <v>2283</v>
      </c>
      <c r="G3333" s="518"/>
      <c r="H3333" s="257" t="s">
        <v>292</v>
      </c>
      <c r="I3333" s="258">
        <v>1</v>
      </c>
      <c r="J3333" s="258">
        <v>0</v>
      </c>
      <c r="K3333" s="259">
        <v>8.85</v>
      </c>
      <c r="L3333" s="259">
        <v>8.85</v>
      </c>
    </row>
    <row r="3334" spans="2:12" ht="25.5" x14ac:dyDescent="0.25">
      <c r="B3334" s="255" t="s">
        <v>2273</v>
      </c>
      <c r="C3334" s="256" t="s">
        <v>2176</v>
      </c>
      <c r="D3334" s="255" t="s">
        <v>229</v>
      </c>
      <c r="E3334" s="255" t="s">
        <v>2177</v>
      </c>
      <c r="F3334" s="518" t="s">
        <v>2162</v>
      </c>
      <c r="G3334" s="518"/>
      <c r="H3334" s="257" t="s">
        <v>231</v>
      </c>
      <c r="I3334" s="258">
        <v>0.2</v>
      </c>
      <c r="J3334" s="258">
        <v>0</v>
      </c>
      <c r="K3334" s="259">
        <v>23.41</v>
      </c>
      <c r="L3334" s="259">
        <v>4.68</v>
      </c>
    </row>
    <row r="3335" spans="2:12" ht="25.5" x14ac:dyDescent="0.25">
      <c r="B3335" s="260"/>
      <c r="C3335" s="260"/>
      <c r="D3335" s="260"/>
      <c r="E3335" s="260"/>
      <c r="F3335" s="260"/>
      <c r="G3335" s="260" t="s">
        <v>2274</v>
      </c>
      <c r="H3335" s="261">
        <v>4.12</v>
      </c>
      <c r="I3335" s="260" t="s">
        <v>2275</v>
      </c>
      <c r="J3335" s="261">
        <v>3.91</v>
      </c>
      <c r="K3335" s="260" t="s">
        <v>2276</v>
      </c>
      <c r="L3335" s="261">
        <v>8.0299999999999994</v>
      </c>
    </row>
    <row r="3336" spans="2:12" ht="25.5" x14ac:dyDescent="0.25">
      <c r="B3336" s="260"/>
      <c r="C3336" s="260"/>
      <c r="D3336" s="260"/>
      <c r="E3336" s="260"/>
      <c r="F3336" s="260"/>
      <c r="G3336" s="260" t="s">
        <v>2277</v>
      </c>
      <c r="H3336" s="261">
        <v>0</v>
      </c>
      <c r="I3336" s="519"/>
      <c r="J3336" s="519" t="s">
        <v>2278</v>
      </c>
      <c r="K3336" s="260"/>
      <c r="L3336" s="261">
        <v>16.88</v>
      </c>
    </row>
    <row r="3337" spans="2:12" ht="13.5" thickBot="1" x14ac:dyDescent="0.3">
      <c r="B3337" s="222"/>
      <c r="C3337" s="222"/>
      <c r="D3337" s="222"/>
      <c r="E3337" s="222"/>
      <c r="F3337" s="222"/>
      <c r="G3337" s="222"/>
      <c r="H3337" s="222"/>
      <c r="I3337" s="222" t="s">
        <v>2279</v>
      </c>
      <c r="J3337" s="262" t="s">
        <v>2060</v>
      </c>
      <c r="K3337" s="222" t="s">
        <v>2280</v>
      </c>
      <c r="L3337" s="263">
        <v>84.4</v>
      </c>
    </row>
    <row r="3338" spans="2:12" ht="13.5" thickTop="1" x14ac:dyDescent="0.25">
      <c r="B3338" s="264"/>
      <c r="C3338" s="264"/>
      <c r="D3338" s="264"/>
      <c r="E3338" s="264"/>
      <c r="F3338" s="264"/>
      <c r="G3338" s="264"/>
      <c r="H3338" s="264"/>
      <c r="I3338" s="264"/>
      <c r="J3338" s="264"/>
      <c r="K3338" s="264"/>
      <c r="L3338" s="264"/>
    </row>
    <row r="3339" spans="2:12" ht="45" x14ac:dyDescent="0.25">
      <c r="B3339" s="247" t="s">
        <v>1037</v>
      </c>
      <c r="C3339" s="248" t="s">
        <v>24</v>
      </c>
      <c r="D3339" s="247" t="s">
        <v>50</v>
      </c>
      <c r="E3339" s="247" t="s">
        <v>45</v>
      </c>
      <c r="F3339" s="520" t="s">
        <v>2152</v>
      </c>
      <c r="G3339" s="520"/>
      <c r="H3339" s="249" t="s">
        <v>39</v>
      </c>
      <c r="I3339" s="248" t="s">
        <v>41</v>
      </c>
      <c r="J3339" s="248" t="s">
        <v>2271</v>
      </c>
      <c r="K3339" s="248" t="s">
        <v>82</v>
      </c>
      <c r="L3339" s="248" t="s">
        <v>40</v>
      </c>
    </row>
    <row r="3340" spans="2:12" ht="51" x14ac:dyDescent="0.25">
      <c r="B3340" s="250" t="s">
        <v>2272</v>
      </c>
      <c r="C3340" s="251" t="s">
        <v>1038</v>
      </c>
      <c r="D3340" s="250" t="s">
        <v>434</v>
      </c>
      <c r="E3340" s="250" t="s">
        <v>1039</v>
      </c>
      <c r="F3340" s="521" t="s">
        <v>3519</v>
      </c>
      <c r="G3340" s="521"/>
      <c r="H3340" s="252" t="s">
        <v>628</v>
      </c>
      <c r="I3340" s="253">
        <v>1</v>
      </c>
      <c r="J3340" s="254"/>
      <c r="K3340" s="254">
        <v>7.8</v>
      </c>
      <c r="L3340" s="254">
        <v>7.8</v>
      </c>
    </row>
    <row r="3341" spans="2:12" ht="25.5" x14ac:dyDescent="0.25">
      <c r="B3341" s="255" t="s">
        <v>2273</v>
      </c>
      <c r="C3341" s="256" t="s">
        <v>2176</v>
      </c>
      <c r="D3341" s="255" t="s">
        <v>229</v>
      </c>
      <c r="E3341" s="255" t="s">
        <v>2177</v>
      </c>
      <c r="F3341" s="518" t="s">
        <v>2162</v>
      </c>
      <c r="G3341" s="518"/>
      <c r="H3341" s="257" t="s">
        <v>231</v>
      </c>
      <c r="I3341" s="258">
        <v>0.14899999999999999</v>
      </c>
      <c r="J3341" s="258">
        <v>0</v>
      </c>
      <c r="K3341" s="259">
        <v>23.41</v>
      </c>
      <c r="L3341" s="259">
        <v>3.49</v>
      </c>
    </row>
    <row r="3342" spans="2:12" ht="25.5" x14ac:dyDescent="0.25">
      <c r="B3342" s="255" t="s">
        <v>2273</v>
      </c>
      <c r="C3342" s="256" t="s">
        <v>2160</v>
      </c>
      <c r="D3342" s="255" t="s">
        <v>229</v>
      </c>
      <c r="E3342" s="255" t="s">
        <v>2161</v>
      </c>
      <c r="F3342" s="518" t="s">
        <v>2162</v>
      </c>
      <c r="G3342" s="518"/>
      <c r="H3342" s="257" t="s">
        <v>231</v>
      </c>
      <c r="I3342" s="258">
        <v>0.14899999999999999</v>
      </c>
      <c r="J3342" s="258">
        <v>0</v>
      </c>
      <c r="K3342" s="259">
        <v>15.3</v>
      </c>
      <c r="L3342" s="259">
        <v>2.2799999999999998</v>
      </c>
    </row>
    <row r="3343" spans="2:12" ht="25.5" x14ac:dyDescent="0.25">
      <c r="B3343" s="255" t="s">
        <v>2273</v>
      </c>
      <c r="C3343" s="256" t="s">
        <v>2712</v>
      </c>
      <c r="D3343" s="255" t="s">
        <v>434</v>
      </c>
      <c r="E3343" s="255" t="s">
        <v>3520</v>
      </c>
      <c r="F3343" s="518" t="s">
        <v>2283</v>
      </c>
      <c r="G3343" s="518"/>
      <c r="H3343" s="257" t="s">
        <v>628</v>
      </c>
      <c r="I3343" s="258">
        <v>1.0169999999999999</v>
      </c>
      <c r="J3343" s="258">
        <v>0</v>
      </c>
      <c r="K3343" s="259">
        <v>2.02</v>
      </c>
      <c r="L3343" s="259">
        <v>2.0499999999999998</v>
      </c>
    </row>
    <row r="3344" spans="2:12" ht="25.5" x14ac:dyDescent="0.25">
      <c r="B3344" s="260"/>
      <c r="C3344" s="260"/>
      <c r="D3344" s="260"/>
      <c r="E3344" s="260"/>
      <c r="F3344" s="260"/>
      <c r="G3344" s="260" t="s">
        <v>2274</v>
      </c>
      <c r="H3344" s="261">
        <v>2.95</v>
      </c>
      <c r="I3344" s="260" t="s">
        <v>2275</v>
      </c>
      <c r="J3344" s="261">
        <v>2.8</v>
      </c>
      <c r="K3344" s="260" t="s">
        <v>2276</v>
      </c>
      <c r="L3344" s="261">
        <v>5.75</v>
      </c>
    </row>
    <row r="3345" spans="2:12" ht="25.5" x14ac:dyDescent="0.25">
      <c r="B3345" s="260"/>
      <c r="C3345" s="260"/>
      <c r="D3345" s="260"/>
      <c r="E3345" s="260"/>
      <c r="F3345" s="260"/>
      <c r="G3345" s="260" t="s">
        <v>2277</v>
      </c>
      <c r="H3345" s="261">
        <v>0</v>
      </c>
      <c r="I3345" s="519"/>
      <c r="J3345" s="519" t="s">
        <v>2278</v>
      </c>
      <c r="K3345" s="260"/>
      <c r="L3345" s="261">
        <v>7.8</v>
      </c>
    </row>
    <row r="3346" spans="2:12" ht="13.5" thickBot="1" x14ac:dyDescent="0.3">
      <c r="B3346" s="222"/>
      <c r="C3346" s="222"/>
      <c r="D3346" s="222"/>
      <c r="E3346" s="222"/>
      <c r="F3346" s="222"/>
      <c r="G3346" s="222"/>
      <c r="H3346" s="222"/>
      <c r="I3346" s="222" t="s">
        <v>2279</v>
      </c>
      <c r="J3346" s="262" t="s">
        <v>2741</v>
      </c>
      <c r="K3346" s="222" t="s">
        <v>2280</v>
      </c>
      <c r="L3346" s="263">
        <v>31.2</v>
      </c>
    </row>
    <row r="3347" spans="2:12" ht="13.5" thickTop="1" x14ac:dyDescent="0.25">
      <c r="B3347" s="264"/>
      <c r="C3347" s="264"/>
      <c r="D3347" s="264"/>
      <c r="E3347" s="264"/>
      <c r="F3347" s="264"/>
      <c r="G3347" s="264"/>
      <c r="H3347" s="264"/>
      <c r="I3347" s="264"/>
      <c r="J3347" s="264"/>
      <c r="K3347" s="264"/>
      <c r="L3347" s="264"/>
    </row>
    <row r="3348" spans="2:12" ht="45" x14ac:dyDescent="0.25">
      <c r="B3348" s="247" t="s">
        <v>1040</v>
      </c>
      <c r="C3348" s="248" t="s">
        <v>24</v>
      </c>
      <c r="D3348" s="247" t="s">
        <v>50</v>
      </c>
      <c r="E3348" s="247" t="s">
        <v>45</v>
      </c>
      <c r="F3348" s="520" t="s">
        <v>2152</v>
      </c>
      <c r="G3348" s="520"/>
      <c r="H3348" s="249" t="s">
        <v>39</v>
      </c>
      <c r="I3348" s="248" t="s">
        <v>41</v>
      </c>
      <c r="J3348" s="248" t="s">
        <v>2271</v>
      </c>
      <c r="K3348" s="248" t="s">
        <v>82</v>
      </c>
      <c r="L3348" s="248" t="s">
        <v>40</v>
      </c>
    </row>
    <row r="3349" spans="2:12" ht="25.5" x14ac:dyDescent="0.25">
      <c r="B3349" s="250" t="s">
        <v>2272</v>
      </c>
      <c r="C3349" s="251" t="s">
        <v>1041</v>
      </c>
      <c r="D3349" s="250" t="s">
        <v>229</v>
      </c>
      <c r="E3349" s="250" t="s">
        <v>1042</v>
      </c>
      <c r="F3349" s="521">
        <v>7</v>
      </c>
      <c r="G3349" s="521"/>
      <c r="H3349" s="252" t="s">
        <v>279</v>
      </c>
      <c r="I3349" s="253">
        <v>1</v>
      </c>
      <c r="J3349" s="254"/>
      <c r="K3349" s="254">
        <v>189.77</v>
      </c>
      <c r="L3349" s="254">
        <v>189.77</v>
      </c>
    </row>
    <row r="3350" spans="2:12" ht="25.5" x14ac:dyDescent="0.25">
      <c r="B3350" s="255" t="s">
        <v>2273</v>
      </c>
      <c r="C3350" s="256" t="s">
        <v>2765</v>
      </c>
      <c r="D3350" s="255" t="s">
        <v>229</v>
      </c>
      <c r="E3350" s="255" t="s">
        <v>3521</v>
      </c>
      <c r="F3350" s="518" t="s">
        <v>2283</v>
      </c>
      <c r="G3350" s="518"/>
      <c r="H3350" s="257" t="s">
        <v>268</v>
      </c>
      <c r="I3350" s="258">
        <v>1</v>
      </c>
      <c r="J3350" s="258">
        <v>0</v>
      </c>
      <c r="K3350" s="259">
        <v>117.44</v>
      </c>
      <c r="L3350" s="259">
        <v>117.44</v>
      </c>
    </row>
    <row r="3351" spans="2:12" ht="25.5" x14ac:dyDescent="0.25">
      <c r="B3351" s="255" t="s">
        <v>2273</v>
      </c>
      <c r="C3351" s="256" t="s">
        <v>2176</v>
      </c>
      <c r="D3351" s="255" t="s">
        <v>229</v>
      </c>
      <c r="E3351" s="255" t="s">
        <v>2177</v>
      </c>
      <c r="F3351" s="518" t="s">
        <v>2162</v>
      </c>
      <c r="G3351" s="518"/>
      <c r="H3351" s="257" t="s">
        <v>231</v>
      </c>
      <c r="I3351" s="258">
        <v>1.8</v>
      </c>
      <c r="J3351" s="258">
        <v>0</v>
      </c>
      <c r="K3351" s="259">
        <v>23.41</v>
      </c>
      <c r="L3351" s="259">
        <v>42.14</v>
      </c>
    </row>
    <row r="3352" spans="2:12" ht="25.5" x14ac:dyDescent="0.25">
      <c r="B3352" s="255" t="s">
        <v>2273</v>
      </c>
      <c r="C3352" s="256" t="s">
        <v>2163</v>
      </c>
      <c r="D3352" s="255" t="s">
        <v>229</v>
      </c>
      <c r="E3352" s="255" t="s">
        <v>2164</v>
      </c>
      <c r="F3352" s="518" t="s">
        <v>2162</v>
      </c>
      <c r="G3352" s="518"/>
      <c r="H3352" s="257" t="s">
        <v>231</v>
      </c>
      <c r="I3352" s="258">
        <v>1.8</v>
      </c>
      <c r="J3352" s="258">
        <v>0</v>
      </c>
      <c r="K3352" s="259">
        <v>16.78</v>
      </c>
      <c r="L3352" s="259">
        <v>30.2</v>
      </c>
    </row>
    <row r="3353" spans="2:12" ht="25.5" x14ac:dyDescent="0.25">
      <c r="B3353" s="260"/>
      <c r="C3353" s="260"/>
      <c r="D3353" s="260"/>
      <c r="E3353" s="260"/>
      <c r="F3353" s="260"/>
      <c r="G3353" s="260" t="s">
        <v>2274</v>
      </c>
      <c r="H3353" s="261">
        <v>37.15</v>
      </c>
      <c r="I3353" s="260" t="s">
        <v>2275</v>
      </c>
      <c r="J3353" s="261">
        <v>35.18</v>
      </c>
      <c r="K3353" s="260" t="s">
        <v>2276</v>
      </c>
      <c r="L3353" s="261">
        <v>72.33</v>
      </c>
    </row>
    <row r="3354" spans="2:12" ht="25.5" x14ac:dyDescent="0.25">
      <c r="B3354" s="260"/>
      <c r="C3354" s="260"/>
      <c r="D3354" s="260"/>
      <c r="E3354" s="260"/>
      <c r="F3354" s="260"/>
      <c r="G3354" s="260" t="s">
        <v>2277</v>
      </c>
      <c r="H3354" s="261">
        <v>0</v>
      </c>
      <c r="I3354" s="519"/>
      <c r="J3354" s="519" t="s">
        <v>2278</v>
      </c>
      <c r="K3354" s="260"/>
      <c r="L3354" s="261">
        <v>189.77</v>
      </c>
    </row>
    <row r="3355" spans="2:12" ht="13.5" thickBot="1" x14ac:dyDescent="0.3">
      <c r="B3355" s="222"/>
      <c r="C3355" s="222"/>
      <c r="D3355" s="222"/>
      <c r="E3355" s="222"/>
      <c r="F3355" s="222"/>
      <c r="G3355" s="222"/>
      <c r="H3355" s="222"/>
      <c r="I3355" s="222" t="s">
        <v>2279</v>
      </c>
      <c r="J3355" s="262" t="s">
        <v>2553</v>
      </c>
      <c r="K3355" s="222" t="s">
        <v>2280</v>
      </c>
      <c r="L3355" s="263">
        <v>189.77</v>
      </c>
    </row>
    <row r="3356" spans="2:12" ht="13.5" thickTop="1" x14ac:dyDescent="0.25">
      <c r="B3356" s="264"/>
      <c r="C3356" s="264"/>
      <c r="D3356" s="264"/>
      <c r="E3356" s="264"/>
      <c r="F3356" s="264"/>
      <c r="G3356" s="264"/>
      <c r="H3356" s="264"/>
      <c r="I3356" s="264"/>
      <c r="J3356" s="264"/>
      <c r="K3356" s="264"/>
      <c r="L3356" s="264"/>
    </row>
    <row r="3357" spans="2:12" ht="45" x14ac:dyDescent="0.25">
      <c r="B3357" s="247" t="s">
        <v>1043</v>
      </c>
      <c r="C3357" s="248" t="s">
        <v>24</v>
      </c>
      <c r="D3357" s="247" t="s">
        <v>50</v>
      </c>
      <c r="E3357" s="247" t="s">
        <v>45</v>
      </c>
      <c r="F3357" s="520" t="s">
        <v>2152</v>
      </c>
      <c r="G3357" s="520"/>
      <c r="H3357" s="249" t="s">
        <v>39</v>
      </c>
      <c r="I3357" s="248" t="s">
        <v>41</v>
      </c>
      <c r="J3357" s="248" t="s">
        <v>2271</v>
      </c>
      <c r="K3357" s="248" t="s">
        <v>82</v>
      </c>
      <c r="L3357" s="248" t="s">
        <v>40</v>
      </c>
    </row>
    <row r="3358" spans="2:12" ht="25.5" x14ac:dyDescent="0.25">
      <c r="B3358" s="250" t="s">
        <v>2272</v>
      </c>
      <c r="C3358" s="251" t="s">
        <v>1044</v>
      </c>
      <c r="D3358" s="250" t="s">
        <v>229</v>
      </c>
      <c r="E3358" s="250" t="s">
        <v>1045</v>
      </c>
      <c r="F3358" s="521">
        <v>7</v>
      </c>
      <c r="G3358" s="521"/>
      <c r="H3358" s="252" t="s">
        <v>279</v>
      </c>
      <c r="I3358" s="253">
        <v>1</v>
      </c>
      <c r="J3358" s="254"/>
      <c r="K3358" s="254">
        <v>41.36</v>
      </c>
      <c r="L3358" s="254">
        <v>41.36</v>
      </c>
    </row>
    <row r="3359" spans="2:12" ht="25.5" x14ac:dyDescent="0.25">
      <c r="B3359" s="255" t="s">
        <v>2273</v>
      </c>
      <c r="C3359" s="256" t="s">
        <v>2176</v>
      </c>
      <c r="D3359" s="255" t="s">
        <v>229</v>
      </c>
      <c r="E3359" s="255" t="s">
        <v>2177</v>
      </c>
      <c r="F3359" s="518" t="s">
        <v>2162</v>
      </c>
      <c r="G3359" s="518"/>
      <c r="H3359" s="257" t="s">
        <v>231</v>
      </c>
      <c r="I3359" s="258">
        <v>0.55000000000000004</v>
      </c>
      <c r="J3359" s="258">
        <v>0</v>
      </c>
      <c r="K3359" s="259">
        <v>23.41</v>
      </c>
      <c r="L3359" s="259">
        <v>12.88</v>
      </c>
    </row>
    <row r="3360" spans="2:12" ht="25.5" x14ac:dyDescent="0.25">
      <c r="B3360" s="255" t="s">
        <v>2273</v>
      </c>
      <c r="C3360" s="256" t="s">
        <v>3522</v>
      </c>
      <c r="D3360" s="255" t="s">
        <v>229</v>
      </c>
      <c r="E3360" s="255" t="s">
        <v>3523</v>
      </c>
      <c r="F3360" s="518" t="s">
        <v>2283</v>
      </c>
      <c r="G3360" s="518"/>
      <c r="H3360" s="257" t="s">
        <v>268</v>
      </c>
      <c r="I3360" s="258">
        <v>1</v>
      </c>
      <c r="J3360" s="258">
        <v>0</v>
      </c>
      <c r="K3360" s="259">
        <v>19.27</v>
      </c>
      <c r="L3360" s="259">
        <v>19.27</v>
      </c>
    </row>
    <row r="3361" spans="2:12" ht="25.5" x14ac:dyDescent="0.25">
      <c r="B3361" s="255" t="s">
        <v>2273</v>
      </c>
      <c r="C3361" s="256" t="s">
        <v>2163</v>
      </c>
      <c r="D3361" s="255" t="s">
        <v>229</v>
      </c>
      <c r="E3361" s="255" t="s">
        <v>2164</v>
      </c>
      <c r="F3361" s="518" t="s">
        <v>2162</v>
      </c>
      <c r="G3361" s="518"/>
      <c r="H3361" s="257" t="s">
        <v>231</v>
      </c>
      <c r="I3361" s="258">
        <v>0.55000000000000004</v>
      </c>
      <c r="J3361" s="258">
        <v>0</v>
      </c>
      <c r="K3361" s="259">
        <v>16.78</v>
      </c>
      <c r="L3361" s="259">
        <v>9.23</v>
      </c>
    </row>
    <row r="3362" spans="2:12" ht="25.5" x14ac:dyDescent="0.25">
      <c r="B3362" s="260"/>
      <c r="C3362" s="260"/>
      <c r="D3362" s="260"/>
      <c r="E3362" s="260"/>
      <c r="F3362" s="260"/>
      <c r="G3362" s="260" t="s">
        <v>2274</v>
      </c>
      <c r="H3362" s="261">
        <v>11.35</v>
      </c>
      <c r="I3362" s="260" t="s">
        <v>2275</v>
      </c>
      <c r="J3362" s="261">
        <v>10.74</v>
      </c>
      <c r="K3362" s="260" t="s">
        <v>2276</v>
      </c>
      <c r="L3362" s="261">
        <v>22.09</v>
      </c>
    </row>
    <row r="3363" spans="2:12" ht="25.5" x14ac:dyDescent="0.25">
      <c r="B3363" s="260"/>
      <c r="C3363" s="260"/>
      <c r="D3363" s="260"/>
      <c r="E3363" s="260"/>
      <c r="F3363" s="260"/>
      <c r="G3363" s="260" t="s">
        <v>2277</v>
      </c>
      <c r="H3363" s="261">
        <v>0</v>
      </c>
      <c r="I3363" s="519"/>
      <c r="J3363" s="519" t="s">
        <v>2278</v>
      </c>
      <c r="K3363" s="260"/>
      <c r="L3363" s="261">
        <v>41.36</v>
      </c>
    </row>
    <row r="3364" spans="2:12" ht="13.5" thickBot="1" x14ac:dyDescent="0.3">
      <c r="B3364" s="222"/>
      <c r="C3364" s="222"/>
      <c r="D3364" s="222"/>
      <c r="E3364" s="222"/>
      <c r="F3364" s="222"/>
      <c r="G3364" s="222"/>
      <c r="H3364" s="222"/>
      <c r="I3364" s="222" t="s">
        <v>2279</v>
      </c>
      <c r="J3364" s="262" t="s">
        <v>2695</v>
      </c>
      <c r="K3364" s="222" t="s">
        <v>2280</v>
      </c>
      <c r="L3364" s="263">
        <v>82.72</v>
      </c>
    </row>
    <row r="3365" spans="2:12" ht="13.5" thickTop="1" x14ac:dyDescent="0.25">
      <c r="B3365" s="264"/>
      <c r="C3365" s="264"/>
      <c r="D3365" s="264"/>
      <c r="E3365" s="264"/>
      <c r="F3365" s="264"/>
      <c r="G3365" s="264"/>
      <c r="H3365" s="264"/>
      <c r="I3365" s="264"/>
      <c r="J3365" s="264"/>
      <c r="K3365" s="264"/>
      <c r="L3365" s="264"/>
    </row>
    <row r="3366" spans="2:12" ht="45" x14ac:dyDescent="0.25">
      <c r="B3366" s="247" t="s">
        <v>1046</v>
      </c>
      <c r="C3366" s="248" t="s">
        <v>24</v>
      </c>
      <c r="D3366" s="247" t="s">
        <v>50</v>
      </c>
      <c r="E3366" s="247" t="s">
        <v>45</v>
      </c>
      <c r="F3366" s="520" t="s">
        <v>2152</v>
      </c>
      <c r="G3366" s="520"/>
      <c r="H3366" s="249" t="s">
        <v>39</v>
      </c>
      <c r="I3366" s="248" t="s">
        <v>41</v>
      </c>
      <c r="J3366" s="248" t="s">
        <v>2271</v>
      </c>
      <c r="K3366" s="248" t="s">
        <v>82</v>
      </c>
      <c r="L3366" s="248" t="s">
        <v>40</v>
      </c>
    </row>
    <row r="3367" spans="2:12" ht="25.5" x14ac:dyDescent="0.25">
      <c r="B3367" s="250" t="s">
        <v>2272</v>
      </c>
      <c r="C3367" s="251" t="s">
        <v>1047</v>
      </c>
      <c r="D3367" s="250" t="s">
        <v>229</v>
      </c>
      <c r="E3367" s="250" t="s">
        <v>1048</v>
      </c>
      <c r="F3367" s="521">
        <v>7</v>
      </c>
      <c r="G3367" s="521"/>
      <c r="H3367" s="252" t="s">
        <v>268</v>
      </c>
      <c r="I3367" s="253">
        <v>1</v>
      </c>
      <c r="J3367" s="254"/>
      <c r="K3367" s="254">
        <v>29.34</v>
      </c>
      <c r="L3367" s="254">
        <v>29.34</v>
      </c>
    </row>
    <row r="3368" spans="2:12" ht="25.5" x14ac:dyDescent="0.25">
      <c r="B3368" s="255" t="s">
        <v>2273</v>
      </c>
      <c r="C3368" s="256" t="s">
        <v>2176</v>
      </c>
      <c r="D3368" s="255" t="s">
        <v>229</v>
      </c>
      <c r="E3368" s="255" t="s">
        <v>2177</v>
      </c>
      <c r="F3368" s="518" t="s">
        <v>2162</v>
      </c>
      <c r="G3368" s="518"/>
      <c r="H3368" s="257" t="s">
        <v>231</v>
      </c>
      <c r="I3368" s="258">
        <v>0.3</v>
      </c>
      <c r="J3368" s="258">
        <v>0</v>
      </c>
      <c r="K3368" s="259">
        <v>23.41</v>
      </c>
      <c r="L3368" s="259">
        <v>7.02</v>
      </c>
    </row>
    <row r="3369" spans="2:12" ht="25.5" x14ac:dyDescent="0.25">
      <c r="B3369" s="255" t="s">
        <v>2273</v>
      </c>
      <c r="C3369" s="256" t="s">
        <v>2773</v>
      </c>
      <c r="D3369" s="255" t="s">
        <v>229</v>
      </c>
      <c r="E3369" s="255" t="s">
        <v>1048</v>
      </c>
      <c r="F3369" s="518" t="s">
        <v>2283</v>
      </c>
      <c r="G3369" s="518"/>
      <c r="H3369" s="257" t="s">
        <v>268</v>
      </c>
      <c r="I3369" s="258">
        <v>1</v>
      </c>
      <c r="J3369" s="258">
        <v>0</v>
      </c>
      <c r="K3369" s="259">
        <v>17.29</v>
      </c>
      <c r="L3369" s="259">
        <v>17.29</v>
      </c>
    </row>
    <row r="3370" spans="2:12" ht="25.5" x14ac:dyDescent="0.25">
      <c r="B3370" s="255" t="s">
        <v>2273</v>
      </c>
      <c r="C3370" s="256" t="s">
        <v>2163</v>
      </c>
      <c r="D3370" s="255" t="s">
        <v>229</v>
      </c>
      <c r="E3370" s="255" t="s">
        <v>2164</v>
      </c>
      <c r="F3370" s="518" t="s">
        <v>2162</v>
      </c>
      <c r="G3370" s="518"/>
      <c r="H3370" s="257" t="s">
        <v>231</v>
      </c>
      <c r="I3370" s="258">
        <v>0.3</v>
      </c>
      <c r="J3370" s="258">
        <v>0</v>
      </c>
      <c r="K3370" s="259">
        <v>16.78</v>
      </c>
      <c r="L3370" s="259">
        <v>5.03</v>
      </c>
    </row>
    <row r="3371" spans="2:12" ht="25.5" x14ac:dyDescent="0.25">
      <c r="B3371" s="260"/>
      <c r="C3371" s="260"/>
      <c r="D3371" s="260"/>
      <c r="E3371" s="260"/>
      <c r="F3371" s="260"/>
      <c r="G3371" s="260" t="s">
        <v>2274</v>
      </c>
      <c r="H3371" s="261">
        <v>6.19</v>
      </c>
      <c r="I3371" s="260" t="s">
        <v>2275</v>
      </c>
      <c r="J3371" s="261">
        <v>5.86</v>
      </c>
      <c r="K3371" s="260" t="s">
        <v>2276</v>
      </c>
      <c r="L3371" s="261">
        <v>12.05</v>
      </c>
    </row>
    <row r="3372" spans="2:12" ht="25.5" x14ac:dyDescent="0.25">
      <c r="B3372" s="260"/>
      <c r="C3372" s="260"/>
      <c r="D3372" s="260"/>
      <c r="E3372" s="260"/>
      <c r="F3372" s="260"/>
      <c r="G3372" s="260" t="s">
        <v>2277</v>
      </c>
      <c r="H3372" s="261">
        <v>0</v>
      </c>
      <c r="I3372" s="519"/>
      <c r="J3372" s="519" t="s">
        <v>2278</v>
      </c>
      <c r="K3372" s="260"/>
      <c r="L3372" s="261">
        <v>29.34</v>
      </c>
    </row>
    <row r="3373" spans="2:12" ht="13.5" thickBot="1" x14ac:dyDescent="0.3">
      <c r="B3373" s="222"/>
      <c r="C3373" s="222"/>
      <c r="D3373" s="222"/>
      <c r="E3373" s="222"/>
      <c r="F3373" s="222"/>
      <c r="G3373" s="222"/>
      <c r="H3373" s="222"/>
      <c r="I3373" s="222" t="s">
        <v>2279</v>
      </c>
      <c r="J3373" s="262" t="s">
        <v>2728</v>
      </c>
      <c r="K3373" s="222" t="s">
        <v>2280</v>
      </c>
      <c r="L3373" s="263">
        <v>176.04</v>
      </c>
    </row>
    <row r="3374" spans="2:12" ht="13.5" thickTop="1" x14ac:dyDescent="0.25">
      <c r="B3374" s="264"/>
      <c r="C3374" s="264"/>
      <c r="D3374" s="264"/>
      <c r="E3374" s="264"/>
      <c r="F3374" s="264"/>
      <c r="G3374" s="264"/>
      <c r="H3374" s="264"/>
      <c r="I3374" s="264"/>
      <c r="J3374" s="264"/>
      <c r="K3374" s="264"/>
      <c r="L3374" s="264"/>
    </row>
    <row r="3375" spans="2:12" ht="45" x14ac:dyDescent="0.25">
      <c r="B3375" s="247" t="s">
        <v>1049</v>
      </c>
      <c r="C3375" s="248" t="s">
        <v>24</v>
      </c>
      <c r="D3375" s="247" t="s">
        <v>50</v>
      </c>
      <c r="E3375" s="247" t="s">
        <v>45</v>
      </c>
      <c r="F3375" s="520" t="s">
        <v>2152</v>
      </c>
      <c r="G3375" s="520"/>
      <c r="H3375" s="249" t="s">
        <v>39</v>
      </c>
      <c r="I3375" s="248" t="s">
        <v>41</v>
      </c>
      <c r="J3375" s="248" t="s">
        <v>82</v>
      </c>
      <c r="K3375" s="248" t="s">
        <v>40</v>
      </c>
      <c r="L3375"/>
    </row>
    <row r="3376" spans="2:12" ht="25.5" x14ac:dyDescent="0.25">
      <c r="B3376" s="250" t="s">
        <v>2272</v>
      </c>
      <c r="C3376" s="251" t="s">
        <v>1050</v>
      </c>
      <c r="D3376" s="250" t="s">
        <v>462</v>
      </c>
      <c r="E3376" s="250" t="s">
        <v>1051</v>
      </c>
      <c r="F3376" s="521" t="s">
        <v>3524</v>
      </c>
      <c r="G3376" s="521"/>
      <c r="H3376" s="252" t="s">
        <v>268</v>
      </c>
      <c r="I3376" s="253">
        <v>1</v>
      </c>
      <c r="J3376" s="254">
        <v>14.6</v>
      </c>
      <c r="K3376" s="254">
        <v>14.6</v>
      </c>
      <c r="L3376"/>
    </row>
    <row r="3377" spans="2:12" ht="15" x14ac:dyDescent="0.25">
      <c r="B3377" s="247" t="s">
        <v>38</v>
      </c>
      <c r="C3377" s="248" t="s">
        <v>24</v>
      </c>
      <c r="D3377" s="247" t="s">
        <v>50</v>
      </c>
      <c r="E3377" s="247" t="s">
        <v>45</v>
      </c>
      <c r="F3377" s="520" t="s">
        <v>2152</v>
      </c>
      <c r="G3377" s="522"/>
      <c r="H3377" s="249" t="s">
        <v>39</v>
      </c>
      <c r="I3377" s="248" t="s">
        <v>41</v>
      </c>
      <c r="J3377" s="248" t="s">
        <v>82</v>
      </c>
      <c r="K3377" s="248" t="s">
        <v>40</v>
      </c>
      <c r="L3377"/>
    </row>
    <row r="3378" spans="2:12" ht="15" x14ac:dyDescent="0.25">
      <c r="B3378" s="255" t="s">
        <v>2273</v>
      </c>
      <c r="C3378" s="256" t="s">
        <v>3525</v>
      </c>
      <c r="D3378" s="255" t="s">
        <v>462</v>
      </c>
      <c r="E3378" s="255" t="s">
        <v>3526</v>
      </c>
      <c r="F3378" s="518" t="s">
        <v>2283</v>
      </c>
      <c r="G3378" s="518"/>
      <c r="H3378" s="257" t="s">
        <v>268</v>
      </c>
      <c r="I3378" s="258">
        <v>1</v>
      </c>
      <c r="J3378" s="259" t="s">
        <v>2142</v>
      </c>
      <c r="K3378" s="270" t="s">
        <v>2142</v>
      </c>
      <c r="L3378"/>
    </row>
    <row r="3379" spans="2:12" ht="15" x14ac:dyDescent="0.25">
      <c r="B3379" s="523" t="s">
        <v>2697</v>
      </c>
      <c r="C3379" s="522"/>
      <c r="D3379" s="522"/>
      <c r="E3379" s="522"/>
      <c r="F3379" s="522"/>
      <c r="G3379" s="522"/>
      <c r="H3379" s="522"/>
      <c r="I3379" s="522"/>
      <c r="J3379" s="522"/>
      <c r="K3379" s="522"/>
      <c r="L3379"/>
    </row>
    <row r="3380" spans="2:12" ht="15" x14ac:dyDescent="0.25">
      <c r="B3380" s="247" t="s">
        <v>38</v>
      </c>
      <c r="C3380" s="248" t="s">
        <v>24</v>
      </c>
      <c r="D3380" s="247" t="s">
        <v>50</v>
      </c>
      <c r="E3380" s="247" t="s">
        <v>45</v>
      </c>
      <c r="F3380" s="520" t="s">
        <v>2152</v>
      </c>
      <c r="G3380" s="522"/>
      <c r="H3380" s="249" t="s">
        <v>39</v>
      </c>
      <c r="I3380" s="248" t="s">
        <v>41</v>
      </c>
      <c r="J3380" s="248" t="s">
        <v>82</v>
      </c>
      <c r="K3380" s="248" t="s">
        <v>40</v>
      </c>
      <c r="L3380"/>
    </row>
    <row r="3381" spans="2:12" ht="15" x14ac:dyDescent="0.25">
      <c r="B3381" s="255" t="s">
        <v>2273</v>
      </c>
      <c r="C3381" s="256" t="s">
        <v>3525</v>
      </c>
      <c r="D3381" s="255" t="s">
        <v>462</v>
      </c>
      <c r="E3381" s="255" t="s">
        <v>3526</v>
      </c>
      <c r="F3381" s="518" t="s">
        <v>2283</v>
      </c>
      <c r="G3381" s="518"/>
      <c r="H3381" s="257" t="s">
        <v>268</v>
      </c>
      <c r="I3381" s="258">
        <v>1</v>
      </c>
      <c r="J3381" s="259" t="s">
        <v>2142</v>
      </c>
      <c r="K3381" s="270" t="s">
        <v>2142</v>
      </c>
      <c r="L3381"/>
    </row>
    <row r="3382" spans="2:12" ht="25.5" x14ac:dyDescent="0.25">
      <c r="B3382" s="260"/>
      <c r="C3382" s="260"/>
      <c r="D3382" s="260"/>
      <c r="E3382" s="260"/>
      <c r="F3382" s="260" t="s">
        <v>2274</v>
      </c>
      <c r="G3382" s="261">
        <v>0</v>
      </c>
      <c r="H3382" s="260" t="s">
        <v>2275</v>
      </c>
      <c r="I3382" s="261">
        <v>0</v>
      </c>
      <c r="J3382" s="260" t="s">
        <v>2276</v>
      </c>
      <c r="K3382" s="261">
        <v>0</v>
      </c>
      <c r="L3382"/>
    </row>
    <row r="3383" spans="2:12" ht="25.5" x14ac:dyDescent="0.25">
      <c r="B3383" s="260"/>
      <c r="C3383" s="260"/>
      <c r="D3383" s="260"/>
      <c r="E3383" s="260"/>
      <c r="F3383" s="260" t="s">
        <v>2277</v>
      </c>
      <c r="G3383" s="261">
        <v>0</v>
      </c>
      <c r="H3383" s="260"/>
      <c r="I3383" s="519" t="s">
        <v>2278</v>
      </c>
      <c r="J3383" s="519"/>
      <c r="K3383" s="261">
        <v>14.6</v>
      </c>
      <c r="L3383"/>
    </row>
    <row r="3384" spans="2:12" ht="15.75" thickBot="1" x14ac:dyDescent="0.3">
      <c r="B3384" s="222"/>
      <c r="C3384" s="222"/>
      <c r="D3384" s="222"/>
      <c r="E3384" s="222"/>
      <c r="F3384" s="222"/>
      <c r="G3384" s="222"/>
      <c r="H3384" s="222" t="s">
        <v>2279</v>
      </c>
      <c r="I3384" s="262" t="s">
        <v>2728</v>
      </c>
      <c r="J3384" s="222" t="s">
        <v>2280</v>
      </c>
      <c r="K3384" s="263">
        <v>87.6</v>
      </c>
      <c r="L3384"/>
    </row>
    <row r="3385" spans="2:12" ht="15.75" thickTop="1" x14ac:dyDescent="0.25">
      <c r="B3385" s="264"/>
      <c r="C3385" s="264"/>
      <c r="D3385" s="264"/>
      <c r="E3385" s="264"/>
      <c r="F3385" s="264"/>
      <c r="G3385" s="264"/>
      <c r="H3385" s="264"/>
      <c r="I3385" s="264"/>
      <c r="J3385" s="264"/>
      <c r="K3385" s="264"/>
      <c r="L3385"/>
    </row>
    <row r="3386" spans="2:12" ht="45" x14ac:dyDescent="0.25">
      <c r="B3386" s="247" t="s">
        <v>1052</v>
      </c>
      <c r="C3386" s="248" t="s">
        <v>24</v>
      </c>
      <c r="D3386" s="247" t="s">
        <v>50</v>
      </c>
      <c r="E3386" s="247" t="s">
        <v>45</v>
      </c>
      <c r="F3386" s="520" t="s">
        <v>2152</v>
      </c>
      <c r="G3386" s="520"/>
      <c r="H3386" s="249" t="s">
        <v>39</v>
      </c>
      <c r="I3386" s="248" t="s">
        <v>41</v>
      </c>
      <c r="J3386" s="248" t="s">
        <v>2271</v>
      </c>
      <c r="K3386" s="248" t="s">
        <v>82</v>
      </c>
      <c r="L3386" s="248" t="s">
        <v>40</v>
      </c>
    </row>
    <row r="3387" spans="2:12" ht="25.5" x14ac:dyDescent="0.25">
      <c r="B3387" s="250" t="s">
        <v>2272</v>
      </c>
      <c r="C3387" s="251" t="s">
        <v>1053</v>
      </c>
      <c r="D3387" s="250" t="s">
        <v>229</v>
      </c>
      <c r="E3387" s="250" t="s">
        <v>1054</v>
      </c>
      <c r="F3387" s="521">
        <v>7</v>
      </c>
      <c r="G3387" s="521"/>
      <c r="H3387" s="252" t="s">
        <v>268</v>
      </c>
      <c r="I3387" s="253">
        <v>1</v>
      </c>
      <c r="J3387" s="254"/>
      <c r="K3387" s="254">
        <v>35.96</v>
      </c>
      <c r="L3387" s="254">
        <v>35.96</v>
      </c>
    </row>
    <row r="3388" spans="2:12" ht="25.5" x14ac:dyDescent="0.25">
      <c r="B3388" s="255" t="s">
        <v>2273</v>
      </c>
      <c r="C3388" s="256" t="s">
        <v>2163</v>
      </c>
      <c r="D3388" s="255" t="s">
        <v>229</v>
      </c>
      <c r="E3388" s="255" t="s">
        <v>2164</v>
      </c>
      <c r="F3388" s="518" t="s">
        <v>2162</v>
      </c>
      <c r="G3388" s="518"/>
      <c r="H3388" s="257" t="s">
        <v>231</v>
      </c>
      <c r="I3388" s="258">
        <v>0.4</v>
      </c>
      <c r="J3388" s="258">
        <v>0</v>
      </c>
      <c r="K3388" s="259">
        <v>16.78</v>
      </c>
      <c r="L3388" s="259">
        <v>6.71</v>
      </c>
    </row>
    <row r="3389" spans="2:12" ht="25.5" x14ac:dyDescent="0.25">
      <c r="B3389" s="255" t="s">
        <v>2273</v>
      </c>
      <c r="C3389" s="256" t="s">
        <v>2768</v>
      </c>
      <c r="D3389" s="255" t="s">
        <v>229</v>
      </c>
      <c r="E3389" s="255" t="s">
        <v>2769</v>
      </c>
      <c r="F3389" s="518" t="s">
        <v>2283</v>
      </c>
      <c r="G3389" s="518"/>
      <c r="H3389" s="257" t="s">
        <v>268</v>
      </c>
      <c r="I3389" s="258">
        <v>1</v>
      </c>
      <c r="J3389" s="258">
        <v>0</v>
      </c>
      <c r="K3389" s="259">
        <v>19.89</v>
      </c>
      <c r="L3389" s="259">
        <v>19.89</v>
      </c>
    </row>
    <row r="3390" spans="2:12" ht="25.5" x14ac:dyDescent="0.25">
      <c r="B3390" s="255" t="s">
        <v>2273</v>
      </c>
      <c r="C3390" s="256" t="s">
        <v>2176</v>
      </c>
      <c r="D3390" s="255" t="s">
        <v>229</v>
      </c>
      <c r="E3390" s="255" t="s">
        <v>2177</v>
      </c>
      <c r="F3390" s="518" t="s">
        <v>2162</v>
      </c>
      <c r="G3390" s="518"/>
      <c r="H3390" s="257" t="s">
        <v>231</v>
      </c>
      <c r="I3390" s="258">
        <v>0.4</v>
      </c>
      <c r="J3390" s="258">
        <v>0</v>
      </c>
      <c r="K3390" s="259">
        <v>23.41</v>
      </c>
      <c r="L3390" s="259">
        <v>9.36</v>
      </c>
    </row>
    <row r="3391" spans="2:12" ht="25.5" x14ac:dyDescent="0.25">
      <c r="B3391" s="260"/>
      <c r="C3391" s="260"/>
      <c r="D3391" s="260"/>
      <c r="E3391" s="260"/>
      <c r="F3391" s="260"/>
      <c r="G3391" s="260" t="s">
        <v>2274</v>
      </c>
      <c r="H3391" s="261">
        <v>8.25</v>
      </c>
      <c r="I3391" s="260" t="s">
        <v>2275</v>
      </c>
      <c r="J3391" s="261">
        <v>7.82</v>
      </c>
      <c r="K3391" s="260" t="s">
        <v>2276</v>
      </c>
      <c r="L3391" s="261">
        <v>16.07</v>
      </c>
    </row>
    <row r="3392" spans="2:12" ht="25.5" x14ac:dyDescent="0.25">
      <c r="B3392" s="260"/>
      <c r="C3392" s="260"/>
      <c r="D3392" s="260"/>
      <c r="E3392" s="260"/>
      <c r="F3392" s="260"/>
      <c r="G3392" s="260" t="s">
        <v>2277</v>
      </c>
      <c r="H3392" s="261">
        <v>0</v>
      </c>
      <c r="I3392" s="519"/>
      <c r="J3392" s="519" t="s">
        <v>2278</v>
      </c>
      <c r="K3392" s="260"/>
      <c r="L3392" s="261">
        <v>35.96</v>
      </c>
    </row>
    <row r="3393" spans="2:12" ht="13.5" thickBot="1" x14ac:dyDescent="0.3">
      <c r="B3393" s="222"/>
      <c r="C3393" s="222"/>
      <c r="D3393" s="222"/>
      <c r="E3393" s="222"/>
      <c r="F3393" s="222"/>
      <c r="G3393" s="222"/>
      <c r="H3393" s="222"/>
      <c r="I3393" s="222" t="s">
        <v>2279</v>
      </c>
      <c r="J3393" s="262" t="s">
        <v>2729</v>
      </c>
      <c r="K3393" s="222" t="s">
        <v>2280</v>
      </c>
      <c r="L3393" s="263">
        <v>107.88</v>
      </c>
    </row>
    <row r="3394" spans="2:12" ht="13.5" thickTop="1" x14ac:dyDescent="0.25">
      <c r="B3394" s="264"/>
      <c r="C3394" s="264"/>
      <c r="D3394" s="264"/>
      <c r="E3394" s="264"/>
      <c r="F3394" s="264"/>
      <c r="G3394" s="264"/>
      <c r="H3394" s="264"/>
      <c r="I3394" s="264"/>
      <c r="J3394" s="264"/>
      <c r="K3394" s="264"/>
      <c r="L3394" s="264"/>
    </row>
    <row r="3395" spans="2:12" ht="45" x14ac:dyDescent="0.25">
      <c r="B3395" s="247" t="s">
        <v>1055</v>
      </c>
      <c r="C3395" s="248" t="s">
        <v>24</v>
      </c>
      <c r="D3395" s="247" t="s">
        <v>50</v>
      </c>
      <c r="E3395" s="247" t="s">
        <v>45</v>
      </c>
      <c r="F3395" s="520" t="s">
        <v>2152</v>
      </c>
      <c r="G3395" s="520"/>
      <c r="H3395" s="249" t="s">
        <v>39</v>
      </c>
      <c r="I3395" s="248" t="s">
        <v>41</v>
      </c>
      <c r="J3395" s="248" t="s">
        <v>2271</v>
      </c>
      <c r="K3395" s="248" t="s">
        <v>82</v>
      </c>
      <c r="L3395" s="248" t="s">
        <v>40</v>
      </c>
    </row>
    <row r="3396" spans="2:12" ht="25.5" x14ac:dyDescent="0.25">
      <c r="B3396" s="250" t="s">
        <v>2272</v>
      </c>
      <c r="C3396" s="251" t="s">
        <v>1056</v>
      </c>
      <c r="D3396" s="250" t="s">
        <v>229</v>
      </c>
      <c r="E3396" s="250" t="s">
        <v>1057</v>
      </c>
      <c r="F3396" s="521">
        <v>7</v>
      </c>
      <c r="G3396" s="521"/>
      <c r="H3396" s="252" t="s">
        <v>279</v>
      </c>
      <c r="I3396" s="253">
        <v>1</v>
      </c>
      <c r="J3396" s="254"/>
      <c r="K3396" s="254">
        <v>134.21</v>
      </c>
      <c r="L3396" s="254">
        <v>134.21</v>
      </c>
    </row>
    <row r="3397" spans="2:12" ht="25.5" x14ac:dyDescent="0.25">
      <c r="B3397" s="255" t="s">
        <v>2273</v>
      </c>
      <c r="C3397" s="256" t="s">
        <v>2163</v>
      </c>
      <c r="D3397" s="255" t="s">
        <v>229</v>
      </c>
      <c r="E3397" s="255" t="s">
        <v>2164</v>
      </c>
      <c r="F3397" s="518" t="s">
        <v>2162</v>
      </c>
      <c r="G3397" s="518"/>
      <c r="H3397" s="257" t="s">
        <v>231</v>
      </c>
      <c r="I3397" s="258">
        <v>0.3</v>
      </c>
      <c r="J3397" s="258">
        <v>0</v>
      </c>
      <c r="K3397" s="259">
        <v>16.78</v>
      </c>
      <c r="L3397" s="259">
        <v>5.03</v>
      </c>
    </row>
    <row r="3398" spans="2:12" ht="25.5" x14ac:dyDescent="0.25">
      <c r="B3398" s="255" t="s">
        <v>2273</v>
      </c>
      <c r="C3398" s="256" t="s">
        <v>2577</v>
      </c>
      <c r="D3398" s="255" t="s">
        <v>229</v>
      </c>
      <c r="E3398" s="255" t="s">
        <v>2578</v>
      </c>
      <c r="F3398" s="518" t="s">
        <v>2283</v>
      </c>
      <c r="G3398" s="518"/>
      <c r="H3398" s="257" t="s">
        <v>268</v>
      </c>
      <c r="I3398" s="258">
        <v>1</v>
      </c>
      <c r="J3398" s="258">
        <v>0</v>
      </c>
      <c r="K3398" s="259">
        <v>122.16</v>
      </c>
      <c r="L3398" s="259">
        <v>122.16</v>
      </c>
    </row>
    <row r="3399" spans="2:12" ht="25.5" x14ac:dyDescent="0.25">
      <c r="B3399" s="255" t="s">
        <v>2273</v>
      </c>
      <c r="C3399" s="256" t="s">
        <v>2176</v>
      </c>
      <c r="D3399" s="255" t="s">
        <v>229</v>
      </c>
      <c r="E3399" s="255" t="s">
        <v>2177</v>
      </c>
      <c r="F3399" s="518" t="s">
        <v>2162</v>
      </c>
      <c r="G3399" s="518"/>
      <c r="H3399" s="257" t="s">
        <v>231</v>
      </c>
      <c r="I3399" s="258">
        <v>0.3</v>
      </c>
      <c r="J3399" s="258">
        <v>0</v>
      </c>
      <c r="K3399" s="259">
        <v>23.41</v>
      </c>
      <c r="L3399" s="259">
        <v>7.02</v>
      </c>
    </row>
    <row r="3400" spans="2:12" ht="25.5" x14ac:dyDescent="0.25">
      <c r="B3400" s="260"/>
      <c r="C3400" s="260"/>
      <c r="D3400" s="260"/>
      <c r="E3400" s="260"/>
      <c r="F3400" s="260"/>
      <c r="G3400" s="260" t="s">
        <v>2274</v>
      </c>
      <c r="H3400" s="261">
        <v>6.19</v>
      </c>
      <c r="I3400" s="260" t="s">
        <v>2275</v>
      </c>
      <c r="J3400" s="261">
        <v>5.86</v>
      </c>
      <c r="K3400" s="260" t="s">
        <v>2276</v>
      </c>
      <c r="L3400" s="261">
        <v>12.05</v>
      </c>
    </row>
    <row r="3401" spans="2:12" ht="25.5" x14ac:dyDescent="0.25">
      <c r="B3401" s="260"/>
      <c r="C3401" s="260"/>
      <c r="D3401" s="260"/>
      <c r="E3401" s="260"/>
      <c r="F3401" s="260"/>
      <c r="G3401" s="260" t="s">
        <v>2277</v>
      </c>
      <c r="H3401" s="261">
        <v>0</v>
      </c>
      <c r="I3401" s="519"/>
      <c r="J3401" s="519" t="s">
        <v>2278</v>
      </c>
      <c r="K3401" s="260"/>
      <c r="L3401" s="261">
        <v>134.21</v>
      </c>
    </row>
    <row r="3402" spans="2:12" ht="13.5" thickBot="1" x14ac:dyDescent="0.3">
      <c r="B3402" s="222"/>
      <c r="C3402" s="222"/>
      <c r="D3402" s="222"/>
      <c r="E3402" s="222"/>
      <c r="F3402" s="222"/>
      <c r="G3402" s="222"/>
      <c r="H3402" s="222"/>
      <c r="I3402" s="222" t="s">
        <v>2279</v>
      </c>
      <c r="J3402" s="262" t="s">
        <v>2060</v>
      </c>
      <c r="K3402" s="222" t="s">
        <v>2280</v>
      </c>
      <c r="L3402" s="263">
        <v>671.05</v>
      </c>
    </row>
    <row r="3403" spans="2:12" ht="13.5" thickTop="1" x14ac:dyDescent="0.25">
      <c r="B3403" s="264"/>
      <c r="C3403" s="264"/>
      <c r="D3403" s="264"/>
      <c r="E3403" s="264"/>
      <c r="F3403" s="264"/>
      <c r="G3403" s="264"/>
      <c r="H3403" s="264"/>
      <c r="I3403" s="264"/>
      <c r="J3403" s="264"/>
      <c r="K3403" s="264"/>
      <c r="L3403" s="264"/>
    </row>
    <row r="3404" spans="2:12" ht="45" x14ac:dyDescent="0.25">
      <c r="B3404" s="247" t="s">
        <v>1058</v>
      </c>
      <c r="C3404" s="248" t="s">
        <v>24</v>
      </c>
      <c r="D3404" s="247" t="s">
        <v>50</v>
      </c>
      <c r="E3404" s="247" t="s">
        <v>45</v>
      </c>
      <c r="F3404" s="520" t="s">
        <v>2152</v>
      </c>
      <c r="G3404" s="520"/>
      <c r="H3404" s="249" t="s">
        <v>39</v>
      </c>
      <c r="I3404" s="248" t="s">
        <v>41</v>
      </c>
      <c r="J3404" s="248" t="s">
        <v>2271</v>
      </c>
      <c r="K3404" s="248" t="s">
        <v>82</v>
      </c>
      <c r="L3404" s="248" t="s">
        <v>40</v>
      </c>
    </row>
    <row r="3405" spans="2:12" ht="25.5" x14ac:dyDescent="0.25">
      <c r="B3405" s="250" t="s">
        <v>2272</v>
      </c>
      <c r="C3405" s="251" t="s">
        <v>1059</v>
      </c>
      <c r="D3405" s="250" t="s">
        <v>229</v>
      </c>
      <c r="E3405" s="250" t="s">
        <v>1060</v>
      </c>
      <c r="F3405" s="521">
        <v>7</v>
      </c>
      <c r="G3405" s="521"/>
      <c r="H3405" s="252" t="s">
        <v>268</v>
      </c>
      <c r="I3405" s="253">
        <v>1</v>
      </c>
      <c r="J3405" s="254"/>
      <c r="K3405" s="254">
        <v>103.28</v>
      </c>
      <c r="L3405" s="254">
        <v>103.28</v>
      </c>
    </row>
    <row r="3406" spans="2:12" ht="25.5" x14ac:dyDescent="0.25">
      <c r="B3406" s="255" t="s">
        <v>2273</v>
      </c>
      <c r="C3406" s="256" t="s">
        <v>2766</v>
      </c>
      <c r="D3406" s="255" t="s">
        <v>229</v>
      </c>
      <c r="E3406" s="255" t="s">
        <v>2767</v>
      </c>
      <c r="F3406" s="518" t="s">
        <v>2283</v>
      </c>
      <c r="G3406" s="518"/>
      <c r="H3406" s="257" t="s">
        <v>268</v>
      </c>
      <c r="I3406" s="258">
        <v>1</v>
      </c>
      <c r="J3406" s="258">
        <v>0</v>
      </c>
      <c r="K3406" s="259">
        <v>95.25</v>
      </c>
      <c r="L3406" s="259">
        <v>95.25</v>
      </c>
    </row>
    <row r="3407" spans="2:12" ht="25.5" x14ac:dyDescent="0.25">
      <c r="B3407" s="255" t="s">
        <v>2273</v>
      </c>
      <c r="C3407" s="256" t="s">
        <v>2176</v>
      </c>
      <c r="D3407" s="255" t="s">
        <v>229</v>
      </c>
      <c r="E3407" s="255" t="s">
        <v>2177</v>
      </c>
      <c r="F3407" s="518" t="s">
        <v>2162</v>
      </c>
      <c r="G3407" s="518"/>
      <c r="H3407" s="257" t="s">
        <v>231</v>
      </c>
      <c r="I3407" s="258">
        <v>0.2</v>
      </c>
      <c r="J3407" s="258">
        <v>0</v>
      </c>
      <c r="K3407" s="259">
        <v>23.41</v>
      </c>
      <c r="L3407" s="259">
        <v>4.68</v>
      </c>
    </row>
    <row r="3408" spans="2:12" ht="25.5" x14ac:dyDescent="0.25">
      <c r="B3408" s="255" t="s">
        <v>2273</v>
      </c>
      <c r="C3408" s="256" t="s">
        <v>2163</v>
      </c>
      <c r="D3408" s="255" t="s">
        <v>229</v>
      </c>
      <c r="E3408" s="255" t="s">
        <v>2164</v>
      </c>
      <c r="F3408" s="518" t="s">
        <v>2162</v>
      </c>
      <c r="G3408" s="518"/>
      <c r="H3408" s="257" t="s">
        <v>231</v>
      </c>
      <c r="I3408" s="258">
        <v>0.2</v>
      </c>
      <c r="J3408" s="258">
        <v>0</v>
      </c>
      <c r="K3408" s="259">
        <v>16.78</v>
      </c>
      <c r="L3408" s="259">
        <v>3.36</v>
      </c>
    </row>
    <row r="3409" spans="2:12" ht="25.5" x14ac:dyDescent="0.25">
      <c r="B3409" s="260"/>
      <c r="C3409" s="260"/>
      <c r="D3409" s="260"/>
      <c r="E3409" s="260"/>
      <c r="F3409" s="260"/>
      <c r="G3409" s="260" t="s">
        <v>2274</v>
      </c>
      <c r="H3409" s="261">
        <v>4.12</v>
      </c>
      <c r="I3409" s="260" t="s">
        <v>2275</v>
      </c>
      <c r="J3409" s="261">
        <v>3.91</v>
      </c>
      <c r="K3409" s="260" t="s">
        <v>2276</v>
      </c>
      <c r="L3409" s="261">
        <v>8.0299999999999994</v>
      </c>
    </row>
    <row r="3410" spans="2:12" ht="25.5" x14ac:dyDescent="0.25">
      <c r="B3410" s="260"/>
      <c r="C3410" s="260"/>
      <c r="D3410" s="260"/>
      <c r="E3410" s="260"/>
      <c r="F3410" s="260"/>
      <c r="G3410" s="260" t="s">
        <v>2277</v>
      </c>
      <c r="H3410" s="261">
        <v>0</v>
      </c>
      <c r="I3410" s="519"/>
      <c r="J3410" s="519" t="s">
        <v>2278</v>
      </c>
      <c r="K3410" s="260"/>
      <c r="L3410" s="261">
        <v>103.28</v>
      </c>
    </row>
    <row r="3411" spans="2:12" ht="13.5" thickBot="1" x14ac:dyDescent="0.3">
      <c r="B3411" s="222"/>
      <c r="C3411" s="222"/>
      <c r="D3411" s="222"/>
      <c r="E3411" s="222"/>
      <c r="F3411" s="222"/>
      <c r="G3411" s="222"/>
      <c r="H3411" s="222"/>
      <c r="I3411" s="222" t="s">
        <v>2279</v>
      </c>
      <c r="J3411" s="262" t="s">
        <v>2728</v>
      </c>
      <c r="K3411" s="222" t="s">
        <v>2280</v>
      </c>
      <c r="L3411" s="263">
        <v>619.67999999999995</v>
      </c>
    </row>
    <row r="3412" spans="2:12" ht="13.5" thickTop="1" x14ac:dyDescent="0.25">
      <c r="B3412" s="264"/>
      <c r="C3412" s="264"/>
      <c r="D3412" s="264"/>
      <c r="E3412" s="264"/>
      <c r="F3412" s="264"/>
      <c r="G3412" s="264"/>
      <c r="H3412" s="264"/>
      <c r="I3412" s="264"/>
      <c r="J3412" s="264"/>
      <c r="K3412" s="264"/>
      <c r="L3412" s="264"/>
    </row>
    <row r="3413" spans="2:12" ht="45" x14ac:dyDescent="0.25">
      <c r="B3413" s="247" t="s">
        <v>1061</v>
      </c>
      <c r="C3413" s="248" t="s">
        <v>24</v>
      </c>
      <c r="D3413" s="247" t="s">
        <v>50</v>
      </c>
      <c r="E3413" s="247" t="s">
        <v>45</v>
      </c>
      <c r="F3413" s="520" t="s">
        <v>2152</v>
      </c>
      <c r="G3413" s="520"/>
      <c r="H3413" s="249" t="s">
        <v>39</v>
      </c>
      <c r="I3413" s="248" t="s">
        <v>41</v>
      </c>
      <c r="J3413" s="248" t="s">
        <v>2271</v>
      </c>
      <c r="K3413" s="248" t="s">
        <v>82</v>
      </c>
      <c r="L3413" s="248" t="s">
        <v>40</v>
      </c>
    </row>
    <row r="3414" spans="2:12" ht="25.5" x14ac:dyDescent="0.25">
      <c r="B3414" s="250" t="s">
        <v>2272</v>
      </c>
      <c r="C3414" s="251" t="s">
        <v>1062</v>
      </c>
      <c r="D3414" s="250" t="s">
        <v>229</v>
      </c>
      <c r="E3414" s="250" t="s">
        <v>1063</v>
      </c>
      <c r="F3414" s="521">
        <v>7</v>
      </c>
      <c r="G3414" s="521"/>
      <c r="H3414" s="252" t="s">
        <v>279</v>
      </c>
      <c r="I3414" s="253">
        <v>1</v>
      </c>
      <c r="J3414" s="254"/>
      <c r="K3414" s="254">
        <v>278.27</v>
      </c>
      <c r="L3414" s="254">
        <v>278.27</v>
      </c>
    </row>
    <row r="3415" spans="2:12" ht="25.5" x14ac:dyDescent="0.25">
      <c r="B3415" s="255" t="s">
        <v>2273</v>
      </c>
      <c r="C3415" s="256" t="s">
        <v>2163</v>
      </c>
      <c r="D3415" s="255" t="s">
        <v>229</v>
      </c>
      <c r="E3415" s="255" t="s">
        <v>2164</v>
      </c>
      <c r="F3415" s="518" t="s">
        <v>2162</v>
      </c>
      <c r="G3415" s="518"/>
      <c r="H3415" s="257" t="s">
        <v>231</v>
      </c>
      <c r="I3415" s="258">
        <v>1.5</v>
      </c>
      <c r="J3415" s="258">
        <v>0</v>
      </c>
      <c r="K3415" s="259">
        <v>16.78</v>
      </c>
      <c r="L3415" s="259">
        <v>25.17</v>
      </c>
    </row>
    <row r="3416" spans="2:12" ht="25.5" x14ac:dyDescent="0.25">
      <c r="B3416" s="255" t="s">
        <v>2273</v>
      </c>
      <c r="C3416" s="256" t="s">
        <v>2770</v>
      </c>
      <c r="D3416" s="255" t="s">
        <v>229</v>
      </c>
      <c r="E3416" s="255" t="s">
        <v>2771</v>
      </c>
      <c r="F3416" s="518" t="s">
        <v>2283</v>
      </c>
      <c r="G3416" s="518"/>
      <c r="H3416" s="257" t="s">
        <v>268</v>
      </c>
      <c r="I3416" s="258">
        <v>1</v>
      </c>
      <c r="J3416" s="258">
        <v>0</v>
      </c>
      <c r="K3416" s="259">
        <v>217.99</v>
      </c>
      <c r="L3416" s="259">
        <v>217.99</v>
      </c>
    </row>
    <row r="3417" spans="2:12" ht="25.5" x14ac:dyDescent="0.25">
      <c r="B3417" s="255" t="s">
        <v>2273</v>
      </c>
      <c r="C3417" s="256" t="s">
        <v>2176</v>
      </c>
      <c r="D3417" s="255" t="s">
        <v>229</v>
      </c>
      <c r="E3417" s="255" t="s">
        <v>2177</v>
      </c>
      <c r="F3417" s="518" t="s">
        <v>2162</v>
      </c>
      <c r="G3417" s="518"/>
      <c r="H3417" s="257" t="s">
        <v>231</v>
      </c>
      <c r="I3417" s="258">
        <v>1.5</v>
      </c>
      <c r="J3417" s="258">
        <v>0</v>
      </c>
      <c r="K3417" s="259">
        <v>23.41</v>
      </c>
      <c r="L3417" s="259">
        <v>35.119999999999997</v>
      </c>
    </row>
    <row r="3418" spans="2:12" ht="25.5" x14ac:dyDescent="0.25">
      <c r="B3418" s="260"/>
      <c r="C3418" s="260"/>
      <c r="D3418" s="260"/>
      <c r="E3418" s="260"/>
      <c r="F3418" s="260"/>
      <c r="G3418" s="260" t="s">
        <v>2274</v>
      </c>
      <c r="H3418" s="261">
        <v>30.96</v>
      </c>
      <c r="I3418" s="260" t="s">
        <v>2275</v>
      </c>
      <c r="J3418" s="261">
        <v>29.32</v>
      </c>
      <c r="K3418" s="260" t="s">
        <v>2276</v>
      </c>
      <c r="L3418" s="261">
        <v>60.28</v>
      </c>
    </row>
    <row r="3419" spans="2:12" ht="25.5" x14ac:dyDescent="0.25">
      <c r="B3419" s="260"/>
      <c r="C3419" s="260"/>
      <c r="D3419" s="260"/>
      <c r="E3419" s="260"/>
      <c r="F3419" s="260"/>
      <c r="G3419" s="260" t="s">
        <v>2277</v>
      </c>
      <c r="H3419" s="261">
        <v>0</v>
      </c>
      <c r="I3419" s="519"/>
      <c r="J3419" s="519" t="s">
        <v>2278</v>
      </c>
      <c r="K3419" s="260"/>
      <c r="L3419" s="261">
        <v>278.27</v>
      </c>
    </row>
    <row r="3420" spans="2:12" ht="13.5" thickBot="1" x14ac:dyDescent="0.3">
      <c r="B3420" s="222"/>
      <c r="C3420" s="222"/>
      <c r="D3420" s="222"/>
      <c r="E3420" s="222"/>
      <c r="F3420" s="222"/>
      <c r="G3420" s="222"/>
      <c r="H3420" s="222"/>
      <c r="I3420" s="222" t="s">
        <v>2279</v>
      </c>
      <c r="J3420" s="262" t="s">
        <v>2729</v>
      </c>
      <c r="K3420" s="222" t="s">
        <v>2280</v>
      </c>
      <c r="L3420" s="263">
        <v>834.81</v>
      </c>
    </row>
    <row r="3421" spans="2:12" ht="13.5" thickTop="1" x14ac:dyDescent="0.25">
      <c r="B3421" s="264"/>
      <c r="C3421" s="264"/>
      <c r="D3421" s="264"/>
      <c r="E3421" s="264"/>
      <c r="F3421" s="264"/>
      <c r="G3421" s="264"/>
      <c r="H3421" s="264"/>
      <c r="I3421" s="264"/>
      <c r="J3421" s="264"/>
      <c r="K3421" s="264"/>
      <c r="L3421" s="264"/>
    </row>
    <row r="3422" spans="2:12" ht="45" x14ac:dyDescent="0.25">
      <c r="B3422" s="247" t="s">
        <v>1064</v>
      </c>
      <c r="C3422" s="248" t="s">
        <v>24</v>
      </c>
      <c r="D3422" s="247" t="s">
        <v>50</v>
      </c>
      <c r="E3422" s="247" t="s">
        <v>45</v>
      </c>
      <c r="F3422" s="520" t="s">
        <v>2152</v>
      </c>
      <c r="G3422" s="520"/>
      <c r="H3422" s="249" t="s">
        <v>39</v>
      </c>
      <c r="I3422" s="248" t="s">
        <v>41</v>
      </c>
      <c r="J3422" s="248" t="s">
        <v>82</v>
      </c>
      <c r="K3422" s="248" t="s">
        <v>40</v>
      </c>
      <c r="L3422"/>
    </row>
    <row r="3423" spans="2:12" ht="25.5" x14ac:dyDescent="0.25">
      <c r="B3423" s="250" t="s">
        <v>2272</v>
      </c>
      <c r="C3423" s="251" t="s">
        <v>1065</v>
      </c>
      <c r="D3423" s="250" t="s">
        <v>462</v>
      </c>
      <c r="E3423" s="250" t="s">
        <v>1066</v>
      </c>
      <c r="F3423" s="521" t="s">
        <v>3527</v>
      </c>
      <c r="G3423" s="521"/>
      <c r="H3423" s="252" t="s">
        <v>268</v>
      </c>
      <c r="I3423" s="253">
        <v>1</v>
      </c>
      <c r="J3423" s="254">
        <v>3500.67</v>
      </c>
      <c r="K3423" s="254">
        <v>3500.67</v>
      </c>
      <c r="L3423"/>
    </row>
    <row r="3424" spans="2:12" ht="15" x14ac:dyDescent="0.25">
      <c r="B3424" s="247" t="s">
        <v>38</v>
      </c>
      <c r="C3424" s="248" t="s">
        <v>24</v>
      </c>
      <c r="D3424" s="247" t="s">
        <v>50</v>
      </c>
      <c r="E3424" s="247" t="s">
        <v>45</v>
      </c>
      <c r="F3424" s="520" t="s">
        <v>2152</v>
      </c>
      <c r="G3424" s="522"/>
      <c r="H3424" s="249" t="s">
        <v>39</v>
      </c>
      <c r="I3424" s="248" t="s">
        <v>41</v>
      </c>
      <c r="J3424" s="248" t="s">
        <v>82</v>
      </c>
      <c r="K3424" s="248" t="s">
        <v>40</v>
      </c>
      <c r="L3424"/>
    </row>
    <row r="3425" spans="2:12" ht="15" x14ac:dyDescent="0.25">
      <c r="B3425" s="255" t="s">
        <v>2273</v>
      </c>
      <c r="C3425" s="256" t="s">
        <v>3528</v>
      </c>
      <c r="D3425" s="255" t="s">
        <v>462</v>
      </c>
      <c r="E3425" s="255" t="s">
        <v>3529</v>
      </c>
      <c r="F3425" s="518" t="s">
        <v>2952</v>
      </c>
      <c r="G3425" s="518"/>
      <c r="H3425" s="257" t="s">
        <v>234</v>
      </c>
      <c r="I3425" s="258">
        <v>1</v>
      </c>
      <c r="J3425" s="259" t="s">
        <v>3530</v>
      </c>
      <c r="K3425" s="270" t="s">
        <v>3530</v>
      </c>
      <c r="L3425"/>
    </row>
    <row r="3426" spans="2:12" ht="25.5" x14ac:dyDescent="0.25">
      <c r="B3426" s="265" t="s">
        <v>2272</v>
      </c>
      <c r="C3426" s="266" t="s">
        <v>2774</v>
      </c>
      <c r="D3426" s="265" t="s">
        <v>462</v>
      </c>
      <c r="E3426" s="265" t="s">
        <v>2775</v>
      </c>
      <c r="F3426" s="524" t="s">
        <v>2776</v>
      </c>
      <c r="G3426" s="524"/>
      <c r="H3426" s="267" t="s">
        <v>284</v>
      </c>
      <c r="I3426" s="268">
        <v>0.2</v>
      </c>
      <c r="J3426" s="269" t="s">
        <v>3531</v>
      </c>
      <c r="K3426" s="272" t="s">
        <v>3532</v>
      </c>
      <c r="L3426"/>
    </row>
    <row r="3427" spans="2:12" ht="15" x14ac:dyDescent="0.25">
      <c r="B3427" s="255" t="s">
        <v>2273</v>
      </c>
      <c r="C3427" s="256" t="s">
        <v>3533</v>
      </c>
      <c r="D3427" s="255" t="s">
        <v>462</v>
      </c>
      <c r="E3427" s="255" t="s">
        <v>3534</v>
      </c>
      <c r="F3427" s="518" t="s">
        <v>2283</v>
      </c>
      <c r="G3427" s="518"/>
      <c r="H3427" s="257" t="s">
        <v>268</v>
      </c>
      <c r="I3427" s="258">
        <v>1</v>
      </c>
      <c r="J3427" s="259" t="s">
        <v>3535</v>
      </c>
      <c r="K3427" s="270" t="s">
        <v>3535</v>
      </c>
      <c r="L3427"/>
    </row>
    <row r="3428" spans="2:12" ht="25.5" x14ac:dyDescent="0.25">
      <c r="B3428" s="255" t="s">
        <v>2273</v>
      </c>
      <c r="C3428" s="256" t="s">
        <v>2160</v>
      </c>
      <c r="D3428" s="255" t="s">
        <v>229</v>
      </c>
      <c r="E3428" s="255" t="s">
        <v>2161</v>
      </c>
      <c r="F3428" s="518" t="s">
        <v>2162</v>
      </c>
      <c r="G3428" s="518"/>
      <c r="H3428" s="257" t="s">
        <v>231</v>
      </c>
      <c r="I3428" s="258">
        <v>6</v>
      </c>
      <c r="J3428" s="259" t="s">
        <v>2220</v>
      </c>
      <c r="K3428" s="270" t="s">
        <v>3536</v>
      </c>
      <c r="L3428"/>
    </row>
    <row r="3429" spans="2:12" ht="15" x14ac:dyDescent="0.25">
      <c r="B3429" s="523" t="s">
        <v>2697</v>
      </c>
      <c r="C3429" s="522"/>
      <c r="D3429" s="522"/>
      <c r="E3429" s="522"/>
      <c r="F3429" s="522"/>
      <c r="G3429" s="522"/>
      <c r="H3429" s="522"/>
      <c r="I3429" s="522"/>
      <c r="J3429" s="522"/>
      <c r="K3429" s="522"/>
      <c r="L3429"/>
    </row>
    <row r="3430" spans="2:12" ht="15" x14ac:dyDescent="0.25">
      <c r="B3430" s="247" t="s">
        <v>38</v>
      </c>
      <c r="C3430" s="248" t="s">
        <v>24</v>
      </c>
      <c r="D3430" s="247" t="s">
        <v>50</v>
      </c>
      <c r="E3430" s="247" t="s">
        <v>45</v>
      </c>
      <c r="F3430" s="520" t="s">
        <v>2152</v>
      </c>
      <c r="G3430" s="522"/>
      <c r="H3430" s="249" t="s">
        <v>39</v>
      </c>
      <c r="I3430" s="248" t="s">
        <v>41</v>
      </c>
      <c r="J3430" s="248" t="s">
        <v>82</v>
      </c>
      <c r="K3430" s="248" t="s">
        <v>40</v>
      </c>
      <c r="L3430"/>
    </row>
    <row r="3431" spans="2:12" ht="15" x14ac:dyDescent="0.25">
      <c r="B3431" s="255" t="s">
        <v>2273</v>
      </c>
      <c r="C3431" s="256" t="s">
        <v>3528</v>
      </c>
      <c r="D3431" s="255" t="s">
        <v>462</v>
      </c>
      <c r="E3431" s="255" t="s">
        <v>3529</v>
      </c>
      <c r="F3431" s="518" t="s">
        <v>2952</v>
      </c>
      <c r="G3431" s="518"/>
      <c r="H3431" s="257" t="s">
        <v>234</v>
      </c>
      <c r="I3431" s="258">
        <v>1</v>
      </c>
      <c r="J3431" s="259" t="s">
        <v>3530</v>
      </c>
      <c r="K3431" s="270" t="s">
        <v>3530</v>
      </c>
      <c r="L3431"/>
    </row>
    <row r="3432" spans="2:12" ht="25.5" x14ac:dyDescent="0.25">
      <c r="B3432" s="255" t="s">
        <v>2273</v>
      </c>
      <c r="C3432" s="256" t="s">
        <v>2194</v>
      </c>
      <c r="D3432" s="255" t="s">
        <v>229</v>
      </c>
      <c r="E3432" s="255" t="s">
        <v>2195</v>
      </c>
      <c r="F3432" s="518" t="s">
        <v>2162</v>
      </c>
      <c r="G3432" s="518"/>
      <c r="H3432" s="257" t="s">
        <v>231</v>
      </c>
      <c r="I3432" s="258">
        <v>0.12895999999999999</v>
      </c>
      <c r="J3432" s="259" t="s">
        <v>2081</v>
      </c>
      <c r="K3432" s="270" t="s">
        <v>3166</v>
      </c>
      <c r="L3432"/>
    </row>
    <row r="3433" spans="2:12" ht="25.5" x14ac:dyDescent="0.25">
      <c r="B3433" s="255" t="s">
        <v>2273</v>
      </c>
      <c r="C3433" s="256" t="s">
        <v>2338</v>
      </c>
      <c r="D3433" s="255" t="s">
        <v>229</v>
      </c>
      <c r="E3433" s="255" t="s">
        <v>2339</v>
      </c>
      <c r="F3433" s="518" t="s">
        <v>2283</v>
      </c>
      <c r="G3433" s="518"/>
      <c r="H3433" s="257" t="s">
        <v>284</v>
      </c>
      <c r="I3433" s="258">
        <v>4.1799999999999997E-2</v>
      </c>
      <c r="J3433" s="259" t="s">
        <v>3537</v>
      </c>
      <c r="K3433" s="270" t="s">
        <v>3538</v>
      </c>
      <c r="L3433"/>
    </row>
    <row r="3434" spans="2:12" ht="25.5" x14ac:dyDescent="0.25">
      <c r="B3434" s="255" t="s">
        <v>2273</v>
      </c>
      <c r="C3434" s="256" t="s">
        <v>2160</v>
      </c>
      <c r="D3434" s="255" t="s">
        <v>229</v>
      </c>
      <c r="E3434" s="255" t="s">
        <v>2161</v>
      </c>
      <c r="F3434" s="518" t="s">
        <v>2162</v>
      </c>
      <c r="G3434" s="518"/>
      <c r="H3434" s="257" t="s">
        <v>231</v>
      </c>
      <c r="I3434" s="258">
        <v>7.4960800000000001</v>
      </c>
      <c r="J3434" s="259" t="s">
        <v>2220</v>
      </c>
      <c r="K3434" s="270" t="s">
        <v>3539</v>
      </c>
      <c r="L3434"/>
    </row>
    <row r="3435" spans="2:12" ht="25.5" x14ac:dyDescent="0.25">
      <c r="B3435" s="255" t="s">
        <v>2273</v>
      </c>
      <c r="C3435" s="256" t="s">
        <v>2297</v>
      </c>
      <c r="D3435" s="255" t="s">
        <v>229</v>
      </c>
      <c r="E3435" s="255" t="s">
        <v>2298</v>
      </c>
      <c r="F3435" s="518" t="s">
        <v>2283</v>
      </c>
      <c r="G3435" s="518"/>
      <c r="H3435" s="257" t="s">
        <v>284</v>
      </c>
      <c r="I3435" s="258">
        <v>0.12540000000000001</v>
      </c>
      <c r="J3435" s="259" t="s">
        <v>3540</v>
      </c>
      <c r="K3435" s="270" t="s">
        <v>3541</v>
      </c>
      <c r="L3435"/>
    </row>
    <row r="3436" spans="2:12" ht="25.5" x14ac:dyDescent="0.25">
      <c r="B3436" s="255" t="s">
        <v>2273</v>
      </c>
      <c r="C3436" s="256" t="s">
        <v>2445</v>
      </c>
      <c r="D3436" s="255" t="s">
        <v>229</v>
      </c>
      <c r="E3436" s="255" t="s">
        <v>2446</v>
      </c>
      <c r="F3436" s="518" t="s">
        <v>2283</v>
      </c>
      <c r="G3436" s="518"/>
      <c r="H3436" s="257" t="s">
        <v>360</v>
      </c>
      <c r="I3436" s="258">
        <v>56</v>
      </c>
      <c r="J3436" s="259" t="s">
        <v>2140</v>
      </c>
      <c r="K3436" s="270" t="s">
        <v>3542</v>
      </c>
      <c r="L3436"/>
    </row>
    <row r="3437" spans="2:12" ht="25.5" x14ac:dyDescent="0.25">
      <c r="B3437" s="255" t="s">
        <v>2273</v>
      </c>
      <c r="C3437" s="256" t="s">
        <v>2412</v>
      </c>
      <c r="D3437" s="255" t="s">
        <v>229</v>
      </c>
      <c r="E3437" s="255" t="s">
        <v>2413</v>
      </c>
      <c r="F3437" s="518" t="s">
        <v>2283</v>
      </c>
      <c r="G3437" s="518"/>
      <c r="H3437" s="257" t="s">
        <v>284</v>
      </c>
      <c r="I3437" s="258">
        <v>0.18459999999999999</v>
      </c>
      <c r="J3437" s="259" t="s">
        <v>2120</v>
      </c>
      <c r="K3437" s="270" t="s">
        <v>3543</v>
      </c>
      <c r="L3437"/>
    </row>
    <row r="3438" spans="2:12" ht="25.5" x14ac:dyDescent="0.25">
      <c r="B3438" s="255" t="s">
        <v>2273</v>
      </c>
      <c r="C3438" s="256" t="s">
        <v>2167</v>
      </c>
      <c r="D3438" s="255" t="s">
        <v>229</v>
      </c>
      <c r="E3438" s="255" t="s">
        <v>2168</v>
      </c>
      <c r="F3438" s="518" t="s">
        <v>2162</v>
      </c>
      <c r="G3438" s="518"/>
      <c r="H3438" s="257" t="s">
        <v>231</v>
      </c>
      <c r="I3438" s="258">
        <v>0.1547</v>
      </c>
      <c r="J3438" s="259" t="s">
        <v>2222</v>
      </c>
      <c r="K3438" s="270" t="s">
        <v>3544</v>
      </c>
      <c r="L3438"/>
    </row>
    <row r="3439" spans="2:12" ht="15" x14ac:dyDescent="0.25">
      <c r="B3439" s="255" t="s">
        <v>2273</v>
      </c>
      <c r="C3439" s="256" t="s">
        <v>3533</v>
      </c>
      <c r="D3439" s="255" t="s">
        <v>462</v>
      </c>
      <c r="E3439" s="255" t="s">
        <v>3534</v>
      </c>
      <c r="F3439" s="518" t="s">
        <v>2283</v>
      </c>
      <c r="G3439" s="518"/>
      <c r="H3439" s="257" t="s">
        <v>268</v>
      </c>
      <c r="I3439" s="258">
        <v>1</v>
      </c>
      <c r="J3439" s="259" t="s">
        <v>3535</v>
      </c>
      <c r="K3439" s="270" t="s">
        <v>3535</v>
      </c>
      <c r="L3439"/>
    </row>
    <row r="3440" spans="2:12" ht="25.5" x14ac:dyDescent="0.25">
      <c r="B3440" s="260"/>
      <c r="C3440" s="260"/>
      <c r="D3440" s="260"/>
      <c r="E3440" s="260"/>
      <c r="F3440" s="260" t="s">
        <v>2274</v>
      </c>
      <c r="G3440" s="261">
        <v>61.98</v>
      </c>
      <c r="H3440" s="260" t="s">
        <v>2275</v>
      </c>
      <c r="I3440" s="261">
        <v>58.7</v>
      </c>
      <c r="J3440" s="260" t="s">
        <v>2276</v>
      </c>
      <c r="K3440" s="261">
        <v>120.68</v>
      </c>
      <c r="L3440"/>
    </row>
    <row r="3441" spans="2:12" ht="25.5" x14ac:dyDescent="0.25">
      <c r="B3441" s="260"/>
      <c r="C3441" s="260"/>
      <c r="D3441" s="260"/>
      <c r="E3441" s="260"/>
      <c r="F3441" s="260" t="s">
        <v>2277</v>
      </c>
      <c r="G3441" s="261">
        <v>0</v>
      </c>
      <c r="H3441" s="260"/>
      <c r="I3441" s="519" t="s">
        <v>2278</v>
      </c>
      <c r="J3441" s="519"/>
      <c r="K3441" s="261">
        <v>3500.67</v>
      </c>
      <c r="L3441"/>
    </row>
    <row r="3442" spans="2:12" ht="15.75" thickBot="1" x14ac:dyDescent="0.3">
      <c r="B3442" s="222"/>
      <c r="C3442" s="222"/>
      <c r="D3442" s="222"/>
      <c r="E3442" s="222"/>
      <c r="F3442" s="222"/>
      <c r="G3442" s="222"/>
      <c r="H3442" s="222" t="s">
        <v>2279</v>
      </c>
      <c r="I3442" s="262" t="s">
        <v>2553</v>
      </c>
      <c r="J3442" s="222" t="s">
        <v>2280</v>
      </c>
      <c r="K3442" s="263">
        <v>3500.67</v>
      </c>
      <c r="L3442"/>
    </row>
    <row r="3443" spans="2:12" ht="15.75" thickTop="1" x14ac:dyDescent="0.25">
      <c r="B3443" s="264"/>
      <c r="C3443" s="264"/>
      <c r="D3443" s="264"/>
      <c r="E3443" s="264"/>
      <c r="F3443" s="264"/>
      <c r="G3443" s="264"/>
      <c r="H3443" s="264"/>
      <c r="I3443" s="264"/>
      <c r="J3443" s="264"/>
      <c r="K3443" s="264"/>
      <c r="L3443"/>
    </row>
    <row r="3444" spans="2:12" ht="45" x14ac:dyDescent="0.25">
      <c r="B3444" s="247" t="s">
        <v>1067</v>
      </c>
      <c r="C3444" s="248" t="s">
        <v>24</v>
      </c>
      <c r="D3444" s="247" t="s">
        <v>50</v>
      </c>
      <c r="E3444" s="247" t="s">
        <v>45</v>
      </c>
      <c r="F3444" s="520" t="s">
        <v>2152</v>
      </c>
      <c r="G3444" s="520"/>
      <c r="H3444" s="249" t="s">
        <v>39</v>
      </c>
      <c r="I3444" s="248" t="s">
        <v>41</v>
      </c>
      <c r="J3444" s="248" t="s">
        <v>2271</v>
      </c>
      <c r="K3444" s="248" t="s">
        <v>82</v>
      </c>
      <c r="L3444" s="248" t="s">
        <v>40</v>
      </c>
    </row>
    <row r="3445" spans="2:12" ht="38.25" x14ac:dyDescent="0.25">
      <c r="B3445" s="250" t="s">
        <v>2272</v>
      </c>
      <c r="C3445" s="251" t="s">
        <v>1068</v>
      </c>
      <c r="D3445" s="250" t="s">
        <v>434</v>
      </c>
      <c r="E3445" s="250" t="s">
        <v>1069</v>
      </c>
      <c r="F3445" s="521" t="s">
        <v>2698</v>
      </c>
      <c r="G3445" s="521"/>
      <c r="H3445" s="252" t="s">
        <v>428</v>
      </c>
      <c r="I3445" s="253">
        <v>1</v>
      </c>
      <c r="J3445" s="254"/>
      <c r="K3445" s="254">
        <v>214.98</v>
      </c>
      <c r="L3445" s="254">
        <v>214.98</v>
      </c>
    </row>
    <row r="3446" spans="2:12" ht="25.5" x14ac:dyDescent="0.25">
      <c r="B3446" s="255" t="s">
        <v>2273</v>
      </c>
      <c r="C3446" s="256" t="s">
        <v>2176</v>
      </c>
      <c r="D3446" s="255" t="s">
        <v>229</v>
      </c>
      <c r="E3446" s="255" t="s">
        <v>2177</v>
      </c>
      <c r="F3446" s="518" t="s">
        <v>2162</v>
      </c>
      <c r="G3446" s="518"/>
      <c r="H3446" s="257" t="s">
        <v>231</v>
      </c>
      <c r="I3446" s="258">
        <v>0.44359999999999999</v>
      </c>
      <c r="J3446" s="258">
        <v>0</v>
      </c>
      <c r="K3446" s="259">
        <v>23.41</v>
      </c>
      <c r="L3446" s="259">
        <v>10.38</v>
      </c>
    </row>
    <row r="3447" spans="2:12" ht="25.5" x14ac:dyDescent="0.25">
      <c r="B3447" s="255" t="s">
        <v>2273</v>
      </c>
      <c r="C3447" s="256" t="s">
        <v>2160</v>
      </c>
      <c r="D3447" s="255" t="s">
        <v>229</v>
      </c>
      <c r="E3447" s="255" t="s">
        <v>2161</v>
      </c>
      <c r="F3447" s="518" t="s">
        <v>2162</v>
      </c>
      <c r="G3447" s="518"/>
      <c r="H3447" s="257" t="s">
        <v>231</v>
      </c>
      <c r="I3447" s="258">
        <v>0.44359999999999999</v>
      </c>
      <c r="J3447" s="258">
        <v>0</v>
      </c>
      <c r="K3447" s="259">
        <v>15.3</v>
      </c>
      <c r="L3447" s="259">
        <v>6.79</v>
      </c>
    </row>
    <row r="3448" spans="2:12" ht="25.5" x14ac:dyDescent="0.25">
      <c r="B3448" s="255" t="s">
        <v>2273</v>
      </c>
      <c r="C3448" s="256" t="s">
        <v>3545</v>
      </c>
      <c r="D3448" s="255" t="s">
        <v>434</v>
      </c>
      <c r="E3448" s="255" t="s">
        <v>3546</v>
      </c>
      <c r="F3448" s="518" t="s">
        <v>2283</v>
      </c>
      <c r="G3448" s="518"/>
      <c r="H3448" s="257" t="s">
        <v>428</v>
      </c>
      <c r="I3448" s="258">
        <v>1</v>
      </c>
      <c r="J3448" s="258">
        <v>0</v>
      </c>
      <c r="K3448" s="259">
        <v>197.82</v>
      </c>
      <c r="L3448" s="259">
        <v>197.82</v>
      </c>
    </row>
    <row r="3449" spans="2:12" ht="25.5" x14ac:dyDescent="0.25">
      <c r="B3449" s="260"/>
      <c r="C3449" s="260"/>
      <c r="D3449" s="260"/>
      <c r="E3449" s="260"/>
      <c r="F3449" s="260"/>
      <c r="G3449" s="260" t="s">
        <v>2274</v>
      </c>
      <c r="H3449" s="261">
        <v>8.81</v>
      </c>
      <c r="I3449" s="260" t="s">
        <v>2275</v>
      </c>
      <c r="J3449" s="261">
        <v>8.35</v>
      </c>
      <c r="K3449" s="260" t="s">
        <v>2276</v>
      </c>
      <c r="L3449" s="261">
        <v>17.16</v>
      </c>
    </row>
    <row r="3450" spans="2:12" ht="25.5" x14ac:dyDescent="0.25">
      <c r="B3450" s="260"/>
      <c r="C3450" s="260"/>
      <c r="D3450" s="260"/>
      <c r="E3450" s="260"/>
      <c r="F3450" s="260"/>
      <c r="G3450" s="260" t="s">
        <v>2277</v>
      </c>
      <c r="H3450" s="261">
        <v>0</v>
      </c>
      <c r="I3450" s="519"/>
      <c r="J3450" s="519" t="s">
        <v>2278</v>
      </c>
      <c r="K3450" s="260"/>
      <c r="L3450" s="261">
        <v>214.98</v>
      </c>
    </row>
    <row r="3451" spans="2:12" ht="13.5" thickBot="1" x14ac:dyDescent="0.3">
      <c r="B3451" s="222"/>
      <c r="C3451" s="222"/>
      <c r="D3451" s="222"/>
      <c r="E3451" s="222"/>
      <c r="F3451" s="222"/>
      <c r="G3451" s="222"/>
      <c r="H3451" s="222"/>
      <c r="I3451" s="222" t="s">
        <v>2279</v>
      </c>
      <c r="J3451" s="262" t="s">
        <v>2553</v>
      </c>
      <c r="K3451" s="222" t="s">
        <v>2280</v>
      </c>
      <c r="L3451" s="263">
        <v>214.98</v>
      </c>
    </row>
    <row r="3452" spans="2:12" ht="13.5" thickTop="1" x14ac:dyDescent="0.25">
      <c r="B3452" s="264"/>
      <c r="C3452" s="264"/>
      <c r="D3452" s="264"/>
      <c r="E3452" s="264"/>
      <c r="F3452" s="264"/>
      <c r="G3452" s="264"/>
      <c r="H3452" s="264"/>
      <c r="I3452" s="264"/>
      <c r="J3452" s="264"/>
      <c r="K3452" s="264"/>
      <c r="L3452" s="264"/>
    </row>
    <row r="3453" spans="2:12" ht="45" x14ac:dyDescent="0.25">
      <c r="B3453" s="247" t="s">
        <v>1070</v>
      </c>
      <c r="C3453" s="248" t="s">
        <v>24</v>
      </c>
      <c r="D3453" s="247" t="s">
        <v>50</v>
      </c>
      <c r="E3453" s="247" t="s">
        <v>45</v>
      </c>
      <c r="F3453" s="520" t="s">
        <v>2152</v>
      </c>
      <c r="G3453" s="520"/>
      <c r="H3453" s="249" t="s">
        <v>39</v>
      </c>
      <c r="I3453" s="248" t="s">
        <v>41</v>
      </c>
      <c r="J3453" s="248" t="s">
        <v>2271</v>
      </c>
      <c r="K3453" s="248" t="s">
        <v>82</v>
      </c>
      <c r="L3453" s="248" t="s">
        <v>40</v>
      </c>
    </row>
    <row r="3454" spans="2:12" ht="25.5" x14ac:dyDescent="0.25">
      <c r="B3454" s="250" t="s">
        <v>2272</v>
      </c>
      <c r="C3454" s="251" t="s">
        <v>1071</v>
      </c>
      <c r="D3454" s="250" t="s">
        <v>229</v>
      </c>
      <c r="E3454" s="250" t="s">
        <v>1072</v>
      </c>
      <c r="F3454" s="521">
        <v>7</v>
      </c>
      <c r="G3454" s="521"/>
      <c r="H3454" s="252" t="s">
        <v>279</v>
      </c>
      <c r="I3454" s="253">
        <v>1</v>
      </c>
      <c r="J3454" s="254"/>
      <c r="K3454" s="254">
        <v>26160.76</v>
      </c>
      <c r="L3454" s="254">
        <v>26160.76</v>
      </c>
    </row>
    <row r="3455" spans="2:12" ht="25.5" x14ac:dyDescent="0.25">
      <c r="B3455" s="255" t="s">
        <v>2273</v>
      </c>
      <c r="C3455" s="256" t="s">
        <v>2176</v>
      </c>
      <c r="D3455" s="255" t="s">
        <v>229</v>
      </c>
      <c r="E3455" s="255" t="s">
        <v>2177</v>
      </c>
      <c r="F3455" s="518" t="s">
        <v>2162</v>
      </c>
      <c r="G3455" s="518"/>
      <c r="H3455" s="257" t="s">
        <v>231</v>
      </c>
      <c r="I3455" s="258">
        <v>4</v>
      </c>
      <c r="J3455" s="258">
        <v>0</v>
      </c>
      <c r="K3455" s="259">
        <v>23.41</v>
      </c>
      <c r="L3455" s="259">
        <v>93.64</v>
      </c>
    </row>
    <row r="3456" spans="2:12" ht="25.5" x14ac:dyDescent="0.25">
      <c r="B3456" s="255" t="s">
        <v>2273</v>
      </c>
      <c r="C3456" s="256" t="s">
        <v>3547</v>
      </c>
      <c r="D3456" s="255" t="s">
        <v>229</v>
      </c>
      <c r="E3456" s="255" t="s">
        <v>3548</v>
      </c>
      <c r="F3456" s="518" t="s">
        <v>2283</v>
      </c>
      <c r="G3456" s="518"/>
      <c r="H3456" s="257" t="s">
        <v>268</v>
      </c>
      <c r="I3456" s="258">
        <v>1</v>
      </c>
      <c r="J3456" s="258">
        <v>0</v>
      </c>
      <c r="K3456" s="259">
        <v>26000</v>
      </c>
      <c r="L3456" s="259">
        <v>26000</v>
      </c>
    </row>
    <row r="3457" spans="2:12" ht="25.5" x14ac:dyDescent="0.25">
      <c r="B3457" s="255" t="s">
        <v>2273</v>
      </c>
      <c r="C3457" s="256" t="s">
        <v>2163</v>
      </c>
      <c r="D3457" s="255" t="s">
        <v>229</v>
      </c>
      <c r="E3457" s="255" t="s">
        <v>2164</v>
      </c>
      <c r="F3457" s="518" t="s">
        <v>2162</v>
      </c>
      <c r="G3457" s="518"/>
      <c r="H3457" s="257" t="s">
        <v>231</v>
      </c>
      <c r="I3457" s="258">
        <v>4</v>
      </c>
      <c r="J3457" s="258">
        <v>0</v>
      </c>
      <c r="K3457" s="259">
        <v>16.78</v>
      </c>
      <c r="L3457" s="259">
        <v>67.12</v>
      </c>
    </row>
    <row r="3458" spans="2:12" ht="25.5" x14ac:dyDescent="0.25">
      <c r="B3458" s="260"/>
      <c r="C3458" s="260"/>
      <c r="D3458" s="260"/>
      <c r="E3458" s="260"/>
      <c r="F3458" s="260"/>
      <c r="G3458" s="260" t="s">
        <v>2274</v>
      </c>
      <c r="H3458" s="261">
        <v>82.56</v>
      </c>
      <c r="I3458" s="260" t="s">
        <v>2275</v>
      </c>
      <c r="J3458" s="261">
        <v>78.2</v>
      </c>
      <c r="K3458" s="260" t="s">
        <v>2276</v>
      </c>
      <c r="L3458" s="261">
        <v>160.76</v>
      </c>
    </row>
    <row r="3459" spans="2:12" ht="25.5" x14ac:dyDescent="0.25">
      <c r="B3459" s="260"/>
      <c r="C3459" s="260"/>
      <c r="D3459" s="260"/>
      <c r="E3459" s="260"/>
      <c r="F3459" s="260"/>
      <c r="G3459" s="260" t="s">
        <v>2277</v>
      </c>
      <c r="H3459" s="261">
        <v>0</v>
      </c>
      <c r="I3459" s="519"/>
      <c r="J3459" s="519" t="s">
        <v>2278</v>
      </c>
      <c r="K3459" s="260"/>
      <c r="L3459" s="261">
        <v>26160.76</v>
      </c>
    </row>
    <row r="3460" spans="2:12" ht="13.5" thickBot="1" x14ac:dyDescent="0.3">
      <c r="B3460" s="222"/>
      <c r="C3460" s="222"/>
      <c r="D3460" s="222"/>
      <c r="E3460" s="222"/>
      <c r="F3460" s="222"/>
      <c r="G3460" s="222"/>
      <c r="H3460" s="222"/>
      <c r="I3460" s="222" t="s">
        <v>2279</v>
      </c>
      <c r="J3460" s="262" t="s">
        <v>2553</v>
      </c>
      <c r="K3460" s="222" t="s">
        <v>2280</v>
      </c>
      <c r="L3460" s="263">
        <v>26160.76</v>
      </c>
    </row>
    <row r="3461" spans="2:12" ht="13.5" thickTop="1" x14ac:dyDescent="0.25">
      <c r="B3461" s="264"/>
      <c r="C3461" s="264"/>
      <c r="D3461" s="264"/>
      <c r="E3461" s="264"/>
      <c r="F3461" s="264"/>
      <c r="G3461" s="264"/>
      <c r="H3461" s="264"/>
      <c r="I3461" s="264"/>
      <c r="J3461" s="264"/>
      <c r="K3461" s="264"/>
      <c r="L3461" s="264"/>
    </row>
    <row r="3462" spans="2:12" x14ac:dyDescent="0.25">
      <c r="B3462" s="244" t="s">
        <v>1073</v>
      </c>
      <c r="C3462" s="244"/>
      <c r="D3462" s="244"/>
      <c r="E3462" s="244" t="s">
        <v>1074</v>
      </c>
      <c r="F3462" s="244"/>
      <c r="G3462" s="525"/>
      <c r="H3462" s="525"/>
      <c r="I3462" s="244"/>
      <c r="J3462" s="245"/>
      <c r="K3462" s="244"/>
      <c r="L3462" s="246">
        <v>294023.51</v>
      </c>
    </row>
    <row r="3463" spans="2:12" ht="15" x14ac:dyDescent="0.25">
      <c r="B3463" s="247" t="s">
        <v>1075</v>
      </c>
      <c r="C3463" s="248" t="s">
        <v>24</v>
      </c>
      <c r="D3463" s="247" t="s">
        <v>50</v>
      </c>
      <c r="E3463" s="247" t="s">
        <v>45</v>
      </c>
      <c r="F3463" s="520" t="s">
        <v>2152</v>
      </c>
      <c r="G3463" s="520"/>
      <c r="H3463" s="249" t="s">
        <v>39</v>
      </c>
      <c r="I3463" s="248" t="s">
        <v>41</v>
      </c>
      <c r="J3463" s="248" t="s">
        <v>2271</v>
      </c>
      <c r="K3463" s="248" t="s">
        <v>82</v>
      </c>
      <c r="L3463" s="248" t="s">
        <v>40</v>
      </c>
    </row>
    <row r="3464" spans="2:12" ht="25.5" x14ac:dyDescent="0.25">
      <c r="B3464" s="250" t="s">
        <v>2272</v>
      </c>
      <c r="C3464" s="251" t="s">
        <v>1076</v>
      </c>
      <c r="D3464" s="250" t="s">
        <v>229</v>
      </c>
      <c r="E3464" s="250" t="s">
        <v>1077</v>
      </c>
      <c r="F3464" s="521">
        <v>7</v>
      </c>
      <c r="G3464" s="521"/>
      <c r="H3464" s="252" t="s">
        <v>628</v>
      </c>
      <c r="I3464" s="253">
        <v>1</v>
      </c>
      <c r="J3464" s="254"/>
      <c r="K3464" s="254">
        <v>44.19</v>
      </c>
      <c r="L3464" s="254">
        <v>44.19</v>
      </c>
    </row>
    <row r="3465" spans="2:12" ht="25.5" x14ac:dyDescent="0.25">
      <c r="B3465" s="255" t="s">
        <v>2273</v>
      </c>
      <c r="C3465" s="256" t="s">
        <v>2702</v>
      </c>
      <c r="D3465" s="255" t="s">
        <v>229</v>
      </c>
      <c r="E3465" s="255" t="s">
        <v>1077</v>
      </c>
      <c r="F3465" s="518" t="s">
        <v>2283</v>
      </c>
      <c r="G3465" s="518"/>
      <c r="H3465" s="257" t="s">
        <v>292</v>
      </c>
      <c r="I3465" s="258">
        <v>1</v>
      </c>
      <c r="J3465" s="258">
        <v>0</v>
      </c>
      <c r="K3465" s="259">
        <v>28.12</v>
      </c>
      <c r="L3465" s="259">
        <v>28.12</v>
      </c>
    </row>
    <row r="3466" spans="2:12" ht="25.5" x14ac:dyDescent="0.25">
      <c r="B3466" s="255" t="s">
        <v>2273</v>
      </c>
      <c r="C3466" s="256" t="s">
        <v>2163</v>
      </c>
      <c r="D3466" s="255" t="s">
        <v>229</v>
      </c>
      <c r="E3466" s="255" t="s">
        <v>2164</v>
      </c>
      <c r="F3466" s="518" t="s">
        <v>2162</v>
      </c>
      <c r="G3466" s="518"/>
      <c r="H3466" s="257" t="s">
        <v>231</v>
      </c>
      <c r="I3466" s="258">
        <v>0.4</v>
      </c>
      <c r="J3466" s="258">
        <v>0</v>
      </c>
      <c r="K3466" s="259">
        <v>16.78</v>
      </c>
      <c r="L3466" s="259">
        <v>6.71</v>
      </c>
    </row>
    <row r="3467" spans="2:12" ht="25.5" x14ac:dyDescent="0.25">
      <c r="B3467" s="255" t="s">
        <v>2273</v>
      </c>
      <c r="C3467" s="256" t="s">
        <v>2176</v>
      </c>
      <c r="D3467" s="255" t="s">
        <v>229</v>
      </c>
      <c r="E3467" s="255" t="s">
        <v>2177</v>
      </c>
      <c r="F3467" s="518" t="s">
        <v>2162</v>
      </c>
      <c r="G3467" s="518"/>
      <c r="H3467" s="257" t="s">
        <v>231</v>
      </c>
      <c r="I3467" s="258">
        <v>0.4</v>
      </c>
      <c r="J3467" s="258">
        <v>0</v>
      </c>
      <c r="K3467" s="259">
        <v>23.41</v>
      </c>
      <c r="L3467" s="259">
        <v>9.36</v>
      </c>
    </row>
    <row r="3468" spans="2:12" ht="25.5" x14ac:dyDescent="0.25">
      <c r="B3468" s="260"/>
      <c r="C3468" s="260"/>
      <c r="D3468" s="260"/>
      <c r="E3468" s="260"/>
      <c r="F3468" s="260"/>
      <c r="G3468" s="260" t="s">
        <v>2274</v>
      </c>
      <c r="H3468" s="261">
        <v>8.25</v>
      </c>
      <c r="I3468" s="260" t="s">
        <v>2275</v>
      </c>
      <c r="J3468" s="261">
        <v>7.82</v>
      </c>
      <c r="K3468" s="260" t="s">
        <v>2276</v>
      </c>
      <c r="L3468" s="261">
        <v>16.07</v>
      </c>
    </row>
    <row r="3469" spans="2:12" ht="25.5" x14ac:dyDescent="0.25">
      <c r="B3469" s="260"/>
      <c r="C3469" s="260"/>
      <c r="D3469" s="260"/>
      <c r="E3469" s="260"/>
      <c r="F3469" s="260"/>
      <c r="G3469" s="260" t="s">
        <v>2277</v>
      </c>
      <c r="H3469" s="261">
        <v>0</v>
      </c>
      <c r="I3469" s="519"/>
      <c r="J3469" s="519" t="s">
        <v>2278</v>
      </c>
      <c r="K3469" s="260"/>
      <c r="L3469" s="261">
        <v>44.19</v>
      </c>
    </row>
    <row r="3470" spans="2:12" ht="13.5" thickBot="1" x14ac:dyDescent="0.3">
      <c r="B3470" s="222"/>
      <c r="C3470" s="222"/>
      <c r="D3470" s="222"/>
      <c r="E3470" s="222"/>
      <c r="F3470" s="222"/>
      <c r="G3470" s="222"/>
      <c r="H3470" s="222"/>
      <c r="I3470" s="222" t="s">
        <v>2279</v>
      </c>
      <c r="J3470" s="262" t="s">
        <v>2834</v>
      </c>
      <c r="K3470" s="222" t="s">
        <v>2280</v>
      </c>
      <c r="L3470" s="263">
        <v>2032.74</v>
      </c>
    </row>
    <row r="3471" spans="2:12" ht="13.5" thickTop="1" x14ac:dyDescent="0.25">
      <c r="B3471" s="264"/>
      <c r="C3471" s="264"/>
      <c r="D3471" s="264"/>
      <c r="E3471" s="264"/>
      <c r="F3471" s="264"/>
      <c r="G3471" s="264"/>
      <c r="H3471" s="264"/>
      <c r="I3471" s="264"/>
      <c r="J3471" s="264"/>
      <c r="K3471" s="264"/>
      <c r="L3471" s="264"/>
    </row>
    <row r="3472" spans="2:12" ht="15" x14ac:dyDescent="0.25">
      <c r="B3472" s="247" t="s">
        <v>1078</v>
      </c>
      <c r="C3472" s="248" t="s">
        <v>24</v>
      </c>
      <c r="D3472" s="247" t="s">
        <v>50</v>
      </c>
      <c r="E3472" s="247" t="s">
        <v>45</v>
      </c>
      <c r="F3472" s="520" t="s">
        <v>2152</v>
      </c>
      <c r="G3472" s="520"/>
      <c r="H3472" s="249" t="s">
        <v>39</v>
      </c>
      <c r="I3472" s="248" t="s">
        <v>41</v>
      </c>
      <c r="J3472" s="248" t="s">
        <v>2271</v>
      </c>
      <c r="K3472" s="248" t="s">
        <v>82</v>
      </c>
      <c r="L3472" s="248" t="s">
        <v>40</v>
      </c>
    </row>
    <row r="3473" spans="2:12" ht="25.5" x14ac:dyDescent="0.25">
      <c r="B3473" s="250" t="s">
        <v>2272</v>
      </c>
      <c r="C3473" s="251" t="s">
        <v>1079</v>
      </c>
      <c r="D3473" s="250" t="s">
        <v>229</v>
      </c>
      <c r="E3473" s="250" t="s">
        <v>1080</v>
      </c>
      <c r="F3473" s="521">
        <v>7</v>
      </c>
      <c r="G3473" s="521"/>
      <c r="H3473" s="252" t="s">
        <v>628</v>
      </c>
      <c r="I3473" s="253">
        <v>1</v>
      </c>
      <c r="J3473" s="254"/>
      <c r="K3473" s="254">
        <v>78.02</v>
      </c>
      <c r="L3473" s="254">
        <v>78.02</v>
      </c>
    </row>
    <row r="3474" spans="2:12" ht="25.5" x14ac:dyDescent="0.25">
      <c r="B3474" s="255" t="s">
        <v>2273</v>
      </c>
      <c r="C3474" s="256" t="s">
        <v>2163</v>
      </c>
      <c r="D3474" s="255" t="s">
        <v>229</v>
      </c>
      <c r="E3474" s="255" t="s">
        <v>2164</v>
      </c>
      <c r="F3474" s="518" t="s">
        <v>2162</v>
      </c>
      <c r="G3474" s="518"/>
      <c r="H3474" s="257" t="s">
        <v>231</v>
      </c>
      <c r="I3474" s="258">
        <v>0.7</v>
      </c>
      <c r="J3474" s="258">
        <v>0</v>
      </c>
      <c r="K3474" s="259">
        <v>16.78</v>
      </c>
      <c r="L3474" s="259">
        <v>11.75</v>
      </c>
    </row>
    <row r="3475" spans="2:12" ht="25.5" x14ac:dyDescent="0.25">
      <c r="B3475" s="255" t="s">
        <v>2273</v>
      </c>
      <c r="C3475" s="256" t="s">
        <v>2176</v>
      </c>
      <c r="D3475" s="255" t="s">
        <v>229</v>
      </c>
      <c r="E3475" s="255" t="s">
        <v>2177</v>
      </c>
      <c r="F3475" s="518" t="s">
        <v>2162</v>
      </c>
      <c r="G3475" s="518"/>
      <c r="H3475" s="257" t="s">
        <v>231</v>
      </c>
      <c r="I3475" s="258">
        <v>0.7</v>
      </c>
      <c r="J3475" s="258">
        <v>0</v>
      </c>
      <c r="K3475" s="259">
        <v>23.41</v>
      </c>
      <c r="L3475" s="259">
        <v>16.39</v>
      </c>
    </row>
    <row r="3476" spans="2:12" ht="25.5" x14ac:dyDescent="0.25">
      <c r="B3476" s="255" t="s">
        <v>2273</v>
      </c>
      <c r="C3476" s="256" t="s">
        <v>2706</v>
      </c>
      <c r="D3476" s="255" t="s">
        <v>229</v>
      </c>
      <c r="E3476" s="255" t="s">
        <v>1080</v>
      </c>
      <c r="F3476" s="518" t="s">
        <v>2283</v>
      </c>
      <c r="G3476" s="518"/>
      <c r="H3476" s="257" t="s">
        <v>292</v>
      </c>
      <c r="I3476" s="258">
        <v>1</v>
      </c>
      <c r="J3476" s="258">
        <v>0</v>
      </c>
      <c r="K3476" s="259">
        <v>49.9</v>
      </c>
      <c r="L3476" s="259">
        <v>49.9</v>
      </c>
    </row>
    <row r="3477" spans="2:12" ht="25.5" x14ac:dyDescent="0.25">
      <c r="B3477" s="260"/>
      <c r="C3477" s="260"/>
      <c r="D3477" s="260"/>
      <c r="E3477" s="260"/>
      <c r="F3477" s="260"/>
      <c r="G3477" s="260" t="s">
        <v>2274</v>
      </c>
      <c r="H3477" s="261">
        <v>14.44</v>
      </c>
      <c r="I3477" s="260" t="s">
        <v>2275</v>
      </c>
      <c r="J3477" s="261">
        <v>13.68</v>
      </c>
      <c r="K3477" s="260" t="s">
        <v>2276</v>
      </c>
      <c r="L3477" s="261">
        <v>28.12</v>
      </c>
    </row>
    <row r="3478" spans="2:12" ht="25.5" x14ac:dyDescent="0.25">
      <c r="B3478" s="260"/>
      <c r="C3478" s="260"/>
      <c r="D3478" s="260"/>
      <c r="E3478" s="260"/>
      <c r="F3478" s="260"/>
      <c r="G3478" s="260" t="s">
        <v>2277</v>
      </c>
      <c r="H3478" s="261">
        <v>0</v>
      </c>
      <c r="I3478" s="519"/>
      <c r="J3478" s="519" t="s">
        <v>2278</v>
      </c>
      <c r="K3478" s="260"/>
      <c r="L3478" s="261">
        <v>78.02</v>
      </c>
    </row>
    <row r="3479" spans="2:12" ht="13.5" thickBot="1" x14ac:dyDescent="0.3">
      <c r="B3479" s="222"/>
      <c r="C3479" s="222"/>
      <c r="D3479" s="222"/>
      <c r="E3479" s="222"/>
      <c r="F3479" s="222"/>
      <c r="G3479" s="222"/>
      <c r="H3479" s="222"/>
      <c r="I3479" s="222" t="s">
        <v>2279</v>
      </c>
      <c r="J3479" s="262" t="s">
        <v>2741</v>
      </c>
      <c r="K3479" s="222" t="s">
        <v>2280</v>
      </c>
      <c r="L3479" s="263">
        <v>312.08</v>
      </c>
    </row>
    <row r="3480" spans="2:12" ht="13.5" thickTop="1" x14ac:dyDescent="0.25">
      <c r="B3480" s="264"/>
      <c r="C3480" s="264"/>
      <c r="D3480" s="264"/>
      <c r="E3480" s="264"/>
      <c r="F3480" s="264"/>
      <c r="G3480" s="264"/>
      <c r="H3480" s="264"/>
      <c r="I3480" s="264"/>
      <c r="J3480" s="264"/>
      <c r="K3480" s="264"/>
      <c r="L3480" s="264"/>
    </row>
    <row r="3481" spans="2:12" ht="15" x14ac:dyDescent="0.25">
      <c r="B3481" s="247" t="s">
        <v>1081</v>
      </c>
      <c r="C3481" s="248" t="s">
        <v>24</v>
      </c>
      <c r="D3481" s="247" t="s">
        <v>50</v>
      </c>
      <c r="E3481" s="247" t="s">
        <v>45</v>
      </c>
      <c r="F3481" s="520" t="s">
        <v>2152</v>
      </c>
      <c r="G3481" s="520"/>
      <c r="H3481" s="249" t="s">
        <v>39</v>
      </c>
      <c r="I3481" s="248" t="s">
        <v>41</v>
      </c>
      <c r="J3481" s="248" t="s">
        <v>2271</v>
      </c>
      <c r="K3481" s="248" t="s">
        <v>82</v>
      </c>
      <c r="L3481" s="248" t="s">
        <v>40</v>
      </c>
    </row>
    <row r="3482" spans="2:12" ht="51" x14ac:dyDescent="0.25">
      <c r="B3482" s="250" t="s">
        <v>2272</v>
      </c>
      <c r="C3482" s="251" t="s">
        <v>1038</v>
      </c>
      <c r="D3482" s="250" t="s">
        <v>434</v>
      </c>
      <c r="E3482" s="250" t="s">
        <v>1039</v>
      </c>
      <c r="F3482" s="521" t="s">
        <v>3519</v>
      </c>
      <c r="G3482" s="521"/>
      <c r="H3482" s="252" t="s">
        <v>628</v>
      </c>
      <c r="I3482" s="253">
        <v>1</v>
      </c>
      <c r="J3482" s="254"/>
      <c r="K3482" s="254">
        <v>7.8</v>
      </c>
      <c r="L3482" s="254">
        <v>7.8</v>
      </c>
    </row>
    <row r="3483" spans="2:12" ht="25.5" x14ac:dyDescent="0.25">
      <c r="B3483" s="255" t="s">
        <v>2273</v>
      </c>
      <c r="C3483" s="256" t="s">
        <v>2176</v>
      </c>
      <c r="D3483" s="255" t="s">
        <v>229</v>
      </c>
      <c r="E3483" s="255" t="s">
        <v>2177</v>
      </c>
      <c r="F3483" s="518" t="s">
        <v>2162</v>
      </c>
      <c r="G3483" s="518"/>
      <c r="H3483" s="257" t="s">
        <v>231</v>
      </c>
      <c r="I3483" s="258">
        <v>0.14899999999999999</v>
      </c>
      <c r="J3483" s="258">
        <v>0</v>
      </c>
      <c r="K3483" s="259">
        <v>23.41</v>
      </c>
      <c r="L3483" s="259">
        <v>3.49</v>
      </c>
    </row>
    <row r="3484" spans="2:12" ht="25.5" x14ac:dyDescent="0.25">
      <c r="B3484" s="255" t="s">
        <v>2273</v>
      </c>
      <c r="C3484" s="256" t="s">
        <v>2160</v>
      </c>
      <c r="D3484" s="255" t="s">
        <v>229</v>
      </c>
      <c r="E3484" s="255" t="s">
        <v>2161</v>
      </c>
      <c r="F3484" s="518" t="s">
        <v>2162</v>
      </c>
      <c r="G3484" s="518"/>
      <c r="H3484" s="257" t="s">
        <v>231</v>
      </c>
      <c r="I3484" s="258">
        <v>0.14899999999999999</v>
      </c>
      <c r="J3484" s="258">
        <v>0</v>
      </c>
      <c r="K3484" s="259">
        <v>15.3</v>
      </c>
      <c r="L3484" s="259">
        <v>2.2799999999999998</v>
      </c>
    </row>
    <row r="3485" spans="2:12" ht="25.5" x14ac:dyDescent="0.25">
      <c r="B3485" s="255" t="s">
        <v>2273</v>
      </c>
      <c r="C3485" s="256" t="s">
        <v>2712</v>
      </c>
      <c r="D3485" s="255" t="s">
        <v>434</v>
      </c>
      <c r="E3485" s="255" t="s">
        <v>3520</v>
      </c>
      <c r="F3485" s="518" t="s">
        <v>2283</v>
      </c>
      <c r="G3485" s="518"/>
      <c r="H3485" s="257" t="s">
        <v>628</v>
      </c>
      <c r="I3485" s="258">
        <v>1.0169999999999999</v>
      </c>
      <c r="J3485" s="258">
        <v>0</v>
      </c>
      <c r="K3485" s="259">
        <v>2.02</v>
      </c>
      <c r="L3485" s="259">
        <v>2.0499999999999998</v>
      </c>
    </row>
    <row r="3486" spans="2:12" ht="25.5" x14ac:dyDescent="0.25">
      <c r="B3486" s="260"/>
      <c r="C3486" s="260"/>
      <c r="D3486" s="260"/>
      <c r="E3486" s="260"/>
      <c r="F3486" s="260"/>
      <c r="G3486" s="260" t="s">
        <v>2274</v>
      </c>
      <c r="H3486" s="261">
        <v>2.95</v>
      </c>
      <c r="I3486" s="260" t="s">
        <v>2275</v>
      </c>
      <c r="J3486" s="261">
        <v>2.8</v>
      </c>
      <c r="K3486" s="260" t="s">
        <v>2276</v>
      </c>
      <c r="L3486" s="261">
        <v>5.75</v>
      </c>
    </row>
    <row r="3487" spans="2:12" ht="25.5" x14ac:dyDescent="0.25">
      <c r="B3487" s="260"/>
      <c r="C3487" s="260"/>
      <c r="D3487" s="260"/>
      <c r="E3487" s="260"/>
      <c r="F3487" s="260"/>
      <c r="G3487" s="260" t="s">
        <v>2277</v>
      </c>
      <c r="H3487" s="261">
        <v>0</v>
      </c>
      <c r="I3487" s="519"/>
      <c r="J3487" s="519" t="s">
        <v>2278</v>
      </c>
      <c r="K3487" s="260"/>
      <c r="L3487" s="261">
        <v>7.8</v>
      </c>
    </row>
    <row r="3488" spans="2:12" ht="13.5" thickBot="1" x14ac:dyDescent="0.3">
      <c r="B3488" s="222"/>
      <c r="C3488" s="222"/>
      <c r="D3488" s="222"/>
      <c r="E3488" s="222"/>
      <c r="F3488" s="222"/>
      <c r="G3488" s="222"/>
      <c r="H3488" s="222"/>
      <c r="I3488" s="222" t="s">
        <v>2279</v>
      </c>
      <c r="J3488" s="262" t="s">
        <v>2144</v>
      </c>
      <c r="K3488" s="222" t="s">
        <v>2280</v>
      </c>
      <c r="L3488" s="263">
        <v>0.78</v>
      </c>
    </row>
    <row r="3489" spans="2:12" ht="13.5" thickTop="1" x14ac:dyDescent="0.25">
      <c r="B3489" s="264"/>
      <c r="C3489" s="264"/>
      <c r="D3489" s="264"/>
      <c r="E3489" s="264"/>
      <c r="F3489" s="264"/>
      <c r="G3489" s="264"/>
      <c r="H3489" s="264"/>
      <c r="I3489" s="264"/>
      <c r="J3489" s="264"/>
      <c r="K3489" s="264"/>
      <c r="L3489" s="264"/>
    </row>
    <row r="3490" spans="2:12" ht="15" x14ac:dyDescent="0.25">
      <c r="B3490" s="247" t="s">
        <v>1082</v>
      </c>
      <c r="C3490" s="248" t="s">
        <v>24</v>
      </c>
      <c r="D3490" s="247" t="s">
        <v>50</v>
      </c>
      <c r="E3490" s="247" t="s">
        <v>45</v>
      </c>
      <c r="F3490" s="520" t="s">
        <v>2152</v>
      </c>
      <c r="G3490" s="520"/>
      <c r="H3490" s="249" t="s">
        <v>39</v>
      </c>
      <c r="I3490" s="248" t="s">
        <v>41</v>
      </c>
      <c r="J3490" s="248" t="s">
        <v>2271</v>
      </c>
      <c r="K3490" s="248" t="s">
        <v>82</v>
      </c>
      <c r="L3490" s="248" t="s">
        <v>40</v>
      </c>
    </row>
    <row r="3491" spans="2:12" ht="51" x14ac:dyDescent="0.25">
      <c r="B3491" s="250" t="s">
        <v>2272</v>
      </c>
      <c r="C3491" s="251" t="s">
        <v>1083</v>
      </c>
      <c r="D3491" s="250" t="s">
        <v>434</v>
      </c>
      <c r="E3491" s="250" t="s">
        <v>1084</v>
      </c>
      <c r="F3491" s="521" t="s">
        <v>2698</v>
      </c>
      <c r="G3491" s="521"/>
      <c r="H3491" s="252" t="s">
        <v>628</v>
      </c>
      <c r="I3491" s="253">
        <v>1</v>
      </c>
      <c r="J3491" s="254"/>
      <c r="K3491" s="254">
        <v>15.91</v>
      </c>
      <c r="L3491" s="254">
        <v>15.91</v>
      </c>
    </row>
    <row r="3492" spans="2:12" ht="63.75" x14ac:dyDescent="0.25">
      <c r="B3492" s="265" t="s">
        <v>2652</v>
      </c>
      <c r="C3492" s="266" t="s">
        <v>3549</v>
      </c>
      <c r="D3492" s="265" t="s">
        <v>434</v>
      </c>
      <c r="E3492" s="265" t="s">
        <v>3550</v>
      </c>
      <c r="F3492" s="524" t="s">
        <v>2808</v>
      </c>
      <c r="G3492" s="524"/>
      <c r="H3492" s="267" t="s">
        <v>628</v>
      </c>
      <c r="I3492" s="268">
        <v>1</v>
      </c>
      <c r="J3492" s="268">
        <v>0</v>
      </c>
      <c r="K3492" s="269">
        <v>7.8</v>
      </c>
      <c r="L3492" s="269">
        <v>7.8</v>
      </c>
    </row>
    <row r="3493" spans="2:12" ht="25.5" x14ac:dyDescent="0.25">
      <c r="B3493" s="255" t="s">
        <v>2273</v>
      </c>
      <c r="C3493" s="256" t="s">
        <v>2176</v>
      </c>
      <c r="D3493" s="255" t="s">
        <v>229</v>
      </c>
      <c r="E3493" s="255" t="s">
        <v>2177</v>
      </c>
      <c r="F3493" s="518" t="s">
        <v>2162</v>
      </c>
      <c r="G3493" s="518"/>
      <c r="H3493" s="257" t="s">
        <v>231</v>
      </c>
      <c r="I3493" s="258">
        <v>0.123</v>
      </c>
      <c r="J3493" s="258">
        <v>0</v>
      </c>
      <c r="K3493" s="259">
        <v>23.41</v>
      </c>
      <c r="L3493" s="259">
        <v>2.88</v>
      </c>
    </row>
    <row r="3494" spans="2:12" ht="25.5" x14ac:dyDescent="0.25">
      <c r="B3494" s="255" t="s">
        <v>2273</v>
      </c>
      <c r="C3494" s="256" t="s">
        <v>2160</v>
      </c>
      <c r="D3494" s="255" t="s">
        <v>229</v>
      </c>
      <c r="E3494" s="255" t="s">
        <v>2161</v>
      </c>
      <c r="F3494" s="518" t="s">
        <v>2162</v>
      </c>
      <c r="G3494" s="518"/>
      <c r="H3494" s="257" t="s">
        <v>231</v>
      </c>
      <c r="I3494" s="258">
        <v>0.123</v>
      </c>
      <c r="J3494" s="258">
        <v>0</v>
      </c>
      <c r="K3494" s="259">
        <v>15.3</v>
      </c>
      <c r="L3494" s="259">
        <v>1.88</v>
      </c>
    </row>
    <row r="3495" spans="2:12" ht="38.25" x14ac:dyDescent="0.25">
      <c r="B3495" s="255" t="s">
        <v>2273</v>
      </c>
      <c r="C3495" s="256" t="s">
        <v>2717</v>
      </c>
      <c r="D3495" s="255" t="s">
        <v>434</v>
      </c>
      <c r="E3495" s="255" t="s">
        <v>2718</v>
      </c>
      <c r="F3495" s="518" t="s">
        <v>2283</v>
      </c>
      <c r="G3495" s="518"/>
      <c r="H3495" s="257" t="s">
        <v>628</v>
      </c>
      <c r="I3495" s="258">
        <v>1.1000000000000001</v>
      </c>
      <c r="J3495" s="258">
        <v>0</v>
      </c>
      <c r="K3495" s="259">
        <v>3.06</v>
      </c>
      <c r="L3495" s="259">
        <v>3.37</v>
      </c>
    </row>
    <row r="3496" spans="2:12" ht="25.5" x14ac:dyDescent="0.25">
      <c r="B3496" s="260"/>
      <c r="C3496" s="260"/>
      <c r="D3496" s="260"/>
      <c r="E3496" s="260"/>
      <c r="F3496" s="260"/>
      <c r="G3496" s="260" t="s">
        <v>2274</v>
      </c>
      <c r="H3496" s="261">
        <v>5.55</v>
      </c>
      <c r="I3496" s="260" t="s">
        <v>2275</v>
      </c>
      <c r="J3496" s="261">
        <v>5.26</v>
      </c>
      <c r="K3496" s="260" t="s">
        <v>2276</v>
      </c>
      <c r="L3496" s="261">
        <v>10.81</v>
      </c>
    </row>
    <row r="3497" spans="2:12" ht="25.5" x14ac:dyDescent="0.25">
      <c r="B3497" s="260"/>
      <c r="C3497" s="260"/>
      <c r="D3497" s="260"/>
      <c r="E3497" s="260"/>
      <c r="F3497" s="260"/>
      <c r="G3497" s="260" t="s">
        <v>2277</v>
      </c>
      <c r="H3497" s="261">
        <v>0</v>
      </c>
      <c r="I3497" s="519"/>
      <c r="J3497" s="519" t="s">
        <v>2278</v>
      </c>
      <c r="K3497" s="260"/>
      <c r="L3497" s="261">
        <v>15.91</v>
      </c>
    </row>
    <row r="3498" spans="2:12" ht="13.5" thickBot="1" x14ac:dyDescent="0.3">
      <c r="B3498" s="222"/>
      <c r="C3498" s="222"/>
      <c r="D3498" s="222"/>
      <c r="E3498" s="222"/>
      <c r="F3498" s="222"/>
      <c r="G3498" s="222"/>
      <c r="H3498" s="222"/>
      <c r="I3498" s="222" t="s">
        <v>2279</v>
      </c>
      <c r="J3498" s="262" t="s">
        <v>3551</v>
      </c>
      <c r="K3498" s="222" t="s">
        <v>2280</v>
      </c>
      <c r="L3498" s="263">
        <v>1250.53</v>
      </c>
    </row>
    <row r="3499" spans="2:12" ht="13.5" thickTop="1" x14ac:dyDescent="0.25">
      <c r="B3499" s="264"/>
      <c r="C3499" s="264"/>
      <c r="D3499" s="264"/>
      <c r="E3499" s="264"/>
      <c r="F3499" s="264"/>
      <c r="G3499" s="264"/>
      <c r="H3499" s="264"/>
      <c r="I3499" s="264"/>
      <c r="J3499" s="264"/>
      <c r="K3499" s="264"/>
      <c r="L3499" s="264"/>
    </row>
    <row r="3500" spans="2:12" ht="15" x14ac:dyDescent="0.25">
      <c r="B3500" s="247" t="s">
        <v>1085</v>
      </c>
      <c r="C3500" s="248" t="s">
        <v>24</v>
      </c>
      <c r="D3500" s="247" t="s">
        <v>50</v>
      </c>
      <c r="E3500" s="247" t="s">
        <v>45</v>
      </c>
      <c r="F3500" s="520" t="s">
        <v>2152</v>
      </c>
      <c r="G3500" s="520"/>
      <c r="H3500" s="249" t="s">
        <v>39</v>
      </c>
      <c r="I3500" s="248" t="s">
        <v>41</v>
      </c>
      <c r="J3500" s="248" t="s">
        <v>2271</v>
      </c>
      <c r="K3500" s="248" t="s">
        <v>82</v>
      </c>
      <c r="L3500" s="248" t="s">
        <v>40</v>
      </c>
    </row>
    <row r="3501" spans="2:12" ht="51" x14ac:dyDescent="0.25">
      <c r="B3501" s="250" t="s">
        <v>2272</v>
      </c>
      <c r="C3501" s="251" t="s">
        <v>1086</v>
      </c>
      <c r="D3501" s="250" t="s">
        <v>434</v>
      </c>
      <c r="E3501" s="250" t="s">
        <v>1087</v>
      </c>
      <c r="F3501" s="521" t="s">
        <v>2698</v>
      </c>
      <c r="G3501" s="521"/>
      <c r="H3501" s="252" t="s">
        <v>628</v>
      </c>
      <c r="I3501" s="253">
        <v>1</v>
      </c>
      <c r="J3501" s="254"/>
      <c r="K3501" s="254">
        <v>9.19</v>
      </c>
      <c r="L3501" s="254">
        <v>9.19</v>
      </c>
    </row>
    <row r="3502" spans="2:12" ht="38.25" x14ac:dyDescent="0.25">
      <c r="B3502" s="255" t="s">
        <v>2273</v>
      </c>
      <c r="C3502" s="256" t="s">
        <v>2713</v>
      </c>
      <c r="D3502" s="255" t="s">
        <v>434</v>
      </c>
      <c r="E3502" s="255" t="s">
        <v>2714</v>
      </c>
      <c r="F3502" s="518" t="s">
        <v>2283</v>
      </c>
      <c r="G3502" s="518"/>
      <c r="H3502" s="257" t="s">
        <v>628</v>
      </c>
      <c r="I3502" s="258">
        <v>1.1000000000000001</v>
      </c>
      <c r="J3502" s="258">
        <v>0</v>
      </c>
      <c r="K3502" s="259">
        <v>5.04</v>
      </c>
      <c r="L3502" s="259">
        <v>5.54</v>
      </c>
    </row>
    <row r="3503" spans="2:12" ht="25.5" x14ac:dyDescent="0.25">
      <c r="B3503" s="255" t="s">
        <v>2273</v>
      </c>
      <c r="C3503" s="256" t="s">
        <v>2160</v>
      </c>
      <c r="D3503" s="255" t="s">
        <v>229</v>
      </c>
      <c r="E3503" s="255" t="s">
        <v>2161</v>
      </c>
      <c r="F3503" s="518" t="s">
        <v>2162</v>
      </c>
      <c r="G3503" s="518"/>
      <c r="H3503" s="257" t="s">
        <v>231</v>
      </c>
      <c r="I3503" s="258">
        <v>9.4500000000000001E-2</v>
      </c>
      <c r="J3503" s="258">
        <v>0</v>
      </c>
      <c r="K3503" s="259">
        <v>15.3</v>
      </c>
      <c r="L3503" s="259">
        <v>1.45</v>
      </c>
    </row>
    <row r="3504" spans="2:12" ht="25.5" x14ac:dyDescent="0.25">
      <c r="B3504" s="255" t="s">
        <v>2273</v>
      </c>
      <c r="C3504" s="256" t="s">
        <v>2176</v>
      </c>
      <c r="D3504" s="255" t="s">
        <v>229</v>
      </c>
      <c r="E3504" s="255" t="s">
        <v>2177</v>
      </c>
      <c r="F3504" s="518" t="s">
        <v>2162</v>
      </c>
      <c r="G3504" s="518"/>
      <c r="H3504" s="257" t="s">
        <v>231</v>
      </c>
      <c r="I3504" s="258">
        <v>9.4500000000000001E-2</v>
      </c>
      <c r="J3504" s="258">
        <v>0</v>
      </c>
      <c r="K3504" s="259">
        <v>23.41</v>
      </c>
      <c r="L3504" s="259">
        <v>2.21</v>
      </c>
    </row>
    <row r="3505" spans="2:12" ht="25.5" x14ac:dyDescent="0.25">
      <c r="B3505" s="260"/>
      <c r="C3505" s="260"/>
      <c r="D3505" s="260"/>
      <c r="E3505" s="260"/>
      <c r="F3505" s="260"/>
      <c r="G3505" s="260" t="s">
        <v>2274</v>
      </c>
      <c r="H3505" s="261">
        <v>1.87</v>
      </c>
      <c r="I3505" s="260" t="s">
        <v>2275</v>
      </c>
      <c r="J3505" s="261">
        <v>1.78</v>
      </c>
      <c r="K3505" s="260" t="s">
        <v>2276</v>
      </c>
      <c r="L3505" s="261">
        <v>3.65</v>
      </c>
    </row>
    <row r="3506" spans="2:12" ht="25.5" x14ac:dyDescent="0.25">
      <c r="B3506" s="260"/>
      <c r="C3506" s="260"/>
      <c r="D3506" s="260"/>
      <c r="E3506" s="260"/>
      <c r="F3506" s="260"/>
      <c r="G3506" s="260" t="s">
        <v>2277</v>
      </c>
      <c r="H3506" s="261">
        <v>0</v>
      </c>
      <c r="I3506" s="519"/>
      <c r="J3506" s="519" t="s">
        <v>2278</v>
      </c>
      <c r="K3506" s="260"/>
      <c r="L3506" s="261">
        <v>9.19</v>
      </c>
    </row>
    <row r="3507" spans="2:12" ht="13.5" thickBot="1" x14ac:dyDescent="0.3">
      <c r="B3507" s="222"/>
      <c r="C3507" s="222"/>
      <c r="D3507" s="222"/>
      <c r="E3507" s="222"/>
      <c r="F3507" s="222"/>
      <c r="G3507" s="222"/>
      <c r="H3507" s="222"/>
      <c r="I3507" s="222" t="s">
        <v>2279</v>
      </c>
      <c r="J3507" s="262" t="s">
        <v>3552</v>
      </c>
      <c r="K3507" s="222" t="s">
        <v>2280</v>
      </c>
      <c r="L3507" s="263">
        <v>214.13</v>
      </c>
    </row>
    <row r="3508" spans="2:12" ht="13.5" thickTop="1" x14ac:dyDescent="0.25">
      <c r="B3508" s="264"/>
      <c r="C3508" s="264"/>
      <c r="D3508" s="264"/>
      <c r="E3508" s="264"/>
      <c r="F3508" s="264"/>
      <c r="G3508" s="264"/>
      <c r="H3508" s="264"/>
      <c r="I3508" s="264"/>
      <c r="J3508" s="264"/>
      <c r="K3508" s="264"/>
      <c r="L3508" s="264"/>
    </row>
    <row r="3509" spans="2:12" ht="15" x14ac:dyDescent="0.25">
      <c r="B3509" s="247" t="s">
        <v>1088</v>
      </c>
      <c r="C3509" s="248" t="s">
        <v>24</v>
      </c>
      <c r="D3509" s="247" t="s">
        <v>50</v>
      </c>
      <c r="E3509" s="247" t="s">
        <v>45</v>
      </c>
      <c r="F3509" s="520" t="s">
        <v>2152</v>
      </c>
      <c r="G3509" s="520"/>
      <c r="H3509" s="249" t="s">
        <v>39</v>
      </c>
      <c r="I3509" s="248" t="s">
        <v>41</v>
      </c>
      <c r="J3509" s="248" t="s">
        <v>2271</v>
      </c>
      <c r="K3509" s="248" t="s">
        <v>82</v>
      </c>
      <c r="L3509" s="248" t="s">
        <v>40</v>
      </c>
    </row>
    <row r="3510" spans="2:12" ht="51" x14ac:dyDescent="0.25">
      <c r="B3510" s="250" t="s">
        <v>2272</v>
      </c>
      <c r="C3510" s="251" t="s">
        <v>1089</v>
      </c>
      <c r="D3510" s="250" t="s">
        <v>434</v>
      </c>
      <c r="E3510" s="250" t="s">
        <v>1090</v>
      </c>
      <c r="F3510" s="521" t="s">
        <v>2698</v>
      </c>
      <c r="G3510" s="521"/>
      <c r="H3510" s="252" t="s">
        <v>628</v>
      </c>
      <c r="I3510" s="253">
        <v>1</v>
      </c>
      <c r="J3510" s="254"/>
      <c r="K3510" s="254">
        <v>13.6</v>
      </c>
      <c r="L3510" s="254">
        <v>13.6</v>
      </c>
    </row>
    <row r="3511" spans="2:12" ht="25.5" x14ac:dyDescent="0.25">
      <c r="B3511" s="255" t="s">
        <v>2273</v>
      </c>
      <c r="C3511" s="256" t="s">
        <v>2160</v>
      </c>
      <c r="D3511" s="255" t="s">
        <v>229</v>
      </c>
      <c r="E3511" s="255" t="s">
        <v>2161</v>
      </c>
      <c r="F3511" s="518" t="s">
        <v>2162</v>
      </c>
      <c r="G3511" s="518"/>
      <c r="H3511" s="257" t="s">
        <v>231</v>
      </c>
      <c r="I3511" s="258">
        <v>0.15110000000000001</v>
      </c>
      <c r="J3511" s="258">
        <v>0</v>
      </c>
      <c r="K3511" s="259">
        <v>15.3</v>
      </c>
      <c r="L3511" s="259">
        <v>2.31</v>
      </c>
    </row>
    <row r="3512" spans="2:12" ht="38.25" x14ac:dyDescent="0.25">
      <c r="B3512" s="255" t="s">
        <v>2273</v>
      </c>
      <c r="C3512" s="256" t="s">
        <v>2715</v>
      </c>
      <c r="D3512" s="255" t="s">
        <v>434</v>
      </c>
      <c r="E3512" s="255" t="s">
        <v>2716</v>
      </c>
      <c r="F3512" s="518" t="s">
        <v>2283</v>
      </c>
      <c r="G3512" s="518"/>
      <c r="H3512" s="257" t="s">
        <v>628</v>
      </c>
      <c r="I3512" s="258">
        <v>1.1000000000000001</v>
      </c>
      <c r="J3512" s="258">
        <v>0</v>
      </c>
      <c r="K3512" s="259">
        <v>7.06</v>
      </c>
      <c r="L3512" s="259">
        <v>7.77</v>
      </c>
    </row>
    <row r="3513" spans="2:12" ht="25.5" x14ac:dyDescent="0.25">
      <c r="B3513" s="255" t="s">
        <v>2273</v>
      </c>
      <c r="C3513" s="256" t="s">
        <v>2176</v>
      </c>
      <c r="D3513" s="255" t="s">
        <v>229</v>
      </c>
      <c r="E3513" s="255" t="s">
        <v>2177</v>
      </c>
      <c r="F3513" s="518" t="s">
        <v>2162</v>
      </c>
      <c r="G3513" s="518"/>
      <c r="H3513" s="257" t="s">
        <v>231</v>
      </c>
      <c r="I3513" s="258">
        <v>0.15110000000000001</v>
      </c>
      <c r="J3513" s="258">
        <v>0</v>
      </c>
      <c r="K3513" s="259">
        <v>23.41</v>
      </c>
      <c r="L3513" s="259">
        <v>3.54</v>
      </c>
    </row>
    <row r="3514" spans="2:12" ht="25.5" x14ac:dyDescent="0.25">
      <c r="B3514" s="260"/>
      <c r="C3514" s="260"/>
      <c r="D3514" s="260"/>
      <c r="E3514" s="260"/>
      <c r="F3514" s="260"/>
      <c r="G3514" s="260" t="s">
        <v>2274</v>
      </c>
      <c r="H3514" s="261">
        <v>3</v>
      </c>
      <c r="I3514" s="260" t="s">
        <v>2275</v>
      </c>
      <c r="J3514" s="261">
        <v>2.84</v>
      </c>
      <c r="K3514" s="260" t="s">
        <v>2276</v>
      </c>
      <c r="L3514" s="261">
        <v>5.84</v>
      </c>
    </row>
    <row r="3515" spans="2:12" ht="25.5" x14ac:dyDescent="0.25">
      <c r="B3515" s="260"/>
      <c r="C3515" s="260"/>
      <c r="D3515" s="260"/>
      <c r="E3515" s="260"/>
      <c r="F3515" s="260"/>
      <c r="G3515" s="260" t="s">
        <v>2277</v>
      </c>
      <c r="H3515" s="261">
        <v>0</v>
      </c>
      <c r="I3515" s="519"/>
      <c r="J3515" s="519" t="s">
        <v>2278</v>
      </c>
      <c r="K3515" s="260"/>
      <c r="L3515" s="261">
        <v>13.6</v>
      </c>
    </row>
    <row r="3516" spans="2:12" ht="13.5" thickBot="1" x14ac:dyDescent="0.3">
      <c r="B3516" s="222"/>
      <c r="C3516" s="222"/>
      <c r="D3516" s="222"/>
      <c r="E3516" s="222"/>
      <c r="F3516" s="222"/>
      <c r="G3516" s="222"/>
      <c r="H3516" s="222"/>
      <c r="I3516" s="222" t="s">
        <v>2279</v>
      </c>
      <c r="J3516" s="262" t="s">
        <v>2927</v>
      </c>
      <c r="K3516" s="222" t="s">
        <v>2280</v>
      </c>
      <c r="L3516" s="263">
        <v>376.72</v>
      </c>
    </row>
    <row r="3517" spans="2:12" ht="13.5" thickTop="1" x14ac:dyDescent="0.25">
      <c r="B3517" s="264"/>
      <c r="C3517" s="264"/>
      <c r="D3517" s="264"/>
      <c r="E3517" s="264"/>
      <c r="F3517" s="264"/>
      <c r="G3517" s="264"/>
      <c r="H3517" s="264"/>
      <c r="I3517" s="264"/>
      <c r="J3517" s="264"/>
      <c r="K3517" s="264"/>
      <c r="L3517" s="264"/>
    </row>
    <row r="3518" spans="2:12" ht="15" x14ac:dyDescent="0.25">
      <c r="B3518" s="247" t="s">
        <v>1091</v>
      </c>
      <c r="C3518" s="248" t="s">
        <v>24</v>
      </c>
      <c r="D3518" s="247" t="s">
        <v>50</v>
      </c>
      <c r="E3518" s="247" t="s">
        <v>45</v>
      </c>
      <c r="F3518" s="520" t="s">
        <v>2152</v>
      </c>
      <c r="G3518" s="520"/>
      <c r="H3518" s="249" t="s">
        <v>39</v>
      </c>
      <c r="I3518" s="248" t="s">
        <v>41</v>
      </c>
      <c r="J3518" s="248" t="s">
        <v>2271</v>
      </c>
      <c r="K3518" s="248" t="s">
        <v>82</v>
      </c>
      <c r="L3518" s="248" t="s">
        <v>40</v>
      </c>
    </row>
    <row r="3519" spans="2:12" ht="51" x14ac:dyDescent="0.25">
      <c r="B3519" s="250" t="s">
        <v>2272</v>
      </c>
      <c r="C3519" s="251" t="s">
        <v>1092</v>
      </c>
      <c r="D3519" s="250" t="s">
        <v>434</v>
      </c>
      <c r="E3519" s="250" t="s">
        <v>1093</v>
      </c>
      <c r="F3519" s="521" t="s">
        <v>2698</v>
      </c>
      <c r="G3519" s="521"/>
      <c r="H3519" s="252" t="s">
        <v>628</v>
      </c>
      <c r="I3519" s="253">
        <v>1</v>
      </c>
      <c r="J3519" s="254"/>
      <c r="K3519" s="254">
        <v>14.58</v>
      </c>
      <c r="L3519" s="254">
        <v>14.58</v>
      </c>
    </row>
    <row r="3520" spans="2:12" ht="63.75" x14ac:dyDescent="0.25">
      <c r="B3520" s="265" t="s">
        <v>2652</v>
      </c>
      <c r="C3520" s="266" t="s">
        <v>3549</v>
      </c>
      <c r="D3520" s="265" t="s">
        <v>434</v>
      </c>
      <c r="E3520" s="265" t="s">
        <v>3550</v>
      </c>
      <c r="F3520" s="524" t="s">
        <v>2808</v>
      </c>
      <c r="G3520" s="524"/>
      <c r="H3520" s="267" t="s">
        <v>628</v>
      </c>
      <c r="I3520" s="268">
        <v>1</v>
      </c>
      <c r="J3520" s="268">
        <v>0</v>
      </c>
      <c r="K3520" s="269">
        <v>7.8</v>
      </c>
      <c r="L3520" s="269">
        <v>7.8</v>
      </c>
    </row>
    <row r="3521" spans="2:12" ht="25.5" x14ac:dyDescent="0.25">
      <c r="B3521" s="255" t="s">
        <v>2273</v>
      </c>
      <c r="C3521" s="256" t="s">
        <v>3553</v>
      </c>
      <c r="D3521" s="255" t="s">
        <v>434</v>
      </c>
      <c r="E3521" s="255" t="s">
        <v>3554</v>
      </c>
      <c r="F3521" s="518" t="s">
        <v>2283</v>
      </c>
      <c r="G3521" s="518"/>
      <c r="H3521" s="257" t="s">
        <v>628</v>
      </c>
      <c r="I3521" s="258">
        <v>1.1000000000000001</v>
      </c>
      <c r="J3521" s="258">
        <v>0</v>
      </c>
      <c r="K3521" s="259">
        <v>2.97</v>
      </c>
      <c r="L3521" s="259">
        <v>3.27</v>
      </c>
    </row>
    <row r="3522" spans="2:12" ht="25.5" x14ac:dyDescent="0.25">
      <c r="B3522" s="255" t="s">
        <v>2273</v>
      </c>
      <c r="C3522" s="256" t="s">
        <v>2160</v>
      </c>
      <c r="D3522" s="255" t="s">
        <v>229</v>
      </c>
      <c r="E3522" s="255" t="s">
        <v>2161</v>
      </c>
      <c r="F3522" s="518" t="s">
        <v>2162</v>
      </c>
      <c r="G3522" s="518"/>
      <c r="H3522" s="257" t="s">
        <v>231</v>
      </c>
      <c r="I3522" s="258">
        <v>9.0999999999999998E-2</v>
      </c>
      <c r="J3522" s="258">
        <v>0</v>
      </c>
      <c r="K3522" s="259">
        <v>15.3</v>
      </c>
      <c r="L3522" s="259">
        <v>1.39</v>
      </c>
    </row>
    <row r="3523" spans="2:12" ht="25.5" x14ac:dyDescent="0.25">
      <c r="B3523" s="255" t="s">
        <v>2273</v>
      </c>
      <c r="C3523" s="256" t="s">
        <v>2176</v>
      </c>
      <c r="D3523" s="255" t="s">
        <v>229</v>
      </c>
      <c r="E3523" s="255" t="s">
        <v>2177</v>
      </c>
      <c r="F3523" s="518" t="s">
        <v>2162</v>
      </c>
      <c r="G3523" s="518"/>
      <c r="H3523" s="257" t="s">
        <v>231</v>
      </c>
      <c r="I3523" s="258">
        <v>9.0999999999999998E-2</v>
      </c>
      <c r="J3523" s="258">
        <v>0</v>
      </c>
      <c r="K3523" s="259">
        <v>23.41</v>
      </c>
      <c r="L3523" s="259">
        <v>2.13</v>
      </c>
    </row>
    <row r="3524" spans="2:12" ht="25.5" x14ac:dyDescent="0.25">
      <c r="B3524" s="260"/>
      <c r="C3524" s="260"/>
      <c r="D3524" s="260"/>
      <c r="E3524" s="260"/>
      <c r="F3524" s="260"/>
      <c r="G3524" s="260" t="s">
        <v>2274</v>
      </c>
      <c r="H3524" s="261">
        <v>4.92</v>
      </c>
      <c r="I3524" s="260" t="s">
        <v>2275</v>
      </c>
      <c r="J3524" s="261">
        <v>4.66</v>
      </c>
      <c r="K3524" s="260" t="s">
        <v>2276</v>
      </c>
      <c r="L3524" s="261">
        <v>9.58</v>
      </c>
    </row>
    <row r="3525" spans="2:12" ht="25.5" x14ac:dyDescent="0.25">
      <c r="B3525" s="260"/>
      <c r="C3525" s="260"/>
      <c r="D3525" s="260"/>
      <c r="E3525" s="260"/>
      <c r="F3525" s="260"/>
      <c r="G3525" s="260" t="s">
        <v>2277</v>
      </c>
      <c r="H3525" s="261">
        <v>0</v>
      </c>
      <c r="I3525" s="519"/>
      <c r="J3525" s="519" t="s">
        <v>2278</v>
      </c>
      <c r="K3525" s="260"/>
      <c r="L3525" s="261">
        <v>14.58</v>
      </c>
    </row>
    <row r="3526" spans="2:12" ht="13.5" thickBot="1" x14ac:dyDescent="0.3">
      <c r="B3526" s="222"/>
      <c r="C3526" s="222"/>
      <c r="D3526" s="222"/>
      <c r="E3526" s="222"/>
      <c r="F3526" s="222"/>
      <c r="G3526" s="222"/>
      <c r="H3526" s="222"/>
      <c r="I3526" s="222" t="s">
        <v>2279</v>
      </c>
      <c r="J3526" s="262" t="s">
        <v>2924</v>
      </c>
      <c r="K3526" s="222" t="s">
        <v>2280</v>
      </c>
      <c r="L3526" s="263">
        <v>1749.6</v>
      </c>
    </row>
    <row r="3527" spans="2:12" ht="13.5" thickTop="1" x14ac:dyDescent="0.25">
      <c r="B3527" s="264"/>
      <c r="C3527" s="264"/>
      <c r="D3527" s="264"/>
      <c r="E3527" s="264"/>
      <c r="F3527" s="264"/>
      <c r="G3527" s="264"/>
      <c r="H3527" s="264"/>
      <c r="I3527" s="264"/>
      <c r="J3527" s="264"/>
      <c r="K3527" s="264"/>
      <c r="L3527" s="264"/>
    </row>
    <row r="3528" spans="2:12" ht="15" x14ac:dyDescent="0.25">
      <c r="B3528" s="247" t="s">
        <v>1094</v>
      </c>
      <c r="C3528" s="248" t="s">
        <v>24</v>
      </c>
      <c r="D3528" s="247" t="s">
        <v>50</v>
      </c>
      <c r="E3528" s="247" t="s">
        <v>45</v>
      </c>
      <c r="F3528" s="520" t="s">
        <v>2152</v>
      </c>
      <c r="G3528" s="520"/>
      <c r="H3528" s="249" t="s">
        <v>39</v>
      </c>
      <c r="I3528" s="248" t="s">
        <v>41</v>
      </c>
      <c r="J3528" s="248" t="s">
        <v>2271</v>
      </c>
      <c r="K3528" s="248" t="s">
        <v>82</v>
      </c>
      <c r="L3528" s="248" t="s">
        <v>40</v>
      </c>
    </row>
    <row r="3529" spans="2:12" ht="51" x14ac:dyDescent="0.25">
      <c r="B3529" s="250" t="s">
        <v>2272</v>
      </c>
      <c r="C3529" s="251" t="s">
        <v>1095</v>
      </c>
      <c r="D3529" s="250" t="s">
        <v>434</v>
      </c>
      <c r="E3529" s="250" t="s">
        <v>1096</v>
      </c>
      <c r="F3529" s="521" t="s">
        <v>2698</v>
      </c>
      <c r="G3529" s="521"/>
      <c r="H3529" s="252" t="s">
        <v>628</v>
      </c>
      <c r="I3529" s="253">
        <v>1</v>
      </c>
      <c r="J3529" s="254"/>
      <c r="K3529" s="254">
        <v>18.14</v>
      </c>
      <c r="L3529" s="254">
        <v>18.14</v>
      </c>
    </row>
    <row r="3530" spans="2:12" ht="63.75" x14ac:dyDescent="0.25">
      <c r="B3530" s="265" t="s">
        <v>2652</v>
      </c>
      <c r="C3530" s="266" t="s">
        <v>3549</v>
      </c>
      <c r="D3530" s="265" t="s">
        <v>434</v>
      </c>
      <c r="E3530" s="265" t="s">
        <v>3550</v>
      </c>
      <c r="F3530" s="524" t="s">
        <v>2808</v>
      </c>
      <c r="G3530" s="524"/>
      <c r="H3530" s="267" t="s">
        <v>628</v>
      </c>
      <c r="I3530" s="268">
        <v>1</v>
      </c>
      <c r="J3530" s="268">
        <v>0</v>
      </c>
      <c r="K3530" s="269">
        <v>7.8</v>
      </c>
      <c r="L3530" s="269">
        <v>7.8</v>
      </c>
    </row>
    <row r="3531" spans="2:12" ht="25.5" x14ac:dyDescent="0.25">
      <c r="B3531" s="255" t="s">
        <v>2273</v>
      </c>
      <c r="C3531" s="256" t="s">
        <v>2160</v>
      </c>
      <c r="D3531" s="255" t="s">
        <v>229</v>
      </c>
      <c r="E3531" s="255" t="s">
        <v>2161</v>
      </c>
      <c r="F3531" s="518" t="s">
        <v>2162</v>
      </c>
      <c r="G3531" s="518"/>
      <c r="H3531" s="257" t="s">
        <v>231</v>
      </c>
      <c r="I3531" s="258">
        <v>0.105</v>
      </c>
      <c r="J3531" s="258">
        <v>0</v>
      </c>
      <c r="K3531" s="259">
        <v>15.3</v>
      </c>
      <c r="L3531" s="259">
        <v>1.61</v>
      </c>
    </row>
    <row r="3532" spans="2:12" ht="25.5" x14ac:dyDescent="0.25">
      <c r="B3532" s="255" t="s">
        <v>2273</v>
      </c>
      <c r="C3532" s="256" t="s">
        <v>2176</v>
      </c>
      <c r="D3532" s="255" t="s">
        <v>229</v>
      </c>
      <c r="E3532" s="255" t="s">
        <v>2177</v>
      </c>
      <c r="F3532" s="518" t="s">
        <v>2162</v>
      </c>
      <c r="G3532" s="518"/>
      <c r="H3532" s="257" t="s">
        <v>231</v>
      </c>
      <c r="I3532" s="258">
        <v>0.105</v>
      </c>
      <c r="J3532" s="258">
        <v>0</v>
      </c>
      <c r="K3532" s="259">
        <v>23.41</v>
      </c>
      <c r="L3532" s="259">
        <v>2.46</v>
      </c>
    </row>
    <row r="3533" spans="2:12" ht="25.5" x14ac:dyDescent="0.25">
      <c r="B3533" s="255" t="s">
        <v>2273</v>
      </c>
      <c r="C3533" s="256" t="s">
        <v>3555</v>
      </c>
      <c r="D3533" s="255" t="s">
        <v>434</v>
      </c>
      <c r="E3533" s="255" t="s">
        <v>3556</v>
      </c>
      <c r="F3533" s="518" t="s">
        <v>2283</v>
      </c>
      <c r="G3533" s="518"/>
      <c r="H3533" s="257" t="s">
        <v>628</v>
      </c>
      <c r="I3533" s="258">
        <v>1.1000000000000001</v>
      </c>
      <c r="J3533" s="258">
        <v>0</v>
      </c>
      <c r="K3533" s="259">
        <v>5.72</v>
      </c>
      <c r="L3533" s="259">
        <v>6.29</v>
      </c>
    </row>
    <row r="3534" spans="2:12" ht="25.5" x14ac:dyDescent="0.25">
      <c r="B3534" s="260"/>
      <c r="C3534" s="260"/>
      <c r="D3534" s="260"/>
      <c r="E3534" s="260"/>
      <c r="F3534" s="260"/>
      <c r="G3534" s="260" t="s">
        <v>2274</v>
      </c>
      <c r="H3534" s="261">
        <v>5.19</v>
      </c>
      <c r="I3534" s="260" t="s">
        <v>2275</v>
      </c>
      <c r="J3534" s="261">
        <v>4.92</v>
      </c>
      <c r="K3534" s="260" t="s">
        <v>2276</v>
      </c>
      <c r="L3534" s="261">
        <v>10.11</v>
      </c>
    </row>
    <row r="3535" spans="2:12" ht="25.5" x14ac:dyDescent="0.25">
      <c r="B3535" s="260"/>
      <c r="C3535" s="260"/>
      <c r="D3535" s="260"/>
      <c r="E3535" s="260"/>
      <c r="F3535" s="260"/>
      <c r="G3535" s="260" t="s">
        <v>2277</v>
      </c>
      <c r="H3535" s="261">
        <v>0</v>
      </c>
      <c r="I3535" s="519"/>
      <c r="J3535" s="519" t="s">
        <v>2278</v>
      </c>
      <c r="K3535" s="260"/>
      <c r="L3535" s="261">
        <v>18.14</v>
      </c>
    </row>
    <row r="3536" spans="2:12" ht="13.5" thickBot="1" x14ac:dyDescent="0.3">
      <c r="B3536" s="222"/>
      <c r="C3536" s="222"/>
      <c r="D3536" s="222"/>
      <c r="E3536" s="222"/>
      <c r="F3536" s="222"/>
      <c r="G3536" s="222"/>
      <c r="H3536" s="222"/>
      <c r="I3536" s="222" t="s">
        <v>2279</v>
      </c>
      <c r="J3536" s="262" t="s">
        <v>3557</v>
      </c>
      <c r="K3536" s="222" t="s">
        <v>2280</v>
      </c>
      <c r="L3536" s="263">
        <v>3807.59</v>
      </c>
    </row>
    <row r="3537" spans="2:12" ht="13.5" thickTop="1" x14ac:dyDescent="0.25">
      <c r="B3537" s="264"/>
      <c r="C3537" s="264"/>
      <c r="D3537" s="264"/>
      <c r="E3537" s="264"/>
      <c r="F3537" s="264"/>
      <c r="G3537" s="264"/>
      <c r="H3537" s="264"/>
      <c r="I3537" s="264"/>
      <c r="J3537" s="264"/>
      <c r="K3537" s="264"/>
      <c r="L3537" s="264"/>
    </row>
    <row r="3538" spans="2:12" ht="15" x14ac:dyDescent="0.25">
      <c r="B3538" s="247" t="s">
        <v>1097</v>
      </c>
      <c r="C3538" s="248" t="s">
        <v>24</v>
      </c>
      <c r="D3538" s="247" t="s">
        <v>50</v>
      </c>
      <c r="E3538" s="247" t="s">
        <v>45</v>
      </c>
      <c r="F3538" s="520" t="s">
        <v>2152</v>
      </c>
      <c r="G3538" s="520"/>
      <c r="H3538" s="249" t="s">
        <v>39</v>
      </c>
      <c r="I3538" s="248" t="s">
        <v>41</v>
      </c>
      <c r="J3538" s="248" t="s">
        <v>2271</v>
      </c>
      <c r="K3538" s="248" t="s">
        <v>82</v>
      </c>
      <c r="L3538" s="248" t="s">
        <v>40</v>
      </c>
    </row>
    <row r="3539" spans="2:12" ht="25.5" x14ac:dyDescent="0.25">
      <c r="B3539" s="250" t="s">
        <v>2272</v>
      </c>
      <c r="C3539" s="251" t="s">
        <v>1098</v>
      </c>
      <c r="D3539" s="250" t="s">
        <v>229</v>
      </c>
      <c r="E3539" s="250" t="s">
        <v>1099</v>
      </c>
      <c r="F3539" s="521">
        <v>7</v>
      </c>
      <c r="G3539" s="521"/>
      <c r="H3539" s="252" t="s">
        <v>628</v>
      </c>
      <c r="I3539" s="253">
        <v>1</v>
      </c>
      <c r="J3539" s="254"/>
      <c r="K3539" s="254">
        <v>12.35</v>
      </c>
      <c r="L3539" s="254">
        <v>12.35</v>
      </c>
    </row>
    <row r="3540" spans="2:12" ht="25.5" x14ac:dyDescent="0.25">
      <c r="B3540" s="255" t="s">
        <v>2273</v>
      </c>
      <c r="C3540" s="256" t="s">
        <v>2694</v>
      </c>
      <c r="D3540" s="255" t="s">
        <v>229</v>
      </c>
      <c r="E3540" s="255" t="s">
        <v>1099</v>
      </c>
      <c r="F3540" s="518" t="s">
        <v>2283</v>
      </c>
      <c r="G3540" s="518"/>
      <c r="H3540" s="257" t="s">
        <v>292</v>
      </c>
      <c r="I3540" s="258">
        <v>1</v>
      </c>
      <c r="J3540" s="258">
        <v>0</v>
      </c>
      <c r="K3540" s="259">
        <v>5.53</v>
      </c>
      <c r="L3540" s="259">
        <v>5.53</v>
      </c>
    </row>
    <row r="3541" spans="2:12" ht="25.5" x14ac:dyDescent="0.25">
      <c r="B3541" s="255" t="s">
        <v>2273</v>
      </c>
      <c r="C3541" s="256" t="s">
        <v>2176</v>
      </c>
      <c r="D3541" s="255" t="s">
        <v>229</v>
      </c>
      <c r="E3541" s="255" t="s">
        <v>2177</v>
      </c>
      <c r="F3541" s="518" t="s">
        <v>2162</v>
      </c>
      <c r="G3541" s="518"/>
      <c r="H3541" s="257" t="s">
        <v>231</v>
      </c>
      <c r="I3541" s="258">
        <v>0.17</v>
      </c>
      <c r="J3541" s="258">
        <v>0</v>
      </c>
      <c r="K3541" s="259">
        <v>23.41</v>
      </c>
      <c r="L3541" s="259">
        <v>3.98</v>
      </c>
    </row>
    <row r="3542" spans="2:12" ht="25.5" x14ac:dyDescent="0.25">
      <c r="B3542" s="255" t="s">
        <v>2273</v>
      </c>
      <c r="C3542" s="256" t="s">
        <v>2163</v>
      </c>
      <c r="D3542" s="255" t="s">
        <v>229</v>
      </c>
      <c r="E3542" s="255" t="s">
        <v>2164</v>
      </c>
      <c r="F3542" s="518" t="s">
        <v>2162</v>
      </c>
      <c r="G3542" s="518"/>
      <c r="H3542" s="257" t="s">
        <v>231</v>
      </c>
      <c r="I3542" s="258">
        <v>0.17</v>
      </c>
      <c r="J3542" s="258">
        <v>0</v>
      </c>
      <c r="K3542" s="259">
        <v>16.78</v>
      </c>
      <c r="L3542" s="259">
        <v>2.85</v>
      </c>
    </row>
    <row r="3543" spans="2:12" ht="25.5" x14ac:dyDescent="0.25">
      <c r="B3543" s="260"/>
      <c r="C3543" s="260"/>
      <c r="D3543" s="260"/>
      <c r="E3543" s="260"/>
      <c r="F3543" s="260"/>
      <c r="G3543" s="260" t="s">
        <v>2274</v>
      </c>
      <c r="H3543" s="261">
        <v>3.5</v>
      </c>
      <c r="I3543" s="260" t="s">
        <v>2275</v>
      </c>
      <c r="J3543" s="261">
        <v>3.32</v>
      </c>
      <c r="K3543" s="260" t="s">
        <v>2276</v>
      </c>
      <c r="L3543" s="261">
        <v>6.82</v>
      </c>
    </row>
    <row r="3544" spans="2:12" ht="25.5" x14ac:dyDescent="0.25">
      <c r="B3544" s="260"/>
      <c r="C3544" s="260"/>
      <c r="D3544" s="260"/>
      <c r="E3544" s="260"/>
      <c r="F3544" s="260"/>
      <c r="G3544" s="260" t="s">
        <v>2277</v>
      </c>
      <c r="H3544" s="261">
        <v>0</v>
      </c>
      <c r="I3544" s="519"/>
      <c r="J3544" s="519" t="s">
        <v>2278</v>
      </c>
      <c r="K3544" s="260"/>
      <c r="L3544" s="261">
        <v>12.35</v>
      </c>
    </row>
    <row r="3545" spans="2:12" ht="13.5" thickBot="1" x14ac:dyDescent="0.3">
      <c r="B3545" s="222"/>
      <c r="C3545" s="222"/>
      <c r="D3545" s="222"/>
      <c r="E3545" s="222"/>
      <c r="F3545" s="222"/>
      <c r="G3545" s="222"/>
      <c r="H3545" s="222"/>
      <c r="I3545" s="222" t="s">
        <v>2279</v>
      </c>
      <c r="J3545" s="262" t="s">
        <v>3558</v>
      </c>
      <c r="K3545" s="222" t="s">
        <v>2280</v>
      </c>
      <c r="L3545" s="263">
        <v>5920.59</v>
      </c>
    </row>
    <row r="3546" spans="2:12" ht="13.5" thickTop="1" x14ac:dyDescent="0.25">
      <c r="B3546" s="264"/>
      <c r="C3546" s="264"/>
      <c r="D3546" s="264"/>
      <c r="E3546" s="264"/>
      <c r="F3546" s="264"/>
      <c r="G3546" s="264"/>
      <c r="H3546" s="264"/>
      <c r="I3546" s="264"/>
      <c r="J3546" s="264"/>
      <c r="K3546" s="264"/>
      <c r="L3546" s="264"/>
    </row>
    <row r="3547" spans="2:12" ht="45" x14ac:dyDescent="0.25">
      <c r="B3547" s="247" t="s">
        <v>1100</v>
      </c>
      <c r="C3547" s="248" t="s">
        <v>24</v>
      </c>
      <c r="D3547" s="247" t="s">
        <v>50</v>
      </c>
      <c r="E3547" s="247" t="s">
        <v>45</v>
      </c>
      <c r="F3547" s="520" t="s">
        <v>2152</v>
      </c>
      <c r="G3547" s="520"/>
      <c r="H3547" s="249" t="s">
        <v>39</v>
      </c>
      <c r="I3547" s="248" t="s">
        <v>41</v>
      </c>
      <c r="J3547" s="248" t="s">
        <v>2271</v>
      </c>
      <c r="K3547" s="248" t="s">
        <v>82</v>
      </c>
      <c r="L3547" s="248" t="s">
        <v>40</v>
      </c>
    </row>
    <row r="3548" spans="2:12" ht="25.5" x14ac:dyDescent="0.25">
      <c r="B3548" s="250" t="s">
        <v>2272</v>
      </c>
      <c r="C3548" s="251" t="s">
        <v>1101</v>
      </c>
      <c r="D3548" s="250" t="s">
        <v>229</v>
      </c>
      <c r="E3548" s="250" t="s">
        <v>1102</v>
      </c>
      <c r="F3548" s="521">
        <v>7</v>
      </c>
      <c r="G3548" s="521"/>
      <c r="H3548" s="252" t="s">
        <v>628</v>
      </c>
      <c r="I3548" s="253">
        <v>1</v>
      </c>
      <c r="J3548" s="254"/>
      <c r="K3548" s="254">
        <v>10.92</v>
      </c>
      <c r="L3548" s="254">
        <v>10.92</v>
      </c>
    </row>
    <row r="3549" spans="2:12" ht="25.5" x14ac:dyDescent="0.25">
      <c r="B3549" s="255" t="s">
        <v>2273</v>
      </c>
      <c r="C3549" s="256" t="s">
        <v>2163</v>
      </c>
      <c r="D3549" s="255" t="s">
        <v>229</v>
      </c>
      <c r="E3549" s="255" t="s">
        <v>2164</v>
      </c>
      <c r="F3549" s="518" t="s">
        <v>2162</v>
      </c>
      <c r="G3549" s="518"/>
      <c r="H3549" s="257" t="s">
        <v>231</v>
      </c>
      <c r="I3549" s="258">
        <v>0.17</v>
      </c>
      <c r="J3549" s="258">
        <v>0</v>
      </c>
      <c r="K3549" s="259">
        <v>16.78</v>
      </c>
      <c r="L3549" s="259">
        <v>2.85</v>
      </c>
    </row>
    <row r="3550" spans="2:12" ht="25.5" x14ac:dyDescent="0.25">
      <c r="B3550" s="255" t="s">
        <v>2273</v>
      </c>
      <c r="C3550" s="256" t="s">
        <v>3559</v>
      </c>
      <c r="D3550" s="255" t="s">
        <v>229</v>
      </c>
      <c r="E3550" s="255" t="s">
        <v>1102</v>
      </c>
      <c r="F3550" s="518" t="s">
        <v>2283</v>
      </c>
      <c r="G3550" s="518"/>
      <c r="H3550" s="257" t="s">
        <v>292</v>
      </c>
      <c r="I3550" s="258">
        <v>1</v>
      </c>
      <c r="J3550" s="258">
        <v>0</v>
      </c>
      <c r="K3550" s="259">
        <v>4.0999999999999996</v>
      </c>
      <c r="L3550" s="259">
        <v>4.0999999999999996</v>
      </c>
    </row>
    <row r="3551" spans="2:12" ht="25.5" x14ac:dyDescent="0.25">
      <c r="B3551" s="255" t="s">
        <v>2273</v>
      </c>
      <c r="C3551" s="256" t="s">
        <v>2176</v>
      </c>
      <c r="D3551" s="255" t="s">
        <v>229</v>
      </c>
      <c r="E3551" s="255" t="s">
        <v>2177</v>
      </c>
      <c r="F3551" s="518" t="s">
        <v>2162</v>
      </c>
      <c r="G3551" s="518"/>
      <c r="H3551" s="257" t="s">
        <v>231</v>
      </c>
      <c r="I3551" s="258">
        <v>0.17</v>
      </c>
      <c r="J3551" s="258">
        <v>0</v>
      </c>
      <c r="K3551" s="259">
        <v>23.41</v>
      </c>
      <c r="L3551" s="259">
        <v>3.98</v>
      </c>
    </row>
    <row r="3552" spans="2:12" ht="25.5" x14ac:dyDescent="0.25">
      <c r="B3552" s="260"/>
      <c r="C3552" s="260"/>
      <c r="D3552" s="260"/>
      <c r="E3552" s="260"/>
      <c r="F3552" s="260"/>
      <c r="G3552" s="260" t="s">
        <v>2274</v>
      </c>
      <c r="H3552" s="261">
        <v>3.5</v>
      </c>
      <c r="I3552" s="260" t="s">
        <v>2275</v>
      </c>
      <c r="J3552" s="261">
        <v>3.32</v>
      </c>
      <c r="K3552" s="260" t="s">
        <v>2276</v>
      </c>
      <c r="L3552" s="261">
        <v>6.82</v>
      </c>
    </row>
    <row r="3553" spans="2:12" ht="25.5" x14ac:dyDescent="0.25">
      <c r="B3553" s="260"/>
      <c r="C3553" s="260"/>
      <c r="D3553" s="260"/>
      <c r="E3553" s="260"/>
      <c r="F3553" s="260"/>
      <c r="G3553" s="260" t="s">
        <v>2277</v>
      </c>
      <c r="H3553" s="261">
        <v>0</v>
      </c>
      <c r="I3553" s="519"/>
      <c r="J3553" s="519" t="s">
        <v>2278</v>
      </c>
      <c r="K3553" s="260"/>
      <c r="L3553" s="261">
        <v>10.92</v>
      </c>
    </row>
    <row r="3554" spans="2:12" ht="13.5" thickBot="1" x14ac:dyDescent="0.3">
      <c r="B3554" s="222"/>
      <c r="C3554" s="222"/>
      <c r="D3554" s="222"/>
      <c r="E3554" s="222"/>
      <c r="F3554" s="222"/>
      <c r="G3554" s="222"/>
      <c r="H3554" s="222"/>
      <c r="I3554" s="222" t="s">
        <v>2279</v>
      </c>
      <c r="J3554" s="262" t="s">
        <v>2695</v>
      </c>
      <c r="K3554" s="222" t="s">
        <v>2280</v>
      </c>
      <c r="L3554" s="263">
        <v>21.84</v>
      </c>
    </row>
    <row r="3555" spans="2:12" ht="13.5" thickTop="1" x14ac:dyDescent="0.25">
      <c r="B3555" s="264"/>
      <c r="C3555" s="264"/>
      <c r="D3555" s="264"/>
      <c r="E3555" s="264"/>
      <c r="F3555" s="264"/>
      <c r="G3555" s="264"/>
      <c r="H3555" s="264"/>
      <c r="I3555" s="264"/>
      <c r="J3555" s="264"/>
      <c r="K3555" s="264"/>
      <c r="L3555" s="264"/>
    </row>
    <row r="3556" spans="2:12" ht="45" x14ac:dyDescent="0.25">
      <c r="B3556" s="247" t="s">
        <v>1103</v>
      </c>
      <c r="C3556" s="248" t="s">
        <v>24</v>
      </c>
      <c r="D3556" s="247" t="s">
        <v>50</v>
      </c>
      <c r="E3556" s="247" t="s">
        <v>45</v>
      </c>
      <c r="F3556" s="520" t="s">
        <v>2152</v>
      </c>
      <c r="G3556" s="520"/>
      <c r="H3556" s="249" t="s">
        <v>39</v>
      </c>
      <c r="I3556" s="248" t="s">
        <v>41</v>
      </c>
      <c r="J3556" s="248" t="s">
        <v>2271</v>
      </c>
      <c r="K3556" s="248" t="s">
        <v>82</v>
      </c>
      <c r="L3556" s="248" t="s">
        <v>40</v>
      </c>
    </row>
    <row r="3557" spans="2:12" ht="25.5" x14ac:dyDescent="0.25">
      <c r="B3557" s="250" t="s">
        <v>2272</v>
      </c>
      <c r="C3557" s="251" t="s">
        <v>1035</v>
      </c>
      <c r="D3557" s="250" t="s">
        <v>229</v>
      </c>
      <c r="E3557" s="250" t="s">
        <v>1036</v>
      </c>
      <c r="F3557" s="521">
        <v>7</v>
      </c>
      <c r="G3557" s="521"/>
      <c r="H3557" s="252" t="s">
        <v>628</v>
      </c>
      <c r="I3557" s="253">
        <v>1</v>
      </c>
      <c r="J3557" s="254"/>
      <c r="K3557" s="254">
        <v>16.88</v>
      </c>
      <c r="L3557" s="254">
        <v>16.88</v>
      </c>
    </row>
    <row r="3558" spans="2:12" ht="25.5" x14ac:dyDescent="0.25">
      <c r="B3558" s="255" t="s">
        <v>2273</v>
      </c>
      <c r="C3558" s="256" t="s">
        <v>2163</v>
      </c>
      <c r="D3558" s="255" t="s">
        <v>229</v>
      </c>
      <c r="E3558" s="255" t="s">
        <v>2164</v>
      </c>
      <c r="F3558" s="518" t="s">
        <v>2162</v>
      </c>
      <c r="G3558" s="518"/>
      <c r="H3558" s="257" t="s">
        <v>231</v>
      </c>
      <c r="I3558" s="258">
        <v>0.2</v>
      </c>
      <c r="J3558" s="258">
        <v>0</v>
      </c>
      <c r="K3558" s="259">
        <v>16.78</v>
      </c>
      <c r="L3558" s="259">
        <v>3.36</v>
      </c>
    </row>
    <row r="3559" spans="2:12" ht="25.5" x14ac:dyDescent="0.25">
      <c r="B3559" s="255" t="s">
        <v>2273</v>
      </c>
      <c r="C3559" s="256" t="s">
        <v>2971</v>
      </c>
      <c r="D3559" s="255" t="s">
        <v>229</v>
      </c>
      <c r="E3559" s="255" t="s">
        <v>1036</v>
      </c>
      <c r="F3559" s="518" t="s">
        <v>2283</v>
      </c>
      <c r="G3559" s="518"/>
      <c r="H3559" s="257" t="s">
        <v>292</v>
      </c>
      <c r="I3559" s="258">
        <v>1</v>
      </c>
      <c r="J3559" s="258">
        <v>0</v>
      </c>
      <c r="K3559" s="259">
        <v>8.85</v>
      </c>
      <c r="L3559" s="259">
        <v>8.85</v>
      </c>
    </row>
    <row r="3560" spans="2:12" ht="25.5" x14ac:dyDescent="0.25">
      <c r="B3560" s="255" t="s">
        <v>2273</v>
      </c>
      <c r="C3560" s="256" t="s">
        <v>2176</v>
      </c>
      <c r="D3560" s="255" t="s">
        <v>229</v>
      </c>
      <c r="E3560" s="255" t="s">
        <v>2177</v>
      </c>
      <c r="F3560" s="518" t="s">
        <v>2162</v>
      </c>
      <c r="G3560" s="518"/>
      <c r="H3560" s="257" t="s">
        <v>231</v>
      </c>
      <c r="I3560" s="258">
        <v>0.2</v>
      </c>
      <c r="J3560" s="258">
        <v>0</v>
      </c>
      <c r="K3560" s="259">
        <v>23.41</v>
      </c>
      <c r="L3560" s="259">
        <v>4.68</v>
      </c>
    </row>
    <row r="3561" spans="2:12" ht="25.5" x14ac:dyDescent="0.25">
      <c r="B3561" s="260"/>
      <c r="C3561" s="260"/>
      <c r="D3561" s="260"/>
      <c r="E3561" s="260"/>
      <c r="F3561" s="260"/>
      <c r="G3561" s="260" t="s">
        <v>2274</v>
      </c>
      <c r="H3561" s="261">
        <v>4.12</v>
      </c>
      <c r="I3561" s="260" t="s">
        <v>2275</v>
      </c>
      <c r="J3561" s="261">
        <v>3.91</v>
      </c>
      <c r="K3561" s="260" t="s">
        <v>2276</v>
      </c>
      <c r="L3561" s="261">
        <v>8.0299999999999994</v>
      </c>
    </row>
    <row r="3562" spans="2:12" ht="25.5" x14ac:dyDescent="0.25">
      <c r="B3562" s="260"/>
      <c r="C3562" s="260"/>
      <c r="D3562" s="260"/>
      <c r="E3562" s="260"/>
      <c r="F3562" s="260"/>
      <c r="G3562" s="260" t="s">
        <v>2277</v>
      </c>
      <c r="H3562" s="261">
        <v>0</v>
      </c>
      <c r="I3562" s="519"/>
      <c r="J3562" s="519" t="s">
        <v>2278</v>
      </c>
      <c r="K3562" s="260"/>
      <c r="L3562" s="261">
        <v>16.88</v>
      </c>
    </row>
    <row r="3563" spans="2:12" ht="13.5" thickBot="1" x14ac:dyDescent="0.3">
      <c r="B3563" s="222"/>
      <c r="C3563" s="222"/>
      <c r="D3563" s="222"/>
      <c r="E3563" s="222"/>
      <c r="F3563" s="222"/>
      <c r="G3563" s="222"/>
      <c r="H3563" s="222"/>
      <c r="I3563" s="222" t="s">
        <v>2279</v>
      </c>
      <c r="J3563" s="262" t="s">
        <v>3560</v>
      </c>
      <c r="K3563" s="222" t="s">
        <v>2280</v>
      </c>
      <c r="L3563" s="263">
        <v>410.18</v>
      </c>
    </row>
    <row r="3564" spans="2:12" ht="13.5" thickTop="1" x14ac:dyDescent="0.25">
      <c r="B3564" s="264"/>
      <c r="C3564" s="264"/>
      <c r="D3564" s="264"/>
      <c r="E3564" s="264"/>
      <c r="F3564" s="264"/>
      <c r="G3564" s="264"/>
      <c r="H3564" s="264"/>
      <c r="I3564" s="264"/>
      <c r="J3564" s="264"/>
      <c r="K3564" s="264"/>
      <c r="L3564" s="264"/>
    </row>
    <row r="3565" spans="2:12" ht="45" x14ac:dyDescent="0.25">
      <c r="B3565" s="247" t="s">
        <v>1104</v>
      </c>
      <c r="C3565" s="248" t="s">
        <v>24</v>
      </c>
      <c r="D3565" s="247" t="s">
        <v>50</v>
      </c>
      <c r="E3565" s="247" t="s">
        <v>45</v>
      </c>
      <c r="F3565" s="520" t="s">
        <v>2152</v>
      </c>
      <c r="G3565" s="520"/>
      <c r="H3565" s="249" t="s">
        <v>39</v>
      </c>
      <c r="I3565" s="248" t="s">
        <v>41</v>
      </c>
      <c r="J3565" s="248" t="s">
        <v>2271</v>
      </c>
      <c r="K3565" s="248" t="s">
        <v>82</v>
      </c>
      <c r="L3565" s="248" t="s">
        <v>40</v>
      </c>
    </row>
    <row r="3566" spans="2:12" ht="25.5" x14ac:dyDescent="0.25">
      <c r="B3566" s="250" t="s">
        <v>2272</v>
      </c>
      <c r="C3566" s="251" t="s">
        <v>1105</v>
      </c>
      <c r="D3566" s="250" t="s">
        <v>229</v>
      </c>
      <c r="E3566" s="250" t="s">
        <v>1106</v>
      </c>
      <c r="F3566" s="521">
        <v>7</v>
      </c>
      <c r="G3566" s="521"/>
      <c r="H3566" s="252" t="s">
        <v>628</v>
      </c>
      <c r="I3566" s="253">
        <v>1</v>
      </c>
      <c r="J3566" s="254"/>
      <c r="K3566" s="254">
        <v>28.94</v>
      </c>
      <c r="L3566" s="254">
        <v>28.94</v>
      </c>
    </row>
    <row r="3567" spans="2:12" ht="25.5" x14ac:dyDescent="0.25">
      <c r="B3567" s="255" t="s">
        <v>2273</v>
      </c>
      <c r="C3567" s="256" t="s">
        <v>3561</v>
      </c>
      <c r="D3567" s="255" t="s">
        <v>229</v>
      </c>
      <c r="E3567" s="255" t="s">
        <v>1106</v>
      </c>
      <c r="F3567" s="518" t="s">
        <v>2283</v>
      </c>
      <c r="G3567" s="518"/>
      <c r="H3567" s="257" t="s">
        <v>292</v>
      </c>
      <c r="I3567" s="258">
        <v>1</v>
      </c>
      <c r="J3567" s="258">
        <v>0</v>
      </c>
      <c r="K3567" s="259">
        <v>12.07</v>
      </c>
      <c r="L3567" s="259">
        <v>12.07</v>
      </c>
    </row>
    <row r="3568" spans="2:12" ht="25.5" x14ac:dyDescent="0.25">
      <c r="B3568" s="255" t="s">
        <v>2273</v>
      </c>
      <c r="C3568" s="256" t="s">
        <v>2176</v>
      </c>
      <c r="D3568" s="255" t="s">
        <v>229</v>
      </c>
      <c r="E3568" s="255" t="s">
        <v>2177</v>
      </c>
      <c r="F3568" s="518" t="s">
        <v>2162</v>
      </c>
      <c r="G3568" s="518"/>
      <c r="H3568" s="257" t="s">
        <v>231</v>
      </c>
      <c r="I3568" s="258">
        <v>0.42</v>
      </c>
      <c r="J3568" s="258">
        <v>0</v>
      </c>
      <c r="K3568" s="259">
        <v>23.41</v>
      </c>
      <c r="L3568" s="259">
        <v>9.83</v>
      </c>
    </row>
    <row r="3569" spans="2:12" ht="25.5" x14ac:dyDescent="0.25">
      <c r="B3569" s="255" t="s">
        <v>2273</v>
      </c>
      <c r="C3569" s="256" t="s">
        <v>2163</v>
      </c>
      <c r="D3569" s="255" t="s">
        <v>229</v>
      </c>
      <c r="E3569" s="255" t="s">
        <v>2164</v>
      </c>
      <c r="F3569" s="518" t="s">
        <v>2162</v>
      </c>
      <c r="G3569" s="518"/>
      <c r="H3569" s="257" t="s">
        <v>231</v>
      </c>
      <c r="I3569" s="258">
        <v>0.42</v>
      </c>
      <c r="J3569" s="258">
        <v>0</v>
      </c>
      <c r="K3569" s="259">
        <v>16.78</v>
      </c>
      <c r="L3569" s="259">
        <v>7.05</v>
      </c>
    </row>
    <row r="3570" spans="2:12" ht="25.5" x14ac:dyDescent="0.25">
      <c r="B3570" s="260"/>
      <c r="C3570" s="260"/>
      <c r="D3570" s="260"/>
      <c r="E3570" s="260"/>
      <c r="F3570" s="260"/>
      <c r="G3570" s="260" t="s">
        <v>2274</v>
      </c>
      <c r="H3570" s="261">
        <v>8.66</v>
      </c>
      <c r="I3570" s="260" t="s">
        <v>2275</v>
      </c>
      <c r="J3570" s="261">
        <v>8.2100000000000009</v>
      </c>
      <c r="K3570" s="260" t="s">
        <v>2276</v>
      </c>
      <c r="L3570" s="261">
        <v>16.87</v>
      </c>
    </row>
    <row r="3571" spans="2:12" ht="25.5" x14ac:dyDescent="0.25">
      <c r="B3571" s="260"/>
      <c r="C3571" s="260"/>
      <c r="D3571" s="260"/>
      <c r="E3571" s="260"/>
      <c r="F3571" s="260"/>
      <c r="G3571" s="260" t="s">
        <v>2277</v>
      </c>
      <c r="H3571" s="261">
        <v>0</v>
      </c>
      <c r="I3571" s="519"/>
      <c r="J3571" s="519" t="s">
        <v>2278</v>
      </c>
      <c r="K3571" s="260"/>
      <c r="L3571" s="261">
        <v>28.94</v>
      </c>
    </row>
    <row r="3572" spans="2:12" ht="13.5" thickBot="1" x14ac:dyDescent="0.3">
      <c r="B3572" s="222"/>
      <c r="C3572" s="222"/>
      <c r="D3572" s="222"/>
      <c r="E3572" s="222"/>
      <c r="F3572" s="222"/>
      <c r="G3572" s="222"/>
      <c r="H3572" s="222"/>
      <c r="I3572" s="222" t="s">
        <v>2279</v>
      </c>
      <c r="J3572" s="262" t="s">
        <v>3562</v>
      </c>
      <c r="K3572" s="222" t="s">
        <v>2280</v>
      </c>
      <c r="L3572" s="263">
        <v>243.1</v>
      </c>
    </row>
    <row r="3573" spans="2:12" ht="13.5" thickTop="1" x14ac:dyDescent="0.25">
      <c r="B3573" s="264"/>
      <c r="C3573" s="264"/>
      <c r="D3573" s="264"/>
      <c r="E3573" s="264"/>
      <c r="F3573" s="264"/>
      <c r="G3573" s="264"/>
      <c r="H3573" s="264"/>
      <c r="I3573" s="264"/>
      <c r="J3573" s="264"/>
      <c r="K3573" s="264"/>
      <c r="L3573" s="264"/>
    </row>
    <row r="3574" spans="2:12" ht="45" x14ac:dyDescent="0.25">
      <c r="B3574" s="247" t="s">
        <v>1107</v>
      </c>
      <c r="C3574" s="248" t="s">
        <v>24</v>
      </c>
      <c r="D3574" s="247" t="s">
        <v>50</v>
      </c>
      <c r="E3574" s="247" t="s">
        <v>45</v>
      </c>
      <c r="F3574" s="520" t="s">
        <v>2152</v>
      </c>
      <c r="G3574" s="520"/>
      <c r="H3574" s="249" t="s">
        <v>39</v>
      </c>
      <c r="I3574" s="248" t="s">
        <v>41</v>
      </c>
      <c r="J3574" s="248" t="s">
        <v>2271</v>
      </c>
      <c r="K3574" s="248" t="s">
        <v>82</v>
      </c>
      <c r="L3574" s="248" t="s">
        <v>40</v>
      </c>
    </row>
    <row r="3575" spans="2:12" ht="25.5" x14ac:dyDescent="0.25">
      <c r="B3575" s="250" t="s">
        <v>2272</v>
      </c>
      <c r="C3575" s="251" t="s">
        <v>1108</v>
      </c>
      <c r="D3575" s="250" t="s">
        <v>229</v>
      </c>
      <c r="E3575" s="250" t="s">
        <v>1109</v>
      </c>
      <c r="F3575" s="521">
        <v>7</v>
      </c>
      <c r="G3575" s="521"/>
      <c r="H3575" s="252" t="s">
        <v>628</v>
      </c>
      <c r="I3575" s="253">
        <v>1</v>
      </c>
      <c r="J3575" s="254"/>
      <c r="K3575" s="254">
        <v>37.17</v>
      </c>
      <c r="L3575" s="254">
        <v>37.17</v>
      </c>
    </row>
    <row r="3576" spans="2:12" ht="25.5" x14ac:dyDescent="0.25">
      <c r="B3576" s="255" t="s">
        <v>2273</v>
      </c>
      <c r="C3576" s="256" t="s">
        <v>2163</v>
      </c>
      <c r="D3576" s="255" t="s">
        <v>229</v>
      </c>
      <c r="E3576" s="255" t="s">
        <v>2164</v>
      </c>
      <c r="F3576" s="518" t="s">
        <v>2162</v>
      </c>
      <c r="G3576" s="518"/>
      <c r="H3576" s="257" t="s">
        <v>231</v>
      </c>
      <c r="I3576" s="258">
        <v>0.5</v>
      </c>
      <c r="J3576" s="258">
        <v>0</v>
      </c>
      <c r="K3576" s="259">
        <v>16.78</v>
      </c>
      <c r="L3576" s="259">
        <v>8.39</v>
      </c>
    </row>
    <row r="3577" spans="2:12" ht="25.5" x14ac:dyDescent="0.25">
      <c r="B3577" s="255" t="s">
        <v>2273</v>
      </c>
      <c r="C3577" s="256" t="s">
        <v>3563</v>
      </c>
      <c r="D3577" s="255" t="s">
        <v>229</v>
      </c>
      <c r="E3577" s="255" t="s">
        <v>1109</v>
      </c>
      <c r="F3577" s="518" t="s">
        <v>2283</v>
      </c>
      <c r="G3577" s="518"/>
      <c r="H3577" s="257" t="s">
        <v>292</v>
      </c>
      <c r="I3577" s="258">
        <v>1</v>
      </c>
      <c r="J3577" s="258">
        <v>0</v>
      </c>
      <c r="K3577" s="259">
        <v>17.079999999999998</v>
      </c>
      <c r="L3577" s="259">
        <v>17.079999999999998</v>
      </c>
    </row>
    <row r="3578" spans="2:12" ht="25.5" x14ac:dyDescent="0.25">
      <c r="B3578" s="255" t="s">
        <v>2273</v>
      </c>
      <c r="C3578" s="256" t="s">
        <v>2176</v>
      </c>
      <c r="D3578" s="255" t="s">
        <v>229</v>
      </c>
      <c r="E3578" s="255" t="s">
        <v>2177</v>
      </c>
      <c r="F3578" s="518" t="s">
        <v>2162</v>
      </c>
      <c r="G3578" s="518"/>
      <c r="H3578" s="257" t="s">
        <v>231</v>
      </c>
      <c r="I3578" s="258">
        <v>0.5</v>
      </c>
      <c r="J3578" s="258">
        <v>0</v>
      </c>
      <c r="K3578" s="259">
        <v>23.41</v>
      </c>
      <c r="L3578" s="259">
        <v>11.71</v>
      </c>
    </row>
    <row r="3579" spans="2:12" ht="25.5" x14ac:dyDescent="0.25">
      <c r="B3579" s="260"/>
      <c r="C3579" s="260"/>
      <c r="D3579" s="260"/>
      <c r="E3579" s="260"/>
      <c r="F3579" s="260"/>
      <c r="G3579" s="260" t="s">
        <v>2274</v>
      </c>
      <c r="H3579" s="261">
        <v>10.32</v>
      </c>
      <c r="I3579" s="260" t="s">
        <v>2275</v>
      </c>
      <c r="J3579" s="261">
        <v>9.77</v>
      </c>
      <c r="K3579" s="260" t="s">
        <v>2276</v>
      </c>
      <c r="L3579" s="261">
        <v>20.09</v>
      </c>
    </row>
    <row r="3580" spans="2:12" ht="25.5" x14ac:dyDescent="0.25">
      <c r="B3580" s="260"/>
      <c r="C3580" s="260"/>
      <c r="D3580" s="260"/>
      <c r="E3580" s="260"/>
      <c r="F3580" s="260"/>
      <c r="G3580" s="260" t="s">
        <v>2277</v>
      </c>
      <c r="H3580" s="261">
        <v>0</v>
      </c>
      <c r="I3580" s="519"/>
      <c r="J3580" s="519" t="s">
        <v>2278</v>
      </c>
      <c r="K3580" s="260"/>
      <c r="L3580" s="261">
        <v>37.17</v>
      </c>
    </row>
    <row r="3581" spans="2:12" ht="13.5" thickBot="1" x14ac:dyDescent="0.3">
      <c r="B3581" s="222"/>
      <c r="C3581" s="222"/>
      <c r="D3581" s="222"/>
      <c r="E3581" s="222"/>
      <c r="F3581" s="222"/>
      <c r="G3581" s="222"/>
      <c r="H3581" s="222"/>
      <c r="I3581" s="222" t="s">
        <v>2279</v>
      </c>
      <c r="J3581" s="262" t="s">
        <v>2135</v>
      </c>
      <c r="K3581" s="222" t="s">
        <v>2280</v>
      </c>
      <c r="L3581" s="263">
        <v>81.77</v>
      </c>
    </row>
    <row r="3582" spans="2:12" ht="13.5" thickTop="1" x14ac:dyDescent="0.25">
      <c r="B3582" s="264"/>
      <c r="C3582" s="264"/>
      <c r="D3582" s="264"/>
      <c r="E3582" s="264"/>
      <c r="F3582" s="264"/>
      <c r="G3582" s="264"/>
      <c r="H3582" s="264"/>
      <c r="I3582" s="264"/>
      <c r="J3582" s="264"/>
      <c r="K3582" s="264"/>
      <c r="L3582" s="264"/>
    </row>
    <row r="3583" spans="2:12" ht="45" x14ac:dyDescent="0.25">
      <c r="B3583" s="247" t="s">
        <v>1110</v>
      </c>
      <c r="C3583" s="248" t="s">
        <v>24</v>
      </c>
      <c r="D3583" s="247" t="s">
        <v>50</v>
      </c>
      <c r="E3583" s="247" t="s">
        <v>45</v>
      </c>
      <c r="F3583" s="520" t="s">
        <v>2152</v>
      </c>
      <c r="G3583" s="520"/>
      <c r="H3583" s="249" t="s">
        <v>39</v>
      </c>
      <c r="I3583" s="248" t="s">
        <v>41</v>
      </c>
      <c r="J3583" s="248" t="s">
        <v>2271</v>
      </c>
      <c r="K3583" s="248" t="s">
        <v>82</v>
      </c>
      <c r="L3583" s="248" t="s">
        <v>40</v>
      </c>
    </row>
    <row r="3584" spans="2:12" ht="25.5" x14ac:dyDescent="0.25">
      <c r="B3584" s="250" t="s">
        <v>2272</v>
      </c>
      <c r="C3584" s="251" t="s">
        <v>1111</v>
      </c>
      <c r="D3584" s="250" t="s">
        <v>229</v>
      </c>
      <c r="E3584" s="250" t="s">
        <v>1112</v>
      </c>
      <c r="F3584" s="521">
        <v>7</v>
      </c>
      <c r="G3584" s="521"/>
      <c r="H3584" s="252" t="s">
        <v>628</v>
      </c>
      <c r="I3584" s="253">
        <v>1</v>
      </c>
      <c r="J3584" s="254"/>
      <c r="K3584" s="254">
        <v>65.58</v>
      </c>
      <c r="L3584" s="254">
        <v>65.58</v>
      </c>
    </row>
    <row r="3585" spans="2:12" ht="25.5" x14ac:dyDescent="0.25">
      <c r="B3585" s="255" t="s">
        <v>2273</v>
      </c>
      <c r="C3585" s="256" t="s">
        <v>2176</v>
      </c>
      <c r="D3585" s="255" t="s">
        <v>229</v>
      </c>
      <c r="E3585" s="255" t="s">
        <v>2177</v>
      </c>
      <c r="F3585" s="518" t="s">
        <v>2162</v>
      </c>
      <c r="G3585" s="518"/>
      <c r="H3585" s="257" t="s">
        <v>231</v>
      </c>
      <c r="I3585" s="258">
        <v>0.8</v>
      </c>
      <c r="J3585" s="258">
        <v>0</v>
      </c>
      <c r="K3585" s="259">
        <v>23.41</v>
      </c>
      <c r="L3585" s="259">
        <v>18.73</v>
      </c>
    </row>
    <row r="3586" spans="2:12" ht="25.5" x14ac:dyDescent="0.25">
      <c r="B3586" s="255" t="s">
        <v>2273</v>
      </c>
      <c r="C3586" s="256" t="s">
        <v>3564</v>
      </c>
      <c r="D3586" s="255" t="s">
        <v>229</v>
      </c>
      <c r="E3586" s="255" t="s">
        <v>1112</v>
      </c>
      <c r="F3586" s="518" t="s">
        <v>2283</v>
      </c>
      <c r="G3586" s="518"/>
      <c r="H3586" s="257" t="s">
        <v>292</v>
      </c>
      <c r="I3586" s="258">
        <v>1</v>
      </c>
      <c r="J3586" s="258">
        <v>0</v>
      </c>
      <c r="K3586" s="259">
        <v>33.44</v>
      </c>
      <c r="L3586" s="259">
        <v>33.44</v>
      </c>
    </row>
    <row r="3587" spans="2:12" ht="25.5" x14ac:dyDescent="0.25">
      <c r="B3587" s="255" t="s">
        <v>2273</v>
      </c>
      <c r="C3587" s="256" t="s">
        <v>2163</v>
      </c>
      <c r="D3587" s="255" t="s">
        <v>229</v>
      </c>
      <c r="E3587" s="255" t="s">
        <v>2164</v>
      </c>
      <c r="F3587" s="518" t="s">
        <v>2162</v>
      </c>
      <c r="G3587" s="518"/>
      <c r="H3587" s="257" t="s">
        <v>231</v>
      </c>
      <c r="I3587" s="258">
        <v>0.8</v>
      </c>
      <c r="J3587" s="258">
        <v>0</v>
      </c>
      <c r="K3587" s="259">
        <v>16.78</v>
      </c>
      <c r="L3587" s="259">
        <v>13.42</v>
      </c>
    </row>
    <row r="3588" spans="2:12" ht="25.5" x14ac:dyDescent="0.25">
      <c r="B3588" s="260"/>
      <c r="C3588" s="260"/>
      <c r="D3588" s="260"/>
      <c r="E3588" s="260"/>
      <c r="F3588" s="260"/>
      <c r="G3588" s="260" t="s">
        <v>2274</v>
      </c>
      <c r="H3588" s="261">
        <v>16.510000000000002</v>
      </c>
      <c r="I3588" s="260" t="s">
        <v>2275</v>
      </c>
      <c r="J3588" s="261">
        <v>15.63</v>
      </c>
      <c r="K3588" s="260" t="s">
        <v>2276</v>
      </c>
      <c r="L3588" s="261">
        <v>32.14</v>
      </c>
    </row>
    <row r="3589" spans="2:12" ht="25.5" x14ac:dyDescent="0.25">
      <c r="B3589" s="260"/>
      <c r="C3589" s="260"/>
      <c r="D3589" s="260"/>
      <c r="E3589" s="260"/>
      <c r="F3589" s="260"/>
      <c r="G3589" s="260" t="s">
        <v>2277</v>
      </c>
      <c r="H3589" s="261">
        <v>0</v>
      </c>
      <c r="I3589" s="519"/>
      <c r="J3589" s="519" t="s">
        <v>2278</v>
      </c>
      <c r="K3589" s="260"/>
      <c r="L3589" s="261">
        <v>65.58</v>
      </c>
    </row>
    <row r="3590" spans="2:12" ht="13.5" thickBot="1" x14ac:dyDescent="0.3">
      <c r="B3590" s="222"/>
      <c r="C3590" s="222"/>
      <c r="D3590" s="222"/>
      <c r="E3590" s="222"/>
      <c r="F3590" s="222"/>
      <c r="G3590" s="222"/>
      <c r="H3590" s="222"/>
      <c r="I3590" s="222" t="s">
        <v>2279</v>
      </c>
      <c r="J3590" s="262" t="s">
        <v>3565</v>
      </c>
      <c r="K3590" s="222" t="s">
        <v>2280</v>
      </c>
      <c r="L3590" s="263">
        <v>380.36</v>
      </c>
    </row>
    <row r="3591" spans="2:12" ht="13.5" thickTop="1" x14ac:dyDescent="0.25">
      <c r="B3591" s="264"/>
      <c r="C3591" s="264"/>
      <c r="D3591" s="264"/>
      <c r="E3591" s="264"/>
      <c r="F3591" s="264"/>
      <c r="G3591" s="264"/>
      <c r="H3591" s="264"/>
      <c r="I3591" s="264"/>
      <c r="J3591" s="264"/>
      <c r="K3591" s="264"/>
      <c r="L3591" s="264"/>
    </row>
    <row r="3592" spans="2:12" ht="45" x14ac:dyDescent="0.25">
      <c r="B3592" s="247" t="s">
        <v>1113</v>
      </c>
      <c r="C3592" s="248" t="s">
        <v>24</v>
      </c>
      <c r="D3592" s="247" t="s">
        <v>50</v>
      </c>
      <c r="E3592" s="247" t="s">
        <v>45</v>
      </c>
      <c r="F3592" s="520" t="s">
        <v>2152</v>
      </c>
      <c r="G3592" s="520"/>
      <c r="H3592" s="249" t="s">
        <v>39</v>
      </c>
      <c r="I3592" s="248" t="s">
        <v>41</v>
      </c>
      <c r="J3592" s="248" t="s">
        <v>82</v>
      </c>
      <c r="K3592" s="248" t="s">
        <v>40</v>
      </c>
      <c r="L3592"/>
    </row>
    <row r="3593" spans="2:12" ht="25.5" x14ac:dyDescent="0.25">
      <c r="B3593" s="250" t="s">
        <v>2272</v>
      </c>
      <c r="C3593" s="251" t="s">
        <v>1114</v>
      </c>
      <c r="D3593" s="250" t="s">
        <v>462</v>
      </c>
      <c r="E3593" s="250" t="s">
        <v>1115</v>
      </c>
      <c r="F3593" s="521" t="s">
        <v>2725</v>
      </c>
      <c r="G3593" s="521"/>
      <c r="H3593" s="252" t="s">
        <v>292</v>
      </c>
      <c r="I3593" s="253">
        <v>1</v>
      </c>
      <c r="J3593" s="254">
        <v>28.97</v>
      </c>
      <c r="K3593" s="254">
        <v>28.97</v>
      </c>
      <c r="L3593"/>
    </row>
    <row r="3594" spans="2:12" ht="15" x14ac:dyDescent="0.25">
      <c r="B3594" s="247" t="s">
        <v>38</v>
      </c>
      <c r="C3594" s="248" t="s">
        <v>24</v>
      </c>
      <c r="D3594" s="247" t="s">
        <v>50</v>
      </c>
      <c r="E3594" s="247" t="s">
        <v>45</v>
      </c>
      <c r="F3594" s="520" t="s">
        <v>2152</v>
      </c>
      <c r="G3594" s="522"/>
      <c r="H3594" s="249" t="s">
        <v>39</v>
      </c>
      <c r="I3594" s="248" t="s">
        <v>41</v>
      </c>
      <c r="J3594" s="248" t="s">
        <v>82</v>
      </c>
      <c r="K3594" s="248" t="s">
        <v>40</v>
      </c>
      <c r="L3594"/>
    </row>
    <row r="3595" spans="2:12" ht="15" x14ac:dyDescent="0.25">
      <c r="B3595" s="255" t="s">
        <v>2273</v>
      </c>
      <c r="C3595" s="256" t="s">
        <v>3566</v>
      </c>
      <c r="D3595" s="255" t="s">
        <v>462</v>
      </c>
      <c r="E3595" s="255" t="s">
        <v>3567</v>
      </c>
      <c r="F3595" s="518" t="s">
        <v>2283</v>
      </c>
      <c r="G3595" s="518"/>
      <c r="H3595" s="257" t="s">
        <v>292</v>
      </c>
      <c r="I3595" s="258">
        <v>1.05</v>
      </c>
      <c r="J3595" s="259" t="s">
        <v>2696</v>
      </c>
      <c r="K3595" s="270" t="s">
        <v>3568</v>
      </c>
      <c r="L3595"/>
    </row>
    <row r="3596" spans="2:12" ht="25.5" x14ac:dyDescent="0.25">
      <c r="B3596" s="255" t="s">
        <v>2273</v>
      </c>
      <c r="C3596" s="256" t="s">
        <v>2176</v>
      </c>
      <c r="D3596" s="255" t="s">
        <v>229</v>
      </c>
      <c r="E3596" s="255" t="s">
        <v>2177</v>
      </c>
      <c r="F3596" s="518" t="s">
        <v>2162</v>
      </c>
      <c r="G3596" s="518"/>
      <c r="H3596" s="257" t="s">
        <v>231</v>
      </c>
      <c r="I3596" s="258">
        <v>0.5</v>
      </c>
      <c r="J3596" s="259" t="s">
        <v>2222</v>
      </c>
      <c r="K3596" s="270" t="s">
        <v>2150</v>
      </c>
      <c r="L3596"/>
    </row>
    <row r="3597" spans="2:12" ht="25.5" x14ac:dyDescent="0.25">
      <c r="B3597" s="255" t="s">
        <v>2273</v>
      </c>
      <c r="C3597" s="256" t="s">
        <v>2160</v>
      </c>
      <c r="D3597" s="255" t="s">
        <v>229</v>
      </c>
      <c r="E3597" s="255" t="s">
        <v>2161</v>
      </c>
      <c r="F3597" s="518" t="s">
        <v>2162</v>
      </c>
      <c r="G3597" s="518"/>
      <c r="H3597" s="257" t="s">
        <v>231</v>
      </c>
      <c r="I3597" s="258">
        <v>0.5</v>
      </c>
      <c r="J3597" s="259" t="s">
        <v>2220</v>
      </c>
      <c r="K3597" s="270" t="s">
        <v>3284</v>
      </c>
      <c r="L3597"/>
    </row>
    <row r="3598" spans="2:12" ht="15" x14ac:dyDescent="0.25">
      <c r="B3598" s="523" t="s">
        <v>2697</v>
      </c>
      <c r="C3598" s="522"/>
      <c r="D3598" s="522"/>
      <c r="E3598" s="522"/>
      <c r="F3598" s="522"/>
      <c r="G3598" s="522"/>
      <c r="H3598" s="522"/>
      <c r="I3598" s="522"/>
      <c r="J3598" s="522"/>
      <c r="K3598" s="522"/>
      <c r="L3598"/>
    </row>
    <row r="3599" spans="2:12" ht="15" x14ac:dyDescent="0.25">
      <c r="B3599" s="247" t="s">
        <v>38</v>
      </c>
      <c r="C3599" s="248" t="s">
        <v>24</v>
      </c>
      <c r="D3599" s="247" t="s">
        <v>50</v>
      </c>
      <c r="E3599" s="247" t="s">
        <v>45</v>
      </c>
      <c r="F3599" s="520" t="s">
        <v>2152</v>
      </c>
      <c r="G3599" s="522"/>
      <c r="H3599" s="249" t="s">
        <v>39</v>
      </c>
      <c r="I3599" s="248" t="s">
        <v>41</v>
      </c>
      <c r="J3599" s="248" t="s">
        <v>82</v>
      </c>
      <c r="K3599" s="248" t="s">
        <v>40</v>
      </c>
      <c r="L3599"/>
    </row>
    <row r="3600" spans="2:12" ht="15" x14ac:dyDescent="0.25">
      <c r="B3600" s="255" t="s">
        <v>2273</v>
      </c>
      <c r="C3600" s="256" t="s">
        <v>3566</v>
      </c>
      <c r="D3600" s="255" t="s">
        <v>462</v>
      </c>
      <c r="E3600" s="255" t="s">
        <v>3567</v>
      </c>
      <c r="F3600" s="518" t="s">
        <v>2283</v>
      </c>
      <c r="G3600" s="518"/>
      <c r="H3600" s="257" t="s">
        <v>292</v>
      </c>
      <c r="I3600" s="258">
        <v>1.05</v>
      </c>
      <c r="J3600" s="259" t="s">
        <v>2696</v>
      </c>
      <c r="K3600" s="270" t="s">
        <v>3568</v>
      </c>
      <c r="L3600"/>
    </row>
    <row r="3601" spans="2:12" ht="25.5" x14ac:dyDescent="0.25">
      <c r="B3601" s="255" t="s">
        <v>2273</v>
      </c>
      <c r="C3601" s="256" t="s">
        <v>2176</v>
      </c>
      <c r="D3601" s="255" t="s">
        <v>229</v>
      </c>
      <c r="E3601" s="255" t="s">
        <v>2177</v>
      </c>
      <c r="F3601" s="518" t="s">
        <v>2162</v>
      </c>
      <c r="G3601" s="518"/>
      <c r="H3601" s="257" t="s">
        <v>231</v>
      </c>
      <c r="I3601" s="258">
        <v>0.5</v>
      </c>
      <c r="J3601" s="259" t="s">
        <v>2222</v>
      </c>
      <c r="K3601" s="270" t="s">
        <v>2150</v>
      </c>
      <c r="L3601"/>
    </row>
    <row r="3602" spans="2:12" ht="25.5" x14ac:dyDescent="0.25">
      <c r="B3602" s="255" t="s">
        <v>2273</v>
      </c>
      <c r="C3602" s="256" t="s">
        <v>2160</v>
      </c>
      <c r="D3602" s="255" t="s">
        <v>229</v>
      </c>
      <c r="E3602" s="255" t="s">
        <v>2161</v>
      </c>
      <c r="F3602" s="518" t="s">
        <v>2162</v>
      </c>
      <c r="G3602" s="518"/>
      <c r="H3602" s="257" t="s">
        <v>231</v>
      </c>
      <c r="I3602" s="258">
        <v>0.5</v>
      </c>
      <c r="J3602" s="259" t="s">
        <v>2220</v>
      </c>
      <c r="K3602" s="270" t="s">
        <v>3284</v>
      </c>
      <c r="L3602"/>
    </row>
    <row r="3603" spans="2:12" ht="25.5" x14ac:dyDescent="0.25">
      <c r="B3603" s="260"/>
      <c r="C3603" s="260"/>
      <c r="D3603" s="260"/>
      <c r="E3603" s="260"/>
      <c r="F3603" s="260" t="s">
        <v>2274</v>
      </c>
      <c r="G3603" s="261">
        <v>9.94</v>
      </c>
      <c r="H3603" s="260" t="s">
        <v>2275</v>
      </c>
      <c r="I3603" s="261">
        <v>9.42</v>
      </c>
      <c r="J3603" s="260" t="s">
        <v>2276</v>
      </c>
      <c r="K3603" s="261">
        <v>19.36</v>
      </c>
      <c r="L3603"/>
    </row>
    <row r="3604" spans="2:12" ht="25.5" x14ac:dyDescent="0.25">
      <c r="B3604" s="260"/>
      <c r="C3604" s="260"/>
      <c r="D3604" s="260"/>
      <c r="E3604" s="260"/>
      <c r="F3604" s="260" t="s">
        <v>2277</v>
      </c>
      <c r="G3604" s="261">
        <v>0</v>
      </c>
      <c r="H3604" s="260"/>
      <c r="I3604" s="519" t="s">
        <v>2278</v>
      </c>
      <c r="J3604" s="519"/>
      <c r="K3604" s="261">
        <v>28.97</v>
      </c>
      <c r="L3604"/>
    </row>
    <row r="3605" spans="2:12" ht="15.75" thickBot="1" x14ac:dyDescent="0.3">
      <c r="B3605" s="222"/>
      <c r="C3605" s="222"/>
      <c r="D3605" s="222"/>
      <c r="E3605" s="222"/>
      <c r="F3605" s="222"/>
      <c r="G3605" s="222"/>
      <c r="H3605" s="222" t="s">
        <v>2279</v>
      </c>
      <c r="I3605" s="262" t="s">
        <v>3569</v>
      </c>
      <c r="J3605" s="222" t="s">
        <v>2280</v>
      </c>
      <c r="K3605" s="263">
        <v>2048.1799999999998</v>
      </c>
      <c r="L3605"/>
    </row>
    <row r="3606" spans="2:12" ht="15.75" thickTop="1" x14ac:dyDescent="0.25">
      <c r="B3606" s="264"/>
      <c r="C3606" s="264"/>
      <c r="D3606" s="264"/>
      <c r="E3606" s="264"/>
      <c r="F3606" s="264"/>
      <c r="G3606" s="264"/>
      <c r="H3606" s="264"/>
      <c r="I3606" s="264"/>
      <c r="J3606" s="264"/>
      <c r="K3606" s="264"/>
      <c r="L3606"/>
    </row>
    <row r="3607" spans="2:12" ht="45" x14ac:dyDescent="0.25">
      <c r="B3607" s="247" t="s">
        <v>1116</v>
      </c>
      <c r="C3607" s="248" t="s">
        <v>24</v>
      </c>
      <c r="D3607" s="247" t="s">
        <v>50</v>
      </c>
      <c r="E3607" s="247" t="s">
        <v>45</v>
      </c>
      <c r="F3607" s="520" t="s">
        <v>2152</v>
      </c>
      <c r="G3607" s="520"/>
      <c r="H3607" s="249" t="s">
        <v>39</v>
      </c>
      <c r="I3607" s="248" t="s">
        <v>41</v>
      </c>
      <c r="J3607" s="248" t="s">
        <v>2271</v>
      </c>
      <c r="K3607" s="248" t="s">
        <v>82</v>
      </c>
      <c r="L3607" s="248" t="s">
        <v>40</v>
      </c>
    </row>
    <row r="3608" spans="2:12" ht="38.25" x14ac:dyDescent="0.25">
      <c r="B3608" s="250" t="s">
        <v>2272</v>
      </c>
      <c r="C3608" s="251" t="s">
        <v>1117</v>
      </c>
      <c r="D3608" s="250" t="s">
        <v>294</v>
      </c>
      <c r="E3608" s="250" t="s">
        <v>1118</v>
      </c>
      <c r="F3608" s="521">
        <v>38.21</v>
      </c>
      <c r="G3608" s="521"/>
      <c r="H3608" s="252" t="s">
        <v>292</v>
      </c>
      <c r="I3608" s="253">
        <v>1</v>
      </c>
      <c r="J3608" s="254"/>
      <c r="K3608" s="254">
        <v>77.95</v>
      </c>
      <c r="L3608" s="254">
        <v>77.95</v>
      </c>
    </row>
    <row r="3609" spans="2:12" ht="38.25" x14ac:dyDescent="0.25">
      <c r="B3609" s="255" t="s">
        <v>2273</v>
      </c>
      <c r="C3609" s="256" t="s">
        <v>3570</v>
      </c>
      <c r="D3609" s="255" t="s">
        <v>294</v>
      </c>
      <c r="E3609" s="255" t="s">
        <v>3571</v>
      </c>
      <c r="F3609" s="518" t="s">
        <v>2283</v>
      </c>
      <c r="G3609" s="518"/>
      <c r="H3609" s="257" t="s">
        <v>292</v>
      </c>
      <c r="I3609" s="258">
        <v>1.3</v>
      </c>
      <c r="J3609" s="258">
        <v>0</v>
      </c>
      <c r="K3609" s="259">
        <v>44.5</v>
      </c>
      <c r="L3609" s="259">
        <v>57.85</v>
      </c>
    </row>
    <row r="3610" spans="2:12" ht="25.5" x14ac:dyDescent="0.25">
      <c r="B3610" s="255" t="s">
        <v>2273</v>
      </c>
      <c r="C3610" s="256" t="s">
        <v>2176</v>
      </c>
      <c r="D3610" s="255" t="s">
        <v>229</v>
      </c>
      <c r="E3610" s="255" t="s">
        <v>2177</v>
      </c>
      <c r="F3610" s="518" t="s">
        <v>2162</v>
      </c>
      <c r="G3610" s="518"/>
      <c r="H3610" s="257" t="s">
        <v>231</v>
      </c>
      <c r="I3610" s="258">
        <v>0.5</v>
      </c>
      <c r="J3610" s="258">
        <v>0</v>
      </c>
      <c r="K3610" s="259">
        <v>23.41</v>
      </c>
      <c r="L3610" s="259">
        <v>11.71</v>
      </c>
    </row>
    <row r="3611" spans="2:12" ht="25.5" x14ac:dyDescent="0.25">
      <c r="B3611" s="255" t="s">
        <v>2273</v>
      </c>
      <c r="C3611" s="256" t="s">
        <v>2163</v>
      </c>
      <c r="D3611" s="255" t="s">
        <v>229</v>
      </c>
      <c r="E3611" s="255" t="s">
        <v>2164</v>
      </c>
      <c r="F3611" s="518" t="s">
        <v>2162</v>
      </c>
      <c r="G3611" s="518"/>
      <c r="H3611" s="257" t="s">
        <v>231</v>
      </c>
      <c r="I3611" s="258">
        <v>0.5</v>
      </c>
      <c r="J3611" s="258">
        <v>0</v>
      </c>
      <c r="K3611" s="259">
        <v>16.78</v>
      </c>
      <c r="L3611" s="259">
        <v>8.39</v>
      </c>
    </row>
    <row r="3612" spans="2:12" ht="25.5" x14ac:dyDescent="0.25">
      <c r="B3612" s="260"/>
      <c r="C3612" s="260"/>
      <c r="D3612" s="260"/>
      <c r="E3612" s="260"/>
      <c r="F3612" s="260"/>
      <c r="G3612" s="260" t="s">
        <v>2274</v>
      </c>
      <c r="H3612" s="261">
        <v>10.32</v>
      </c>
      <c r="I3612" s="260" t="s">
        <v>2275</v>
      </c>
      <c r="J3612" s="261">
        <v>9.7799999999999994</v>
      </c>
      <c r="K3612" s="260" t="s">
        <v>2276</v>
      </c>
      <c r="L3612" s="261">
        <v>20.100000000000001</v>
      </c>
    </row>
    <row r="3613" spans="2:12" ht="25.5" x14ac:dyDescent="0.25">
      <c r="B3613" s="260"/>
      <c r="C3613" s="260"/>
      <c r="D3613" s="260"/>
      <c r="E3613" s="260"/>
      <c r="F3613" s="260"/>
      <c r="G3613" s="260" t="s">
        <v>2277</v>
      </c>
      <c r="H3613" s="261">
        <v>0</v>
      </c>
      <c r="I3613" s="519"/>
      <c r="J3613" s="519" t="s">
        <v>2278</v>
      </c>
      <c r="K3613" s="260"/>
      <c r="L3613" s="261">
        <v>77.95</v>
      </c>
    </row>
    <row r="3614" spans="2:12" ht="13.5" thickBot="1" x14ac:dyDescent="0.3">
      <c r="B3614" s="222"/>
      <c r="C3614" s="222"/>
      <c r="D3614" s="222"/>
      <c r="E3614" s="222"/>
      <c r="F3614" s="222"/>
      <c r="G3614" s="222"/>
      <c r="H3614" s="222"/>
      <c r="I3614" s="222" t="s">
        <v>2279</v>
      </c>
      <c r="J3614" s="262" t="s">
        <v>3572</v>
      </c>
      <c r="K3614" s="222" t="s">
        <v>2280</v>
      </c>
      <c r="L3614" s="263">
        <v>4957.62</v>
      </c>
    </row>
    <row r="3615" spans="2:12" ht="13.5" thickTop="1" x14ac:dyDescent="0.25">
      <c r="B3615" s="264"/>
      <c r="C3615" s="264"/>
      <c r="D3615" s="264"/>
      <c r="E3615" s="264"/>
      <c r="F3615" s="264"/>
      <c r="G3615" s="264"/>
      <c r="H3615" s="264"/>
      <c r="I3615" s="264"/>
      <c r="J3615" s="264"/>
      <c r="K3615" s="264"/>
      <c r="L3615" s="264"/>
    </row>
    <row r="3616" spans="2:12" ht="45" x14ac:dyDescent="0.25">
      <c r="B3616" s="247" t="s">
        <v>1119</v>
      </c>
      <c r="C3616" s="248" t="s">
        <v>24</v>
      </c>
      <c r="D3616" s="247" t="s">
        <v>50</v>
      </c>
      <c r="E3616" s="247" t="s">
        <v>45</v>
      </c>
      <c r="F3616" s="520" t="s">
        <v>2152</v>
      </c>
      <c r="G3616" s="520"/>
      <c r="H3616" s="249" t="s">
        <v>39</v>
      </c>
      <c r="I3616" s="248" t="s">
        <v>41</v>
      </c>
      <c r="J3616" s="248" t="s">
        <v>2271</v>
      </c>
      <c r="K3616" s="248" t="s">
        <v>82</v>
      </c>
      <c r="L3616" s="248" t="s">
        <v>40</v>
      </c>
    </row>
    <row r="3617" spans="2:12" ht="38.25" x14ac:dyDescent="0.25">
      <c r="B3617" s="250" t="s">
        <v>2272</v>
      </c>
      <c r="C3617" s="251" t="s">
        <v>1120</v>
      </c>
      <c r="D3617" s="250" t="s">
        <v>294</v>
      </c>
      <c r="E3617" s="250" t="s">
        <v>1121</v>
      </c>
      <c r="F3617" s="521">
        <v>38.21</v>
      </c>
      <c r="G3617" s="521"/>
      <c r="H3617" s="252" t="s">
        <v>292</v>
      </c>
      <c r="I3617" s="253">
        <v>1</v>
      </c>
      <c r="J3617" s="254"/>
      <c r="K3617" s="254">
        <v>107.67</v>
      </c>
      <c r="L3617" s="254">
        <v>107.67</v>
      </c>
    </row>
    <row r="3618" spans="2:12" ht="25.5" x14ac:dyDescent="0.25">
      <c r="B3618" s="255" t="s">
        <v>2273</v>
      </c>
      <c r="C3618" s="256" t="s">
        <v>2163</v>
      </c>
      <c r="D3618" s="255" t="s">
        <v>229</v>
      </c>
      <c r="E3618" s="255" t="s">
        <v>2164</v>
      </c>
      <c r="F3618" s="518" t="s">
        <v>2162</v>
      </c>
      <c r="G3618" s="518"/>
      <c r="H3618" s="257" t="s">
        <v>231</v>
      </c>
      <c r="I3618" s="258">
        <v>0.5</v>
      </c>
      <c r="J3618" s="258">
        <v>0</v>
      </c>
      <c r="K3618" s="259">
        <v>16.78</v>
      </c>
      <c r="L3618" s="259">
        <v>8.39</v>
      </c>
    </row>
    <row r="3619" spans="2:12" ht="25.5" x14ac:dyDescent="0.25">
      <c r="B3619" s="255" t="s">
        <v>2273</v>
      </c>
      <c r="C3619" s="256" t="s">
        <v>2176</v>
      </c>
      <c r="D3619" s="255" t="s">
        <v>229</v>
      </c>
      <c r="E3619" s="255" t="s">
        <v>2177</v>
      </c>
      <c r="F3619" s="518" t="s">
        <v>2162</v>
      </c>
      <c r="G3619" s="518"/>
      <c r="H3619" s="257" t="s">
        <v>231</v>
      </c>
      <c r="I3619" s="258">
        <v>0.5</v>
      </c>
      <c r="J3619" s="258">
        <v>0</v>
      </c>
      <c r="K3619" s="259">
        <v>23.41</v>
      </c>
      <c r="L3619" s="259">
        <v>11.71</v>
      </c>
    </row>
    <row r="3620" spans="2:12" ht="38.25" x14ac:dyDescent="0.25">
      <c r="B3620" s="255" t="s">
        <v>2273</v>
      </c>
      <c r="C3620" s="256" t="s">
        <v>3573</v>
      </c>
      <c r="D3620" s="255" t="s">
        <v>294</v>
      </c>
      <c r="E3620" s="255" t="s">
        <v>3574</v>
      </c>
      <c r="F3620" s="518" t="s">
        <v>2283</v>
      </c>
      <c r="G3620" s="518"/>
      <c r="H3620" s="257" t="s">
        <v>292</v>
      </c>
      <c r="I3620" s="258">
        <v>1.3</v>
      </c>
      <c r="J3620" s="258">
        <v>0</v>
      </c>
      <c r="K3620" s="259">
        <v>67.36</v>
      </c>
      <c r="L3620" s="259">
        <v>87.57</v>
      </c>
    </row>
    <row r="3621" spans="2:12" ht="25.5" x14ac:dyDescent="0.25">
      <c r="B3621" s="260"/>
      <c r="C3621" s="260"/>
      <c r="D3621" s="260"/>
      <c r="E3621" s="260"/>
      <c r="F3621" s="260"/>
      <c r="G3621" s="260" t="s">
        <v>2274</v>
      </c>
      <c r="H3621" s="261">
        <v>10.32</v>
      </c>
      <c r="I3621" s="260" t="s">
        <v>2275</v>
      </c>
      <c r="J3621" s="261">
        <v>9.7799999999999994</v>
      </c>
      <c r="K3621" s="260" t="s">
        <v>2276</v>
      </c>
      <c r="L3621" s="261">
        <v>20.100000000000001</v>
      </c>
    </row>
    <row r="3622" spans="2:12" ht="25.5" x14ac:dyDescent="0.25">
      <c r="B3622" s="260"/>
      <c r="C3622" s="260"/>
      <c r="D3622" s="260"/>
      <c r="E3622" s="260"/>
      <c r="F3622" s="260"/>
      <c r="G3622" s="260" t="s">
        <v>2277</v>
      </c>
      <c r="H3622" s="261">
        <v>0</v>
      </c>
      <c r="I3622" s="519"/>
      <c r="J3622" s="519" t="s">
        <v>2278</v>
      </c>
      <c r="K3622" s="260"/>
      <c r="L3622" s="261">
        <v>107.67</v>
      </c>
    </row>
    <row r="3623" spans="2:12" ht="13.5" thickBot="1" x14ac:dyDescent="0.3">
      <c r="B3623" s="222"/>
      <c r="C3623" s="222"/>
      <c r="D3623" s="222"/>
      <c r="E3623" s="222"/>
      <c r="F3623" s="222"/>
      <c r="G3623" s="222"/>
      <c r="H3623" s="222"/>
      <c r="I3623" s="222" t="s">
        <v>2279</v>
      </c>
      <c r="J3623" s="262" t="s">
        <v>3575</v>
      </c>
      <c r="K3623" s="222" t="s">
        <v>2280</v>
      </c>
      <c r="L3623" s="263">
        <v>1152.07</v>
      </c>
    </row>
    <row r="3624" spans="2:12" ht="13.5" thickTop="1" x14ac:dyDescent="0.25">
      <c r="B3624" s="264"/>
      <c r="C3624" s="264"/>
      <c r="D3624" s="264"/>
      <c r="E3624" s="264"/>
      <c r="F3624" s="264"/>
      <c r="G3624" s="264"/>
      <c r="H3624" s="264"/>
      <c r="I3624" s="264"/>
      <c r="J3624" s="264"/>
      <c r="K3624" s="264"/>
      <c r="L3624" s="264"/>
    </row>
    <row r="3625" spans="2:12" ht="45" x14ac:dyDescent="0.25">
      <c r="B3625" s="247" t="s">
        <v>1122</v>
      </c>
      <c r="C3625" s="248" t="s">
        <v>24</v>
      </c>
      <c r="D3625" s="247" t="s">
        <v>50</v>
      </c>
      <c r="E3625" s="247" t="s">
        <v>45</v>
      </c>
      <c r="F3625" s="520" t="s">
        <v>2152</v>
      </c>
      <c r="G3625" s="520"/>
      <c r="H3625" s="249" t="s">
        <v>39</v>
      </c>
      <c r="I3625" s="248" t="s">
        <v>41</v>
      </c>
      <c r="J3625" s="248" t="s">
        <v>2271</v>
      </c>
      <c r="K3625" s="248" t="s">
        <v>82</v>
      </c>
      <c r="L3625" s="248" t="s">
        <v>40</v>
      </c>
    </row>
    <row r="3626" spans="2:12" ht="25.5" x14ac:dyDescent="0.25">
      <c r="B3626" s="250" t="s">
        <v>2272</v>
      </c>
      <c r="C3626" s="251" t="s">
        <v>1123</v>
      </c>
      <c r="D3626" s="250" t="s">
        <v>229</v>
      </c>
      <c r="E3626" s="250" t="s">
        <v>1124</v>
      </c>
      <c r="F3626" s="521">
        <v>7</v>
      </c>
      <c r="G3626" s="521"/>
      <c r="H3626" s="252" t="s">
        <v>292</v>
      </c>
      <c r="I3626" s="253">
        <v>1</v>
      </c>
      <c r="J3626" s="254"/>
      <c r="K3626" s="254">
        <v>5</v>
      </c>
      <c r="L3626" s="254">
        <v>5</v>
      </c>
    </row>
    <row r="3627" spans="2:12" ht="25.5" x14ac:dyDescent="0.25">
      <c r="B3627" s="255" t="s">
        <v>2273</v>
      </c>
      <c r="C3627" s="256" t="s">
        <v>2163</v>
      </c>
      <c r="D3627" s="255" t="s">
        <v>229</v>
      </c>
      <c r="E3627" s="255" t="s">
        <v>2164</v>
      </c>
      <c r="F3627" s="518" t="s">
        <v>2162</v>
      </c>
      <c r="G3627" s="518"/>
      <c r="H3627" s="257" t="s">
        <v>231</v>
      </c>
      <c r="I3627" s="258">
        <v>5.5E-2</v>
      </c>
      <c r="J3627" s="258">
        <v>0</v>
      </c>
      <c r="K3627" s="259">
        <v>16.78</v>
      </c>
      <c r="L3627" s="259">
        <v>0.92</v>
      </c>
    </row>
    <row r="3628" spans="2:12" ht="25.5" x14ac:dyDescent="0.25">
      <c r="B3628" s="255" t="s">
        <v>2273</v>
      </c>
      <c r="C3628" s="256" t="s">
        <v>2736</v>
      </c>
      <c r="D3628" s="255" t="s">
        <v>229</v>
      </c>
      <c r="E3628" s="255" t="s">
        <v>1124</v>
      </c>
      <c r="F3628" s="518" t="s">
        <v>2283</v>
      </c>
      <c r="G3628" s="518"/>
      <c r="H3628" s="257" t="s">
        <v>292</v>
      </c>
      <c r="I3628" s="258">
        <v>1.02</v>
      </c>
      <c r="J3628" s="258">
        <v>0</v>
      </c>
      <c r="K3628" s="259">
        <v>2.75</v>
      </c>
      <c r="L3628" s="259">
        <v>2.81</v>
      </c>
    </row>
    <row r="3629" spans="2:12" ht="25.5" x14ac:dyDescent="0.25">
      <c r="B3629" s="255" t="s">
        <v>2273</v>
      </c>
      <c r="C3629" s="256" t="s">
        <v>2176</v>
      </c>
      <c r="D3629" s="255" t="s">
        <v>229</v>
      </c>
      <c r="E3629" s="255" t="s">
        <v>2177</v>
      </c>
      <c r="F3629" s="518" t="s">
        <v>2162</v>
      </c>
      <c r="G3629" s="518"/>
      <c r="H3629" s="257" t="s">
        <v>231</v>
      </c>
      <c r="I3629" s="258">
        <v>5.5E-2</v>
      </c>
      <c r="J3629" s="258">
        <v>0</v>
      </c>
      <c r="K3629" s="259">
        <v>23.41</v>
      </c>
      <c r="L3629" s="259">
        <v>1.29</v>
      </c>
    </row>
    <row r="3630" spans="2:12" ht="25.5" x14ac:dyDescent="0.25">
      <c r="B3630" s="260"/>
      <c r="C3630" s="260"/>
      <c r="D3630" s="260"/>
      <c r="E3630" s="260"/>
      <c r="F3630" s="260"/>
      <c r="G3630" s="260" t="s">
        <v>2274</v>
      </c>
      <c r="H3630" s="261">
        <v>1.1299999999999999</v>
      </c>
      <c r="I3630" s="260" t="s">
        <v>2275</v>
      </c>
      <c r="J3630" s="261">
        <v>1.07</v>
      </c>
      <c r="K3630" s="260" t="s">
        <v>2276</v>
      </c>
      <c r="L3630" s="261">
        <v>2.2000000000000002</v>
      </c>
    </row>
    <row r="3631" spans="2:12" ht="25.5" x14ac:dyDescent="0.25">
      <c r="B3631" s="260"/>
      <c r="C3631" s="260"/>
      <c r="D3631" s="260"/>
      <c r="E3631" s="260"/>
      <c r="F3631" s="260"/>
      <c r="G3631" s="260" t="s">
        <v>2277</v>
      </c>
      <c r="H3631" s="261">
        <v>0</v>
      </c>
      <c r="I3631" s="519"/>
      <c r="J3631" s="519" t="s">
        <v>2278</v>
      </c>
      <c r="K3631" s="260"/>
      <c r="L3631" s="261">
        <v>5</v>
      </c>
    </row>
    <row r="3632" spans="2:12" ht="13.5" thickBot="1" x14ac:dyDescent="0.3">
      <c r="B3632" s="222"/>
      <c r="C3632" s="222"/>
      <c r="D3632" s="222"/>
      <c r="E3632" s="222"/>
      <c r="F3632" s="222"/>
      <c r="G3632" s="222"/>
      <c r="H3632" s="222"/>
      <c r="I3632" s="222" t="s">
        <v>2279</v>
      </c>
      <c r="J3632" s="262" t="s">
        <v>3576</v>
      </c>
      <c r="K3632" s="222" t="s">
        <v>2280</v>
      </c>
      <c r="L3632" s="263">
        <v>26662.5</v>
      </c>
    </row>
    <row r="3633" spans="2:12" ht="13.5" thickTop="1" x14ac:dyDescent="0.25">
      <c r="B3633" s="264"/>
      <c r="C3633" s="264"/>
      <c r="D3633" s="264"/>
      <c r="E3633" s="264"/>
      <c r="F3633" s="264"/>
      <c r="G3633" s="264"/>
      <c r="H3633" s="264"/>
      <c r="I3633" s="264"/>
      <c r="J3633" s="264"/>
      <c r="K3633" s="264"/>
      <c r="L3633" s="264"/>
    </row>
    <row r="3634" spans="2:12" ht="45" x14ac:dyDescent="0.25">
      <c r="B3634" s="247" t="s">
        <v>1125</v>
      </c>
      <c r="C3634" s="248" t="s">
        <v>24</v>
      </c>
      <c r="D3634" s="247" t="s">
        <v>50</v>
      </c>
      <c r="E3634" s="247" t="s">
        <v>45</v>
      </c>
      <c r="F3634" s="520" t="s">
        <v>2152</v>
      </c>
      <c r="G3634" s="520"/>
      <c r="H3634" s="249" t="s">
        <v>39</v>
      </c>
      <c r="I3634" s="248" t="s">
        <v>41</v>
      </c>
      <c r="J3634" s="248" t="s">
        <v>2271</v>
      </c>
      <c r="K3634" s="248" t="s">
        <v>82</v>
      </c>
      <c r="L3634" s="248" t="s">
        <v>40</v>
      </c>
    </row>
    <row r="3635" spans="2:12" ht="25.5" x14ac:dyDescent="0.25">
      <c r="B3635" s="250" t="s">
        <v>2272</v>
      </c>
      <c r="C3635" s="251" t="s">
        <v>1126</v>
      </c>
      <c r="D3635" s="250" t="s">
        <v>229</v>
      </c>
      <c r="E3635" s="250" t="s">
        <v>1127</v>
      </c>
      <c r="F3635" s="521">
        <v>7</v>
      </c>
      <c r="G3635" s="521"/>
      <c r="H3635" s="252" t="s">
        <v>292</v>
      </c>
      <c r="I3635" s="253">
        <v>1</v>
      </c>
      <c r="J3635" s="254"/>
      <c r="K3635" s="254">
        <v>6.45</v>
      </c>
      <c r="L3635" s="254">
        <v>6.45</v>
      </c>
    </row>
    <row r="3636" spans="2:12" ht="25.5" x14ac:dyDescent="0.25">
      <c r="B3636" s="255" t="s">
        <v>2273</v>
      </c>
      <c r="C3636" s="256" t="s">
        <v>2176</v>
      </c>
      <c r="D3636" s="255" t="s">
        <v>229</v>
      </c>
      <c r="E3636" s="255" t="s">
        <v>2177</v>
      </c>
      <c r="F3636" s="518" t="s">
        <v>2162</v>
      </c>
      <c r="G3636" s="518"/>
      <c r="H3636" s="257" t="s">
        <v>231</v>
      </c>
      <c r="I3636" s="258">
        <v>0.06</v>
      </c>
      <c r="J3636" s="258">
        <v>0</v>
      </c>
      <c r="K3636" s="259">
        <v>23.41</v>
      </c>
      <c r="L3636" s="259">
        <v>1.4</v>
      </c>
    </row>
    <row r="3637" spans="2:12" ht="25.5" x14ac:dyDescent="0.25">
      <c r="B3637" s="255" t="s">
        <v>2273</v>
      </c>
      <c r="C3637" s="256" t="s">
        <v>2737</v>
      </c>
      <c r="D3637" s="255" t="s">
        <v>229</v>
      </c>
      <c r="E3637" s="255" t="s">
        <v>1127</v>
      </c>
      <c r="F3637" s="518" t="s">
        <v>2283</v>
      </c>
      <c r="G3637" s="518"/>
      <c r="H3637" s="257" t="s">
        <v>292</v>
      </c>
      <c r="I3637" s="258">
        <v>1.02</v>
      </c>
      <c r="J3637" s="258">
        <v>0</v>
      </c>
      <c r="K3637" s="259">
        <v>3.98</v>
      </c>
      <c r="L3637" s="259">
        <v>4.0599999999999996</v>
      </c>
    </row>
    <row r="3638" spans="2:12" ht="25.5" x14ac:dyDescent="0.25">
      <c r="B3638" s="255" t="s">
        <v>2273</v>
      </c>
      <c r="C3638" s="256" t="s">
        <v>2163</v>
      </c>
      <c r="D3638" s="255" t="s">
        <v>229</v>
      </c>
      <c r="E3638" s="255" t="s">
        <v>2164</v>
      </c>
      <c r="F3638" s="518" t="s">
        <v>2162</v>
      </c>
      <c r="G3638" s="518"/>
      <c r="H3638" s="257" t="s">
        <v>231</v>
      </c>
      <c r="I3638" s="258">
        <v>0.06</v>
      </c>
      <c r="J3638" s="258">
        <v>0</v>
      </c>
      <c r="K3638" s="259">
        <v>16.78</v>
      </c>
      <c r="L3638" s="259">
        <v>1.01</v>
      </c>
    </row>
    <row r="3639" spans="2:12" ht="25.5" x14ac:dyDescent="0.25">
      <c r="B3639" s="260"/>
      <c r="C3639" s="260"/>
      <c r="D3639" s="260"/>
      <c r="E3639" s="260"/>
      <c r="F3639" s="260"/>
      <c r="G3639" s="260" t="s">
        <v>2274</v>
      </c>
      <c r="H3639" s="261">
        <v>1.23</v>
      </c>
      <c r="I3639" s="260" t="s">
        <v>2275</v>
      </c>
      <c r="J3639" s="261">
        <v>1.17</v>
      </c>
      <c r="K3639" s="260" t="s">
        <v>2276</v>
      </c>
      <c r="L3639" s="261">
        <v>2.4</v>
      </c>
    </row>
    <row r="3640" spans="2:12" ht="25.5" x14ac:dyDescent="0.25">
      <c r="B3640" s="260"/>
      <c r="C3640" s="260"/>
      <c r="D3640" s="260"/>
      <c r="E3640" s="260"/>
      <c r="F3640" s="260"/>
      <c r="G3640" s="260" t="s">
        <v>2277</v>
      </c>
      <c r="H3640" s="261">
        <v>0</v>
      </c>
      <c r="I3640" s="519"/>
      <c r="J3640" s="519" t="s">
        <v>2278</v>
      </c>
      <c r="K3640" s="260"/>
      <c r="L3640" s="261">
        <v>6.45</v>
      </c>
    </row>
    <row r="3641" spans="2:12" ht="13.5" thickBot="1" x14ac:dyDescent="0.3">
      <c r="B3641" s="222"/>
      <c r="C3641" s="222"/>
      <c r="D3641" s="222"/>
      <c r="E3641" s="222"/>
      <c r="F3641" s="222"/>
      <c r="G3641" s="222"/>
      <c r="H3641" s="222"/>
      <c r="I3641" s="222" t="s">
        <v>2279</v>
      </c>
      <c r="J3641" s="262" t="s">
        <v>3577</v>
      </c>
      <c r="K3641" s="222" t="s">
        <v>2280</v>
      </c>
      <c r="L3641" s="263">
        <v>779.81</v>
      </c>
    </row>
    <row r="3642" spans="2:12" ht="13.5" thickTop="1" x14ac:dyDescent="0.25">
      <c r="B3642" s="264"/>
      <c r="C3642" s="264"/>
      <c r="D3642" s="264"/>
      <c r="E3642" s="264"/>
      <c r="F3642" s="264"/>
      <c r="G3642" s="264"/>
      <c r="H3642" s="264"/>
      <c r="I3642" s="264"/>
      <c r="J3642" s="264"/>
      <c r="K3642" s="264"/>
      <c r="L3642" s="264"/>
    </row>
    <row r="3643" spans="2:12" ht="45" x14ac:dyDescent="0.25">
      <c r="B3643" s="247" t="s">
        <v>1128</v>
      </c>
      <c r="C3643" s="248" t="s">
        <v>24</v>
      </c>
      <c r="D3643" s="247" t="s">
        <v>50</v>
      </c>
      <c r="E3643" s="247" t="s">
        <v>45</v>
      </c>
      <c r="F3643" s="520" t="s">
        <v>2152</v>
      </c>
      <c r="G3643" s="520"/>
      <c r="H3643" s="249" t="s">
        <v>39</v>
      </c>
      <c r="I3643" s="248" t="s">
        <v>41</v>
      </c>
      <c r="J3643" s="248" t="s">
        <v>2271</v>
      </c>
      <c r="K3643" s="248" t="s">
        <v>82</v>
      </c>
      <c r="L3643" s="248" t="s">
        <v>40</v>
      </c>
    </row>
    <row r="3644" spans="2:12" ht="25.5" x14ac:dyDescent="0.25">
      <c r="B3644" s="250" t="s">
        <v>2272</v>
      </c>
      <c r="C3644" s="251" t="s">
        <v>1129</v>
      </c>
      <c r="D3644" s="250" t="s">
        <v>229</v>
      </c>
      <c r="E3644" s="250" t="s">
        <v>1130</v>
      </c>
      <c r="F3644" s="521">
        <v>7</v>
      </c>
      <c r="G3644" s="521"/>
      <c r="H3644" s="252" t="s">
        <v>292</v>
      </c>
      <c r="I3644" s="253">
        <v>1</v>
      </c>
      <c r="J3644" s="254"/>
      <c r="K3644" s="254">
        <v>7.97</v>
      </c>
      <c r="L3644" s="254">
        <v>7.97</v>
      </c>
    </row>
    <row r="3645" spans="2:12" ht="25.5" x14ac:dyDescent="0.25">
      <c r="B3645" s="255" t="s">
        <v>2273</v>
      </c>
      <c r="C3645" s="256" t="s">
        <v>2163</v>
      </c>
      <c r="D3645" s="255" t="s">
        <v>229</v>
      </c>
      <c r="E3645" s="255" t="s">
        <v>2164</v>
      </c>
      <c r="F3645" s="518" t="s">
        <v>2162</v>
      </c>
      <c r="G3645" s="518"/>
      <c r="H3645" s="257" t="s">
        <v>231</v>
      </c>
      <c r="I3645" s="258">
        <v>6.5000000000000002E-2</v>
      </c>
      <c r="J3645" s="258">
        <v>0</v>
      </c>
      <c r="K3645" s="259">
        <v>16.78</v>
      </c>
      <c r="L3645" s="259">
        <v>1.0900000000000001</v>
      </c>
    </row>
    <row r="3646" spans="2:12" ht="25.5" x14ac:dyDescent="0.25">
      <c r="B3646" s="255" t="s">
        <v>2273</v>
      </c>
      <c r="C3646" s="256" t="s">
        <v>2738</v>
      </c>
      <c r="D3646" s="255" t="s">
        <v>229</v>
      </c>
      <c r="E3646" s="255" t="s">
        <v>1130</v>
      </c>
      <c r="F3646" s="518" t="s">
        <v>2283</v>
      </c>
      <c r="G3646" s="518"/>
      <c r="H3646" s="257" t="s">
        <v>292</v>
      </c>
      <c r="I3646" s="258">
        <v>1.02</v>
      </c>
      <c r="J3646" s="258">
        <v>0</v>
      </c>
      <c r="K3646" s="259">
        <v>5.26</v>
      </c>
      <c r="L3646" s="259">
        <v>5.37</v>
      </c>
    </row>
    <row r="3647" spans="2:12" ht="25.5" x14ac:dyDescent="0.25">
      <c r="B3647" s="255" t="s">
        <v>2273</v>
      </c>
      <c r="C3647" s="256" t="s">
        <v>2176</v>
      </c>
      <c r="D3647" s="255" t="s">
        <v>229</v>
      </c>
      <c r="E3647" s="255" t="s">
        <v>2177</v>
      </c>
      <c r="F3647" s="518" t="s">
        <v>2162</v>
      </c>
      <c r="G3647" s="518"/>
      <c r="H3647" s="257" t="s">
        <v>231</v>
      </c>
      <c r="I3647" s="258">
        <v>6.5000000000000002E-2</v>
      </c>
      <c r="J3647" s="258">
        <v>0</v>
      </c>
      <c r="K3647" s="259">
        <v>23.41</v>
      </c>
      <c r="L3647" s="259">
        <v>1.52</v>
      </c>
    </row>
    <row r="3648" spans="2:12" ht="25.5" x14ac:dyDescent="0.25">
      <c r="B3648" s="260"/>
      <c r="C3648" s="260"/>
      <c r="D3648" s="260"/>
      <c r="E3648" s="260"/>
      <c r="F3648" s="260"/>
      <c r="G3648" s="260" t="s">
        <v>2274</v>
      </c>
      <c r="H3648" s="261">
        <v>1.34</v>
      </c>
      <c r="I3648" s="260" t="s">
        <v>2275</v>
      </c>
      <c r="J3648" s="261">
        <v>1.27</v>
      </c>
      <c r="K3648" s="260" t="s">
        <v>2276</v>
      </c>
      <c r="L3648" s="261">
        <v>2.61</v>
      </c>
    </row>
    <row r="3649" spans="2:12" ht="25.5" x14ac:dyDescent="0.25">
      <c r="B3649" s="260"/>
      <c r="C3649" s="260"/>
      <c r="D3649" s="260"/>
      <c r="E3649" s="260"/>
      <c r="F3649" s="260"/>
      <c r="G3649" s="260" t="s">
        <v>2277</v>
      </c>
      <c r="H3649" s="261">
        <v>0</v>
      </c>
      <c r="I3649" s="519"/>
      <c r="J3649" s="519" t="s">
        <v>2278</v>
      </c>
      <c r="K3649" s="260"/>
      <c r="L3649" s="261">
        <v>7.97</v>
      </c>
    </row>
    <row r="3650" spans="2:12" ht="13.5" thickBot="1" x14ac:dyDescent="0.3">
      <c r="B3650" s="222"/>
      <c r="C3650" s="222"/>
      <c r="D3650" s="222"/>
      <c r="E3650" s="222"/>
      <c r="F3650" s="222"/>
      <c r="G3650" s="222"/>
      <c r="H3650" s="222"/>
      <c r="I3650" s="222" t="s">
        <v>2279</v>
      </c>
      <c r="J3650" s="262" t="s">
        <v>3578</v>
      </c>
      <c r="K3650" s="222" t="s">
        <v>2280</v>
      </c>
      <c r="L3650" s="263">
        <v>4091.8</v>
      </c>
    </row>
    <row r="3651" spans="2:12" ht="13.5" thickTop="1" x14ac:dyDescent="0.25">
      <c r="B3651" s="264"/>
      <c r="C3651" s="264"/>
      <c r="D3651" s="264"/>
      <c r="E3651" s="264"/>
      <c r="F3651" s="264"/>
      <c r="G3651" s="264"/>
      <c r="H3651" s="264"/>
      <c r="I3651" s="264"/>
      <c r="J3651" s="264"/>
      <c r="K3651" s="264"/>
      <c r="L3651" s="264"/>
    </row>
    <row r="3652" spans="2:12" ht="45" x14ac:dyDescent="0.25">
      <c r="B3652" s="247" t="s">
        <v>1131</v>
      </c>
      <c r="C3652" s="248" t="s">
        <v>24</v>
      </c>
      <c r="D3652" s="247" t="s">
        <v>50</v>
      </c>
      <c r="E3652" s="247" t="s">
        <v>45</v>
      </c>
      <c r="F3652" s="520" t="s">
        <v>2152</v>
      </c>
      <c r="G3652" s="520"/>
      <c r="H3652" s="249" t="s">
        <v>39</v>
      </c>
      <c r="I3652" s="248" t="s">
        <v>41</v>
      </c>
      <c r="J3652" s="248" t="s">
        <v>2271</v>
      </c>
      <c r="K3652" s="248" t="s">
        <v>82</v>
      </c>
      <c r="L3652" s="248" t="s">
        <v>40</v>
      </c>
    </row>
    <row r="3653" spans="2:12" ht="25.5" x14ac:dyDescent="0.25">
      <c r="B3653" s="250" t="s">
        <v>2272</v>
      </c>
      <c r="C3653" s="251" t="s">
        <v>1132</v>
      </c>
      <c r="D3653" s="250" t="s">
        <v>229</v>
      </c>
      <c r="E3653" s="250" t="s">
        <v>1133</v>
      </c>
      <c r="F3653" s="521">
        <v>7</v>
      </c>
      <c r="G3653" s="521"/>
      <c r="H3653" s="252" t="s">
        <v>628</v>
      </c>
      <c r="I3653" s="253">
        <v>1</v>
      </c>
      <c r="J3653" s="254"/>
      <c r="K3653" s="254">
        <v>12.35</v>
      </c>
      <c r="L3653" s="254">
        <v>12.35</v>
      </c>
    </row>
    <row r="3654" spans="2:12" ht="25.5" x14ac:dyDescent="0.25">
      <c r="B3654" s="255" t="s">
        <v>2273</v>
      </c>
      <c r="C3654" s="256" t="s">
        <v>3579</v>
      </c>
      <c r="D3654" s="255" t="s">
        <v>229</v>
      </c>
      <c r="E3654" s="255" t="s">
        <v>1133</v>
      </c>
      <c r="F3654" s="518" t="s">
        <v>2283</v>
      </c>
      <c r="G3654" s="518"/>
      <c r="H3654" s="257" t="s">
        <v>292</v>
      </c>
      <c r="I3654" s="258">
        <v>1.02</v>
      </c>
      <c r="J3654" s="258">
        <v>0</v>
      </c>
      <c r="K3654" s="259">
        <v>9.3699999999999992</v>
      </c>
      <c r="L3654" s="259">
        <v>9.56</v>
      </c>
    </row>
    <row r="3655" spans="2:12" ht="25.5" x14ac:dyDescent="0.25">
      <c r="B3655" s="255" t="s">
        <v>2273</v>
      </c>
      <c r="C3655" s="256" t="s">
        <v>2176</v>
      </c>
      <c r="D3655" s="255" t="s">
        <v>229</v>
      </c>
      <c r="E3655" s="255" t="s">
        <v>2177</v>
      </c>
      <c r="F3655" s="518" t="s">
        <v>2162</v>
      </c>
      <c r="G3655" s="518"/>
      <c r="H3655" s="257" t="s">
        <v>231</v>
      </c>
      <c r="I3655" s="258">
        <v>7.0000000000000007E-2</v>
      </c>
      <c r="J3655" s="258">
        <v>0</v>
      </c>
      <c r="K3655" s="259">
        <v>23.41</v>
      </c>
      <c r="L3655" s="259">
        <v>1.64</v>
      </c>
    </row>
    <row r="3656" spans="2:12" ht="25.5" x14ac:dyDescent="0.25">
      <c r="B3656" s="255" t="s">
        <v>2273</v>
      </c>
      <c r="C3656" s="256" t="s">
        <v>2163</v>
      </c>
      <c r="D3656" s="255" t="s">
        <v>229</v>
      </c>
      <c r="E3656" s="255" t="s">
        <v>2164</v>
      </c>
      <c r="F3656" s="518" t="s">
        <v>2162</v>
      </c>
      <c r="G3656" s="518"/>
      <c r="H3656" s="257" t="s">
        <v>231</v>
      </c>
      <c r="I3656" s="258">
        <v>7.0000000000000007E-2</v>
      </c>
      <c r="J3656" s="258">
        <v>0</v>
      </c>
      <c r="K3656" s="259">
        <v>16.78</v>
      </c>
      <c r="L3656" s="259">
        <v>1.17</v>
      </c>
    </row>
    <row r="3657" spans="2:12" ht="25.5" x14ac:dyDescent="0.25">
      <c r="B3657" s="260"/>
      <c r="C3657" s="260"/>
      <c r="D3657" s="260"/>
      <c r="E3657" s="260"/>
      <c r="F3657" s="260"/>
      <c r="G3657" s="260" t="s">
        <v>2274</v>
      </c>
      <c r="H3657" s="261">
        <v>1.44</v>
      </c>
      <c r="I3657" s="260" t="s">
        <v>2275</v>
      </c>
      <c r="J3657" s="261">
        <v>1.36</v>
      </c>
      <c r="K3657" s="260" t="s">
        <v>2276</v>
      </c>
      <c r="L3657" s="261">
        <v>2.8</v>
      </c>
    </row>
    <row r="3658" spans="2:12" ht="25.5" x14ac:dyDescent="0.25">
      <c r="B3658" s="260"/>
      <c r="C3658" s="260"/>
      <c r="D3658" s="260"/>
      <c r="E3658" s="260"/>
      <c r="F3658" s="260"/>
      <c r="G3658" s="260" t="s">
        <v>2277</v>
      </c>
      <c r="H3658" s="261">
        <v>0</v>
      </c>
      <c r="I3658" s="519"/>
      <c r="J3658" s="519" t="s">
        <v>2278</v>
      </c>
      <c r="K3658" s="260"/>
      <c r="L3658" s="261">
        <v>12.35</v>
      </c>
    </row>
    <row r="3659" spans="2:12" ht="13.5" thickBot="1" x14ac:dyDescent="0.3">
      <c r="B3659" s="222"/>
      <c r="C3659" s="222"/>
      <c r="D3659" s="222"/>
      <c r="E3659" s="222"/>
      <c r="F3659" s="222"/>
      <c r="G3659" s="222"/>
      <c r="H3659" s="222"/>
      <c r="I3659" s="222" t="s">
        <v>2279</v>
      </c>
      <c r="J3659" s="262" t="s">
        <v>3580</v>
      </c>
      <c r="K3659" s="222" t="s">
        <v>2280</v>
      </c>
      <c r="L3659" s="263">
        <v>1552.4</v>
      </c>
    </row>
    <row r="3660" spans="2:12" ht="13.5" thickTop="1" x14ac:dyDescent="0.25">
      <c r="B3660" s="264"/>
      <c r="C3660" s="264"/>
      <c r="D3660" s="264"/>
      <c r="E3660" s="264"/>
      <c r="F3660" s="264"/>
      <c r="G3660" s="264"/>
      <c r="H3660" s="264"/>
      <c r="I3660" s="264"/>
      <c r="J3660" s="264"/>
      <c r="K3660" s="264"/>
      <c r="L3660" s="264"/>
    </row>
    <row r="3661" spans="2:12" ht="45" x14ac:dyDescent="0.25">
      <c r="B3661" s="247" t="s">
        <v>1134</v>
      </c>
      <c r="C3661" s="248" t="s">
        <v>24</v>
      </c>
      <c r="D3661" s="247" t="s">
        <v>50</v>
      </c>
      <c r="E3661" s="247" t="s">
        <v>45</v>
      </c>
      <c r="F3661" s="520" t="s">
        <v>2152</v>
      </c>
      <c r="G3661" s="520"/>
      <c r="H3661" s="249" t="s">
        <v>39</v>
      </c>
      <c r="I3661" s="248" t="s">
        <v>41</v>
      </c>
      <c r="J3661" s="248" t="s">
        <v>2271</v>
      </c>
      <c r="K3661" s="248" t="s">
        <v>82</v>
      </c>
      <c r="L3661" s="248" t="s">
        <v>40</v>
      </c>
    </row>
    <row r="3662" spans="2:12" ht="25.5" x14ac:dyDescent="0.25">
      <c r="B3662" s="250" t="s">
        <v>2272</v>
      </c>
      <c r="C3662" s="251" t="s">
        <v>1135</v>
      </c>
      <c r="D3662" s="250" t="s">
        <v>229</v>
      </c>
      <c r="E3662" s="250" t="s">
        <v>1136</v>
      </c>
      <c r="F3662" s="521">
        <v>7</v>
      </c>
      <c r="G3662" s="521"/>
      <c r="H3662" s="252" t="s">
        <v>628</v>
      </c>
      <c r="I3662" s="253">
        <v>1</v>
      </c>
      <c r="J3662" s="254"/>
      <c r="K3662" s="254">
        <v>6.85</v>
      </c>
      <c r="L3662" s="254">
        <v>6.85</v>
      </c>
    </row>
    <row r="3663" spans="2:12" ht="25.5" x14ac:dyDescent="0.25">
      <c r="B3663" s="255" t="s">
        <v>2273</v>
      </c>
      <c r="C3663" s="256" t="s">
        <v>2163</v>
      </c>
      <c r="D3663" s="255" t="s">
        <v>229</v>
      </c>
      <c r="E3663" s="255" t="s">
        <v>2164</v>
      </c>
      <c r="F3663" s="518" t="s">
        <v>2162</v>
      </c>
      <c r="G3663" s="518"/>
      <c r="H3663" s="257" t="s">
        <v>231</v>
      </c>
      <c r="I3663" s="258">
        <v>0.06</v>
      </c>
      <c r="J3663" s="258">
        <v>0</v>
      </c>
      <c r="K3663" s="259">
        <v>16.78</v>
      </c>
      <c r="L3663" s="259">
        <v>1.01</v>
      </c>
    </row>
    <row r="3664" spans="2:12" ht="25.5" x14ac:dyDescent="0.25">
      <c r="B3664" s="255" t="s">
        <v>2273</v>
      </c>
      <c r="C3664" s="256" t="s">
        <v>2732</v>
      </c>
      <c r="D3664" s="255" t="s">
        <v>229</v>
      </c>
      <c r="E3664" s="255" t="s">
        <v>2733</v>
      </c>
      <c r="F3664" s="518" t="s">
        <v>2283</v>
      </c>
      <c r="G3664" s="518"/>
      <c r="H3664" s="257" t="s">
        <v>292</v>
      </c>
      <c r="I3664" s="258">
        <v>1.02</v>
      </c>
      <c r="J3664" s="258">
        <v>0</v>
      </c>
      <c r="K3664" s="259">
        <v>4.37</v>
      </c>
      <c r="L3664" s="259">
        <v>4.46</v>
      </c>
    </row>
    <row r="3665" spans="2:12" ht="25.5" x14ac:dyDescent="0.25">
      <c r="B3665" s="255" t="s">
        <v>2273</v>
      </c>
      <c r="C3665" s="256" t="s">
        <v>2176</v>
      </c>
      <c r="D3665" s="255" t="s">
        <v>229</v>
      </c>
      <c r="E3665" s="255" t="s">
        <v>2177</v>
      </c>
      <c r="F3665" s="518" t="s">
        <v>2162</v>
      </c>
      <c r="G3665" s="518"/>
      <c r="H3665" s="257" t="s">
        <v>231</v>
      </c>
      <c r="I3665" s="258">
        <v>0.06</v>
      </c>
      <c r="J3665" s="258">
        <v>0</v>
      </c>
      <c r="K3665" s="259">
        <v>23.41</v>
      </c>
      <c r="L3665" s="259">
        <v>1.4</v>
      </c>
    </row>
    <row r="3666" spans="2:12" ht="25.5" x14ac:dyDescent="0.25">
      <c r="B3666" s="260"/>
      <c r="C3666" s="260"/>
      <c r="D3666" s="260"/>
      <c r="E3666" s="260"/>
      <c r="F3666" s="260"/>
      <c r="G3666" s="260" t="s">
        <v>2274</v>
      </c>
      <c r="H3666" s="261">
        <v>1.23</v>
      </c>
      <c r="I3666" s="260" t="s">
        <v>2275</v>
      </c>
      <c r="J3666" s="261">
        <v>1.17</v>
      </c>
      <c r="K3666" s="260" t="s">
        <v>2276</v>
      </c>
      <c r="L3666" s="261">
        <v>2.4</v>
      </c>
    </row>
    <row r="3667" spans="2:12" ht="25.5" x14ac:dyDescent="0.25">
      <c r="B3667" s="260"/>
      <c r="C3667" s="260"/>
      <c r="D3667" s="260"/>
      <c r="E3667" s="260"/>
      <c r="F3667" s="260"/>
      <c r="G3667" s="260" t="s">
        <v>2277</v>
      </c>
      <c r="H3667" s="261">
        <v>0</v>
      </c>
      <c r="I3667" s="519"/>
      <c r="J3667" s="519" t="s">
        <v>2278</v>
      </c>
      <c r="K3667" s="260"/>
      <c r="L3667" s="261">
        <v>6.85</v>
      </c>
    </row>
    <row r="3668" spans="2:12" ht="13.5" thickBot="1" x14ac:dyDescent="0.3">
      <c r="B3668" s="222"/>
      <c r="C3668" s="222"/>
      <c r="D3668" s="222"/>
      <c r="E3668" s="222"/>
      <c r="F3668" s="222"/>
      <c r="G3668" s="222"/>
      <c r="H3668" s="222"/>
      <c r="I3668" s="222" t="s">
        <v>2279</v>
      </c>
      <c r="J3668" s="262" t="s">
        <v>2964</v>
      </c>
      <c r="K3668" s="222" t="s">
        <v>2280</v>
      </c>
      <c r="L3668" s="263">
        <v>458.95</v>
      </c>
    </row>
    <row r="3669" spans="2:12" ht="13.5" thickTop="1" x14ac:dyDescent="0.25">
      <c r="B3669" s="264"/>
      <c r="C3669" s="264"/>
      <c r="D3669" s="264"/>
      <c r="E3669" s="264"/>
      <c r="F3669" s="264"/>
      <c r="G3669" s="264"/>
      <c r="H3669" s="264"/>
      <c r="I3669" s="264"/>
      <c r="J3669" s="264"/>
      <c r="K3669" s="264"/>
      <c r="L3669" s="264"/>
    </row>
    <row r="3670" spans="2:12" ht="45" x14ac:dyDescent="0.25">
      <c r="B3670" s="247" t="s">
        <v>1137</v>
      </c>
      <c r="C3670" s="248" t="s">
        <v>24</v>
      </c>
      <c r="D3670" s="247" t="s">
        <v>50</v>
      </c>
      <c r="E3670" s="247" t="s">
        <v>45</v>
      </c>
      <c r="F3670" s="520" t="s">
        <v>2152</v>
      </c>
      <c r="G3670" s="520"/>
      <c r="H3670" s="249" t="s">
        <v>39</v>
      </c>
      <c r="I3670" s="248" t="s">
        <v>41</v>
      </c>
      <c r="J3670" s="248" t="s">
        <v>2271</v>
      </c>
      <c r="K3670" s="248" t="s">
        <v>82</v>
      </c>
      <c r="L3670" s="248" t="s">
        <v>40</v>
      </c>
    </row>
    <row r="3671" spans="2:12" ht="25.5" x14ac:dyDescent="0.25">
      <c r="B3671" s="250" t="s">
        <v>2272</v>
      </c>
      <c r="C3671" s="251" t="s">
        <v>1138</v>
      </c>
      <c r="D3671" s="250" t="s">
        <v>229</v>
      </c>
      <c r="E3671" s="250" t="s">
        <v>1139</v>
      </c>
      <c r="F3671" s="521">
        <v>7</v>
      </c>
      <c r="G3671" s="521"/>
      <c r="H3671" s="252" t="s">
        <v>628</v>
      </c>
      <c r="I3671" s="253">
        <v>1</v>
      </c>
      <c r="J3671" s="254"/>
      <c r="K3671" s="254">
        <v>7.88</v>
      </c>
      <c r="L3671" s="254">
        <v>7.88</v>
      </c>
    </row>
    <row r="3672" spans="2:12" ht="25.5" x14ac:dyDescent="0.25">
      <c r="B3672" s="255" t="s">
        <v>2273</v>
      </c>
      <c r="C3672" s="256" t="s">
        <v>2163</v>
      </c>
      <c r="D3672" s="255" t="s">
        <v>229</v>
      </c>
      <c r="E3672" s="255" t="s">
        <v>2164</v>
      </c>
      <c r="F3672" s="518" t="s">
        <v>2162</v>
      </c>
      <c r="G3672" s="518"/>
      <c r="H3672" s="257" t="s">
        <v>231</v>
      </c>
      <c r="I3672" s="258">
        <v>6.5000000000000002E-2</v>
      </c>
      <c r="J3672" s="258">
        <v>0</v>
      </c>
      <c r="K3672" s="259">
        <v>16.78</v>
      </c>
      <c r="L3672" s="259">
        <v>1.0900000000000001</v>
      </c>
    </row>
    <row r="3673" spans="2:12" ht="25.5" x14ac:dyDescent="0.25">
      <c r="B3673" s="255" t="s">
        <v>2273</v>
      </c>
      <c r="C3673" s="256" t="s">
        <v>2176</v>
      </c>
      <c r="D3673" s="255" t="s">
        <v>229</v>
      </c>
      <c r="E3673" s="255" t="s">
        <v>2177</v>
      </c>
      <c r="F3673" s="518" t="s">
        <v>2162</v>
      </c>
      <c r="G3673" s="518"/>
      <c r="H3673" s="257" t="s">
        <v>231</v>
      </c>
      <c r="I3673" s="258">
        <v>6.5000000000000002E-2</v>
      </c>
      <c r="J3673" s="258">
        <v>0</v>
      </c>
      <c r="K3673" s="259">
        <v>23.41</v>
      </c>
      <c r="L3673" s="259">
        <v>1.52</v>
      </c>
    </row>
    <row r="3674" spans="2:12" ht="25.5" x14ac:dyDescent="0.25">
      <c r="B3674" s="255" t="s">
        <v>2273</v>
      </c>
      <c r="C3674" s="256" t="s">
        <v>2734</v>
      </c>
      <c r="D3674" s="255" t="s">
        <v>229</v>
      </c>
      <c r="E3674" s="255" t="s">
        <v>2735</v>
      </c>
      <c r="F3674" s="518" t="s">
        <v>2283</v>
      </c>
      <c r="G3674" s="518"/>
      <c r="H3674" s="257" t="s">
        <v>292</v>
      </c>
      <c r="I3674" s="258">
        <v>1.02</v>
      </c>
      <c r="J3674" s="258">
        <v>0</v>
      </c>
      <c r="K3674" s="259">
        <v>5.17</v>
      </c>
      <c r="L3674" s="259">
        <v>5.27</v>
      </c>
    </row>
    <row r="3675" spans="2:12" ht="25.5" x14ac:dyDescent="0.25">
      <c r="B3675" s="260"/>
      <c r="C3675" s="260"/>
      <c r="D3675" s="260"/>
      <c r="E3675" s="260"/>
      <c r="F3675" s="260"/>
      <c r="G3675" s="260" t="s">
        <v>2274</v>
      </c>
      <c r="H3675" s="261">
        <v>1.34</v>
      </c>
      <c r="I3675" s="260" t="s">
        <v>2275</v>
      </c>
      <c r="J3675" s="261">
        <v>1.27</v>
      </c>
      <c r="K3675" s="260" t="s">
        <v>2276</v>
      </c>
      <c r="L3675" s="261">
        <v>2.61</v>
      </c>
    </row>
    <row r="3676" spans="2:12" ht="25.5" x14ac:dyDescent="0.25">
      <c r="B3676" s="260"/>
      <c r="C3676" s="260"/>
      <c r="D3676" s="260"/>
      <c r="E3676" s="260"/>
      <c r="F3676" s="260"/>
      <c r="G3676" s="260" t="s">
        <v>2277</v>
      </c>
      <c r="H3676" s="261">
        <v>0</v>
      </c>
      <c r="I3676" s="519"/>
      <c r="J3676" s="519" t="s">
        <v>2278</v>
      </c>
      <c r="K3676" s="260"/>
      <c r="L3676" s="261">
        <v>7.88</v>
      </c>
    </row>
    <row r="3677" spans="2:12" ht="13.5" thickBot="1" x14ac:dyDescent="0.3">
      <c r="B3677" s="222"/>
      <c r="C3677" s="222"/>
      <c r="D3677" s="222"/>
      <c r="E3677" s="222"/>
      <c r="F3677" s="222"/>
      <c r="G3677" s="222"/>
      <c r="H3677" s="222"/>
      <c r="I3677" s="222" t="s">
        <v>2279</v>
      </c>
      <c r="J3677" s="262" t="s">
        <v>3581</v>
      </c>
      <c r="K3677" s="222" t="s">
        <v>2280</v>
      </c>
      <c r="L3677" s="263">
        <v>1516.11</v>
      </c>
    </row>
    <row r="3678" spans="2:12" ht="13.5" thickTop="1" x14ac:dyDescent="0.25">
      <c r="B3678" s="264"/>
      <c r="C3678" s="264"/>
      <c r="D3678" s="264"/>
      <c r="E3678" s="264"/>
      <c r="F3678" s="264"/>
      <c r="G3678" s="264"/>
      <c r="H3678" s="264"/>
      <c r="I3678" s="264"/>
      <c r="J3678" s="264"/>
      <c r="K3678" s="264"/>
      <c r="L3678" s="264"/>
    </row>
    <row r="3679" spans="2:12" ht="45" x14ac:dyDescent="0.25">
      <c r="B3679" s="247" t="s">
        <v>1140</v>
      </c>
      <c r="C3679" s="248" t="s">
        <v>24</v>
      </c>
      <c r="D3679" s="247" t="s">
        <v>50</v>
      </c>
      <c r="E3679" s="247" t="s">
        <v>45</v>
      </c>
      <c r="F3679" s="520" t="s">
        <v>2152</v>
      </c>
      <c r="G3679" s="520"/>
      <c r="H3679" s="249" t="s">
        <v>39</v>
      </c>
      <c r="I3679" s="248" t="s">
        <v>41</v>
      </c>
      <c r="J3679" s="248" t="s">
        <v>2271</v>
      </c>
      <c r="K3679" s="248" t="s">
        <v>82</v>
      </c>
      <c r="L3679" s="248" t="s">
        <v>40</v>
      </c>
    </row>
    <row r="3680" spans="2:12" ht="25.5" x14ac:dyDescent="0.25">
      <c r="B3680" s="250" t="s">
        <v>2272</v>
      </c>
      <c r="C3680" s="251" t="s">
        <v>1141</v>
      </c>
      <c r="D3680" s="250" t="s">
        <v>229</v>
      </c>
      <c r="E3680" s="250" t="s">
        <v>1142</v>
      </c>
      <c r="F3680" s="521">
        <v>7</v>
      </c>
      <c r="G3680" s="521"/>
      <c r="H3680" s="252" t="s">
        <v>628</v>
      </c>
      <c r="I3680" s="253">
        <v>1</v>
      </c>
      <c r="J3680" s="254"/>
      <c r="K3680" s="254">
        <v>12.33</v>
      </c>
      <c r="L3680" s="254">
        <v>12.33</v>
      </c>
    </row>
    <row r="3681" spans="2:12" ht="25.5" x14ac:dyDescent="0.25">
      <c r="B3681" s="255" t="s">
        <v>2273</v>
      </c>
      <c r="C3681" s="256" t="s">
        <v>2176</v>
      </c>
      <c r="D3681" s="255" t="s">
        <v>229</v>
      </c>
      <c r="E3681" s="255" t="s">
        <v>2177</v>
      </c>
      <c r="F3681" s="518" t="s">
        <v>2162</v>
      </c>
      <c r="G3681" s="518"/>
      <c r="H3681" s="257" t="s">
        <v>231</v>
      </c>
      <c r="I3681" s="258">
        <v>7.0000000000000007E-2</v>
      </c>
      <c r="J3681" s="258">
        <v>0</v>
      </c>
      <c r="K3681" s="259">
        <v>23.41</v>
      </c>
      <c r="L3681" s="259">
        <v>1.64</v>
      </c>
    </row>
    <row r="3682" spans="2:12" ht="25.5" x14ac:dyDescent="0.25">
      <c r="B3682" s="255" t="s">
        <v>2273</v>
      </c>
      <c r="C3682" s="256" t="s">
        <v>3582</v>
      </c>
      <c r="D3682" s="255" t="s">
        <v>229</v>
      </c>
      <c r="E3682" s="255" t="s">
        <v>3583</v>
      </c>
      <c r="F3682" s="518" t="s">
        <v>2283</v>
      </c>
      <c r="G3682" s="518"/>
      <c r="H3682" s="257" t="s">
        <v>292</v>
      </c>
      <c r="I3682" s="258">
        <v>1.02</v>
      </c>
      <c r="J3682" s="258">
        <v>0</v>
      </c>
      <c r="K3682" s="259">
        <v>9.35</v>
      </c>
      <c r="L3682" s="259">
        <v>9.5399999999999991</v>
      </c>
    </row>
    <row r="3683" spans="2:12" ht="25.5" x14ac:dyDescent="0.25">
      <c r="B3683" s="255" t="s">
        <v>2273</v>
      </c>
      <c r="C3683" s="256" t="s">
        <v>2163</v>
      </c>
      <c r="D3683" s="255" t="s">
        <v>229</v>
      </c>
      <c r="E3683" s="255" t="s">
        <v>2164</v>
      </c>
      <c r="F3683" s="518" t="s">
        <v>2162</v>
      </c>
      <c r="G3683" s="518"/>
      <c r="H3683" s="257" t="s">
        <v>231</v>
      </c>
      <c r="I3683" s="258">
        <v>7.0000000000000007E-2</v>
      </c>
      <c r="J3683" s="258">
        <v>0</v>
      </c>
      <c r="K3683" s="259">
        <v>16.78</v>
      </c>
      <c r="L3683" s="259">
        <v>1.17</v>
      </c>
    </row>
    <row r="3684" spans="2:12" ht="25.5" x14ac:dyDescent="0.25">
      <c r="B3684" s="260"/>
      <c r="C3684" s="260"/>
      <c r="D3684" s="260"/>
      <c r="E3684" s="260"/>
      <c r="F3684" s="260"/>
      <c r="G3684" s="260" t="s">
        <v>2274</v>
      </c>
      <c r="H3684" s="261">
        <v>1.44</v>
      </c>
      <c r="I3684" s="260" t="s">
        <v>2275</v>
      </c>
      <c r="J3684" s="261">
        <v>1.36</v>
      </c>
      <c r="K3684" s="260" t="s">
        <v>2276</v>
      </c>
      <c r="L3684" s="261">
        <v>2.8</v>
      </c>
    </row>
    <row r="3685" spans="2:12" ht="25.5" x14ac:dyDescent="0.25">
      <c r="B3685" s="260"/>
      <c r="C3685" s="260"/>
      <c r="D3685" s="260"/>
      <c r="E3685" s="260"/>
      <c r="F3685" s="260"/>
      <c r="G3685" s="260" t="s">
        <v>2277</v>
      </c>
      <c r="H3685" s="261">
        <v>0</v>
      </c>
      <c r="I3685" s="519"/>
      <c r="J3685" s="519" t="s">
        <v>2278</v>
      </c>
      <c r="K3685" s="260"/>
      <c r="L3685" s="261">
        <v>12.33</v>
      </c>
    </row>
    <row r="3686" spans="2:12" ht="13.5" thickBot="1" x14ac:dyDescent="0.3">
      <c r="B3686" s="222"/>
      <c r="C3686" s="222"/>
      <c r="D3686" s="222"/>
      <c r="E3686" s="222"/>
      <c r="F3686" s="222"/>
      <c r="G3686" s="222"/>
      <c r="H3686" s="222"/>
      <c r="I3686" s="222" t="s">
        <v>2279</v>
      </c>
      <c r="J3686" s="262" t="s">
        <v>3584</v>
      </c>
      <c r="K3686" s="222" t="s">
        <v>2280</v>
      </c>
      <c r="L3686" s="263">
        <v>4.93</v>
      </c>
    </row>
    <row r="3687" spans="2:12" ht="13.5" thickTop="1" x14ac:dyDescent="0.25">
      <c r="B3687" s="264"/>
      <c r="C3687" s="264"/>
      <c r="D3687" s="264"/>
      <c r="E3687" s="264"/>
      <c r="F3687" s="264"/>
      <c r="G3687" s="264"/>
      <c r="H3687" s="264"/>
      <c r="I3687" s="264"/>
      <c r="J3687" s="264"/>
      <c r="K3687" s="264"/>
      <c r="L3687" s="264"/>
    </row>
    <row r="3688" spans="2:12" ht="45" x14ac:dyDescent="0.25">
      <c r="B3688" s="247" t="s">
        <v>1143</v>
      </c>
      <c r="C3688" s="248" t="s">
        <v>24</v>
      </c>
      <c r="D3688" s="247" t="s">
        <v>50</v>
      </c>
      <c r="E3688" s="247" t="s">
        <v>45</v>
      </c>
      <c r="F3688" s="520" t="s">
        <v>2152</v>
      </c>
      <c r="G3688" s="520"/>
      <c r="H3688" s="249" t="s">
        <v>39</v>
      </c>
      <c r="I3688" s="248" t="s">
        <v>41</v>
      </c>
      <c r="J3688" s="248" t="s">
        <v>2271</v>
      </c>
      <c r="K3688" s="248" t="s">
        <v>82</v>
      </c>
      <c r="L3688" s="248" t="s">
        <v>40</v>
      </c>
    </row>
    <row r="3689" spans="2:12" ht="25.5" x14ac:dyDescent="0.25">
      <c r="B3689" s="250" t="s">
        <v>2272</v>
      </c>
      <c r="C3689" s="251" t="s">
        <v>1144</v>
      </c>
      <c r="D3689" s="250" t="s">
        <v>229</v>
      </c>
      <c r="E3689" s="250" t="s">
        <v>1145</v>
      </c>
      <c r="F3689" s="521">
        <v>7</v>
      </c>
      <c r="G3689" s="521"/>
      <c r="H3689" s="252" t="s">
        <v>628</v>
      </c>
      <c r="I3689" s="253">
        <v>1</v>
      </c>
      <c r="J3689" s="254"/>
      <c r="K3689" s="254">
        <v>25.74</v>
      </c>
      <c r="L3689" s="254">
        <v>25.74</v>
      </c>
    </row>
    <row r="3690" spans="2:12" ht="25.5" x14ac:dyDescent="0.25">
      <c r="B3690" s="255" t="s">
        <v>2273</v>
      </c>
      <c r="C3690" s="256" t="s">
        <v>2163</v>
      </c>
      <c r="D3690" s="255" t="s">
        <v>229</v>
      </c>
      <c r="E3690" s="255" t="s">
        <v>2164</v>
      </c>
      <c r="F3690" s="518" t="s">
        <v>2162</v>
      </c>
      <c r="G3690" s="518"/>
      <c r="H3690" s="257" t="s">
        <v>231</v>
      </c>
      <c r="I3690" s="258">
        <v>8.5000000000000006E-2</v>
      </c>
      <c r="J3690" s="258">
        <v>0</v>
      </c>
      <c r="K3690" s="259">
        <v>16.78</v>
      </c>
      <c r="L3690" s="259">
        <v>1.43</v>
      </c>
    </row>
    <row r="3691" spans="2:12" ht="25.5" x14ac:dyDescent="0.25">
      <c r="B3691" s="255" t="s">
        <v>2273</v>
      </c>
      <c r="C3691" s="256" t="s">
        <v>2739</v>
      </c>
      <c r="D3691" s="255" t="s">
        <v>229</v>
      </c>
      <c r="E3691" s="255" t="s">
        <v>1145</v>
      </c>
      <c r="F3691" s="518" t="s">
        <v>2283</v>
      </c>
      <c r="G3691" s="518"/>
      <c r="H3691" s="257" t="s">
        <v>292</v>
      </c>
      <c r="I3691" s="258">
        <v>1.02</v>
      </c>
      <c r="J3691" s="258">
        <v>0</v>
      </c>
      <c r="K3691" s="259">
        <v>21.91</v>
      </c>
      <c r="L3691" s="259">
        <v>22.35</v>
      </c>
    </row>
    <row r="3692" spans="2:12" ht="25.5" x14ac:dyDescent="0.25">
      <c r="B3692" s="255" t="s">
        <v>2273</v>
      </c>
      <c r="C3692" s="256" t="s">
        <v>2176</v>
      </c>
      <c r="D3692" s="255" t="s">
        <v>229</v>
      </c>
      <c r="E3692" s="255" t="s">
        <v>2177</v>
      </c>
      <c r="F3692" s="518" t="s">
        <v>2162</v>
      </c>
      <c r="G3692" s="518"/>
      <c r="H3692" s="257" t="s">
        <v>231</v>
      </c>
      <c r="I3692" s="258">
        <v>8.5000000000000006E-2</v>
      </c>
      <c r="J3692" s="258">
        <v>0</v>
      </c>
      <c r="K3692" s="259">
        <v>23.41</v>
      </c>
      <c r="L3692" s="259">
        <v>1.99</v>
      </c>
    </row>
    <row r="3693" spans="2:12" ht="25.5" x14ac:dyDescent="0.25">
      <c r="B3693" s="260"/>
      <c r="C3693" s="260"/>
      <c r="D3693" s="260"/>
      <c r="E3693" s="260"/>
      <c r="F3693" s="260"/>
      <c r="G3693" s="260" t="s">
        <v>2274</v>
      </c>
      <c r="H3693" s="261">
        <v>1.75</v>
      </c>
      <c r="I3693" s="260" t="s">
        <v>2275</v>
      </c>
      <c r="J3693" s="261">
        <v>1.65</v>
      </c>
      <c r="K3693" s="260" t="s">
        <v>2276</v>
      </c>
      <c r="L3693" s="261">
        <v>3.4</v>
      </c>
    </row>
    <row r="3694" spans="2:12" ht="25.5" x14ac:dyDescent="0.25">
      <c r="B3694" s="260"/>
      <c r="C3694" s="260"/>
      <c r="D3694" s="260"/>
      <c r="E3694" s="260"/>
      <c r="F3694" s="260"/>
      <c r="G3694" s="260" t="s">
        <v>2277</v>
      </c>
      <c r="H3694" s="261">
        <v>0</v>
      </c>
      <c r="I3694" s="519"/>
      <c r="J3694" s="519" t="s">
        <v>2278</v>
      </c>
      <c r="K3694" s="260"/>
      <c r="L3694" s="261">
        <v>25.74</v>
      </c>
    </row>
    <row r="3695" spans="2:12" ht="13.5" thickBot="1" x14ac:dyDescent="0.3">
      <c r="B3695" s="222"/>
      <c r="C3695" s="222"/>
      <c r="D3695" s="222"/>
      <c r="E3695" s="222"/>
      <c r="F3695" s="222"/>
      <c r="G3695" s="222"/>
      <c r="H3695" s="222"/>
      <c r="I3695" s="222" t="s">
        <v>2279</v>
      </c>
      <c r="J3695" s="262" t="s">
        <v>3363</v>
      </c>
      <c r="K3695" s="222" t="s">
        <v>2280</v>
      </c>
      <c r="L3695" s="263">
        <v>383.53</v>
      </c>
    </row>
    <row r="3696" spans="2:12" ht="13.5" thickTop="1" x14ac:dyDescent="0.25">
      <c r="B3696" s="264"/>
      <c r="C3696" s="264"/>
      <c r="D3696" s="264"/>
      <c r="E3696" s="264"/>
      <c r="F3696" s="264"/>
      <c r="G3696" s="264"/>
      <c r="H3696" s="264"/>
      <c r="I3696" s="264"/>
      <c r="J3696" s="264"/>
      <c r="K3696" s="264"/>
      <c r="L3696" s="264"/>
    </row>
    <row r="3697" spans="2:12" ht="45" x14ac:dyDescent="0.25">
      <c r="B3697" s="247" t="s">
        <v>1146</v>
      </c>
      <c r="C3697" s="248" t="s">
        <v>24</v>
      </c>
      <c r="D3697" s="247" t="s">
        <v>50</v>
      </c>
      <c r="E3697" s="247" t="s">
        <v>45</v>
      </c>
      <c r="F3697" s="520" t="s">
        <v>2152</v>
      </c>
      <c r="G3697" s="520"/>
      <c r="H3697" s="249" t="s">
        <v>39</v>
      </c>
      <c r="I3697" s="248" t="s">
        <v>41</v>
      </c>
      <c r="J3697" s="248" t="s">
        <v>2271</v>
      </c>
      <c r="K3697" s="248" t="s">
        <v>82</v>
      </c>
      <c r="L3697" s="248" t="s">
        <v>40</v>
      </c>
    </row>
    <row r="3698" spans="2:12" ht="25.5" x14ac:dyDescent="0.25">
      <c r="B3698" s="250" t="s">
        <v>2272</v>
      </c>
      <c r="C3698" s="251" t="s">
        <v>1002</v>
      </c>
      <c r="D3698" s="250" t="s">
        <v>229</v>
      </c>
      <c r="E3698" s="250" t="s">
        <v>1003</v>
      </c>
      <c r="F3698" s="521">
        <v>7</v>
      </c>
      <c r="G3698" s="521"/>
      <c r="H3698" s="252" t="s">
        <v>628</v>
      </c>
      <c r="I3698" s="253">
        <v>1</v>
      </c>
      <c r="J3698" s="254"/>
      <c r="K3698" s="254">
        <v>36.700000000000003</v>
      </c>
      <c r="L3698" s="254">
        <v>36.700000000000003</v>
      </c>
    </row>
    <row r="3699" spans="2:12" ht="25.5" x14ac:dyDescent="0.25">
      <c r="B3699" s="255" t="s">
        <v>2273</v>
      </c>
      <c r="C3699" s="256" t="s">
        <v>3502</v>
      </c>
      <c r="D3699" s="255" t="s">
        <v>229</v>
      </c>
      <c r="E3699" s="255" t="s">
        <v>3503</v>
      </c>
      <c r="F3699" s="518" t="s">
        <v>2283</v>
      </c>
      <c r="G3699" s="518"/>
      <c r="H3699" s="257" t="s">
        <v>292</v>
      </c>
      <c r="I3699" s="258">
        <v>1.02</v>
      </c>
      <c r="J3699" s="258">
        <v>0</v>
      </c>
      <c r="K3699" s="259">
        <v>31.86</v>
      </c>
      <c r="L3699" s="259">
        <v>32.5</v>
      </c>
    </row>
    <row r="3700" spans="2:12" ht="25.5" x14ac:dyDescent="0.25">
      <c r="B3700" s="255" t="s">
        <v>2273</v>
      </c>
      <c r="C3700" s="256" t="s">
        <v>2163</v>
      </c>
      <c r="D3700" s="255" t="s">
        <v>229</v>
      </c>
      <c r="E3700" s="255" t="s">
        <v>2164</v>
      </c>
      <c r="F3700" s="518" t="s">
        <v>2162</v>
      </c>
      <c r="G3700" s="518"/>
      <c r="H3700" s="257" t="s">
        <v>231</v>
      </c>
      <c r="I3700" s="258">
        <v>0.105</v>
      </c>
      <c r="J3700" s="258">
        <v>0</v>
      </c>
      <c r="K3700" s="259">
        <v>16.78</v>
      </c>
      <c r="L3700" s="259">
        <v>1.76</v>
      </c>
    </row>
    <row r="3701" spans="2:12" ht="25.5" x14ac:dyDescent="0.25">
      <c r="B3701" s="255" t="s">
        <v>2273</v>
      </c>
      <c r="C3701" s="256" t="s">
        <v>2176</v>
      </c>
      <c r="D3701" s="255" t="s">
        <v>229</v>
      </c>
      <c r="E3701" s="255" t="s">
        <v>2177</v>
      </c>
      <c r="F3701" s="518" t="s">
        <v>2162</v>
      </c>
      <c r="G3701" s="518"/>
      <c r="H3701" s="257" t="s">
        <v>231</v>
      </c>
      <c r="I3701" s="258">
        <v>0.105</v>
      </c>
      <c r="J3701" s="258">
        <v>0</v>
      </c>
      <c r="K3701" s="259">
        <v>23.41</v>
      </c>
      <c r="L3701" s="259">
        <v>2.46</v>
      </c>
    </row>
    <row r="3702" spans="2:12" ht="25.5" x14ac:dyDescent="0.25">
      <c r="B3702" s="260"/>
      <c r="C3702" s="260"/>
      <c r="D3702" s="260"/>
      <c r="E3702" s="260"/>
      <c r="F3702" s="260"/>
      <c r="G3702" s="260" t="s">
        <v>2274</v>
      </c>
      <c r="H3702" s="261">
        <v>2.16</v>
      </c>
      <c r="I3702" s="260" t="s">
        <v>2275</v>
      </c>
      <c r="J3702" s="261">
        <v>2.0499999999999998</v>
      </c>
      <c r="K3702" s="260" t="s">
        <v>2276</v>
      </c>
      <c r="L3702" s="261">
        <v>4.21</v>
      </c>
    </row>
    <row r="3703" spans="2:12" ht="25.5" x14ac:dyDescent="0.25">
      <c r="B3703" s="260"/>
      <c r="C3703" s="260"/>
      <c r="D3703" s="260"/>
      <c r="E3703" s="260"/>
      <c r="F3703" s="260"/>
      <c r="G3703" s="260" t="s">
        <v>2277</v>
      </c>
      <c r="H3703" s="261">
        <v>0</v>
      </c>
      <c r="I3703" s="519"/>
      <c r="J3703" s="519" t="s">
        <v>2278</v>
      </c>
      <c r="K3703" s="260"/>
      <c r="L3703" s="261">
        <v>36.700000000000003</v>
      </c>
    </row>
    <row r="3704" spans="2:12" ht="13.5" thickBot="1" x14ac:dyDescent="0.3">
      <c r="B3704" s="222"/>
      <c r="C3704" s="222"/>
      <c r="D3704" s="222"/>
      <c r="E3704" s="222"/>
      <c r="F3704" s="222"/>
      <c r="G3704" s="222"/>
      <c r="H3704" s="222"/>
      <c r="I3704" s="222" t="s">
        <v>2279</v>
      </c>
      <c r="J3704" s="262" t="s">
        <v>2800</v>
      </c>
      <c r="K3704" s="222" t="s">
        <v>2280</v>
      </c>
      <c r="L3704" s="263">
        <v>1504.7</v>
      </c>
    </row>
    <row r="3705" spans="2:12" ht="13.5" thickTop="1" x14ac:dyDescent="0.25">
      <c r="B3705" s="264"/>
      <c r="C3705" s="264"/>
      <c r="D3705" s="264"/>
      <c r="E3705" s="264"/>
      <c r="F3705" s="264"/>
      <c r="G3705" s="264"/>
      <c r="H3705" s="264"/>
      <c r="I3705" s="264"/>
      <c r="J3705" s="264"/>
      <c r="K3705" s="264"/>
      <c r="L3705" s="264"/>
    </row>
    <row r="3706" spans="2:12" ht="45" x14ac:dyDescent="0.25">
      <c r="B3706" s="247" t="s">
        <v>1147</v>
      </c>
      <c r="C3706" s="248" t="s">
        <v>24</v>
      </c>
      <c r="D3706" s="247" t="s">
        <v>50</v>
      </c>
      <c r="E3706" s="247" t="s">
        <v>45</v>
      </c>
      <c r="F3706" s="520" t="s">
        <v>2152</v>
      </c>
      <c r="G3706" s="520"/>
      <c r="H3706" s="249" t="s">
        <v>39</v>
      </c>
      <c r="I3706" s="248" t="s">
        <v>41</v>
      </c>
      <c r="J3706" s="248" t="s">
        <v>2271</v>
      </c>
      <c r="K3706" s="248" t="s">
        <v>82</v>
      </c>
      <c r="L3706" s="248" t="s">
        <v>40</v>
      </c>
    </row>
    <row r="3707" spans="2:12" ht="25.5" x14ac:dyDescent="0.25">
      <c r="B3707" s="250" t="s">
        <v>2272</v>
      </c>
      <c r="C3707" s="251" t="s">
        <v>1148</v>
      </c>
      <c r="D3707" s="250" t="s">
        <v>229</v>
      </c>
      <c r="E3707" s="250" t="s">
        <v>1149</v>
      </c>
      <c r="F3707" s="521">
        <v>7</v>
      </c>
      <c r="G3707" s="521"/>
      <c r="H3707" s="252" t="s">
        <v>628</v>
      </c>
      <c r="I3707" s="253">
        <v>1</v>
      </c>
      <c r="J3707" s="254"/>
      <c r="K3707" s="254">
        <v>55.23</v>
      </c>
      <c r="L3707" s="254">
        <v>55.23</v>
      </c>
    </row>
    <row r="3708" spans="2:12" ht="25.5" x14ac:dyDescent="0.25">
      <c r="B3708" s="255" t="s">
        <v>2273</v>
      </c>
      <c r="C3708" s="256" t="s">
        <v>2163</v>
      </c>
      <c r="D3708" s="255" t="s">
        <v>229</v>
      </c>
      <c r="E3708" s="255" t="s">
        <v>2164</v>
      </c>
      <c r="F3708" s="518" t="s">
        <v>2162</v>
      </c>
      <c r="G3708" s="518"/>
      <c r="H3708" s="257" t="s">
        <v>231</v>
      </c>
      <c r="I3708" s="258">
        <v>0.155</v>
      </c>
      <c r="J3708" s="258">
        <v>0</v>
      </c>
      <c r="K3708" s="259">
        <v>16.78</v>
      </c>
      <c r="L3708" s="259">
        <v>2.6</v>
      </c>
    </row>
    <row r="3709" spans="2:12" ht="25.5" x14ac:dyDescent="0.25">
      <c r="B3709" s="255" t="s">
        <v>2273</v>
      </c>
      <c r="C3709" s="256" t="s">
        <v>2740</v>
      </c>
      <c r="D3709" s="255" t="s">
        <v>229</v>
      </c>
      <c r="E3709" s="255" t="s">
        <v>1149</v>
      </c>
      <c r="F3709" s="518" t="s">
        <v>2283</v>
      </c>
      <c r="G3709" s="518"/>
      <c r="H3709" s="257" t="s">
        <v>292</v>
      </c>
      <c r="I3709" s="258">
        <v>1.02</v>
      </c>
      <c r="J3709" s="258">
        <v>0</v>
      </c>
      <c r="K3709" s="259">
        <v>48.05</v>
      </c>
      <c r="L3709" s="259">
        <v>49.01</v>
      </c>
    </row>
    <row r="3710" spans="2:12" ht="25.5" x14ac:dyDescent="0.25">
      <c r="B3710" s="255" t="s">
        <v>2273</v>
      </c>
      <c r="C3710" s="256" t="s">
        <v>2176</v>
      </c>
      <c r="D3710" s="255" t="s">
        <v>229</v>
      </c>
      <c r="E3710" s="255" t="s">
        <v>2177</v>
      </c>
      <c r="F3710" s="518" t="s">
        <v>2162</v>
      </c>
      <c r="G3710" s="518"/>
      <c r="H3710" s="257" t="s">
        <v>231</v>
      </c>
      <c r="I3710" s="258">
        <v>0.155</v>
      </c>
      <c r="J3710" s="258">
        <v>0</v>
      </c>
      <c r="K3710" s="259">
        <v>23.41</v>
      </c>
      <c r="L3710" s="259">
        <v>3.63</v>
      </c>
    </row>
    <row r="3711" spans="2:12" ht="25.5" x14ac:dyDescent="0.25">
      <c r="B3711" s="260"/>
      <c r="C3711" s="260"/>
      <c r="D3711" s="260"/>
      <c r="E3711" s="260"/>
      <c r="F3711" s="260"/>
      <c r="G3711" s="260" t="s">
        <v>2274</v>
      </c>
      <c r="H3711" s="261">
        <v>3.19</v>
      </c>
      <c r="I3711" s="260" t="s">
        <v>2275</v>
      </c>
      <c r="J3711" s="261">
        <v>3.03</v>
      </c>
      <c r="K3711" s="260" t="s">
        <v>2276</v>
      </c>
      <c r="L3711" s="261">
        <v>6.22</v>
      </c>
    </row>
    <row r="3712" spans="2:12" ht="25.5" x14ac:dyDescent="0.25">
      <c r="B3712" s="260"/>
      <c r="C3712" s="260"/>
      <c r="D3712" s="260"/>
      <c r="E3712" s="260"/>
      <c r="F3712" s="260"/>
      <c r="G3712" s="260" t="s">
        <v>2277</v>
      </c>
      <c r="H3712" s="261">
        <v>0</v>
      </c>
      <c r="I3712" s="519"/>
      <c r="J3712" s="519" t="s">
        <v>2278</v>
      </c>
      <c r="K3712" s="260"/>
      <c r="L3712" s="261">
        <v>55.23</v>
      </c>
    </row>
    <row r="3713" spans="2:12" ht="13.5" thickBot="1" x14ac:dyDescent="0.3">
      <c r="B3713" s="222"/>
      <c r="C3713" s="222"/>
      <c r="D3713" s="222"/>
      <c r="E3713" s="222"/>
      <c r="F3713" s="222"/>
      <c r="G3713" s="222"/>
      <c r="H3713" s="222"/>
      <c r="I3713" s="222" t="s">
        <v>2279</v>
      </c>
      <c r="J3713" s="262" t="s">
        <v>3585</v>
      </c>
      <c r="K3713" s="222" t="s">
        <v>2280</v>
      </c>
      <c r="L3713" s="263">
        <v>3076.31</v>
      </c>
    </row>
    <row r="3714" spans="2:12" ht="13.5" thickTop="1" x14ac:dyDescent="0.25">
      <c r="B3714" s="264"/>
      <c r="C3714" s="264"/>
      <c r="D3714" s="264"/>
      <c r="E3714" s="264"/>
      <c r="F3714" s="264"/>
      <c r="G3714" s="264"/>
      <c r="H3714" s="264"/>
      <c r="I3714" s="264"/>
      <c r="J3714" s="264"/>
      <c r="K3714" s="264"/>
      <c r="L3714" s="264"/>
    </row>
    <row r="3715" spans="2:12" ht="45" x14ac:dyDescent="0.25">
      <c r="B3715" s="247" t="s">
        <v>1150</v>
      </c>
      <c r="C3715" s="248" t="s">
        <v>24</v>
      </c>
      <c r="D3715" s="247" t="s">
        <v>50</v>
      </c>
      <c r="E3715" s="247" t="s">
        <v>45</v>
      </c>
      <c r="F3715" s="520" t="s">
        <v>2152</v>
      </c>
      <c r="G3715" s="520"/>
      <c r="H3715" s="249" t="s">
        <v>39</v>
      </c>
      <c r="I3715" s="248" t="s">
        <v>41</v>
      </c>
      <c r="J3715" s="248" t="s">
        <v>2271</v>
      </c>
      <c r="K3715" s="248" t="s">
        <v>82</v>
      </c>
      <c r="L3715" s="248" t="s">
        <v>40</v>
      </c>
    </row>
    <row r="3716" spans="2:12" ht="25.5" x14ac:dyDescent="0.25">
      <c r="B3716" s="250" t="s">
        <v>2272</v>
      </c>
      <c r="C3716" s="251" t="s">
        <v>999</v>
      </c>
      <c r="D3716" s="250" t="s">
        <v>229</v>
      </c>
      <c r="E3716" s="250" t="s">
        <v>1000</v>
      </c>
      <c r="F3716" s="521">
        <v>7</v>
      </c>
      <c r="G3716" s="521"/>
      <c r="H3716" s="252" t="s">
        <v>628</v>
      </c>
      <c r="I3716" s="253">
        <v>1</v>
      </c>
      <c r="J3716" s="254"/>
      <c r="K3716" s="254">
        <v>76.03</v>
      </c>
      <c r="L3716" s="254">
        <v>76.03</v>
      </c>
    </row>
    <row r="3717" spans="2:12" ht="25.5" x14ac:dyDescent="0.25">
      <c r="B3717" s="255" t="s">
        <v>2273</v>
      </c>
      <c r="C3717" s="256" t="s">
        <v>2163</v>
      </c>
      <c r="D3717" s="255" t="s">
        <v>229</v>
      </c>
      <c r="E3717" s="255" t="s">
        <v>2164</v>
      </c>
      <c r="F3717" s="518" t="s">
        <v>2162</v>
      </c>
      <c r="G3717" s="518"/>
      <c r="H3717" s="257" t="s">
        <v>231</v>
      </c>
      <c r="I3717" s="258">
        <v>0.17</v>
      </c>
      <c r="J3717" s="258">
        <v>0</v>
      </c>
      <c r="K3717" s="259">
        <v>16.78</v>
      </c>
      <c r="L3717" s="259">
        <v>2.85</v>
      </c>
    </row>
    <row r="3718" spans="2:12" ht="25.5" x14ac:dyDescent="0.25">
      <c r="B3718" s="255" t="s">
        <v>2273</v>
      </c>
      <c r="C3718" s="256" t="s">
        <v>2176</v>
      </c>
      <c r="D3718" s="255" t="s">
        <v>229</v>
      </c>
      <c r="E3718" s="255" t="s">
        <v>2177</v>
      </c>
      <c r="F3718" s="518" t="s">
        <v>2162</v>
      </c>
      <c r="G3718" s="518"/>
      <c r="H3718" s="257" t="s">
        <v>231</v>
      </c>
      <c r="I3718" s="258">
        <v>0.17</v>
      </c>
      <c r="J3718" s="258">
        <v>0</v>
      </c>
      <c r="K3718" s="259">
        <v>23.41</v>
      </c>
      <c r="L3718" s="259">
        <v>3.98</v>
      </c>
    </row>
    <row r="3719" spans="2:12" ht="25.5" x14ac:dyDescent="0.25">
      <c r="B3719" s="255" t="s">
        <v>2273</v>
      </c>
      <c r="C3719" s="256" t="s">
        <v>3500</v>
      </c>
      <c r="D3719" s="255" t="s">
        <v>229</v>
      </c>
      <c r="E3719" s="255" t="s">
        <v>3501</v>
      </c>
      <c r="F3719" s="518" t="s">
        <v>2283</v>
      </c>
      <c r="G3719" s="518"/>
      <c r="H3719" s="257" t="s">
        <v>292</v>
      </c>
      <c r="I3719" s="258">
        <v>1.02</v>
      </c>
      <c r="J3719" s="258">
        <v>0</v>
      </c>
      <c r="K3719" s="259">
        <v>67.86</v>
      </c>
      <c r="L3719" s="259">
        <v>69.22</v>
      </c>
    </row>
    <row r="3720" spans="2:12" ht="25.5" x14ac:dyDescent="0.25">
      <c r="B3720" s="260"/>
      <c r="C3720" s="260"/>
      <c r="D3720" s="260"/>
      <c r="E3720" s="260"/>
      <c r="F3720" s="260"/>
      <c r="G3720" s="260" t="s">
        <v>2274</v>
      </c>
      <c r="H3720" s="261">
        <v>3.5</v>
      </c>
      <c r="I3720" s="260" t="s">
        <v>2275</v>
      </c>
      <c r="J3720" s="261">
        <v>3.32</v>
      </c>
      <c r="K3720" s="260" t="s">
        <v>2276</v>
      </c>
      <c r="L3720" s="261">
        <v>6.82</v>
      </c>
    </row>
    <row r="3721" spans="2:12" ht="25.5" x14ac:dyDescent="0.25">
      <c r="B3721" s="260"/>
      <c r="C3721" s="260"/>
      <c r="D3721" s="260"/>
      <c r="E3721" s="260"/>
      <c r="F3721" s="260"/>
      <c r="G3721" s="260" t="s">
        <v>2277</v>
      </c>
      <c r="H3721" s="261">
        <v>0</v>
      </c>
      <c r="I3721" s="519"/>
      <c r="J3721" s="519" t="s">
        <v>2278</v>
      </c>
      <c r="K3721" s="260"/>
      <c r="L3721" s="261">
        <v>76.03</v>
      </c>
    </row>
    <row r="3722" spans="2:12" ht="13.5" thickBot="1" x14ac:dyDescent="0.3">
      <c r="B3722" s="222"/>
      <c r="C3722" s="222"/>
      <c r="D3722" s="222"/>
      <c r="E3722" s="222"/>
      <c r="F3722" s="222"/>
      <c r="G3722" s="222"/>
      <c r="H3722" s="222"/>
      <c r="I3722" s="222" t="s">
        <v>2279</v>
      </c>
      <c r="J3722" s="262" t="s">
        <v>3586</v>
      </c>
      <c r="K3722" s="222" t="s">
        <v>2280</v>
      </c>
      <c r="L3722" s="263">
        <v>12476.52</v>
      </c>
    </row>
    <row r="3723" spans="2:12" ht="13.5" thickTop="1" x14ac:dyDescent="0.25">
      <c r="B3723" s="264"/>
      <c r="C3723" s="264"/>
      <c r="D3723" s="264"/>
      <c r="E3723" s="264"/>
      <c r="F3723" s="264"/>
      <c r="G3723" s="264"/>
      <c r="H3723" s="264"/>
      <c r="I3723" s="264"/>
      <c r="J3723" s="264"/>
      <c r="K3723" s="264"/>
      <c r="L3723" s="264"/>
    </row>
    <row r="3724" spans="2:12" ht="45" x14ac:dyDescent="0.25">
      <c r="B3724" s="247" t="s">
        <v>1151</v>
      </c>
      <c r="C3724" s="248" t="s">
        <v>24</v>
      </c>
      <c r="D3724" s="247" t="s">
        <v>50</v>
      </c>
      <c r="E3724" s="247" t="s">
        <v>45</v>
      </c>
      <c r="F3724" s="520" t="s">
        <v>2152</v>
      </c>
      <c r="G3724" s="520"/>
      <c r="H3724" s="249" t="s">
        <v>39</v>
      </c>
      <c r="I3724" s="248" t="s">
        <v>41</v>
      </c>
      <c r="J3724" s="248" t="s">
        <v>82</v>
      </c>
      <c r="K3724" s="248" t="s">
        <v>40</v>
      </c>
      <c r="L3724"/>
    </row>
    <row r="3725" spans="2:12" ht="51" x14ac:dyDescent="0.25">
      <c r="B3725" s="250" t="s">
        <v>2272</v>
      </c>
      <c r="C3725" s="251" t="s">
        <v>1152</v>
      </c>
      <c r="D3725" s="250" t="s">
        <v>667</v>
      </c>
      <c r="E3725" s="250" t="s">
        <v>1153</v>
      </c>
      <c r="F3725" s="521" t="s">
        <v>3304</v>
      </c>
      <c r="G3725" s="521"/>
      <c r="H3725" s="252" t="s">
        <v>268</v>
      </c>
      <c r="I3725" s="253">
        <v>1</v>
      </c>
      <c r="J3725" s="254">
        <v>512.36</v>
      </c>
      <c r="K3725" s="254">
        <v>512.36</v>
      </c>
      <c r="L3725"/>
    </row>
    <row r="3726" spans="2:12" ht="30" x14ac:dyDescent="0.25">
      <c r="B3726" s="247" t="s">
        <v>47</v>
      </c>
      <c r="C3726" s="248" t="s">
        <v>24</v>
      </c>
      <c r="D3726" s="247" t="s">
        <v>50</v>
      </c>
      <c r="E3726" s="247" t="s">
        <v>2162</v>
      </c>
      <c r="F3726" s="248" t="s">
        <v>2154</v>
      </c>
      <c r="G3726" s="522" t="s">
        <v>2638</v>
      </c>
      <c r="H3726" s="522"/>
      <c r="I3726" s="522"/>
      <c r="J3726" s="522"/>
      <c r="K3726" s="248" t="s">
        <v>2642</v>
      </c>
      <c r="L3726"/>
    </row>
    <row r="3727" spans="2:12" ht="25.5" x14ac:dyDescent="0.25">
      <c r="B3727" s="255" t="s">
        <v>2273</v>
      </c>
      <c r="C3727" s="256" t="s">
        <v>2160</v>
      </c>
      <c r="D3727" s="255" t="s">
        <v>229</v>
      </c>
      <c r="E3727" s="255" t="s">
        <v>2161</v>
      </c>
      <c r="F3727" s="258">
        <v>0.53527979999999997</v>
      </c>
      <c r="G3727" s="255"/>
      <c r="H3727" s="255"/>
      <c r="I3727" s="255"/>
      <c r="J3727" s="270" t="s">
        <v>3587</v>
      </c>
      <c r="K3727" s="270" t="s">
        <v>3588</v>
      </c>
      <c r="L3727"/>
    </row>
    <row r="3728" spans="2:12" ht="25.5" x14ac:dyDescent="0.25">
      <c r="B3728" s="255" t="s">
        <v>2273</v>
      </c>
      <c r="C3728" s="256" t="s">
        <v>2176</v>
      </c>
      <c r="D3728" s="255" t="s">
        <v>229</v>
      </c>
      <c r="E3728" s="255" t="s">
        <v>2177</v>
      </c>
      <c r="F3728" s="258">
        <v>0.53527979999999997</v>
      </c>
      <c r="G3728" s="255"/>
      <c r="H3728" s="255"/>
      <c r="I3728" s="255"/>
      <c r="J3728" s="270" t="s">
        <v>3307</v>
      </c>
      <c r="K3728" s="270" t="s">
        <v>3589</v>
      </c>
      <c r="L3728"/>
    </row>
    <row r="3729" spans="2:12" ht="15" x14ac:dyDescent="0.25">
      <c r="B3729" s="526"/>
      <c r="C3729" s="526"/>
      <c r="D3729" s="526"/>
      <c r="E3729" s="526"/>
      <c r="F3729" s="526"/>
      <c r="G3729" s="526" t="s">
        <v>2686</v>
      </c>
      <c r="H3729" s="526"/>
      <c r="I3729" s="526"/>
      <c r="J3729" s="526"/>
      <c r="K3729" s="271">
        <v>0</v>
      </c>
      <c r="L3729"/>
    </row>
    <row r="3730" spans="2:12" ht="15" x14ac:dyDescent="0.25">
      <c r="B3730" s="526"/>
      <c r="C3730" s="526"/>
      <c r="D3730" s="526"/>
      <c r="E3730" s="526"/>
      <c r="F3730" s="526"/>
      <c r="G3730" s="526" t="s">
        <v>2687</v>
      </c>
      <c r="H3730" s="526"/>
      <c r="I3730" s="526"/>
      <c r="J3730" s="526"/>
      <c r="K3730" s="222">
        <v>20.720700000000001</v>
      </c>
      <c r="L3730"/>
    </row>
    <row r="3731" spans="2:12" ht="15" x14ac:dyDescent="0.25">
      <c r="B3731" s="526"/>
      <c r="C3731" s="526"/>
      <c r="D3731" s="526"/>
      <c r="E3731" s="526"/>
      <c r="F3731" s="526"/>
      <c r="G3731" s="526" t="s">
        <v>3310</v>
      </c>
      <c r="H3731" s="526"/>
      <c r="I3731" s="526"/>
      <c r="J3731" s="526"/>
      <c r="K3731" s="222">
        <v>20.720700000000001</v>
      </c>
      <c r="L3731"/>
    </row>
    <row r="3732" spans="2:12" ht="15" x14ac:dyDescent="0.25">
      <c r="B3732" s="526"/>
      <c r="C3732" s="526"/>
      <c r="D3732" s="526"/>
      <c r="E3732" s="526"/>
      <c r="F3732" s="526"/>
      <c r="G3732" s="526" t="s">
        <v>2633</v>
      </c>
      <c r="H3732" s="526"/>
      <c r="I3732" s="526"/>
      <c r="J3732" s="526"/>
      <c r="K3732" s="222">
        <v>1</v>
      </c>
      <c r="L3732"/>
    </row>
    <row r="3733" spans="2:12" ht="15" x14ac:dyDescent="0.25">
      <c r="B3733" s="526"/>
      <c r="C3733" s="526"/>
      <c r="D3733" s="526"/>
      <c r="E3733" s="526"/>
      <c r="F3733" s="526"/>
      <c r="G3733" s="526" t="s">
        <v>3311</v>
      </c>
      <c r="H3733" s="526"/>
      <c r="I3733" s="526"/>
      <c r="J3733" s="526"/>
      <c r="K3733" s="222">
        <v>20.720700000000001</v>
      </c>
      <c r="L3733"/>
    </row>
    <row r="3734" spans="2:12" ht="30" x14ac:dyDescent="0.25">
      <c r="B3734" s="520" t="s">
        <v>2635</v>
      </c>
      <c r="C3734" s="522" t="s">
        <v>24</v>
      </c>
      <c r="D3734" s="520" t="s">
        <v>50</v>
      </c>
      <c r="E3734" s="520" t="s">
        <v>3312</v>
      </c>
      <c r="F3734" s="522" t="s">
        <v>2154</v>
      </c>
      <c r="G3734" s="248" t="s">
        <v>2153</v>
      </c>
      <c r="H3734" s="248" t="s">
        <v>2637</v>
      </c>
      <c r="I3734" s="248"/>
      <c r="J3734" s="248"/>
      <c r="K3734" s="248" t="s">
        <v>2638</v>
      </c>
      <c r="L3734"/>
    </row>
    <row r="3735" spans="2:12" ht="25.5" x14ac:dyDescent="0.25">
      <c r="B3735" s="255" t="s">
        <v>2273</v>
      </c>
      <c r="C3735" s="256" t="s">
        <v>3590</v>
      </c>
      <c r="D3735" s="255" t="s">
        <v>667</v>
      </c>
      <c r="E3735" s="255" t="s">
        <v>3591</v>
      </c>
      <c r="F3735" s="258">
        <v>2</v>
      </c>
      <c r="G3735" s="257" t="s">
        <v>268</v>
      </c>
      <c r="H3735" s="527" t="s">
        <v>3592</v>
      </c>
      <c r="I3735" s="527"/>
      <c r="J3735" s="518"/>
      <c r="K3735" s="270" t="s">
        <v>3593</v>
      </c>
      <c r="L3735"/>
    </row>
    <row r="3736" spans="2:12" ht="38.25" x14ac:dyDescent="0.25">
      <c r="B3736" s="255" t="s">
        <v>2273</v>
      </c>
      <c r="C3736" s="256" t="s">
        <v>3594</v>
      </c>
      <c r="D3736" s="255" t="s">
        <v>667</v>
      </c>
      <c r="E3736" s="255" t="s">
        <v>3595</v>
      </c>
      <c r="F3736" s="258">
        <v>1</v>
      </c>
      <c r="G3736" s="257" t="s">
        <v>268</v>
      </c>
      <c r="H3736" s="527" t="s">
        <v>3596</v>
      </c>
      <c r="I3736" s="527"/>
      <c r="J3736" s="518"/>
      <c r="K3736" s="270" t="s">
        <v>3596</v>
      </c>
      <c r="L3736"/>
    </row>
    <row r="3737" spans="2:12" ht="15" x14ac:dyDescent="0.25">
      <c r="B3737" s="526"/>
      <c r="C3737" s="526"/>
      <c r="D3737" s="526"/>
      <c r="E3737" s="526"/>
      <c r="F3737" s="526"/>
      <c r="G3737" s="526" t="s">
        <v>3324</v>
      </c>
      <c r="H3737" s="526"/>
      <c r="I3737" s="526"/>
      <c r="J3737" s="526"/>
      <c r="K3737" s="222">
        <v>491.64</v>
      </c>
      <c r="L3737"/>
    </row>
    <row r="3738" spans="2:12" ht="25.5" x14ac:dyDescent="0.25">
      <c r="B3738" s="260"/>
      <c r="C3738" s="260"/>
      <c r="D3738" s="260"/>
      <c r="E3738" s="260"/>
      <c r="F3738" s="260" t="s">
        <v>2274</v>
      </c>
      <c r="G3738" s="261">
        <v>0</v>
      </c>
      <c r="H3738" s="260" t="s">
        <v>2275</v>
      </c>
      <c r="I3738" s="261">
        <v>20.72</v>
      </c>
      <c r="J3738" s="260" t="s">
        <v>2276</v>
      </c>
      <c r="K3738" s="261">
        <v>20.720700000000001</v>
      </c>
      <c r="L3738"/>
    </row>
    <row r="3739" spans="2:12" ht="25.5" x14ac:dyDescent="0.25">
      <c r="B3739" s="260"/>
      <c r="C3739" s="260"/>
      <c r="D3739" s="260"/>
      <c r="E3739" s="260"/>
      <c r="F3739" s="260" t="s">
        <v>2277</v>
      </c>
      <c r="G3739" s="261">
        <v>0</v>
      </c>
      <c r="H3739" s="260"/>
      <c r="I3739" s="519" t="s">
        <v>2278</v>
      </c>
      <c r="J3739" s="519"/>
      <c r="K3739" s="261">
        <v>512.36</v>
      </c>
      <c r="L3739"/>
    </row>
    <row r="3740" spans="2:12" ht="15.75" thickBot="1" x14ac:dyDescent="0.3">
      <c r="B3740" s="222"/>
      <c r="C3740" s="222"/>
      <c r="D3740" s="222"/>
      <c r="E3740" s="222"/>
      <c r="F3740" s="222"/>
      <c r="G3740" s="222"/>
      <c r="H3740" s="222" t="s">
        <v>2279</v>
      </c>
      <c r="I3740" s="262" t="s">
        <v>2553</v>
      </c>
      <c r="J3740" s="222" t="s">
        <v>2280</v>
      </c>
      <c r="K3740" s="263">
        <v>512.36</v>
      </c>
      <c r="L3740"/>
    </row>
    <row r="3741" spans="2:12" ht="15.75" thickTop="1" x14ac:dyDescent="0.25">
      <c r="B3741" s="264"/>
      <c r="C3741" s="264"/>
      <c r="D3741" s="264"/>
      <c r="E3741" s="264"/>
      <c r="F3741" s="264"/>
      <c r="G3741" s="264"/>
      <c r="H3741" s="264"/>
      <c r="I3741" s="264"/>
      <c r="J3741" s="264"/>
      <c r="K3741" s="264"/>
      <c r="L3741"/>
    </row>
    <row r="3742" spans="2:12" ht="45" x14ac:dyDescent="0.25">
      <c r="B3742" s="247" t="s">
        <v>1154</v>
      </c>
      <c r="C3742" s="248" t="s">
        <v>24</v>
      </c>
      <c r="D3742" s="247" t="s">
        <v>50</v>
      </c>
      <c r="E3742" s="247" t="s">
        <v>45</v>
      </c>
      <c r="F3742" s="520" t="s">
        <v>2152</v>
      </c>
      <c r="G3742" s="520"/>
      <c r="H3742" s="249" t="s">
        <v>39</v>
      </c>
      <c r="I3742" s="248" t="s">
        <v>41</v>
      </c>
      <c r="J3742" s="248" t="s">
        <v>2271</v>
      </c>
      <c r="K3742" s="248" t="s">
        <v>82</v>
      </c>
      <c r="L3742" s="248" t="s">
        <v>40</v>
      </c>
    </row>
    <row r="3743" spans="2:12" ht="38.25" x14ac:dyDescent="0.25">
      <c r="B3743" s="250" t="s">
        <v>2272</v>
      </c>
      <c r="C3743" s="251" t="s">
        <v>1155</v>
      </c>
      <c r="D3743" s="250" t="s">
        <v>1156</v>
      </c>
      <c r="E3743" s="250" t="s">
        <v>1157</v>
      </c>
      <c r="F3743" s="521" t="s">
        <v>2990</v>
      </c>
      <c r="G3743" s="521"/>
      <c r="H3743" s="252" t="s">
        <v>268</v>
      </c>
      <c r="I3743" s="253">
        <v>1</v>
      </c>
      <c r="J3743" s="254"/>
      <c r="K3743" s="254">
        <v>1309.1928</v>
      </c>
      <c r="L3743" s="254">
        <v>1309.1928</v>
      </c>
    </row>
    <row r="3744" spans="2:12" ht="25.5" x14ac:dyDescent="0.25">
      <c r="B3744" s="255" t="s">
        <v>2273</v>
      </c>
      <c r="C3744" s="256" t="s">
        <v>2165</v>
      </c>
      <c r="D3744" s="255" t="s">
        <v>229</v>
      </c>
      <c r="E3744" s="255" t="s">
        <v>2166</v>
      </c>
      <c r="F3744" s="518" t="s">
        <v>2162</v>
      </c>
      <c r="G3744" s="518"/>
      <c r="H3744" s="257" t="s">
        <v>231</v>
      </c>
      <c r="I3744" s="258">
        <v>1.44</v>
      </c>
      <c r="J3744" s="258">
        <v>0</v>
      </c>
      <c r="K3744" s="259">
        <v>23.41</v>
      </c>
      <c r="L3744" s="259">
        <v>33.71</v>
      </c>
    </row>
    <row r="3745" spans="2:12" ht="25.5" x14ac:dyDescent="0.25">
      <c r="B3745" s="255" t="s">
        <v>2273</v>
      </c>
      <c r="C3745" s="256" t="s">
        <v>3597</v>
      </c>
      <c r="D3745" s="255" t="s">
        <v>1156</v>
      </c>
      <c r="E3745" s="255" t="s">
        <v>3598</v>
      </c>
      <c r="F3745" s="518" t="s">
        <v>2283</v>
      </c>
      <c r="G3745" s="518"/>
      <c r="H3745" s="257" t="s">
        <v>279</v>
      </c>
      <c r="I3745" s="258">
        <v>1</v>
      </c>
      <c r="J3745" s="258">
        <v>0</v>
      </c>
      <c r="K3745" s="259">
        <v>1219.74</v>
      </c>
      <c r="L3745" s="259">
        <v>1219.74</v>
      </c>
    </row>
    <row r="3746" spans="2:12" ht="25.5" x14ac:dyDescent="0.25">
      <c r="B3746" s="255" t="s">
        <v>2273</v>
      </c>
      <c r="C3746" s="256" t="s">
        <v>2160</v>
      </c>
      <c r="D3746" s="255" t="s">
        <v>229</v>
      </c>
      <c r="E3746" s="255" t="s">
        <v>2161</v>
      </c>
      <c r="F3746" s="518" t="s">
        <v>2162</v>
      </c>
      <c r="G3746" s="518"/>
      <c r="H3746" s="257" t="s">
        <v>231</v>
      </c>
      <c r="I3746" s="258">
        <v>1.44</v>
      </c>
      <c r="J3746" s="258">
        <v>0</v>
      </c>
      <c r="K3746" s="259">
        <v>15.3</v>
      </c>
      <c r="L3746" s="259">
        <v>22.03</v>
      </c>
    </row>
    <row r="3747" spans="2:12" ht="25.5" x14ac:dyDescent="0.25">
      <c r="B3747" s="255" t="s">
        <v>2273</v>
      </c>
      <c r="C3747" s="256" t="s">
        <v>2176</v>
      </c>
      <c r="D3747" s="255" t="s">
        <v>229</v>
      </c>
      <c r="E3747" s="255" t="s">
        <v>2177</v>
      </c>
      <c r="F3747" s="518" t="s">
        <v>2162</v>
      </c>
      <c r="G3747" s="518"/>
      <c r="H3747" s="257" t="s">
        <v>231</v>
      </c>
      <c r="I3747" s="258">
        <v>1.44</v>
      </c>
      <c r="J3747" s="258">
        <v>0</v>
      </c>
      <c r="K3747" s="259">
        <v>23.41</v>
      </c>
      <c r="L3747" s="259">
        <v>33.71</v>
      </c>
    </row>
    <row r="3748" spans="2:12" ht="25.5" x14ac:dyDescent="0.25">
      <c r="B3748" s="260"/>
      <c r="C3748" s="260"/>
      <c r="D3748" s="260"/>
      <c r="E3748" s="260"/>
      <c r="F3748" s="260"/>
      <c r="G3748" s="260" t="s">
        <v>2274</v>
      </c>
      <c r="H3748" s="261">
        <v>45.94</v>
      </c>
      <c r="I3748" s="260" t="s">
        <v>2275</v>
      </c>
      <c r="J3748" s="261">
        <v>43.51</v>
      </c>
      <c r="K3748" s="260" t="s">
        <v>2276</v>
      </c>
      <c r="L3748" s="261">
        <v>89.452799999999996</v>
      </c>
    </row>
    <row r="3749" spans="2:12" ht="25.5" x14ac:dyDescent="0.25">
      <c r="B3749" s="260"/>
      <c r="C3749" s="260"/>
      <c r="D3749" s="260"/>
      <c r="E3749" s="260"/>
      <c r="F3749" s="260"/>
      <c r="G3749" s="260" t="s">
        <v>2277</v>
      </c>
      <c r="H3749" s="261">
        <v>0</v>
      </c>
      <c r="I3749" s="519"/>
      <c r="J3749" s="519" t="s">
        <v>2278</v>
      </c>
      <c r="K3749" s="260"/>
      <c r="L3749" s="261">
        <v>1309.1928</v>
      </c>
    </row>
    <row r="3750" spans="2:12" ht="13.5" thickBot="1" x14ac:dyDescent="0.3">
      <c r="B3750" s="222"/>
      <c r="C3750" s="222"/>
      <c r="D3750" s="222"/>
      <c r="E3750" s="222"/>
      <c r="F3750" s="222"/>
      <c r="G3750" s="222"/>
      <c r="H3750" s="222"/>
      <c r="I3750" s="222" t="s">
        <v>2279</v>
      </c>
      <c r="J3750" s="262" t="s">
        <v>2553</v>
      </c>
      <c r="K3750" s="222" t="s">
        <v>2280</v>
      </c>
      <c r="L3750" s="263">
        <v>1309.19</v>
      </c>
    </row>
    <row r="3751" spans="2:12" ht="13.5" thickTop="1" x14ac:dyDescent="0.25">
      <c r="B3751" s="264"/>
      <c r="C3751" s="264"/>
      <c r="D3751" s="264"/>
      <c r="E3751" s="264"/>
      <c r="F3751" s="264"/>
      <c r="G3751" s="264"/>
      <c r="H3751" s="264"/>
      <c r="I3751" s="264"/>
      <c r="J3751" s="264"/>
      <c r="K3751" s="264"/>
      <c r="L3751" s="264"/>
    </row>
    <row r="3752" spans="2:12" ht="45" x14ac:dyDescent="0.25">
      <c r="B3752" s="247" t="s">
        <v>1158</v>
      </c>
      <c r="C3752" s="248" t="s">
        <v>24</v>
      </c>
      <c r="D3752" s="247" t="s">
        <v>50</v>
      </c>
      <c r="E3752" s="247" t="s">
        <v>45</v>
      </c>
      <c r="F3752" s="520" t="s">
        <v>2152</v>
      </c>
      <c r="G3752" s="520"/>
      <c r="H3752" s="249" t="s">
        <v>39</v>
      </c>
      <c r="I3752" s="248" t="s">
        <v>41</v>
      </c>
      <c r="J3752" s="248" t="s">
        <v>2271</v>
      </c>
      <c r="K3752" s="248" t="s">
        <v>82</v>
      </c>
      <c r="L3752" s="248" t="s">
        <v>40</v>
      </c>
    </row>
    <row r="3753" spans="2:12" ht="25.5" x14ac:dyDescent="0.25">
      <c r="B3753" s="250" t="s">
        <v>2272</v>
      </c>
      <c r="C3753" s="251" t="s">
        <v>1159</v>
      </c>
      <c r="D3753" s="250" t="s">
        <v>229</v>
      </c>
      <c r="E3753" s="250" t="s">
        <v>1160</v>
      </c>
      <c r="F3753" s="521">
        <v>7</v>
      </c>
      <c r="G3753" s="521"/>
      <c r="H3753" s="252" t="s">
        <v>279</v>
      </c>
      <c r="I3753" s="253">
        <v>1</v>
      </c>
      <c r="J3753" s="254"/>
      <c r="K3753" s="254">
        <v>150.79</v>
      </c>
      <c r="L3753" s="254">
        <v>150.79</v>
      </c>
    </row>
    <row r="3754" spans="2:12" ht="25.5" x14ac:dyDescent="0.25">
      <c r="B3754" s="255" t="s">
        <v>2273</v>
      </c>
      <c r="C3754" s="256" t="s">
        <v>2591</v>
      </c>
      <c r="D3754" s="255" t="s">
        <v>229</v>
      </c>
      <c r="E3754" s="255" t="s">
        <v>2592</v>
      </c>
      <c r="F3754" s="518" t="s">
        <v>2283</v>
      </c>
      <c r="G3754" s="518"/>
      <c r="H3754" s="257" t="s">
        <v>268</v>
      </c>
      <c r="I3754" s="258">
        <v>1</v>
      </c>
      <c r="J3754" s="258">
        <v>0</v>
      </c>
      <c r="K3754" s="259">
        <v>90.51</v>
      </c>
      <c r="L3754" s="259">
        <v>90.51</v>
      </c>
    </row>
    <row r="3755" spans="2:12" ht="25.5" x14ac:dyDescent="0.25">
      <c r="B3755" s="255" t="s">
        <v>2273</v>
      </c>
      <c r="C3755" s="256" t="s">
        <v>2176</v>
      </c>
      <c r="D3755" s="255" t="s">
        <v>229</v>
      </c>
      <c r="E3755" s="255" t="s">
        <v>2177</v>
      </c>
      <c r="F3755" s="518" t="s">
        <v>2162</v>
      </c>
      <c r="G3755" s="518"/>
      <c r="H3755" s="257" t="s">
        <v>231</v>
      </c>
      <c r="I3755" s="258">
        <v>1.5</v>
      </c>
      <c r="J3755" s="258">
        <v>0</v>
      </c>
      <c r="K3755" s="259">
        <v>23.41</v>
      </c>
      <c r="L3755" s="259">
        <v>35.119999999999997</v>
      </c>
    </row>
    <row r="3756" spans="2:12" ht="25.5" x14ac:dyDescent="0.25">
      <c r="B3756" s="255" t="s">
        <v>2273</v>
      </c>
      <c r="C3756" s="256" t="s">
        <v>2163</v>
      </c>
      <c r="D3756" s="255" t="s">
        <v>229</v>
      </c>
      <c r="E3756" s="255" t="s">
        <v>2164</v>
      </c>
      <c r="F3756" s="518" t="s">
        <v>2162</v>
      </c>
      <c r="G3756" s="518"/>
      <c r="H3756" s="257" t="s">
        <v>231</v>
      </c>
      <c r="I3756" s="258">
        <v>1.5</v>
      </c>
      <c r="J3756" s="258">
        <v>0</v>
      </c>
      <c r="K3756" s="259">
        <v>16.78</v>
      </c>
      <c r="L3756" s="259">
        <v>25.17</v>
      </c>
    </row>
    <row r="3757" spans="2:12" ht="25.5" x14ac:dyDescent="0.25">
      <c r="B3757" s="260"/>
      <c r="C3757" s="260"/>
      <c r="D3757" s="260"/>
      <c r="E3757" s="260"/>
      <c r="F3757" s="260"/>
      <c r="G3757" s="260" t="s">
        <v>2274</v>
      </c>
      <c r="H3757" s="261">
        <v>30.96</v>
      </c>
      <c r="I3757" s="260" t="s">
        <v>2275</v>
      </c>
      <c r="J3757" s="261">
        <v>29.32</v>
      </c>
      <c r="K3757" s="260" t="s">
        <v>2276</v>
      </c>
      <c r="L3757" s="261">
        <v>60.28</v>
      </c>
    </row>
    <row r="3758" spans="2:12" ht="25.5" x14ac:dyDescent="0.25">
      <c r="B3758" s="260"/>
      <c r="C3758" s="260"/>
      <c r="D3758" s="260"/>
      <c r="E3758" s="260"/>
      <c r="F3758" s="260"/>
      <c r="G3758" s="260" t="s">
        <v>2277</v>
      </c>
      <c r="H3758" s="261">
        <v>0</v>
      </c>
      <c r="I3758" s="519"/>
      <c r="J3758" s="519" t="s">
        <v>2278</v>
      </c>
      <c r="K3758" s="260"/>
      <c r="L3758" s="261">
        <v>150.79</v>
      </c>
    </row>
    <row r="3759" spans="2:12" ht="13.5" thickBot="1" x14ac:dyDescent="0.3">
      <c r="B3759" s="222"/>
      <c r="C3759" s="222"/>
      <c r="D3759" s="222"/>
      <c r="E3759" s="222"/>
      <c r="F3759" s="222"/>
      <c r="G3759" s="222"/>
      <c r="H3759" s="222"/>
      <c r="I3759" s="222" t="s">
        <v>2279</v>
      </c>
      <c r="J3759" s="262" t="s">
        <v>2553</v>
      </c>
      <c r="K3759" s="222" t="s">
        <v>2280</v>
      </c>
      <c r="L3759" s="263">
        <v>150.79</v>
      </c>
    </row>
    <row r="3760" spans="2:12" ht="13.5" thickTop="1" x14ac:dyDescent="0.25">
      <c r="B3760" s="264"/>
      <c r="C3760" s="264"/>
      <c r="D3760" s="264"/>
      <c r="E3760" s="264"/>
      <c r="F3760" s="264"/>
      <c r="G3760" s="264"/>
      <c r="H3760" s="264"/>
      <c r="I3760" s="264"/>
      <c r="J3760" s="264"/>
      <c r="K3760" s="264"/>
      <c r="L3760" s="264"/>
    </row>
    <row r="3761" spans="2:12" ht="45" x14ac:dyDescent="0.25">
      <c r="B3761" s="247" t="s">
        <v>1161</v>
      </c>
      <c r="C3761" s="248" t="s">
        <v>24</v>
      </c>
      <c r="D3761" s="247" t="s">
        <v>50</v>
      </c>
      <c r="E3761" s="247" t="s">
        <v>45</v>
      </c>
      <c r="F3761" s="520" t="s">
        <v>2152</v>
      </c>
      <c r="G3761" s="520"/>
      <c r="H3761" s="249" t="s">
        <v>39</v>
      </c>
      <c r="I3761" s="248" t="s">
        <v>41</v>
      </c>
      <c r="J3761" s="248" t="s">
        <v>2271</v>
      </c>
      <c r="K3761" s="248" t="s">
        <v>82</v>
      </c>
      <c r="L3761" s="248" t="s">
        <v>40</v>
      </c>
    </row>
    <row r="3762" spans="2:12" ht="51" x14ac:dyDescent="0.25">
      <c r="B3762" s="250" t="s">
        <v>2272</v>
      </c>
      <c r="C3762" s="251" t="s">
        <v>1162</v>
      </c>
      <c r="D3762" s="250" t="s">
        <v>1163</v>
      </c>
      <c r="E3762" s="250" t="s">
        <v>1164</v>
      </c>
      <c r="F3762" s="521">
        <v>12</v>
      </c>
      <c r="G3762" s="521"/>
      <c r="H3762" s="252" t="s">
        <v>428</v>
      </c>
      <c r="I3762" s="253">
        <v>1</v>
      </c>
      <c r="J3762" s="254"/>
      <c r="K3762" s="254">
        <v>765.71</v>
      </c>
      <c r="L3762" s="254">
        <v>765.71</v>
      </c>
    </row>
    <row r="3763" spans="2:12" ht="25.5" x14ac:dyDescent="0.25">
      <c r="B3763" s="255" t="s">
        <v>2273</v>
      </c>
      <c r="C3763" s="256" t="s">
        <v>2176</v>
      </c>
      <c r="D3763" s="255" t="s">
        <v>229</v>
      </c>
      <c r="E3763" s="255" t="s">
        <v>2177</v>
      </c>
      <c r="F3763" s="518" t="s">
        <v>2162</v>
      </c>
      <c r="G3763" s="518"/>
      <c r="H3763" s="257" t="s">
        <v>231</v>
      </c>
      <c r="I3763" s="258">
        <v>3</v>
      </c>
      <c r="J3763" s="258">
        <v>0</v>
      </c>
      <c r="K3763" s="259">
        <v>23.41</v>
      </c>
      <c r="L3763" s="259">
        <v>70.23</v>
      </c>
    </row>
    <row r="3764" spans="2:12" ht="25.5" x14ac:dyDescent="0.25">
      <c r="B3764" s="255" t="s">
        <v>2273</v>
      </c>
      <c r="C3764" s="256" t="s">
        <v>2160</v>
      </c>
      <c r="D3764" s="255" t="s">
        <v>229</v>
      </c>
      <c r="E3764" s="255" t="s">
        <v>2161</v>
      </c>
      <c r="F3764" s="518" t="s">
        <v>2162</v>
      </c>
      <c r="G3764" s="518"/>
      <c r="H3764" s="257" t="s">
        <v>231</v>
      </c>
      <c r="I3764" s="258">
        <v>3</v>
      </c>
      <c r="J3764" s="258">
        <v>0</v>
      </c>
      <c r="K3764" s="259">
        <v>15.3</v>
      </c>
      <c r="L3764" s="259">
        <v>45.9</v>
      </c>
    </row>
    <row r="3765" spans="2:12" ht="38.25" x14ac:dyDescent="0.25">
      <c r="B3765" s="255" t="s">
        <v>2273</v>
      </c>
      <c r="C3765" s="256" t="s">
        <v>3599</v>
      </c>
      <c r="D3765" s="255" t="s">
        <v>1163</v>
      </c>
      <c r="E3765" s="255" t="s">
        <v>3600</v>
      </c>
      <c r="F3765" s="518" t="s">
        <v>2283</v>
      </c>
      <c r="G3765" s="518"/>
      <c r="H3765" s="257" t="s">
        <v>428</v>
      </c>
      <c r="I3765" s="258">
        <v>1</v>
      </c>
      <c r="J3765" s="258">
        <v>0</v>
      </c>
      <c r="K3765" s="259">
        <v>649.58000000000004</v>
      </c>
      <c r="L3765" s="259">
        <v>649.58000000000004</v>
      </c>
    </row>
    <row r="3766" spans="2:12" ht="25.5" x14ac:dyDescent="0.25">
      <c r="B3766" s="260"/>
      <c r="C3766" s="260"/>
      <c r="D3766" s="260"/>
      <c r="E3766" s="260"/>
      <c r="F3766" s="260"/>
      <c r="G3766" s="260" t="s">
        <v>2274</v>
      </c>
      <c r="H3766" s="261">
        <v>59.64</v>
      </c>
      <c r="I3766" s="260" t="s">
        <v>2275</v>
      </c>
      <c r="J3766" s="261">
        <v>56.49</v>
      </c>
      <c r="K3766" s="260" t="s">
        <v>2276</v>
      </c>
      <c r="L3766" s="261">
        <v>116.13</v>
      </c>
    </row>
    <row r="3767" spans="2:12" ht="25.5" x14ac:dyDescent="0.25">
      <c r="B3767" s="260"/>
      <c r="C3767" s="260"/>
      <c r="D3767" s="260"/>
      <c r="E3767" s="260"/>
      <c r="F3767" s="260"/>
      <c r="G3767" s="260" t="s">
        <v>2277</v>
      </c>
      <c r="H3767" s="261">
        <v>0</v>
      </c>
      <c r="I3767" s="519"/>
      <c r="J3767" s="519" t="s">
        <v>2278</v>
      </c>
      <c r="K3767" s="260"/>
      <c r="L3767" s="261">
        <v>765.71</v>
      </c>
    </row>
    <row r="3768" spans="2:12" ht="13.5" thickBot="1" x14ac:dyDescent="0.3">
      <c r="B3768" s="222"/>
      <c r="C3768" s="222"/>
      <c r="D3768" s="222"/>
      <c r="E3768" s="222"/>
      <c r="F3768" s="222"/>
      <c r="G3768" s="222"/>
      <c r="H3768" s="222"/>
      <c r="I3768" s="222" t="s">
        <v>2279</v>
      </c>
      <c r="J3768" s="262" t="s">
        <v>2553</v>
      </c>
      <c r="K3768" s="222" t="s">
        <v>2280</v>
      </c>
      <c r="L3768" s="263">
        <v>765.71</v>
      </c>
    </row>
    <row r="3769" spans="2:12" ht="13.5" thickTop="1" x14ac:dyDescent="0.25">
      <c r="B3769" s="264"/>
      <c r="C3769" s="264"/>
      <c r="D3769" s="264"/>
      <c r="E3769" s="264"/>
      <c r="F3769" s="264"/>
      <c r="G3769" s="264"/>
      <c r="H3769" s="264"/>
      <c r="I3769" s="264"/>
      <c r="J3769" s="264"/>
      <c r="K3769" s="264"/>
      <c r="L3769" s="264"/>
    </row>
    <row r="3770" spans="2:12" ht="45" x14ac:dyDescent="0.25">
      <c r="B3770" s="247" t="s">
        <v>1165</v>
      </c>
      <c r="C3770" s="248" t="s">
        <v>24</v>
      </c>
      <c r="D3770" s="247" t="s">
        <v>50</v>
      </c>
      <c r="E3770" s="247" t="s">
        <v>45</v>
      </c>
      <c r="F3770" s="520" t="s">
        <v>2152</v>
      </c>
      <c r="G3770" s="520"/>
      <c r="H3770" s="249" t="s">
        <v>39</v>
      </c>
      <c r="I3770" s="248" t="s">
        <v>41</v>
      </c>
      <c r="J3770" s="248" t="s">
        <v>82</v>
      </c>
      <c r="K3770" s="248" t="s">
        <v>40</v>
      </c>
      <c r="L3770"/>
    </row>
    <row r="3771" spans="2:12" ht="38.25" x14ac:dyDescent="0.25">
      <c r="B3771" s="250" t="s">
        <v>2272</v>
      </c>
      <c r="C3771" s="251" t="s">
        <v>1166</v>
      </c>
      <c r="D3771" s="250" t="s">
        <v>462</v>
      </c>
      <c r="E3771" s="250" t="s">
        <v>1167</v>
      </c>
      <c r="F3771" s="521" t="s">
        <v>2854</v>
      </c>
      <c r="G3771" s="521"/>
      <c r="H3771" s="252" t="s">
        <v>268</v>
      </c>
      <c r="I3771" s="253">
        <v>1</v>
      </c>
      <c r="J3771" s="254">
        <v>1116.3499999999999</v>
      </c>
      <c r="K3771" s="254">
        <v>1116.3499999999999</v>
      </c>
      <c r="L3771"/>
    </row>
    <row r="3772" spans="2:12" ht="15" x14ac:dyDescent="0.25">
      <c r="B3772" s="247" t="s">
        <v>38</v>
      </c>
      <c r="C3772" s="248" t="s">
        <v>24</v>
      </c>
      <c r="D3772" s="247" t="s">
        <v>50</v>
      </c>
      <c r="E3772" s="247" t="s">
        <v>45</v>
      </c>
      <c r="F3772" s="520" t="s">
        <v>2152</v>
      </c>
      <c r="G3772" s="522"/>
      <c r="H3772" s="249" t="s">
        <v>39</v>
      </c>
      <c r="I3772" s="248" t="s">
        <v>41</v>
      </c>
      <c r="J3772" s="248" t="s">
        <v>82</v>
      </c>
      <c r="K3772" s="248" t="s">
        <v>40</v>
      </c>
      <c r="L3772"/>
    </row>
    <row r="3773" spans="2:12" ht="25.5" x14ac:dyDescent="0.25">
      <c r="B3773" s="255" t="s">
        <v>2273</v>
      </c>
      <c r="C3773" s="256" t="s">
        <v>2176</v>
      </c>
      <c r="D3773" s="255" t="s">
        <v>229</v>
      </c>
      <c r="E3773" s="255" t="s">
        <v>2177</v>
      </c>
      <c r="F3773" s="518" t="s">
        <v>2162</v>
      </c>
      <c r="G3773" s="518"/>
      <c r="H3773" s="257" t="s">
        <v>231</v>
      </c>
      <c r="I3773" s="258">
        <v>8</v>
      </c>
      <c r="J3773" s="259" t="s">
        <v>2222</v>
      </c>
      <c r="K3773" s="270" t="s">
        <v>3601</v>
      </c>
      <c r="L3773"/>
    </row>
    <row r="3774" spans="2:12" ht="63.75" x14ac:dyDescent="0.25">
      <c r="B3774" s="265" t="s">
        <v>2272</v>
      </c>
      <c r="C3774" s="266" t="s">
        <v>3602</v>
      </c>
      <c r="D3774" s="265" t="s">
        <v>434</v>
      </c>
      <c r="E3774" s="265" t="s">
        <v>3603</v>
      </c>
      <c r="F3774" s="524" t="s">
        <v>2672</v>
      </c>
      <c r="G3774" s="524"/>
      <c r="H3774" s="267" t="s">
        <v>284</v>
      </c>
      <c r="I3774" s="268">
        <v>1.9E-2</v>
      </c>
      <c r="J3774" s="269" t="s">
        <v>3604</v>
      </c>
      <c r="K3774" s="272" t="s">
        <v>3605</v>
      </c>
      <c r="L3774"/>
    </row>
    <row r="3775" spans="2:12" ht="25.5" x14ac:dyDescent="0.25">
      <c r="B3775" s="255" t="s">
        <v>2273</v>
      </c>
      <c r="C3775" s="256" t="s">
        <v>2165</v>
      </c>
      <c r="D3775" s="255" t="s">
        <v>229</v>
      </c>
      <c r="E3775" s="255" t="s">
        <v>2166</v>
      </c>
      <c r="F3775" s="518" t="s">
        <v>2162</v>
      </c>
      <c r="G3775" s="518"/>
      <c r="H3775" s="257" t="s">
        <v>231</v>
      </c>
      <c r="I3775" s="258">
        <v>2</v>
      </c>
      <c r="J3775" s="259" t="s">
        <v>2222</v>
      </c>
      <c r="K3775" s="270" t="s">
        <v>3606</v>
      </c>
      <c r="L3775"/>
    </row>
    <row r="3776" spans="2:12" ht="25.5" x14ac:dyDescent="0.25">
      <c r="B3776" s="255" t="s">
        <v>2273</v>
      </c>
      <c r="C3776" s="256" t="s">
        <v>3607</v>
      </c>
      <c r="D3776" s="255" t="s">
        <v>462</v>
      </c>
      <c r="E3776" s="255" t="s">
        <v>3608</v>
      </c>
      <c r="F3776" s="518" t="s">
        <v>2283</v>
      </c>
      <c r="G3776" s="518"/>
      <c r="H3776" s="257" t="s">
        <v>268</v>
      </c>
      <c r="I3776" s="258">
        <v>1</v>
      </c>
      <c r="J3776" s="259" t="s">
        <v>3609</v>
      </c>
      <c r="K3776" s="270" t="s">
        <v>3609</v>
      </c>
      <c r="L3776"/>
    </row>
    <row r="3777" spans="2:12" ht="25.5" x14ac:dyDescent="0.25">
      <c r="B3777" s="255" t="s">
        <v>2273</v>
      </c>
      <c r="C3777" s="256" t="s">
        <v>2160</v>
      </c>
      <c r="D3777" s="255" t="s">
        <v>229</v>
      </c>
      <c r="E3777" s="255" t="s">
        <v>2161</v>
      </c>
      <c r="F3777" s="518" t="s">
        <v>2162</v>
      </c>
      <c r="G3777" s="518"/>
      <c r="H3777" s="257" t="s">
        <v>231</v>
      </c>
      <c r="I3777" s="258">
        <v>3</v>
      </c>
      <c r="J3777" s="259" t="s">
        <v>2220</v>
      </c>
      <c r="K3777" s="270" t="s">
        <v>3610</v>
      </c>
      <c r="L3777"/>
    </row>
    <row r="3778" spans="2:12" ht="15" x14ac:dyDescent="0.25">
      <c r="B3778" s="523" t="s">
        <v>2697</v>
      </c>
      <c r="C3778" s="522"/>
      <c r="D3778" s="522"/>
      <c r="E3778" s="522"/>
      <c r="F3778" s="522"/>
      <c r="G3778" s="522"/>
      <c r="H3778" s="522"/>
      <c r="I3778" s="522"/>
      <c r="J3778" s="522"/>
      <c r="K3778" s="522"/>
      <c r="L3778"/>
    </row>
    <row r="3779" spans="2:12" ht="15" x14ac:dyDescent="0.25">
      <c r="B3779" s="247" t="s">
        <v>38</v>
      </c>
      <c r="C3779" s="248" t="s">
        <v>24</v>
      </c>
      <c r="D3779" s="247" t="s">
        <v>50</v>
      </c>
      <c r="E3779" s="247" t="s">
        <v>45</v>
      </c>
      <c r="F3779" s="520" t="s">
        <v>2152</v>
      </c>
      <c r="G3779" s="522"/>
      <c r="H3779" s="249" t="s">
        <v>39</v>
      </c>
      <c r="I3779" s="248" t="s">
        <v>41</v>
      </c>
      <c r="J3779" s="248" t="s">
        <v>82</v>
      </c>
      <c r="K3779" s="248" t="s">
        <v>40</v>
      </c>
      <c r="L3779"/>
    </row>
    <row r="3780" spans="2:12" ht="25.5" x14ac:dyDescent="0.25">
      <c r="B3780" s="255" t="s">
        <v>2273</v>
      </c>
      <c r="C3780" s="256" t="s">
        <v>2176</v>
      </c>
      <c r="D3780" s="255" t="s">
        <v>229</v>
      </c>
      <c r="E3780" s="255" t="s">
        <v>2177</v>
      </c>
      <c r="F3780" s="518" t="s">
        <v>2162</v>
      </c>
      <c r="G3780" s="518"/>
      <c r="H3780" s="257" t="s">
        <v>231</v>
      </c>
      <c r="I3780" s="258">
        <v>8</v>
      </c>
      <c r="J3780" s="259" t="s">
        <v>2222</v>
      </c>
      <c r="K3780" s="270" t="s">
        <v>3601</v>
      </c>
      <c r="L3780"/>
    </row>
    <row r="3781" spans="2:12" ht="25.5" x14ac:dyDescent="0.25">
      <c r="B3781" s="255" t="s">
        <v>2273</v>
      </c>
      <c r="C3781" s="256" t="s">
        <v>2194</v>
      </c>
      <c r="D3781" s="255" t="s">
        <v>229</v>
      </c>
      <c r="E3781" s="255" t="s">
        <v>2195</v>
      </c>
      <c r="F3781" s="518" t="s">
        <v>2162</v>
      </c>
      <c r="G3781" s="518"/>
      <c r="H3781" s="257" t="s">
        <v>231</v>
      </c>
      <c r="I3781" s="258">
        <v>6.0229999999999999E-2</v>
      </c>
      <c r="J3781" s="259" t="s">
        <v>2081</v>
      </c>
      <c r="K3781" s="270" t="s">
        <v>3169</v>
      </c>
      <c r="L3781"/>
    </row>
    <row r="3782" spans="2:12" ht="25.5" x14ac:dyDescent="0.25">
      <c r="B3782" s="255" t="s">
        <v>2273</v>
      </c>
      <c r="C3782" s="256" t="s">
        <v>2445</v>
      </c>
      <c r="D3782" s="255" t="s">
        <v>229</v>
      </c>
      <c r="E3782" s="255" t="s">
        <v>2446</v>
      </c>
      <c r="F3782" s="518" t="s">
        <v>2283</v>
      </c>
      <c r="G3782" s="518"/>
      <c r="H3782" s="257" t="s">
        <v>360</v>
      </c>
      <c r="I3782" s="258">
        <v>2.5819100000000001</v>
      </c>
      <c r="J3782" s="259" t="s">
        <v>2140</v>
      </c>
      <c r="K3782" s="270" t="s">
        <v>3611</v>
      </c>
      <c r="L3782"/>
    </row>
    <row r="3783" spans="2:12" ht="25.5" x14ac:dyDescent="0.25">
      <c r="B3783" s="255" t="s">
        <v>2273</v>
      </c>
      <c r="C3783" s="256" t="s">
        <v>2160</v>
      </c>
      <c r="D3783" s="255" t="s">
        <v>229</v>
      </c>
      <c r="E3783" s="255" t="s">
        <v>2161</v>
      </c>
      <c r="F3783" s="518" t="s">
        <v>2162</v>
      </c>
      <c r="G3783" s="518"/>
      <c r="H3783" s="257" t="s">
        <v>231</v>
      </c>
      <c r="I3783" s="258">
        <v>3.01444</v>
      </c>
      <c r="J3783" s="259" t="s">
        <v>2220</v>
      </c>
      <c r="K3783" s="270" t="s">
        <v>3612</v>
      </c>
      <c r="L3783"/>
    </row>
    <row r="3784" spans="2:12" ht="38.25" x14ac:dyDescent="0.25">
      <c r="B3784" s="255" t="s">
        <v>2273</v>
      </c>
      <c r="C3784" s="256" t="s">
        <v>3613</v>
      </c>
      <c r="D3784" s="255" t="s">
        <v>434</v>
      </c>
      <c r="E3784" s="255" t="s">
        <v>3614</v>
      </c>
      <c r="F3784" s="518" t="s">
        <v>2961</v>
      </c>
      <c r="G3784" s="518"/>
      <c r="H3784" s="257" t="s">
        <v>428</v>
      </c>
      <c r="I3784" s="258">
        <v>5.7303239999999998E-6</v>
      </c>
      <c r="J3784" s="259" t="s">
        <v>3615</v>
      </c>
      <c r="K3784" s="270" t="s">
        <v>2928</v>
      </c>
      <c r="L3784"/>
    </row>
    <row r="3785" spans="2:12" ht="25.5" x14ac:dyDescent="0.25">
      <c r="B3785" s="255" t="s">
        <v>2273</v>
      </c>
      <c r="C3785" s="256" t="s">
        <v>2530</v>
      </c>
      <c r="D3785" s="255" t="s">
        <v>229</v>
      </c>
      <c r="E3785" s="255" t="s">
        <v>2531</v>
      </c>
      <c r="F3785" s="518" t="s">
        <v>2283</v>
      </c>
      <c r="G3785" s="518"/>
      <c r="H3785" s="257" t="s">
        <v>284</v>
      </c>
      <c r="I3785" s="258">
        <v>2.299E-2</v>
      </c>
      <c r="J3785" s="259" t="s">
        <v>3616</v>
      </c>
      <c r="K3785" s="270" t="s">
        <v>2835</v>
      </c>
      <c r="L3785"/>
    </row>
    <row r="3786" spans="2:12" ht="25.5" x14ac:dyDescent="0.25">
      <c r="B3786" s="255" t="s">
        <v>2273</v>
      </c>
      <c r="C3786" s="256" t="s">
        <v>2516</v>
      </c>
      <c r="D3786" s="255" t="s">
        <v>229</v>
      </c>
      <c r="E3786" s="255" t="s">
        <v>2517</v>
      </c>
      <c r="F3786" s="518" t="s">
        <v>2283</v>
      </c>
      <c r="G3786" s="518"/>
      <c r="H3786" s="257" t="s">
        <v>360</v>
      </c>
      <c r="I3786" s="258">
        <v>3.4426100000000002</v>
      </c>
      <c r="J3786" s="259" t="s">
        <v>3617</v>
      </c>
      <c r="K3786" s="270" t="s">
        <v>3618</v>
      </c>
      <c r="L3786"/>
    </row>
    <row r="3787" spans="2:12" ht="25.5" x14ac:dyDescent="0.25">
      <c r="B3787" s="255" t="s">
        <v>2273</v>
      </c>
      <c r="C3787" s="256" t="s">
        <v>2609</v>
      </c>
      <c r="D3787" s="255" t="s">
        <v>229</v>
      </c>
      <c r="E3787" s="255" t="s">
        <v>2610</v>
      </c>
      <c r="F3787" s="518" t="s">
        <v>2283</v>
      </c>
      <c r="G3787" s="518"/>
      <c r="H3787" s="257" t="s">
        <v>2611</v>
      </c>
      <c r="I3787" s="258">
        <v>3.5150000000000001E-2</v>
      </c>
      <c r="J3787" s="259" t="s">
        <v>2111</v>
      </c>
      <c r="K3787" s="270" t="s">
        <v>2143</v>
      </c>
      <c r="L3787"/>
    </row>
    <row r="3788" spans="2:12" ht="25.5" x14ac:dyDescent="0.25">
      <c r="B3788" s="255" t="s">
        <v>2273</v>
      </c>
      <c r="C3788" s="256" t="s">
        <v>2165</v>
      </c>
      <c r="D3788" s="255" t="s">
        <v>229</v>
      </c>
      <c r="E3788" s="255" t="s">
        <v>2166</v>
      </c>
      <c r="F3788" s="518" t="s">
        <v>2162</v>
      </c>
      <c r="G3788" s="518"/>
      <c r="H3788" s="257" t="s">
        <v>231</v>
      </c>
      <c r="I3788" s="258">
        <v>2</v>
      </c>
      <c r="J3788" s="259" t="s">
        <v>2222</v>
      </c>
      <c r="K3788" s="270" t="s">
        <v>3606</v>
      </c>
      <c r="L3788"/>
    </row>
    <row r="3789" spans="2:12" ht="25.5" x14ac:dyDescent="0.25">
      <c r="B3789" s="255" t="s">
        <v>2273</v>
      </c>
      <c r="C3789" s="256" t="s">
        <v>3607</v>
      </c>
      <c r="D3789" s="255" t="s">
        <v>462</v>
      </c>
      <c r="E3789" s="255" t="s">
        <v>3608</v>
      </c>
      <c r="F3789" s="518" t="s">
        <v>2283</v>
      </c>
      <c r="G3789" s="518"/>
      <c r="H3789" s="257" t="s">
        <v>268</v>
      </c>
      <c r="I3789" s="258">
        <v>1</v>
      </c>
      <c r="J3789" s="259" t="s">
        <v>3609</v>
      </c>
      <c r="K3789" s="270" t="s">
        <v>3609</v>
      </c>
      <c r="L3789"/>
    </row>
    <row r="3790" spans="2:12" ht="25.5" x14ac:dyDescent="0.25">
      <c r="B3790" s="260"/>
      <c r="C3790" s="260"/>
      <c r="D3790" s="260"/>
      <c r="E3790" s="260"/>
      <c r="F3790" s="260" t="s">
        <v>2274</v>
      </c>
      <c r="G3790" s="261">
        <v>144.49</v>
      </c>
      <c r="H3790" s="260" t="s">
        <v>2275</v>
      </c>
      <c r="I3790" s="261">
        <v>136.84</v>
      </c>
      <c r="J3790" s="260" t="s">
        <v>2276</v>
      </c>
      <c r="K3790" s="261">
        <v>281.33</v>
      </c>
      <c r="L3790"/>
    </row>
    <row r="3791" spans="2:12" ht="25.5" x14ac:dyDescent="0.25">
      <c r="B3791" s="260"/>
      <c r="C3791" s="260"/>
      <c r="D3791" s="260"/>
      <c r="E3791" s="260"/>
      <c r="F3791" s="260" t="s">
        <v>2277</v>
      </c>
      <c r="G3791" s="261">
        <v>0</v>
      </c>
      <c r="H3791" s="260"/>
      <c r="I3791" s="519" t="s">
        <v>2278</v>
      </c>
      <c r="J3791" s="519"/>
      <c r="K3791" s="261">
        <v>1116.3499999999999</v>
      </c>
      <c r="L3791"/>
    </row>
    <row r="3792" spans="2:12" ht="15.75" thickBot="1" x14ac:dyDescent="0.3">
      <c r="B3792" s="222"/>
      <c r="C3792" s="222"/>
      <c r="D3792" s="222"/>
      <c r="E3792" s="222"/>
      <c r="F3792" s="222"/>
      <c r="G3792" s="222"/>
      <c r="H3792" s="222" t="s">
        <v>2279</v>
      </c>
      <c r="I3792" s="262" t="s">
        <v>2553</v>
      </c>
      <c r="J3792" s="222" t="s">
        <v>2280</v>
      </c>
      <c r="K3792" s="263">
        <v>1116.3499999999999</v>
      </c>
      <c r="L3792"/>
    </row>
    <row r="3793" spans="2:12" ht="15.75" thickTop="1" x14ac:dyDescent="0.25">
      <c r="B3793" s="264"/>
      <c r="C3793" s="264"/>
      <c r="D3793" s="264"/>
      <c r="E3793" s="264"/>
      <c r="F3793" s="264"/>
      <c r="G3793" s="264"/>
      <c r="H3793" s="264"/>
      <c r="I3793" s="264"/>
      <c r="J3793" s="264"/>
      <c r="K3793" s="264"/>
      <c r="L3793"/>
    </row>
    <row r="3794" spans="2:12" ht="45" x14ac:dyDescent="0.25">
      <c r="B3794" s="247" t="s">
        <v>1168</v>
      </c>
      <c r="C3794" s="248" t="s">
        <v>24</v>
      </c>
      <c r="D3794" s="247" t="s">
        <v>50</v>
      </c>
      <c r="E3794" s="247" t="s">
        <v>45</v>
      </c>
      <c r="F3794" s="520" t="s">
        <v>2152</v>
      </c>
      <c r="G3794" s="520"/>
      <c r="H3794" s="249" t="s">
        <v>39</v>
      </c>
      <c r="I3794" s="248" t="s">
        <v>41</v>
      </c>
      <c r="J3794" s="248" t="s">
        <v>82</v>
      </c>
      <c r="K3794" s="248" t="s">
        <v>40</v>
      </c>
      <c r="L3794"/>
    </row>
    <row r="3795" spans="2:12" ht="38.25" x14ac:dyDescent="0.25">
      <c r="B3795" s="250" t="s">
        <v>2272</v>
      </c>
      <c r="C3795" s="251" t="s">
        <v>1169</v>
      </c>
      <c r="D3795" s="250" t="s">
        <v>462</v>
      </c>
      <c r="E3795" s="250" t="s">
        <v>1170</v>
      </c>
      <c r="F3795" s="521" t="s">
        <v>2854</v>
      </c>
      <c r="G3795" s="521"/>
      <c r="H3795" s="252" t="s">
        <v>268</v>
      </c>
      <c r="I3795" s="253">
        <v>1</v>
      </c>
      <c r="J3795" s="254">
        <v>3678.7</v>
      </c>
      <c r="K3795" s="254">
        <v>3678.7</v>
      </c>
      <c r="L3795"/>
    </row>
    <row r="3796" spans="2:12" ht="15" x14ac:dyDescent="0.25">
      <c r="B3796" s="247" t="s">
        <v>38</v>
      </c>
      <c r="C3796" s="248" t="s">
        <v>24</v>
      </c>
      <c r="D3796" s="247" t="s">
        <v>50</v>
      </c>
      <c r="E3796" s="247" t="s">
        <v>45</v>
      </c>
      <c r="F3796" s="520" t="s">
        <v>2152</v>
      </c>
      <c r="G3796" s="522"/>
      <c r="H3796" s="249" t="s">
        <v>39</v>
      </c>
      <c r="I3796" s="248" t="s">
        <v>41</v>
      </c>
      <c r="J3796" s="248" t="s">
        <v>82</v>
      </c>
      <c r="K3796" s="248" t="s">
        <v>40</v>
      </c>
      <c r="L3796"/>
    </row>
    <row r="3797" spans="2:12" ht="25.5" x14ac:dyDescent="0.25">
      <c r="B3797" s="255" t="s">
        <v>2273</v>
      </c>
      <c r="C3797" s="256" t="s">
        <v>3619</v>
      </c>
      <c r="D3797" s="255" t="s">
        <v>462</v>
      </c>
      <c r="E3797" s="255" t="s">
        <v>3620</v>
      </c>
      <c r="F3797" s="518" t="s">
        <v>2283</v>
      </c>
      <c r="G3797" s="518"/>
      <c r="H3797" s="257" t="s">
        <v>268</v>
      </c>
      <c r="I3797" s="258">
        <v>1</v>
      </c>
      <c r="J3797" s="259" t="s">
        <v>3621</v>
      </c>
      <c r="K3797" s="270" t="s">
        <v>3621</v>
      </c>
      <c r="L3797"/>
    </row>
    <row r="3798" spans="2:12" ht="25.5" x14ac:dyDescent="0.25">
      <c r="B3798" s="255" t="s">
        <v>2273</v>
      </c>
      <c r="C3798" s="256" t="s">
        <v>2176</v>
      </c>
      <c r="D3798" s="255" t="s">
        <v>229</v>
      </c>
      <c r="E3798" s="255" t="s">
        <v>2177</v>
      </c>
      <c r="F3798" s="518" t="s">
        <v>2162</v>
      </c>
      <c r="G3798" s="518"/>
      <c r="H3798" s="257" t="s">
        <v>231</v>
      </c>
      <c r="I3798" s="258">
        <v>8</v>
      </c>
      <c r="J3798" s="259" t="s">
        <v>2222</v>
      </c>
      <c r="K3798" s="270" t="s">
        <v>3601</v>
      </c>
      <c r="L3798"/>
    </row>
    <row r="3799" spans="2:12" ht="25.5" x14ac:dyDescent="0.25">
      <c r="B3799" s="255" t="s">
        <v>2273</v>
      </c>
      <c r="C3799" s="256" t="s">
        <v>2160</v>
      </c>
      <c r="D3799" s="255" t="s">
        <v>229</v>
      </c>
      <c r="E3799" s="255" t="s">
        <v>2161</v>
      </c>
      <c r="F3799" s="518" t="s">
        <v>2162</v>
      </c>
      <c r="G3799" s="518"/>
      <c r="H3799" s="257" t="s">
        <v>231</v>
      </c>
      <c r="I3799" s="258">
        <v>8</v>
      </c>
      <c r="J3799" s="259" t="s">
        <v>2220</v>
      </c>
      <c r="K3799" s="270" t="s">
        <v>3622</v>
      </c>
      <c r="L3799"/>
    </row>
    <row r="3800" spans="2:12" ht="15" x14ac:dyDescent="0.25">
      <c r="B3800" s="523" t="s">
        <v>2697</v>
      </c>
      <c r="C3800" s="522"/>
      <c r="D3800" s="522"/>
      <c r="E3800" s="522"/>
      <c r="F3800" s="522"/>
      <c r="G3800" s="522"/>
      <c r="H3800" s="522"/>
      <c r="I3800" s="522"/>
      <c r="J3800" s="522"/>
      <c r="K3800" s="522"/>
      <c r="L3800"/>
    </row>
    <row r="3801" spans="2:12" ht="15" x14ac:dyDescent="0.25">
      <c r="B3801" s="247" t="s">
        <v>38</v>
      </c>
      <c r="C3801" s="248" t="s">
        <v>24</v>
      </c>
      <c r="D3801" s="247" t="s">
        <v>50</v>
      </c>
      <c r="E3801" s="247" t="s">
        <v>45</v>
      </c>
      <c r="F3801" s="520" t="s">
        <v>2152</v>
      </c>
      <c r="G3801" s="522"/>
      <c r="H3801" s="249" t="s">
        <v>39</v>
      </c>
      <c r="I3801" s="248" t="s">
        <v>41</v>
      </c>
      <c r="J3801" s="248" t="s">
        <v>82</v>
      </c>
      <c r="K3801" s="248" t="s">
        <v>40</v>
      </c>
      <c r="L3801"/>
    </row>
    <row r="3802" spans="2:12" ht="25.5" x14ac:dyDescent="0.25">
      <c r="B3802" s="255" t="s">
        <v>2273</v>
      </c>
      <c r="C3802" s="256" t="s">
        <v>3619</v>
      </c>
      <c r="D3802" s="255" t="s">
        <v>462</v>
      </c>
      <c r="E3802" s="255" t="s">
        <v>3620</v>
      </c>
      <c r="F3802" s="518" t="s">
        <v>2283</v>
      </c>
      <c r="G3802" s="518"/>
      <c r="H3802" s="257" t="s">
        <v>268</v>
      </c>
      <c r="I3802" s="258">
        <v>1</v>
      </c>
      <c r="J3802" s="259" t="s">
        <v>3621</v>
      </c>
      <c r="K3802" s="270" t="s">
        <v>3621</v>
      </c>
      <c r="L3802"/>
    </row>
    <row r="3803" spans="2:12" ht="25.5" x14ac:dyDescent="0.25">
      <c r="B3803" s="255" t="s">
        <v>2273</v>
      </c>
      <c r="C3803" s="256" t="s">
        <v>2176</v>
      </c>
      <c r="D3803" s="255" t="s">
        <v>229</v>
      </c>
      <c r="E3803" s="255" t="s">
        <v>2177</v>
      </c>
      <c r="F3803" s="518" t="s">
        <v>2162</v>
      </c>
      <c r="G3803" s="518"/>
      <c r="H3803" s="257" t="s">
        <v>231</v>
      </c>
      <c r="I3803" s="258">
        <v>8</v>
      </c>
      <c r="J3803" s="259" t="s">
        <v>2222</v>
      </c>
      <c r="K3803" s="270" t="s">
        <v>3601</v>
      </c>
      <c r="L3803"/>
    </row>
    <row r="3804" spans="2:12" ht="25.5" x14ac:dyDescent="0.25">
      <c r="B3804" s="255" t="s">
        <v>2273</v>
      </c>
      <c r="C3804" s="256" t="s">
        <v>2160</v>
      </c>
      <c r="D3804" s="255" t="s">
        <v>229</v>
      </c>
      <c r="E3804" s="255" t="s">
        <v>2161</v>
      </c>
      <c r="F3804" s="518" t="s">
        <v>2162</v>
      </c>
      <c r="G3804" s="518"/>
      <c r="H3804" s="257" t="s">
        <v>231</v>
      </c>
      <c r="I3804" s="258">
        <v>8</v>
      </c>
      <c r="J3804" s="259" t="s">
        <v>2220</v>
      </c>
      <c r="K3804" s="270" t="s">
        <v>3622</v>
      </c>
      <c r="L3804"/>
    </row>
    <row r="3805" spans="2:12" ht="25.5" x14ac:dyDescent="0.25">
      <c r="B3805" s="260"/>
      <c r="C3805" s="260"/>
      <c r="D3805" s="260"/>
      <c r="E3805" s="260"/>
      <c r="F3805" s="260" t="s">
        <v>2274</v>
      </c>
      <c r="G3805" s="261">
        <v>159.05000000000001</v>
      </c>
      <c r="H3805" s="260" t="s">
        <v>2275</v>
      </c>
      <c r="I3805" s="261">
        <v>150.63</v>
      </c>
      <c r="J3805" s="260" t="s">
        <v>2276</v>
      </c>
      <c r="K3805" s="261">
        <v>309.68</v>
      </c>
      <c r="L3805"/>
    </row>
    <row r="3806" spans="2:12" ht="25.5" x14ac:dyDescent="0.25">
      <c r="B3806" s="260"/>
      <c r="C3806" s="260"/>
      <c r="D3806" s="260"/>
      <c r="E3806" s="260"/>
      <c r="F3806" s="260" t="s">
        <v>2277</v>
      </c>
      <c r="G3806" s="261">
        <v>0</v>
      </c>
      <c r="H3806" s="260"/>
      <c r="I3806" s="519" t="s">
        <v>2278</v>
      </c>
      <c r="J3806" s="519"/>
      <c r="K3806" s="261">
        <v>3678.7</v>
      </c>
      <c r="L3806"/>
    </row>
    <row r="3807" spans="2:12" ht="15.75" thickBot="1" x14ac:dyDescent="0.3">
      <c r="B3807" s="222"/>
      <c r="C3807" s="222"/>
      <c r="D3807" s="222"/>
      <c r="E3807" s="222"/>
      <c r="F3807" s="222"/>
      <c r="G3807" s="222"/>
      <c r="H3807" s="222" t="s">
        <v>2279</v>
      </c>
      <c r="I3807" s="262" t="s">
        <v>2695</v>
      </c>
      <c r="J3807" s="222" t="s">
        <v>2280</v>
      </c>
      <c r="K3807" s="263">
        <v>7357.4</v>
      </c>
      <c r="L3807"/>
    </row>
    <row r="3808" spans="2:12" ht="15.75" thickTop="1" x14ac:dyDescent="0.25">
      <c r="B3808" s="264"/>
      <c r="C3808" s="264"/>
      <c r="D3808" s="264"/>
      <c r="E3808" s="264"/>
      <c r="F3808" s="264"/>
      <c r="G3808" s="264"/>
      <c r="H3808" s="264"/>
      <c r="I3808" s="264"/>
      <c r="J3808" s="264"/>
      <c r="K3808" s="264"/>
      <c r="L3808"/>
    </row>
    <row r="3809" spans="2:12" ht="45" x14ac:dyDescent="0.25">
      <c r="B3809" s="247" t="s">
        <v>1171</v>
      </c>
      <c r="C3809" s="248" t="s">
        <v>24</v>
      </c>
      <c r="D3809" s="247" t="s">
        <v>50</v>
      </c>
      <c r="E3809" s="247" t="s">
        <v>45</v>
      </c>
      <c r="F3809" s="520" t="s">
        <v>2152</v>
      </c>
      <c r="G3809" s="520"/>
      <c r="H3809" s="249" t="s">
        <v>39</v>
      </c>
      <c r="I3809" s="248" t="s">
        <v>41</v>
      </c>
      <c r="J3809" s="248" t="s">
        <v>2271</v>
      </c>
      <c r="K3809" s="248" t="s">
        <v>82</v>
      </c>
      <c r="L3809" s="248" t="s">
        <v>40</v>
      </c>
    </row>
    <row r="3810" spans="2:12" ht="25.5" x14ac:dyDescent="0.25">
      <c r="B3810" s="250" t="s">
        <v>2272</v>
      </c>
      <c r="C3810" s="251" t="s">
        <v>1172</v>
      </c>
      <c r="D3810" s="250" t="s">
        <v>229</v>
      </c>
      <c r="E3810" s="250" t="s">
        <v>1173</v>
      </c>
      <c r="F3810" s="521">
        <v>7</v>
      </c>
      <c r="G3810" s="521"/>
      <c r="H3810" s="252" t="s">
        <v>279</v>
      </c>
      <c r="I3810" s="253">
        <v>1</v>
      </c>
      <c r="J3810" s="254"/>
      <c r="K3810" s="254">
        <v>23.59</v>
      </c>
      <c r="L3810" s="254">
        <v>23.59</v>
      </c>
    </row>
    <row r="3811" spans="2:12" ht="25.5" x14ac:dyDescent="0.25">
      <c r="B3811" s="255" t="s">
        <v>2273</v>
      </c>
      <c r="C3811" s="256" t="s">
        <v>2497</v>
      </c>
      <c r="D3811" s="255" t="s">
        <v>229</v>
      </c>
      <c r="E3811" s="255" t="s">
        <v>1173</v>
      </c>
      <c r="F3811" s="518" t="s">
        <v>2283</v>
      </c>
      <c r="G3811" s="518"/>
      <c r="H3811" s="257" t="s">
        <v>268</v>
      </c>
      <c r="I3811" s="258">
        <v>1</v>
      </c>
      <c r="J3811" s="258">
        <v>0</v>
      </c>
      <c r="K3811" s="259">
        <v>11.54</v>
      </c>
      <c r="L3811" s="259">
        <v>11.54</v>
      </c>
    </row>
    <row r="3812" spans="2:12" ht="25.5" x14ac:dyDescent="0.25">
      <c r="B3812" s="255" t="s">
        <v>2273</v>
      </c>
      <c r="C3812" s="256" t="s">
        <v>2163</v>
      </c>
      <c r="D3812" s="255" t="s">
        <v>229</v>
      </c>
      <c r="E3812" s="255" t="s">
        <v>2164</v>
      </c>
      <c r="F3812" s="518" t="s">
        <v>2162</v>
      </c>
      <c r="G3812" s="518"/>
      <c r="H3812" s="257" t="s">
        <v>231</v>
      </c>
      <c r="I3812" s="258">
        <v>0.3</v>
      </c>
      <c r="J3812" s="258">
        <v>0</v>
      </c>
      <c r="K3812" s="259">
        <v>16.78</v>
      </c>
      <c r="L3812" s="259">
        <v>5.03</v>
      </c>
    </row>
    <row r="3813" spans="2:12" ht="25.5" x14ac:dyDescent="0.25">
      <c r="B3813" s="255" t="s">
        <v>2273</v>
      </c>
      <c r="C3813" s="256" t="s">
        <v>2176</v>
      </c>
      <c r="D3813" s="255" t="s">
        <v>229</v>
      </c>
      <c r="E3813" s="255" t="s">
        <v>2177</v>
      </c>
      <c r="F3813" s="518" t="s">
        <v>2162</v>
      </c>
      <c r="G3813" s="518"/>
      <c r="H3813" s="257" t="s">
        <v>231</v>
      </c>
      <c r="I3813" s="258">
        <v>0.3</v>
      </c>
      <c r="J3813" s="258">
        <v>0</v>
      </c>
      <c r="K3813" s="259">
        <v>23.41</v>
      </c>
      <c r="L3813" s="259">
        <v>7.02</v>
      </c>
    </row>
    <row r="3814" spans="2:12" ht="25.5" x14ac:dyDescent="0.25">
      <c r="B3814" s="260"/>
      <c r="C3814" s="260"/>
      <c r="D3814" s="260"/>
      <c r="E3814" s="260"/>
      <c r="F3814" s="260"/>
      <c r="G3814" s="260" t="s">
        <v>2274</v>
      </c>
      <c r="H3814" s="261">
        <v>6.19</v>
      </c>
      <c r="I3814" s="260" t="s">
        <v>2275</v>
      </c>
      <c r="J3814" s="261">
        <v>5.86</v>
      </c>
      <c r="K3814" s="260" t="s">
        <v>2276</v>
      </c>
      <c r="L3814" s="261">
        <v>12.05</v>
      </c>
    </row>
    <row r="3815" spans="2:12" ht="25.5" x14ac:dyDescent="0.25">
      <c r="B3815" s="260"/>
      <c r="C3815" s="260"/>
      <c r="D3815" s="260"/>
      <c r="E3815" s="260"/>
      <c r="F3815" s="260"/>
      <c r="G3815" s="260" t="s">
        <v>2277</v>
      </c>
      <c r="H3815" s="261">
        <v>0</v>
      </c>
      <c r="I3815" s="519"/>
      <c r="J3815" s="519" t="s">
        <v>2278</v>
      </c>
      <c r="K3815" s="260"/>
      <c r="L3815" s="261">
        <v>23.59</v>
      </c>
    </row>
    <row r="3816" spans="2:12" ht="13.5" thickBot="1" x14ac:dyDescent="0.3">
      <c r="B3816" s="222"/>
      <c r="C3816" s="222"/>
      <c r="D3816" s="222"/>
      <c r="E3816" s="222"/>
      <c r="F3816" s="222"/>
      <c r="G3816" s="222"/>
      <c r="H3816" s="222"/>
      <c r="I3816" s="222" t="s">
        <v>2279</v>
      </c>
      <c r="J3816" s="262" t="s">
        <v>2929</v>
      </c>
      <c r="K3816" s="222" t="s">
        <v>2280</v>
      </c>
      <c r="L3816" s="263">
        <v>1179.5</v>
      </c>
    </row>
    <row r="3817" spans="2:12" ht="13.5" thickTop="1" x14ac:dyDescent="0.25">
      <c r="B3817" s="264"/>
      <c r="C3817" s="264"/>
      <c r="D3817" s="264"/>
      <c r="E3817" s="264"/>
      <c r="F3817" s="264"/>
      <c r="G3817" s="264"/>
      <c r="H3817" s="264"/>
      <c r="I3817" s="264"/>
      <c r="J3817" s="264"/>
      <c r="K3817" s="264"/>
      <c r="L3817" s="264"/>
    </row>
    <row r="3818" spans="2:12" ht="45" x14ac:dyDescent="0.25">
      <c r="B3818" s="247" t="s">
        <v>1174</v>
      </c>
      <c r="C3818" s="248" t="s">
        <v>24</v>
      </c>
      <c r="D3818" s="247" t="s">
        <v>50</v>
      </c>
      <c r="E3818" s="247" t="s">
        <v>45</v>
      </c>
      <c r="F3818" s="520" t="s">
        <v>2152</v>
      </c>
      <c r="G3818" s="520"/>
      <c r="H3818" s="249" t="s">
        <v>39</v>
      </c>
      <c r="I3818" s="248" t="s">
        <v>41</v>
      </c>
      <c r="J3818" s="248" t="s">
        <v>2271</v>
      </c>
      <c r="K3818" s="248" t="s">
        <v>82</v>
      </c>
      <c r="L3818" s="248" t="s">
        <v>40</v>
      </c>
    </row>
    <row r="3819" spans="2:12" ht="25.5" x14ac:dyDescent="0.25">
      <c r="B3819" s="250" t="s">
        <v>2272</v>
      </c>
      <c r="C3819" s="251" t="s">
        <v>1175</v>
      </c>
      <c r="D3819" s="250" t="s">
        <v>229</v>
      </c>
      <c r="E3819" s="250" t="s">
        <v>1176</v>
      </c>
      <c r="F3819" s="521">
        <v>7</v>
      </c>
      <c r="G3819" s="521"/>
      <c r="H3819" s="252" t="s">
        <v>279</v>
      </c>
      <c r="I3819" s="253">
        <v>1</v>
      </c>
      <c r="J3819" s="254"/>
      <c r="K3819" s="254">
        <v>91.56</v>
      </c>
      <c r="L3819" s="254">
        <v>91.56</v>
      </c>
    </row>
    <row r="3820" spans="2:12" ht="25.5" x14ac:dyDescent="0.25">
      <c r="B3820" s="255" t="s">
        <v>2273</v>
      </c>
      <c r="C3820" s="256" t="s">
        <v>2163</v>
      </c>
      <c r="D3820" s="255" t="s">
        <v>229</v>
      </c>
      <c r="E3820" s="255" t="s">
        <v>2164</v>
      </c>
      <c r="F3820" s="518" t="s">
        <v>2162</v>
      </c>
      <c r="G3820" s="518"/>
      <c r="H3820" s="257" t="s">
        <v>231</v>
      </c>
      <c r="I3820" s="258">
        <v>0.9</v>
      </c>
      <c r="J3820" s="258">
        <v>0</v>
      </c>
      <c r="K3820" s="259">
        <v>16.78</v>
      </c>
      <c r="L3820" s="259">
        <v>15.1</v>
      </c>
    </row>
    <row r="3821" spans="2:12" ht="25.5" x14ac:dyDescent="0.25">
      <c r="B3821" s="255" t="s">
        <v>2273</v>
      </c>
      <c r="C3821" s="256" t="s">
        <v>2566</v>
      </c>
      <c r="D3821" s="255" t="s">
        <v>229</v>
      </c>
      <c r="E3821" s="255" t="s">
        <v>1176</v>
      </c>
      <c r="F3821" s="518" t="s">
        <v>2283</v>
      </c>
      <c r="G3821" s="518"/>
      <c r="H3821" s="257" t="s">
        <v>268</v>
      </c>
      <c r="I3821" s="258">
        <v>1</v>
      </c>
      <c r="J3821" s="258">
        <v>0</v>
      </c>
      <c r="K3821" s="259">
        <v>55.4</v>
      </c>
      <c r="L3821" s="259">
        <v>55.4</v>
      </c>
    </row>
    <row r="3822" spans="2:12" ht="25.5" x14ac:dyDescent="0.25">
      <c r="B3822" s="255" t="s">
        <v>2273</v>
      </c>
      <c r="C3822" s="256" t="s">
        <v>2176</v>
      </c>
      <c r="D3822" s="255" t="s">
        <v>229</v>
      </c>
      <c r="E3822" s="255" t="s">
        <v>2177</v>
      </c>
      <c r="F3822" s="518" t="s">
        <v>2162</v>
      </c>
      <c r="G3822" s="518"/>
      <c r="H3822" s="257" t="s">
        <v>231</v>
      </c>
      <c r="I3822" s="258">
        <v>0.9</v>
      </c>
      <c r="J3822" s="258">
        <v>0</v>
      </c>
      <c r="K3822" s="259">
        <v>23.41</v>
      </c>
      <c r="L3822" s="259">
        <v>21.07</v>
      </c>
    </row>
    <row r="3823" spans="2:12" ht="25.5" x14ac:dyDescent="0.25">
      <c r="B3823" s="260"/>
      <c r="C3823" s="260"/>
      <c r="D3823" s="260"/>
      <c r="E3823" s="260"/>
      <c r="F3823" s="260"/>
      <c r="G3823" s="260" t="s">
        <v>2274</v>
      </c>
      <c r="H3823" s="261">
        <v>18.57</v>
      </c>
      <c r="I3823" s="260" t="s">
        <v>2275</v>
      </c>
      <c r="J3823" s="261">
        <v>17.59</v>
      </c>
      <c r="K3823" s="260" t="s">
        <v>2276</v>
      </c>
      <c r="L3823" s="261">
        <v>36.159999999999997</v>
      </c>
    </row>
    <row r="3824" spans="2:12" ht="25.5" x14ac:dyDescent="0.25">
      <c r="B3824" s="260"/>
      <c r="C3824" s="260"/>
      <c r="D3824" s="260"/>
      <c r="E3824" s="260"/>
      <c r="F3824" s="260"/>
      <c r="G3824" s="260" t="s">
        <v>2277</v>
      </c>
      <c r="H3824" s="261">
        <v>0</v>
      </c>
      <c r="I3824" s="519"/>
      <c r="J3824" s="519" t="s">
        <v>2278</v>
      </c>
      <c r="K3824" s="260"/>
      <c r="L3824" s="261">
        <v>91.56</v>
      </c>
    </row>
    <row r="3825" spans="2:12" ht="13.5" thickBot="1" x14ac:dyDescent="0.3">
      <c r="B3825" s="222"/>
      <c r="C3825" s="222"/>
      <c r="D3825" s="222"/>
      <c r="E3825" s="222"/>
      <c r="F3825" s="222"/>
      <c r="G3825" s="222"/>
      <c r="H3825" s="222"/>
      <c r="I3825" s="222" t="s">
        <v>2279</v>
      </c>
      <c r="J3825" s="262" t="s">
        <v>2779</v>
      </c>
      <c r="K3825" s="222" t="s">
        <v>2280</v>
      </c>
      <c r="L3825" s="263">
        <v>2014.32</v>
      </c>
    </row>
    <row r="3826" spans="2:12" ht="13.5" thickTop="1" x14ac:dyDescent="0.25">
      <c r="B3826" s="264"/>
      <c r="C3826" s="264"/>
      <c r="D3826" s="264"/>
      <c r="E3826" s="264"/>
      <c r="F3826" s="264"/>
      <c r="G3826" s="264"/>
      <c r="H3826" s="264"/>
      <c r="I3826" s="264"/>
      <c r="J3826" s="264"/>
      <c r="K3826" s="264"/>
      <c r="L3826" s="264"/>
    </row>
    <row r="3827" spans="2:12" ht="45" x14ac:dyDescent="0.25">
      <c r="B3827" s="247" t="s">
        <v>1177</v>
      </c>
      <c r="C3827" s="248" t="s">
        <v>24</v>
      </c>
      <c r="D3827" s="247" t="s">
        <v>50</v>
      </c>
      <c r="E3827" s="247" t="s">
        <v>45</v>
      </c>
      <c r="F3827" s="520" t="s">
        <v>2152</v>
      </c>
      <c r="G3827" s="520"/>
      <c r="H3827" s="249" t="s">
        <v>39</v>
      </c>
      <c r="I3827" s="248" t="s">
        <v>41</v>
      </c>
      <c r="J3827" s="248" t="s">
        <v>2271</v>
      </c>
      <c r="K3827" s="248" t="s">
        <v>82</v>
      </c>
      <c r="L3827" s="248" t="s">
        <v>40</v>
      </c>
    </row>
    <row r="3828" spans="2:12" ht="25.5" x14ac:dyDescent="0.25">
      <c r="B3828" s="250" t="s">
        <v>2272</v>
      </c>
      <c r="C3828" s="251" t="s">
        <v>1178</v>
      </c>
      <c r="D3828" s="250" t="s">
        <v>229</v>
      </c>
      <c r="E3828" s="250" t="s">
        <v>1179</v>
      </c>
      <c r="F3828" s="521">
        <v>7</v>
      </c>
      <c r="G3828" s="521"/>
      <c r="H3828" s="252" t="s">
        <v>279</v>
      </c>
      <c r="I3828" s="253">
        <v>1</v>
      </c>
      <c r="J3828" s="254"/>
      <c r="K3828" s="254">
        <v>96.6</v>
      </c>
      <c r="L3828" s="254">
        <v>96.6</v>
      </c>
    </row>
    <row r="3829" spans="2:12" ht="25.5" x14ac:dyDescent="0.25">
      <c r="B3829" s="255" t="s">
        <v>2273</v>
      </c>
      <c r="C3829" s="256" t="s">
        <v>2554</v>
      </c>
      <c r="D3829" s="255" t="s">
        <v>229</v>
      </c>
      <c r="E3829" s="255" t="s">
        <v>1179</v>
      </c>
      <c r="F3829" s="518" t="s">
        <v>2283</v>
      </c>
      <c r="G3829" s="518"/>
      <c r="H3829" s="257" t="s">
        <v>268</v>
      </c>
      <c r="I3829" s="258">
        <v>1</v>
      </c>
      <c r="J3829" s="258">
        <v>0</v>
      </c>
      <c r="K3829" s="259">
        <v>60.44</v>
      </c>
      <c r="L3829" s="259">
        <v>60.44</v>
      </c>
    </row>
    <row r="3830" spans="2:12" ht="25.5" x14ac:dyDescent="0.25">
      <c r="B3830" s="255" t="s">
        <v>2273</v>
      </c>
      <c r="C3830" s="256" t="s">
        <v>2176</v>
      </c>
      <c r="D3830" s="255" t="s">
        <v>229</v>
      </c>
      <c r="E3830" s="255" t="s">
        <v>2177</v>
      </c>
      <c r="F3830" s="518" t="s">
        <v>2162</v>
      </c>
      <c r="G3830" s="518"/>
      <c r="H3830" s="257" t="s">
        <v>231</v>
      </c>
      <c r="I3830" s="258">
        <v>0.9</v>
      </c>
      <c r="J3830" s="258">
        <v>0</v>
      </c>
      <c r="K3830" s="259">
        <v>23.41</v>
      </c>
      <c r="L3830" s="259">
        <v>21.07</v>
      </c>
    </row>
    <row r="3831" spans="2:12" ht="25.5" x14ac:dyDescent="0.25">
      <c r="B3831" s="255" t="s">
        <v>2273</v>
      </c>
      <c r="C3831" s="256" t="s">
        <v>2163</v>
      </c>
      <c r="D3831" s="255" t="s">
        <v>229</v>
      </c>
      <c r="E3831" s="255" t="s">
        <v>2164</v>
      </c>
      <c r="F3831" s="518" t="s">
        <v>2162</v>
      </c>
      <c r="G3831" s="518"/>
      <c r="H3831" s="257" t="s">
        <v>231</v>
      </c>
      <c r="I3831" s="258">
        <v>0.9</v>
      </c>
      <c r="J3831" s="258">
        <v>0</v>
      </c>
      <c r="K3831" s="259">
        <v>16.78</v>
      </c>
      <c r="L3831" s="259">
        <v>15.1</v>
      </c>
    </row>
    <row r="3832" spans="2:12" ht="25.5" x14ac:dyDescent="0.25">
      <c r="B3832" s="260"/>
      <c r="C3832" s="260"/>
      <c r="D3832" s="260"/>
      <c r="E3832" s="260"/>
      <c r="F3832" s="260"/>
      <c r="G3832" s="260" t="s">
        <v>2274</v>
      </c>
      <c r="H3832" s="261">
        <v>18.57</v>
      </c>
      <c r="I3832" s="260" t="s">
        <v>2275</v>
      </c>
      <c r="J3832" s="261">
        <v>17.59</v>
      </c>
      <c r="K3832" s="260" t="s">
        <v>2276</v>
      </c>
      <c r="L3832" s="261">
        <v>36.159999999999997</v>
      </c>
    </row>
    <row r="3833" spans="2:12" ht="25.5" x14ac:dyDescent="0.25">
      <c r="B3833" s="260"/>
      <c r="C3833" s="260"/>
      <c r="D3833" s="260"/>
      <c r="E3833" s="260"/>
      <c r="F3833" s="260"/>
      <c r="G3833" s="260" t="s">
        <v>2277</v>
      </c>
      <c r="H3833" s="261">
        <v>0</v>
      </c>
      <c r="I3833" s="519"/>
      <c r="J3833" s="519" t="s">
        <v>2278</v>
      </c>
      <c r="K3833" s="260"/>
      <c r="L3833" s="261">
        <v>96.6</v>
      </c>
    </row>
    <row r="3834" spans="2:12" ht="13.5" thickBot="1" x14ac:dyDescent="0.3">
      <c r="B3834" s="222"/>
      <c r="C3834" s="222"/>
      <c r="D3834" s="222"/>
      <c r="E3834" s="222"/>
      <c r="F3834" s="222"/>
      <c r="G3834" s="222"/>
      <c r="H3834" s="222"/>
      <c r="I3834" s="222" t="s">
        <v>2279</v>
      </c>
      <c r="J3834" s="262" t="s">
        <v>2553</v>
      </c>
      <c r="K3834" s="222" t="s">
        <v>2280</v>
      </c>
      <c r="L3834" s="263">
        <v>96.6</v>
      </c>
    </row>
    <row r="3835" spans="2:12" ht="13.5" thickTop="1" x14ac:dyDescent="0.25">
      <c r="B3835" s="264"/>
      <c r="C3835" s="264"/>
      <c r="D3835" s="264"/>
      <c r="E3835" s="264"/>
      <c r="F3835" s="264"/>
      <c r="G3835" s="264"/>
      <c r="H3835" s="264"/>
      <c r="I3835" s="264"/>
      <c r="J3835" s="264"/>
      <c r="K3835" s="264"/>
      <c r="L3835" s="264"/>
    </row>
    <row r="3836" spans="2:12" ht="45" x14ac:dyDescent="0.25">
      <c r="B3836" s="247" t="s">
        <v>1180</v>
      </c>
      <c r="C3836" s="248" t="s">
        <v>24</v>
      </c>
      <c r="D3836" s="247" t="s">
        <v>50</v>
      </c>
      <c r="E3836" s="247" t="s">
        <v>45</v>
      </c>
      <c r="F3836" s="520" t="s">
        <v>2152</v>
      </c>
      <c r="G3836" s="520"/>
      <c r="H3836" s="249" t="s">
        <v>39</v>
      </c>
      <c r="I3836" s="248" t="s">
        <v>41</v>
      </c>
      <c r="J3836" s="248" t="s">
        <v>2271</v>
      </c>
      <c r="K3836" s="248" t="s">
        <v>82</v>
      </c>
      <c r="L3836" s="248" t="s">
        <v>40</v>
      </c>
    </row>
    <row r="3837" spans="2:12" ht="25.5" x14ac:dyDescent="0.25">
      <c r="B3837" s="250" t="s">
        <v>2272</v>
      </c>
      <c r="C3837" s="251" t="s">
        <v>1181</v>
      </c>
      <c r="D3837" s="250" t="s">
        <v>229</v>
      </c>
      <c r="E3837" s="250" t="s">
        <v>1182</v>
      </c>
      <c r="F3837" s="521">
        <v>7</v>
      </c>
      <c r="G3837" s="521"/>
      <c r="H3837" s="252" t="s">
        <v>279</v>
      </c>
      <c r="I3837" s="253">
        <v>1</v>
      </c>
      <c r="J3837" s="254"/>
      <c r="K3837" s="254">
        <v>326.31</v>
      </c>
      <c r="L3837" s="254">
        <v>326.31</v>
      </c>
    </row>
    <row r="3838" spans="2:12" ht="25.5" x14ac:dyDescent="0.25">
      <c r="B3838" s="255" t="s">
        <v>2273</v>
      </c>
      <c r="C3838" s="256" t="s">
        <v>2163</v>
      </c>
      <c r="D3838" s="255" t="s">
        <v>229</v>
      </c>
      <c r="E3838" s="255" t="s">
        <v>2164</v>
      </c>
      <c r="F3838" s="518" t="s">
        <v>2162</v>
      </c>
      <c r="G3838" s="518"/>
      <c r="H3838" s="257" t="s">
        <v>231</v>
      </c>
      <c r="I3838" s="258">
        <v>0.9</v>
      </c>
      <c r="J3838" s="258">
        <v>0</v>
      </c>
      <c r="K3838" s="259">
        <v>16.78</v>
      </c>
      <c r="L3838" s="259">
        <v>15.1</v>
      </c>
    </row>
    <row r="3839" spans="2:12" ht="25.5" x14ac:dyDescent="0.25">
      <c r="B3839" s="255" t="s">
        <v>2273</v>
      </c>
      <c r="C3839" s="256" t="s">
        <v>2559</v>
      </c>
      <c r="D3839" s="255" t="s">
        <v>229</v>
      </c>
      <c r="E3839" s="255" t="s">
        <v>1182</v>
      </c>
      <c r="F3839" s="518" t="s">
        <v>2283</v>
      </c>
      <c r="G3839" s="518"/>
      <c r="H3839" s="257" t="s">
        <v>268</v>
      </c>
      <c r="I3839" s="258">
        <v>1</v>
      </c>
      <c r="J3839" s="258">
        <v>0</v>
      </c>
      <c r="K3839" s="259">
        <v>290.14999999999998</v>
      </c>
      <c r="L3839" s="259">
        <v>290.14999999999998</v>
      </c>
    </row>
    <row r="3840" spans="2:12" ht="25.5" x14ac:dyDescent="0.25">
      <c r="B3840" s="255" t="s">
        <v>2273</v>
      </c>
      <c r="C3840" s="256" t="s">
        <v>2176</v>
      </c>
      <c r="D3840" s="255" t="s">
        <v>229</v>
      </c>
      <c r="E3840" s="255" t="s">
        <v>2177</v>
      </c>
      <c r="F3840" s="518" t="s">
        <v>2162</v>
      </c>
      <c r="G3840" s="518"/>
      <c r="H3840" s="257" t="s">
        <v>231</v>
      </c>
      <c r="I3840" s="258">
        <v>0.9</v>
      </c>
      <c r="J3840" s="258">
        <v>0</v>
      </c>
      <c r="K3840" s="259">
        <v>23.41</v>
      </c>
      <c r="L3840" s="259">
        <v>21.07</v>
      </c>
    </row>
    <row r="3841" spans="2:12" ht="25.5" x14ac:dyDescent="0.25">
      <c r="B3841" s="260"/>
      <c r="C3841" s="260"/>
      <c r="D3841" s="260"/>
      <c r="E3841" s="260"/>
      <c r="F3841" s="260"/>
      <c r="G3841" s="260" t="s">
        <v>2274</v>
      </c>
      <c r="H3841" s="261">
        <v>18.57</v>
      </c>
      <c r="I3841" s="260" t="s">
        <v>2275</v>
      </c>
      <c r="J3841" s="261">
        <v>17.59</v>
      </c>
      <c r="K3841" s="260" t="s">
        <v>2276</v>
      </c>
      <c r="L3841" s="261">
        <v>36.159999999999997</v>
      </c>
    </row>
    <row r="3842" spans="2:12" ht="25.5" x14ac:dyDescent="0.25">
      <c r="B3842" s="260"/>
      <c r="C3842" s="260"/>
      <c r="D3842" s="260"/>
      <c r="E3842" s="260"/>
      <c r="F3842" s="260"/>
      <c r="G3842" s="260" t="s">
        <v>2277</v>
      </c>
      <c r="H3842" s="261">
        <v>0</v>
      </c>
      <c r="I3842" s="519"/>
      <c r="J3842" s="519" t="s">
        <v>2278</v>
      </c>
      <c r="K3842" s="260"/>
      <c r="L3842" s="261">
        <v>326.31</v>
      </c>
    </row>
    <row r="3843" spans="2:12" ht="13.5" thickBot="1" x14ac:dyDescent="0.3">
      <c r="B3843" s="222"/>
      <c r="C3843" s="222"/>
      <c r="D3843" s="222"/>
      <c r="E3843" s="222"/>
      <c r="F3843" s="222"/>
      <c r="G3843" s="222"/>
      <c r="H3843" s="222"/>
      <c r="I3843" s="222" t="s">
        <v>2279</v>
      </c>
      <c r="J3843" s="262" t="s">
        <v>2695</v>
      </c>
      <c r="K3843" s="222" t="s">
        <v>2280</v>
      </c>
      <c r="L3843" s="263">
        <v>652.62</v>
      </c>
    </row>
    <row r="3844" spans="2:12" ht="13.5" thickTop="1" x14ac:dyDescent="0.25">
      <c r="B3844" s="264"/>
      <c r="C3844" s="264"/>
      <c r="D3844" s="264"/>
      <c r="E3844" s="264"/>
      <c r="F3844" s="264"/>
      <c r="G3844" s="264"/>
      <c r="H3844" s="264"/>
      <c r="I3844" s="264"/>
      <c r="J3844" s="264"/>
      <c r="K3844" s="264"/>
      <c r="L3844" s="264"/>
    </row>
    <row r="3845" spans="2:12" ht="45" x14ac:dyDescent="0.25">
      <c r="B3845" s="247" t="s">
        <v>1183</v>
      </c>
      <c r="C3845" s="248" t="s">
        <v>24</v>
      </c>
      <c r="D3845" s="247" t="s">
        <v>50</v>
      </c>
      <c r="E3845" s="247" t="s">
        <v>45</v>
      </c>
      <c r="F3845" s="520" t="s">
        <v>2152</v>
      </c>
      <c r="G3845" s="520"/>
      <c r="H3845" s="249" t="s">
        <v>39</v>
      </c>
      <c r="I3845" s="248" t="s">
        <v>41</v>
      </c>
      <c r="J3845" s="248" t="s">
        <v>2271</v>
      </c>
      <c r="K3845" s="248" t="s">
        <v>82</v>
      </c>
      <c r="L3845" s="248" t="s">
        <v>40</v>
      </c>
    </row>
    <row r="3846" spans="2:12" ht="25.5" x14ac:dyDescent="0.25">
      <c r="B3846" s="250" t="s">
        <v>2272</v>
      </c>
      <c r="C3846" s="251" t="s">
        <v>1184</v>
      </c>
      <c r="D3846" s="250" t="s">
        <v>229</v>
      </c>
      <c r="E3846" s="250" t="s">
        <v>1185</v>
      </c>
      <c r="F3846" s="521">
        <v>7</v>
      </c>
      <c r="G3846" s="521"/>
      <c r="H3846" s="252" t="s">
        <v>279</v>
      </c>
      <c r="I3846" s="253">
        <v>1</v>
      </c>
      <c r="J3846" s="254"/>
      <c r="K3846" s="254">
        <v>334.44</v>
      </c>
      <c r="L3846" s="254">
        <v>334.44</v>
      </c>
    </row>
    <row r="3847" spans="2:12" ht="25.5" x14ac:dyDescent="0.25">
      <c r="B3847" s="255" t="s">
        <v>2273</v>
      </c>
      <c r="C3847" s="256" t="s">
        <v>2163</v>
      </c>
      <c r="D3847" s="255" t="s">
        <v>229</v>
      </c>
      <c r="E3847" s="255" t="s">
        <v>2164</v>
      </c>
      <c r="F3847" s="518" t="s">
        <v>2162</v>
      </c>
      <c r="G3847" s="518"/>
      <c r="H3847" s="257" t="s">
        <v>231</v>
      </c>
      <c r="I3847" s="258">
        <v>0.9</v>
      </c>
      <c r="J3847" s="258">
        <v>0</v>
      </c>
      <c r="K3847" s="259">
        <v>16.78</v>
      </c>
      <c r="L3847" s="259">
        <v>15.1</v>
      </c>
    </row>
    <row r="3848" spans="2:12" ht="25.5" x14ac:dyDescent="0.25">
      <c r="B3848" s="255" t="s">
        <v>2273</v>
      </c>
      <c r="C3848" s="256" t="s">
        <v>2176</v>
      </c>
      <c r="D3848" s="255" t="s">
        <v>229</v>
      </c>
      <c r="E3848" s="255" t="s">
        <v>2177</v>
      </c>
      <c r="F3848" s="518" t="s">
        <v>2162</v>
      </c>
      <c r="G3848" s="518"/>
      <c r="H3848" s="257" t="s">
        <v>231</v>
      </c>
      <c r="I3848" s="258">
        <v>0.9</v>
      </c>
      <c r="J3848" s="258">
        <v>0</v>
      </c>
      <c r="K3848" s="259">
        <v>23.41</v>
      </c>
      <c r="L3848" s="259">
        <v>21.07</v>
      </c>
    </row>
    <row r="3849" spans="2:12" ht="25.5" x14ac:dyDescent="0.25">
      <c r="B3849" s="255" t="s">
        <v>2273</v>
      </c>
      <c r="C3849" s="256" t="s">
        <v>3623</v>
      </c>
      <c r="D3849" s="255" t="s">
        <v>229</v>
      </c>
      <c r="E3849" s="255" t="s">
        <v>1185</v>
      </c>
      <c r="F3849" s="518" t="s">
        <v>2283</v>
      </c>
      <c r="G3849" s="518"/>
      <c r="H3849" s="257" t="s">
        <v>268</v>
      </c>
      <c r="I3849" s="258">
        <v>1</v>
      </c>
      <c r="J3849" s="258">
        <v>0</v>
      </c>
      <c r="K3849" s="259">
        <v>298.27999999999997</v>
      </c>
      <c r="L3849" s="259">
        <v>298.27999999999997</v>
      </c>
    </row>
    <row r="3850" spans="2:12" ht="25.5" x14ac:dyDescent="0.25">
      <c r="B3850" s="260"/>
      <c r="C3850" s="260"/>
      <c r="D3850" s="260"/>
      <c r="E3850" s="260"/>
      <c r="F3850" s="260"/>
      <c r="G3850" s="260" t="s">
        <v>2274</v>
      </c>
      <c r="H3850" s="261">
        <v>18.57</v>
      </c>
      <c r="I3850" s="260" t="s">
        <v>2275</v>
      </c>
      <c r="J3850" s="261">
        <v>17.59</v>
      </c>
      <c r="K3850" s="260" t="s">
        <v>2276</v>
      </c>
      <c r="L3850" s="261">
        <v>36.159999999999997</v>
      </c>
    </row>
    <row r="3851" spans="2:12" ht="25.5" x14ac:dyDescent="0.25">
      <c r="B3851" s="260"/>
      <c r="C3851" s="260"/>
      <c r="D3851" s="260"/>
      <c r="E3851" s="260"/>
      <c r="F3851" s="260"/>
      <c r="G3851" s="260" t="s">
        <v>2277</v>
      </c>
      <c r="H3851" s="261">
        <v>0</v>
      </c>
      <c r="I3851" s="519"/>
      <c r="J3851" s="519" t="s">
        <v>2278</v>
      </c>
      <c r="K3851" s="260"/>
      <c r="L3851" s="261">
        <v>334.44</v>
      </c>
    </row>
    <row r="3852" spans="2:12" ht="13.5" thickBot="1" x14ac:dyDescent="0.3">
      <c r="B3852" s="222"/>
      <c r="C3852" s="222"/>
      <c r="D3852" s="222"/>
      <c r="E3852" s="222"/>
      <c r="F3852" s="222"/>
      <c r="G3852" s="222"/>
      <c r="H3852" s="222"/>
      <c r="I3852" s="222" t="s">
        <v>2279</v>
      </c>
      <c r="J3852" s="262" t="s">
        <v>2553</v>
      </c>
      <c r="K3852" s="222" t="s">
        <v>2280</v>
      </c>
      <c r="L3852" s="263">
        <v>334.44</v>
      </c>
    </row>
    <row r="3853" spans="2:12" ht="13.5" thickTop="1" x14ac:dyDescent="0.25">
      <c r="B3853" s="264"/>
      <c r="C3853" s="264"/>
      <c r="D3853" s="264"/>
      <c r="E3853" s="264"/>
      <c r="F3853" s="264"/>
      <c r="G3853" s="264"/>
      <c r="H3853" s="264"/>
      <c r="I3853" s="264"/>
      <c r="J3853" s="264"/>
      <c r="K3853" s="264"/>
      <c r="L3853" s="264"/>
    </row>
    <row r="3854" spans="2:12" ht="45" x14ac:dyDescent="0.25">
      <c r="B3854" s="247" t="s">
        <v>1186</v>
      </c>
      <c r="C3854" s="248" t="s">
        <v>24</v>
      </c>
      <c r="D3854" s="247" t="s">
        <v>50</v>
      </c>
      <c r="E3854" s="247" t="s">
        <v>45</v>
      </c>
      <c r="F3854" s="520" t="s">
        <v>2152</v>
      </c>
      <c r="G3854" s="520"/>
      <c r="H3854" s="249" t="s">
        <v>39</v>
      </c>
      <c r="I3854" s="248" t="s">
        <v>41</v>
      </c>
      <c r="J3854" s="248" t="s">
        <v>2271</v>
      </c>
      <c r="K3854" s="248" t="s">
        <v>82</v>
      </c>
      <c r="L3854" s="248" t="s">
        <v>40</v>
      </c>
    </row>
    <row r="3855" spans="2:12" ht="25.5" x14ac:dyDescent="0.25">
      <c r="B3855" s="250" t="s">
        <v>2272</v>
      </c>
      <c r="C3855" s="251" t="s">
        <v>1029</v>
      </c>
      <c r="D3855" s="250" t="s">
        <v>229</v>
      </c>
      <c r="E3855" s="250" t="s">
        <v>1030</v>
      </c>
      <c r="F3855" s="521">
        <v>7</v>
      </c>
      <c r="G3855" s="521"/>
      <c r="H3855" s="252" t="s">
        <v>279</v>
      </c>
      <c r="I3855" s="253">
        <v>1</v>
      </c>
      <c r="J3855" s="254"/>
      <c r="K3855" s="254">
        <v>419.95</v>
      </c>
      <c r="L3855" s="254">
        <v>419.95</v>
      </c>
    </row>
    <row r="3856" spans="2:12" ht="25.5" x14ac:dyDescent="0.25">
      <c r="B3856" s="255" t="s">
        <v>2273</v>
      </c>
      <c r="C3856" s="256" t="s">
        <v>2163</v>
      </c>
      <c r="D3856" s="255" t="s">
        <v>229</v>
      </c>
      <c r="E3856" s="255" t="s">
        <v>2164</v>
      </c>
      <c r="F3856" s="518" t="s">
        <v>2162</v>
      </c>
      <c r="G3856" s="518"/>
      <c r="H3856" s="257" t="s">
        <v>231</v>
      </c>
      <c r="I3856" s="258">
        <v>0.9</v>
      </c>
      <c r="J3856" s="258">
        <v>0</v>
      </c>
      <c r="K3856" s="259">
        <v>16.78</v>
      </c>
      <c r="L3856" s="259">
        <v>15.1</v>
      </c>
    </row>
    <row r="3857" spans="2:12" ht="25.5" x14ac:dyDescent="0.25">
      <c r="B3857" s="255" t="s">
        <v>2273</v>
      </c>
      <c r="C3857" s="256" t="s">
        <v>2176</v>
      </c>
      <c r="D3857" s="255" t="s">
        <v>229</v>
      </c>
      <c r="E3857" s="255" t="s">
        <v>2177</v>
      </c>
      <c r="F3857" s="518" t="s">
        <v>2162</v>
      </c>
      <c r="G3857" s="518"/>
      <c r="H3857" s="257" t="s">
        <v>231</v>
      </c>
      <c r="I3857" s="258">
        <v>0.9</v>
      </c>
      <c r="J3857" s="258">
        <v>0</v>
      </c>
      <c r="K3857" s="259">
        <v>23.41</v>
      </c>
      <c r="L3857" s="259">
        <v>21.07</v>
      </c>
    </row>
    <row r="3858" spans="2:12" ht="25.5" x14ac:dyDescent="0.25">
      <c r="B3858" s="255" t="s">
        <v>2273</v>
      </c>
      <c r="C3858" s="256" t="s">
        <v>2991</v>
      </c>
      <c r="D3858" s="255" t="s">
        <v>229</v>
      </c>
      <c r="E3858" s="255" t="s">
        <v>1030</v>
      </c>
      <c r="F3858" s="518" t="s">
        <v>2283</v>
      </c>
      <c r="G3858" s="518"/>
      <c r="H3858" s="257" t="s">
        <v>268</v>
      </c>
      <c r="I3858" s="258">
        <v>1</v>
      </c>
      <c r="J3858" s="258">
        <v>0</v>
      </c>
      <c r="K3858" s="259">
        <v>383.79</v>
      </c>
      <c r="L3858" s="259">
        <v>383.79</v>
      </c>
    </row>
    <row r="3859" spans="2:12" ht="25.5" x14ac:dyDescent="0.25">
      <c r="B3859" s="260"/>
      <c r="C3859" s="260"/>
      <c r="D3859" s="260"/>
      <c r="E3859" s="260"/>
      <c r="F3859" s="260"/>
      <c r="G3859" s="260" t="s">
        <v>2274</v>
      </c>
      <c r="H3859" s="261">
        <v>18.57</v>
      </c>
      <c r="I3859" s="260" t="s">
        <v>2275</v>
      </c>
      <c r="J3859" s="261">
        <v>17.59</v>
      </c>
      <c r="K3859" s="260" t="s">
        <v>2276</v>
      </c>
      <c r="L3859" s="261">
        <v>36.159999999999997</v>
      </c>
    </row>
    <row r="3860" spans="2:12" ht="25.5" x14ac:dyDescent="0.25">
      <c r="B3860" s="260"/>
      <c r="C3860" s="260"/>
      <c r="D3860" s="260"/>
      <c r="E3860" s="260"/>
      <c r="F3860" s="260"/>
      <c r="G3860" s="260" t="s">
        <v>2277</v>
      </c>
      <c r="H3860" s="261">
        <v>0</v>
      </c>
      <c r="I3860" s="519"/>
      <c r="J3860" s="519" t="s">
        <v>2278</v>
      </c>
      <c r="K3860" s="260"/>
      <c r="L3860" s="261">
        <v>419.95</v>
      </c>
    </row>
    <row r="3861" spans="2:12" ht="13.5" thickBot="1" x14ac:dyDescent="0.3">
      <c r="B3861" s="222"/>
      <c r="C3861" s="222"/>
      <c r="D3861" s="222"/>
      <c r="E3861" s="222"/>
      <c r="F3861" s="222"/>
      <c r="G3861" s="222"/>
      <c r="H3861" s="222"/>
      <c r="I3861" s="222" t="s">
        <v>2279</v>
      </c>
      <c r="J3861" s="262" t="s">
        <v>2741</v>
      </c>
      <c r="K3861" s="222" t="s">
        <v>2280</v>
      </c>
      <c r="L3861" s="263">
        <v>1679.8</v>
      </c>
    </row>
    <row r="3862" spans="2:12" ht="13.5" thickTop="1" x14ac:dyDescent="0.25">
      <c r="B3862" s="264"/>
      <c r="C3862" s="264"/>
      <c r="D3862" s="264"/>
      <c r="E3862" s="264"/>
      <c r="F3862" s="264"/>
      <c r="G3862" s="264"/>
      <c r="H3862" s="264"/>
      <c r="I3862" s="264"/>
      <c r="J3862" s="264"/>
      <c r="K3862" s="264"/>
      <c r="L3862" s="264"/>
    </row>
    <row r="3863" spans="2:12" ht="45" x14ac:dyDescent="0.25">
      <c r="B3863" s="247" t="s">
        <v>1187</v>
      </c>
      <c r="C3863" s="248" t="s">
        <v>24</v>
      </c>
      <c r="D3863" s="247" t="s">
        <v>50</v>
      </c>
      <c r="E3863" s="247" t="s">
        <v>45</v>
      </c>
      <c r="F3863" s="520" t="s">
        <v>2152</v>
      </c>
      <c r="G3863" s="520"/>
      <c r="H3863" s="249" t="s">
        <v>39</v>
      </c>
      <c r="I3863" s="248" t="s">
        <v>41</v>
      </c>
      <c r="J3863" s="248" t="s">
        <v>2271</v>
      </c>
      <c r="K3863" s="248" t="s">
        <v>82</v>
      </c>
      <c r="L3863" s="248" t="s">
        <v>40</v>
      </c>
    </row>
    <row r="3864" spans="2:12" ht="25.5" x14ac:dyDescent="0.25">
      <c r="B3864" s="250" t="s">
        <v>2272</v>
      </c>
      <c r="C3864" s="251" t="s">
        <v>1188</v>
      </c>
      <c r="D3864" s="250" t="s">
        <v>229</v>
      </c>
      <c r="E3864" s="250" t="s">
        <v>1189</v>
      </c>
      <c r="F3864" s="521">
        <v>7</v>
      </c>
      <c r="G3864" s="521"/>
      <c r="H3864" s="252" t="s">
        <v>279</v>
      </c>
      <c r="I3864" s="253">
        <v>1</v>
      </c>
      <c r="J3864" s="254"/>
      <c r="K3864" s="254">
        <v>198.53</v>
      </c>
      <c r="L3864" s="254">
        <v>198.53</v>
      </c>
    </row>
    <row r="3865" spans="2:12" ht="25.5" x14ac:dyDescent="0.25">
      <c r="B3865" s="255" t="s">
        <v>2273</v>
      </c>
      <c r="C3865" s="256" t="s">
        <v>2176</v>
      </c>
      <c r="D3865" s="255" t="s">
        <v>229</v>
      </c>
      <c r="E3865" s="255" t="s">
        <v>2177</v>
      </c>
      <c r="F3865" s="518" t="s">
        <v>2162</v>
      </c>
      <c r="G3865" s="518"/>
      <c r="H3865" s="257" t="s">
        <v>231</v>
      </c>
      <c r="I3865" s="258">
        <v>1</v>
      </c>
      <c r="J3865" s="258">
        <v>0</v>
      </c>
      <c r="K3865" s="259">
        <v>23.41</v>
      </c>
      <c r="L3865" s="259">
        <v>23.41</v>
      </c>
    </row>
    <row r="3866" spans="2:12" ht="25.5" x14ac:dyDescent="0.25">
      <c r="B3866" s="255" t="s">
        <v>2273</v>
      </c>
      <c r="C3866" s="256" t="s">
        <v>2751</v>
      </c>
      <c r="D3866" s="255" t="s">
        <v>229</v>
      </c>
      <c r="E3866" s="255" t="s">
        <v>2752</v>
      </c>
      <c r="F3866" s="518" t="s">
        <v>2283</v>
      </c>
      <c r="G3866" s="518"/>
      <c r="H3866" s="257" t="s">
        <v>268</v>
      </c>
      <c r="I3866" s="258">
        <v>1</v>
      </c>
      <c r="J3866" s="258">
        <v>0</v>
      </c>
      <c r="K3866" s="259">
        <v>158.34</v>
      </c>
      <c r="L3866" s="259">
        <v>158.34</v>
      </c>
    </row>
    <row r="3867" spans="2:12" ht="25.5" x14ac:dyDescent="0.25">
      <c r="B3867" s="255" t="s">
        <v>2273</v>
      </c>
      <c r="C3867" s="256" t="s">
        <v>2163</v>
      </c>
      <c r="D3867" s="255" t="s">
        <v>229</v>
      </c>
      <c r="E3867" s="255" t="s">
        <v>2164</v>
      </c>
      <c r="F3867" s="518" t="s">
        <v>2162</v>
      </c>
      <c r="G3867" s="518"/>
      <c r="H3867" s="257" t="s">
        <v>231</v>
      </c>
      <c r="I3867" s="258">
        <v>1</v>
      </c>
      <c r="J3867" s="258">
        <v>0</v>
      </c>
      <c r="K3867" s="259">
        <v>16.78</v>
      </c>
      <c r="L3867" s="259">
        <v>16.78</v>
      </c>
    </row>
    <row r="3868" spans="2:12" ht="25.5" x14ac:dyDescent="0.25">
      <c r="B3868" s="260"/>
      <c r="C3868" s="260"/>
      <c r="D3868" s="260"/>
      <c r="E3868" s="260"/>
      <c r="F3868" s="260"/>
      <c r="G3868" s="260" t="s">
        <v>2274</v>
      </c>
      <c r="H3868" s="261">
        <v>20.64</v>
      </c>
      <c r="I3868" s="260" t="s">
        <v>2275</v>
      </c>
      <c r="J3868" s="261">
        <v>19.55</v>
      </c>
      <c r="K3868" s="260" t="s">
        <v>2276</v>
      </c>
      <c r="L3868" s="261">
        <v>40.19</v>
      </c>
    </row>
    <row r="3869" spans="2:12" ht="25.5" x14ac:dyDescent="0.25">
      <c r="B3869" s="260"/>
      <c r="C3869" s="260"/>
      <c r="D3869" s="260"/>
      <c r="E3869" s="260"/>
      <c r="F3869" s="260"/>
      <c r="G3869" s="260" t="s">
        <v>2277</v>
      </c>
      <c r="H3869" s="261">
        <v>0</v>
      </c>
      <c r="I3869" s="519"/>
      <c r="J3869" s="519" t="s">
        <v>2278</v>
      </c>
      <c r="K3869" s="260"/>
      <c r="L3869" s="261">
        <v>198.53</v>
      </c>
    </row>
    <row r="3870" spans="2:12" ht="13.5" thickBot="1" x14ac:dyDescent="0.3">
      <c r="B3870" s="222"/>
      <c r="C3870" s="222"/>
      <c r="D3870" s="222"/>
      <c r="E3870" s="222"/>
      <c r="F3870" s="222"/>
      <c r="G3870" s="222"/>
      <c r="H3870" s="222"/>
      <c r="I3870" s="222" t="s">
        <v>2279</v>
      </c>
      <c r="J3870" s="262" t="s">
        <v>2757</v>
      </c>
      <c r="K3870" s="222" t="s">
        <v>2280</v>
      </c>
      <c r="L3870" s="263">
        <v>3573.54</v>
      </c>
    </row>
    <row r="3871" spans="2:12" ht="13.5" thickTop="1" x14ac:dyDescent="0.25">
      <c r="B3871" s="264"/>
      <c r="C3871" s="264"/>
      <c r="D3871" s="264"/>
      <c r="E3871" s="264"/>
      <c r="F3871" s="264"/>
      <c r="G3871" s="264"/>
      <c r="H3871" s="264"/>
      <c r="I3871" s="264"/>
      <c r="J3871" s="264"/>
      <c r="K3871" s="264"/>
      <c r="L3871" s="264"/>
    </row>
    <row r="3872" spans="2:12" ht="45" x14ac:dyDescent="0.25">
      <c r="B3872" s="247" t="s">
        <v>1190</v>
      </c>
      <c r="C3872" s="248" t="s">
        <v>24</v>
      </c>
      <c r="D3872" s="247" t="s">
        <v>50</v>
      </c>
      <c r="E3872" s="247" t="s">
        <v>45</v>
      </c>
      <c r="F3872" s="520" t="s">
        <v>2152</v>
      </c>
      <c r="G3872" s="520"/>
      <c r="H3872" s="249" t="s">
        <v>39</v>
      </c>
      <c r="I3872" s="248" t="s">
        <v>41</v>
      </c>
      <c r="J3872" s="248" t="s">
        <v>2271</v>
      </c>
      <c r="K3872" s="248" t="s">
        <v>82</v>
      </c>
      <c r="L3872" s="248" t="s">
        <v>40</v>
      </c>
    </row>
    <row r="3873" spans="2:12" ht="25.5" x14ac:dyDescent="0.25">
      <c r="B3873" s="250" t="s">
        <v>2272</v>
      </c>
      <c r="C3873" s="251" t="s">
        <v>1191</v>
      </c>
      <c r="D3873" s="250" t="s">
        <v>229</v>
      </c>
      <c r="E3873" s="250" t="s">
        <v>1192</v>
      </c>
      <c r="F3873" s="521">
        <v>7</v>
      </c>
      <c r="G3873" s="521"/>
      <c r="H3873" s="252" t="s">
        <v>279</v>
      </c>
      <c r="I3873" s="253">
        <v>1</v>
      </c>
      <c r="J3873" s="254"/>
      <c r="K3873" s="254">
        <v>43.03</v>
      </c>
      <c r="L3873" s="254">
        <v>43.03</v>
      </c>
    </row>
    <row r="3874" spans="2:12" ht="25.5" x14ac:dyDescent="0.25">
      <c r="B3874" s="255" t="s">
        <v>2273</v>
      </c>
      <c r="C3874" s="256" t="s">
        <v>2303</v>
      </c>
      <c r="D3874" s="255" t="s">
        <v>229</v>
      </c>
      <c r="E3874" s="255" t="s">
        <v>2304</v>
      </c>
      <c r="F3874" s="518" t="s">
        <v>2283</v>
      </c>
      <c r="G3874" s="518"/>
      <c r="H3874" s="257" t="s">
        <v>268</v>
      </c>
      <c r="I3874" s="258">
        <v>1</v>
      </c>
      <c r="J3874" s="258">
        <v>0</v>
      </c>
      <c r="K3874" s="259">
        <v>21.74</v>
      </c>
      <c r="L3874" s="259">
        <v>21.74</v>
      </c>
    </row>
    <row r="3875" spans="2:12" ht="25.5" x14ac:dyDescent="0.25">
      <c r="B3875" s="255" t="s">
        <v>2273</v>
      </c>
      <c r="C3875" s="256" t="s">
        <v>2176</v>
      </c>
      <c r="D3875" s="255" t="s">
        <v>229</v>
      </c>
      <c r="E3875" s="255" t="s">
        <v>2177</v>
      </c>
      <c r="F3875" s="518" t="s">
        <v>2162</v>
      </c>
      <c r="G3875" s="518"/>
      <c r="H3875" s="257" t="s">
        <v>231</v>
      </c>
      <c r="I3875" s="258">
        <v>0.53</v>
      </c>
      <c r="J3875" s="258">
        <v>0</v>
      </c>
      <c r="K3875" s="259">
        <v>23.41</v>
      </c>
      <c r="L3875" s="259">
        <v>12.41</v>
      </c>
    </row>
    <row r="3876" spans="2:12" ht="25.5" x14ac:dyDescent="0.25">
      <c r="B3876" s="255" t="s">
        <v>2273</v>
      </c>
      <c r="C3876" s="256" t="s">
        <v>2163</v>
      </c>
      <c r="D3876" s="255" t="s">
        <v>229</v>
      </c>
      <c r="E3876" s="255" t="s">
        <v>2164</v>
      </c>
      <c r="F3876" s="518" t="s">
        <v>2162</v>
      </c>
      <c r="G3876" s="518"/>
      <c r="H3876" s="257" t="s">
        <v>231</v>
      </c>
      <c r="I3876" s="258">
        <v>0.53</v>
      </c>
      <c r="J3876" s="258">
        <v>0</v>
      </c>
      <c r="K3876" s="259">
        <v>16.78</v>
      </c>
      <c r="L3876" s="259">
        <v>8.89</v>
      </c>
    </row>
    <row r="3877" spans="2:12" ht="25.5" x14ac:dyDescent="0.25">
      <c r="B3877" s="260"/>
      <c r="C3877" s="260"/>
      <c r="D3877" s="260"/>
      <c r="E3877" s="260"/>
      <c r="F3877" s="260"/>
      <c r="G3877" s="260" t="s">
        <v>2274</v>
      </c>
      <c r="H3877" s="261">
        <v>10.93</v>
      </c>
      <c r="I3877" s="260" t="s">
        <v>2275</v>
      </c>
      <c r="J3877" s="261">
        <v>10.36</v>
      </c>
      <c r="K3877" s="260" t="s">
        <v>2276</v>
      </c>
      <c r="L3877" s="261">
        <v>21.29</v>
      </c>
    </row>
    <row r="3878" spans="2:12" ht="25.5" x14ac:dyDescent="0.25">
      <c r="B3878" s="260"/>
      <c r="C3878" s="260"/>
      <c r="D3878" s="260"/>
      <c r="E3878" s="260"/>
      <c r="F3878" s="260"/>
      <c r="G3878" s="260" t="s">
        <v>2277</v>
      </c>
      <c r="H3878" s="261">
        <v>0</v>
      </c>
      <c r="I3878" s="519"/>
      <c r="J3878" s="519" t="s">
        <v>2278</v>
      </c>
      <c r="K3878" s="260"/>
      <c r="L3878" s="261">
        <v>43.03</v>
      </c>
    </row>
    <row r="3879" spans="2:12" ht="13.5" thickBot="1" x14ac:dyDescent="0.3">
      <c r="B3879" s="222"/>
      <c r="C3879" s="222"/>
      <c r="D3879" s="222"/>
      <c r="E3879" s="222"/>
      <c r="F3879" s="222"/>
      <c r="G3879" s="222"/>
      <c r="H3879" s="222"/>
      <c r="I3879" s="222" t="s">
        <v>2279</v>
      </c>
      <c r="J3879" s="262" t="s">
        <v>2553</v>
      </c>
      <c r="K3879" s="222" t="s">
        <v>2280</v>
      </c>
      <c r="L3879" s="263">
        <v>43.03</v>
      </c>
    </row>
    <row r="3880" spans="2:12" ht="13.5" thickTop="1" x14ac:dyDescent="0.25">
      <c r="B3880" s="264"/>
      <c r="C3880" s="264"/>
      <c r="D3880" s="264"/>
      <c r="E3880" s="264"/>
      <c r="F3880" s="264"/>
      <c r="G3880" s="264"/>
      <c r="H3880" s="264"/>
      <c r="I3880" s="264"/>
      <c r="J3880" s="264"/>
      <c r="K3880" s="264"/>
      <c r="L3880" s="264"/>
    </row>
    <row r="3881" spans="2:12" ht="45" x14ac:dyDescent="0.25">
      <c r="B3881" s="247" t="s">
        <v>1193</v>
      </c>
      <c r="C3881" s="248" t="s">
        <v>24</v>
      </c>
      <c r="D3881" s="247" t="s">
        <v>50</v>
      </c>
      <c r="E3881" s="247" t="s">
        <v>45</v>
      </c>
      <c r="F3881" s="520" t="s">
        <v>2152</v>
      </c>
      <c r="G3881" s="520"/>
      <c r="H3881" s="249" t="s">
        <v>39</v>
      </c>
      <c r="I3881" s="248" t="s">
        <v>41</v>
      </c>
      <c r="J3881" s="248" t="s">
        <v>2271</v>
      </c>
      <c r="K3881" s="248" t="s">
        <v>82</v>
      </c>
      <c r="L3881" s="248" t="s">
        <v>40</v>
      </c>
    </row>
    <row r="3882" spans="2:12" ht="25.5" x14ac:dyDescent="0.25">
      <c r="B3882" s="250" t="s">
        <v>2272</v>
      </c>
      <c r="C3882" s="251" t="s">
        <v>1194</v>
      </c>
      <c r="D3882" s="250" t="s">
        <v>229</v>
      </c>
      <c r="E3882" s="250" t="s">
        <v>1195</v>
      </c>
      <c r="F3882" s="521">
        <v>7</v>
      </c>
      <c r="G3882" s="521"/>
      <c r="H3882" s="252" t="s">
        <v>279</v>
      </c>
      <c r="I3882" s="253">
        <v>1</v>
      </c>
      <c r="J3882" s="254"/>
      <c r="K3882" s="254">
        <v>24.82</v>
      </c>
      <c r="L3882" s="254">
        <v>24.82</v>
      </c>
    </row>
    <row r="3883" spans="2:12" ht="25.5" x14ac:dyDescent="0.25">
      <c r="B3883" s="255" t="s">
        <v>2273</v>
      </c>
      <c r="C3883" s="256" t="s">
        <v>2747</v>
      </c>
      <c r="D3883" s="255" t="s">
        <v>229</v>
      </c>
      <c r="E3883" s="255" t="s">
        <v>2748</v>
      </c>
      <c r="F3883" s="518" t="s">
        <v>2283</v>
      </c>
      <c r="G3883" s="518"/>
      <c r="H3883" s="257" t="s">
        <v>268</v>
      </c>
      <c r="I3883" s="258">
        <v>1</v>
      </c>
      <c r="J3883" s="258">
        <v>0</v>
      </c>
      <c r="K3883" s="259">
        <v>13.18</v>
      </c>
      <c r="L3883" s="259">
        <v>13.18</v>
      </c>
    </row>
    <row r="3884" spans="2:12" ht="25.5" x14ac:dyDescent="0.25">
      <c r="B3884" s="255" t="s">
        <v>2273</v>
      </c>
      <c r="C3884" s="256" t="s">
        <v>2163</v>
      </c>
      <c r="D3884" s="255" t="s">
        <v>229</v>
      </c>
      <c r="E3884" s="255" t="s">
        <v>2164</v>
      </c>
      <c r="F3884" s="518" t="s">
        <v>2162</v>
      </c>
      <c r="G3884" s="518"/>
      <c r="H3884" s="257" t="s">
        <v>231</v>
      </c>
      <c r="I3884" s="258">
        <v>0.28999999999999998</v>
      </c>
      <c r="J3884" s="258">
        <v>0</v>
      </c>
      <c r="K3884" s="259">
        <v>16.78</v>
      </c>
      <c r="L3884" s="259">
        <v>4.87</v>
      </c>
    </row>
    <row r="3885" spans="2:12" ht="25.5" x14ac:dyDescent="0.25">
      <c r="B3885" s="255" t="s">
        <v>2273</v>
      </c>
      <c r="C3885" s="256" t="s">
        <v>2176</v>
      </c>
      <c r="D3885" s="255" t="s">
        <v>229</v>
      </c>
      <c r="E3885" s="255" t="s">
        <v>2177</v>
      </c>
      <c r="F3885" s="518" t="s">
        <v>2162</v>
      </c>
      <c r="G3885" s="518"/>
      <c r="H3885" s="257" t="s">
        <v>231</v>
      </c>
      <c r="I3885" s="258">
        <v>0.28999999999999998</v>
      </c>
      <c r="J3885" s="258">
        <v>0</v>
      </c>
      <c r="K3885" s="259">
        <v>23.41</v>
      </c>
      <c r="L3885" s="259">
        <v>6.79</v>
      </c>
    </row>
    <row r="3886" spans="2:12" ht="25.5" x14ac:dyDescent="0.25">
      <c r="B3886" s="260"/>
      <c r="C3886" s="260"/>
      <c r="D3886" s="260"/>
      <c r="E3886" s="260"/>
      <c r="F3886" s="260"/>
      <c r="G3886" s="260" t="s">
        <v>2274</v>
      </c>
      <c r="H3886" s="261">
        <v>5.98</v>
      </c>
      <c r="I3886" s="260" t="s">
        <v>2275</v>
      </c>
      <c r="J3886" s="261">
        <v>5.66</v>
      </c>
      <c r="K3886" s="260" t="s">
        <v>2276</v>
      </c>
      <c r="L3886" s="261">
        <v>11.64</v>
      </c>
    </row>
    <row r="3887" spans="2:12" ht="25.5" x14ac:dyDescent="0.25">
      <c r="B3887" s="260"/>
      <c r="C3887" s="260"/>
      <c r="D3887" s="260"/>
      <c r="E3887" s="260"/>
      <c r="F3887" s="260"/>
      <c r="G3887" s="260" t="s">
        <v>2277</v>
      </c>
      <c r="H3887" s="261">
        <v>0</v>
      </c>
      <c r="I3887" s="519"/>
      <c r="J3887" s="519" t="s">
        <v>2278</v>
      </c>
      <c r="K3887" s="260"/>
      <c r="L3887" s="261">
        <v>24.82</v>
      </c>
    </row>
    <row r="3888" spans="2:12" ht="13.5" thickBot="1" x14ac:dyDescent="0.3">
      <c r="B3888" s="222"/>
      <c r="C3888" s="222"/>
      <c r="D3888" s="222"/>
      <c r="E3888" s="222"/>
      <c r="F3888" s="222"/>
      <c r="G3888" s="222"/>
      <c r="H3888" s="222"/>
      <c r="I3888" s="222" t="s">
        <v>2279</v>
      </c>
      <c r="J3888" s="262" t="s">
        <v>2707</v>
      </c>
      <c r="K3888" s="222" t="s">
        <v>2280</v>
      </c>
      <c r="L3888" s="263">
        <v>521.22</v>
      </c>
    </row>
    <row r="3889" spans="2:12" ht="13.5" thickTop="1" x14ac:dyDescent="0.25">
      <c r="B3889" s="264"/>
      <c r="C3889" s="264"/>
      <c r="D3889" s="264"/>
      <c r="E3889" s="264"/>
      <c r="F3889" s="264"/>
      <c r="G3889" s="264"/>
      <c r="H3889" s="264"/>
      <c r="I3889" s="264"/>
      <c r="J3889" s="264"/>
      <c r="K3889" s="264"/>
      <c r="L3889" s="264"/>
    </row>
    <row r="3890" spans="2:12" ht="45" x14ac:dyDescent="0.25">
      <c r="B3890" s="247" t="s">
        <v>1196</v>
      </c>
      <c r="C3890" s="248" t="s">
        <v>24</v>
      </c>
      <c r="D3890" s="247" t="s">
        <v>50</v>
      </c>
      <c r="E3890" s="247" t="s">
        <v>45</v>
      </c>
      <c r="F3890" s="520" t="s">
        <v>2152</v>
      </c>
      <c r="G3890" s="520"/>
      <c r="H3890" s="249" t="s">
        <v>39</v>
      </c>
      <c r="I3890" s="248" t="s">
        <v>41</v>
      </c>
      <c r="J3890" s="248" t="s">
        <v>2271</v>
      </c>
      <c r="K3890" s="248" t="s">
        <v>82</v>
      </c>
      <c r="L3890" s="248" t="s">
        <v>40</v>
      </c>
    </row>
    <row r="3891" spans="2:12" ht="25.5" x14ac:dyDescent="0.25">
      <c r="B3891" s="250" t="s">
        <v>2272</v>
      </c>
      <c r="C3891" s="251" t="s">
        <v>1197</v>
      </c>
      <c r="D3891" s="250" t="s">
        <v>229</v>
      </c>
      <c r="E3891" s="250" t="s">
        <v>1198</v>
      </c>
      <c r="F3891" s="521">
        <v>7</v>
      </c>
      <c r="G3891" s="521"/>
      <c r="H3891" s="252" t="s">
        <v>279</v>
      </c>
      <c r="I3891" s="253">
        <v>1</v>
      </c>
      <c r="J3891" s="254"/>
      <c r="K3891" s="254">
        <v>16.559999999999999</v>
      </c>
      <c r="L3891" s="254">
        <v>16.559999999999999</v>
      </c>
    </row>
    <row r="3892" spans="2:12" ht="25.5" x14ac:dyDescent="0.25">
      <c r="B3892" s="255" t="s">
        <v>2273</v>
      </c>
      <c r="C3892" s="256" t="s">
        <v>2290</v>
      </c>
      <c r="D3892" s="255" t="s">
        <v>229</v>
      </c>
      <c r="E3892" s="255" t="s">
        <v>2291</v>
      </c>
      <c r="F3892" s="518" t="s">
        <v>2283</v>
      </c>
      <c r="G3892" s="518"/>
      <c r="H3892" s="257" t="s">
        <v>268</v>
      </c>
      <c r="I3892" s="258">
        <v>1</v>
      </c>
      <c r="J3892" s="258">
        <v>0</v>
      </c>
      <c r="K3892" s="259">
        <v>8.1300000000000008</v>
      </c>
      <c r="L3892" s="259">
        <v>8.1300000000000008</v>
      </c>
    </row>
    <row r="3893" spans="2:12" ht="25.5" x14ac:dyDescent="0.25">
      <c r="B3893" s="255" t="s">
        <v>2273</v>
      </c>
      <c r="C3893" s="256" t="s">
        <v>2163</v>
      </c>
      <c r="D3893" s="255" t="s">
        <v>229</v>
      </c>
      <c r="E3893" s="255" t="s">
        <v>2164</v>
      </c>
      <c r="F3893" s="518" t="s">
        <v>2162</v>
      </c>
      <c r="G3893" s="518"/>
      <c r="H3893" s="257" t="s">
        <v>231</v>
      </c>
      <c r="I3893" s="258">
        <v>0.21</v>
      </c>
      <c r="J3893" s="258">
        <v>0</v>
      </c>
      <c r="K3893" s="259">
        <v>16.78</v>
      </c>
      <c r="L3893" s="259">
        <v>3.52</v>
      </c>
    </row>
    <row r="3894" spans="2:12" ht="25.5" x14ac:dyDescent="0.25">
      <c r="B3894" s="255" t="s">
        <v>2273</v>
      </c>
      <c r="C3894" s="256" t="s">
        <v>2176</v>
      </c>
      <c r="D3894" s="255" t="s">
        <v>229</v>
      </c>
      <c r="E3894" s="255" t="s">
        <v>2177</v>
      </c>
      <c r="F3894" s="518" t="s">
        <v>2162</v>
      </c>
      <c r="G3894" s="518"/>
      <c r="H3894" s="257" t="s">
        <v>231</v>
      </c>
      <c r="I3894" s="258">
        <v>0.21</v>
      </c>
      <c r="J3894" s="258">
        <v>0</v>
      </c>
      <c r="K3894" s="259">
        <v>23.41</v>
      </c>
      <c r="L3894" s="259">
        <v>4.92</v>
      </c>
    </row>
    <row r="3895" spans="2:12" ht="25.5" x14ac:dyDescent="0.25">
      <c r="B3895" s="260"/>
      <c r="C3895" s="260"/>
      <c r="D3895" s="260"/>
      <c r="E3895" s="260"/>
      <c r="F3895" s="260"/>
      <c r="G3895" s="260" t="s">
        <v>2274</v>
      </c>
      <c r="H3895" s="261">
        <v>4.33</v>
      </c>
      <c r="I3895" s="260" t="s">
        <v>2275</v>
      </c>
      <c r="J3895" s="261">
        <v>4.0999999999999996</v>
      </c>
      <c r="K3895" s="260" t="s">
        <v>2276</v>
      </c>
      <c r="L3895" s="261">
        <v>8.43</v>
      </c>
    </row>
    <row r="3896" spans="2:12" ht="25.5" x14ac:dyDescent="0.25">
      <c r="B3896" s="260"/>
      <c r="C3896" s="260"/>
      <c r="D3896" s="260"/>
      <c r="E3896" s="260"/>
      <c r="F3896" s="260"/>
      <c r="G3896" s="260" t="s">
        <v>2277</v>
      </c>
      <c r="H3896" s="261">
        <v>0</v>
      </c>
      <c r="I3896" s="519"/>
      <c r="J3896" s="519" t="s">
        <v>2278</v>
      </c>
      <c r="K3896" s="260"/>
      <c r="L3896" s="261">
        <v>16.559999999999999</v>
      </c>
    </row>
    <row r="3897" spans="2:12" ht="13.5" thickBot="1" x14ac:dyDescent="0.3">
      <c r="B3897" s="222"/>
      <c r="C3897" s="222"/>
      <c r="D3897" s="222"/>
      <c r="E3897" s="222"/>
      <c r="F3897" s="222"/>
      <c r="G3897" s="222"/>
      <c r="H3897" s="222"/>
      <c r="I3897" s="222" t="s">
        <v>2279</v>
      </c>
      <c r="J3897" s="262" t="s">
        <v>2707</v>
      </c>
      <c r="K3897" s="222" t="s">
        <v>2280</v>
      </c>
      <c r="L3897" s="263">
        <v>347.76</v>
      </c>
    </row>
    <row r="3898" spans="2:12" ht="13.5" thickTop="1" x14ac:dyDescent="0.25">
      <c r="B3898" s="264"/>
      <c r="C3898" s="264"/>
      <c r="D3898" s="264"/>
      <c r="E3898" s="264"/>
      <c r="F3898" s="264"/>
      <c r="G3898" s="264"/>
      <c r="H3898" s="264"/>
      <c r="I3898" s="264"/>
      <c r="J3898" s="264"/>
      <c r="K3898" s="264"/>
      <c r="L3898" s="264"/>
    </row>
    <row r="3899" spans="2:12" ht="45" x14ac:dyDescent="0.25">
      <c r="B3899" s="247" t="s">
        <v>1199</v>
      </c>
      <c r="C3899" s="248" t="s">
        <v>24</v>
      </c>
      <c r="D3899" s="247" t="s">
        <v>50</v>
      </c>
      <c r="E3899" s="247" t="s">
        <v>45</v>
      </c>
      <c r="F3899" s="520" t="s">
        <v>2152</v>
      </c>
      <c r="G3899" s="520"/>
      <c r="H3899" s="249" t="s">
        <v>39</v>
      </c>
      <c r="I3899" s="248" t="s">
        <v>41</v>
      </c>
      <c r="J3899" s="248" t="s">
        <v>2271</v>
      </c>
      <c r="K3899" s="248" t="s">
        <v>82</v>
      </c>
      <c r="L3899" s="248" t="s">
        <v>40</v>
      </c>
    </row>
    <row r="3900" spans="2:12" ht="25.5" x14ac:dyDescent="0.25">
      <c r="B3900" s="250" t="s">
        <v>2272</v>
      </c>
      <c r="C3900" s="251" t="s">
        <v>1200</v>
      </c>
      <c r="D3900" s="250" t="s">
        <v>229</v>
      </c>
      <c r="E3900" s="250" t="s">
        <v>1201</v>
      </c>
      <c r="F3900" s="521">
        <v>7</v>
      </c>
      <c r="G3900" s="521"/>
      <c r="H3900" s="252" t="s">
        <v>279</v>
      </c>
      <c r="I3900" s="253">
        <v>1</v>
      </c>
      <c r="J3900" s="254"/>
      <c r="K3900" s="254">
        <v>29.35</v>
      </c>
      <c r="L3900" s="254">
        <v>29.35</v>
      </c>
    </row>
    <row r="3901" spans="2:12" ht="25.5" x14ac:dyDescent="0.25">
      <c r="B3901" s="255" t="s">
        <v>2273</v>
      </c>
      <c r="C3901" s="256" t="s">
        <v>2749</v>
      </c>
      <c r="D3901" s="255" t="s">
        <v>229</v>
      </c>
      <c r="E3901" s="255" t="s">
        <v>2750</v>
      </c>
      <c r="F3901" s="518" t="s">
        <v>2283</v>
      </c>
      <c r="G3901" s="518"/>
      <c r="H3901" s="257" t="s">
        <v>268</v>
      </c>
      <c r="I3901" s="258">
        <v>1</v>
      </c>
      <c r="J3901" s="258">
        <v>0</v>
      </c>
      <c r="K3901" s="259">
        <v>14.49</v>
      </c>
      <c r="L3901" s="259">
        <v>14.49</v>
      </c>
    </row>
    <row r="3902" spans="2:12" ht="25.5" x14ac:dyDescent="0.25">
      <c r="B3902" s="255" t="s">
        <v>2273</v>
      </c>
      <c r="C3902" s="256" t="s">
        <v>2163</v>
      </c>
      <c r="D3902" s="255" t="s">
        <v>229</v>
      </c>
      <c r="E3902" s="255" t="s">
        <v>2164</v>
      </c>
      <c r="F3902" s="518" t="s">
        <v>2162</v>
      </c>
      <c r="G3902" s="518"/>
      <c r="H3902" s="257" t="s">
        <v>231</v>
      </c>
      <c r="I3902" s="258">
        <v>0.37</v>
      </c>
      <c r="J3902" s="258">
        <v>0</v>
      </c>
      <c r="K3902" s="259">
        <v>16.78</v>
      </c>
      <c r="L3902" s="259">
        <v>6.21</v>
      </c>
    </row>
    <row r="3903" spans="2:12" ht="25.5" x14ac:dyDescent="0.25">
      <c r="B3903" s="255" t="s">
        <v>2273</v>
      </c>
      <c r="C3903" s="256" t="s">
        <v>2176</v>
      </c>
      <c r="D3903" s="255" t="s">
        <v>229</v>
      </c>
      <c r="E3903" s="255" t="s">
        <v>2177</v>
      </c>
      <c r="F3903" s="518" t="s">
        <v>2162</v>
      </c>
      <c r="G3903" s="518"/>
      <c r="H3903" s="257" t="s">
        <v>231</v>
      </c>
      <c r="I3903" s="258">
        <v>0.37</v>
      </c>
      <c r="J3903" s="258">
        <v>0</v>
      </c>
      <c r="K3903" s="259">
        <v>23.41</v>
      </c>
      <c r="L3903" s="259">
        <v>8.66</v>
      </c>
    </row>
    <row r="3904" spans="2:12" ht="25.5" x14ac:dyDescent="0.25">
      <c r="B3904" s="260"/>
      <c r="C3904" s="260"/>
      <c r="D3904" s="260"/>
      <c r="E3904" s="260"/>
      <c r="F3904" s="260"/>
      <c r="G3904" s="260" t="s">
        <v>2274</v>
      </c>
      <c r="H3904" s="261">
        <v>7.63</v>
      </c>
      <c r="I3904" s="260" t="s">
        <v>2275</v>
      </c>
      <c r="J3904" s="261">
        <v>7.23</v>
      </c>
      <c r="K3904" s="260" t="s">
        <v>2276</v>
      </c>
      <c r="L3904" s="261">
        <v>14.86</v>
      </c>
    </row>
    <row r="3905" spans="2:12" ht="25.5" x14ac:dyDescent="0.25">
      <c r="B3905" s="260"/>
      <c r="C3905" s="260"/>
      <c r="D3905" s="260"/>
      <c r="E3905" s="260"/>
      <c r="F3905" s="260"/>
      <c r="G3905" s="260" t="s">
        <v>2277</v>
      </c>
      <c r="H3905" s="261">
        <v>0</v>
      </c>
      <c r="I3905" s="519"/>
      <c r="J3905" s="519" t="s">
        <v>2278</v>
      </c>
      <c r="K3905" s="260"/>
      <c r="L3905" s="261">
        <v>29.35</v>
      </c>
    </row>
    <row r="3906" spans="2:12" ht="13.5" thickBot="1" x14ac:dyDescent="0.3">
      <c r="B3906" s="222"/>
      <c r="C3906" s="222"/>
      <c r="D3906" s="222"/>
      <c r="E3906" s="222"/>
      <c r="F3906" s="222"/>
      <c r="G3906" s="222"/>
      <c r="H3906" s="222"/>
      <c r="I3906" s="222" t="s">
        <v>2279</v>
      </c>
      <c r="J3906" s="262" t="s">
        <v>2553</v>
      </c>
      <c r="K3906" s="222" t="s">
        <v>2280</v>
      </c>
      <c r="L3906" s="263">
        <v>29.35</v>
      </c>
    </row>
    <row r="3907" spans="2:12" ht="13.5" thickTop="1" x14ac:dyDescent="0.25">
      <c r="B3907" s="264"/>
      <c r="C3907" s="264"/>
      <c r="D3907" s="264"/>
      <c r="E3907" s="264"/>
      <c r="F3907" s="264"/>
      <c r="G3907" s="264"/>
      <c r="H3907" s="264"/>
      <c r="I3907" s="264"/>
      <c r="J3907" s="264"/>
      <c r="K3907" s="264"/>
      <c r="L3907" s="264"/>
    </row>
    <row r="3908" spans="2:12" ht="45" x14ac:dyDescent="0.25">
      <c r="B3908" s="247" t="s">
        <v>1202</v>
      </c>
      <c r="C3908" s="248" t="s">
        <v>24</v>
      </c>
      <c r="D3908" s="247" t="s">
        <v>50</v>
      </c>
      <c r="E3908" s="247" t="s">
        <v>45</v>
      </c>
      <c r="F3908" s="520" t="s">
        <v>2152</v>
      </c>
      <c r="G3908" s="520"/>
      <c r="H3908" s="249" t="s">
        <v>39</v>
      </c>
      <c r="I3908" s="248" t="s">
        <v>41</v>
      </c>
      <c r="J3908" s="248" t="s">
        <v>2271</v>
      </c>
      <c r="K3908" s="248" t="s">
        <v>82</v>
      </c>
      <c r="L3908" s="248" t="s">
        <v>40</v>
      </c>
    </row>
    <row r="3909" spans="2:12" ht="25.5" x14ac:dyDescent="0.25">
      <c r="B3909" s="250" t="s">
        <v>2272</v>
      </c>
      <c r="C3909" s="251" t="s">
        <v>1203</v>
      </c>
      <c r="D3909" s="250" t="s">
        <v>229</v>
      </c>
      <c r="E3909" s="250" t="s">
        <v>1204</v>
      </c>
      <c r="F3909" s="521">
        <v>7</v>
      </c>
      <c r="G3909" s="521"/>
      <c r="H3909" s="252" t="s">
        <v>279</v>
      </c>
      <c r="I3909" s="253">
        <v>1</v>
      </c>
      <c r="J3909" s="254"/>
      <c r="K3909" s="254">
        <v>28.59</v>
      </c>
      <c r="L3909" s="254">
        <v>28.59</v>
      </c>
    </row>
    <row r="3910" spans="2:12" ht="25.5" x14ac:dyDescent="0.25">
      <c r="B3910" s="255" t="s">
        <v>2273</v>
      </c>
      <c r="C3910" s="256" t="s">
        <v>2742</v>
      </c>
      <c r="D3910" s="255" t="s">
        <v>229</v>
      </c>
      <c r="E3910" s="255" t="s">
        <v>2743</v>
      </c>
      <c r="F3910" s="518" t="s">
        <v>2283</v>
      </c>
      <c r="G3910" s="518"/>
      <c r="H3910" s="257" t="s">
        <v>268</v>
      </c>
      <c r="I3910" s="258">
        <v>1</v>
      </c>
      <c r="J3910" s="258">
        <v>0</v>
      </c>
      <c r="K3910" s="259">
        <v>13.73</v>
      </c>
      <c r="L3910" s="259">
        <v>13.73</v>
      </c>
    </row>
    <row r="3911" spans="2:12" ht="25.5" x14ac:dyDescent="0.25">
      <c r="B3911" s="255" t="s">
        <v>2273</v>
      </c>
      <c r="C3911" s="256" t="s">
        <v>2163</v>
      </c>
      <c r="D3911" s="255" t="s">
        <v>229</v>
      </c>
      <c r="E3911" s="255" t="s">
        <v>2164</v>
      </c>
      <c r="F3911" s="518" t="s">
        <v>2162</v>
      </c>
      <c r="G3911" s="518"/>
      <c r="H3911" s="257" t="s">
        <v>231</v>
      </c>
      <c r="I3911" s="258">
        <v>0.37</v>
      </c>
      <c r="J3911" s="258">
        <v>0</v>
      </c>
      <c r="K3911" s="259">
        <v>16.78</v>
      </c>
      <c r="L3911" s="259">
        <v>6.21</v>
      </c>
    </row>
    <row r="3912" spans="2:12" ht="25.5" x14ac:dyDescent="0.25">
      <c r="B3912" s="255" t="s">
        <v>2273</v>
      </c>
      <c r="C3912" s="256" t="s">
        <v>2176</v>
      </c>
      <c r="D3912" s="255" t="s">
        <v>229</v>
      </c>
      <c r="E3912" s="255" t="s">
        <v>2177</v>
      </c>
      <c r="F3912" s="518" t="s">
        <v>2162</v>
      </c>
      <c r="G3912" s="518"/>
      <c r="H3912" s="257" t="s">
        <v>231</v>
      </c>
      <c r="I3912" s="258">
        <v>0.37</v>
      </c>
      <c r="J3912" s="258">
        <v>0</v>
      </c>
      <c r="K3912" s="259">
        <v>23.41</v>
      </c>
      <c r="L3912" s="259">
        <v>8.66</v>
      </c>
    </row>
    <row r="3913" spans="2:12" ht="25.5" x14ac:dyDescent="0.25">
      <c r="B3913" s="260"/>
      <c r="C3913" s="260"/>
      <c r="D3913" s="260"/>
      <c r="E3913" s="260"/>
      <c r="F3913" s="260"/>
      <c r="G3913" s="260" t="s">
        <v>2274</v>
      </c>
      <c r="H3913" s="261">
        <v>7.63</v>
      </c>
      <c r="I3913" s="260" t="s">
        <v>2275</v>
      </c>
      <c r="J3913" s="261">
        <v>7.23</v>
      </c>
      <c r="K3913" s="260" t="s">
        <v>2276</v>
      </c>
      <c r="L3913" s="261">
        <v>14.86</v>
      </c>
    </row>
    <row r="3914" spans="2:12" ht="25.5" x14ac:dyDescent="0.25">
      <c r="B3914" s="260"/>
      <c r="C3914" s="260"/>
      <c r="D3914" s="260"/>
      <c r="E3914" s="260"/>
      <c r="F3914" s="260"/>
      <c r="G3914" s="260" t="s">
        <v>2277</v>
      </c>
      <c r="H3914" s="261">
        <v>0</v>
      </c>
      <c r="I3914" s="519"/>
      <c r="J3914" s="519" t="s">
        <v>2278</v>
      </c>
      <c r="K3914" s="260"/>
      <c r="L3914" s="261">
        <v>28.59</v>
      </c>
    </row>
    <row r="3915" spans="2:12" ht="13.5" thickBot="1" x14ac:dyDescent="0.3">
      <c r="B3915" s="222"/>
      <c r="C3915" s="222"/>
      <c r="D3915" s="222"/>
      <c r="E3915" s="222"/>
      <c r="F3915" s="222"/>
      <c r="G3915" s="222"/>
      <c r="H3915" s="222"/>
      <c r="I3915" s="222" t="s">
        <v>2279</v>
      </c>
      <c r="J3915" s="262" t="s">
        <v>2729</v>
      </c>
      <c r="K3915" s="222" t="s">
        <v>2280</v>
      </c>
      <c r="L3915" s="263">
        <v>85.77</v>
      </c>
    </row>
    <row r="3916" spans="2:12" ht="13.5" thickTop="1" x14ac:dyDescent="0.25">
      <c r="B3916" s="264"/>
      <c r="C3916" s="264"/>
      <c r="D3916" s="264"/>
      <c r="E3916" s="264"/>
      <c r="F3916" s="264"/>
      <c r="G3916" s="264"/>
      <c r="H3916" s="264"/>
      <c r="I3916" s="264"/>
      <c r="J3916" s="264"/>
      <c r="K3916" s="264"/>
      <c r="L3916" s="264"/>
    </row>
    <row r="3917" spans="2:12" ht="45" x14ac:dyDescent="0.25">
      <c r="B3917" s="247" t="s">
        <v>1205</v>
      </c>
      <c r="C3917" s="248" t="s">
        <v>24</v>
      </c>
      <c r="D3917" s="247" t="s">
        <v>50</v>
      </c>
      <c r="E3917" s="247" t="s">
        <v>45</v>
      </c>
      <c r="F3917" s="520" t="s">
        <v>2152</v>
      </c>
      <c r="G3917" s="520"/>
      <c r="H3917" s="249" t="s">
        <v>39</v>
      </c>
      <c r="I3917" s="248" t="s">
        <v>41</v>
      </c>
      <c r="J3917" s="248" t="s">
        <v>2271</v>
      </c>
      <c r="K3917" s="248" t="s">
        <v>82</v>
      </c>
      <c r="L3917" s="248" t="s">
        <v>40</v>
      </c>
    </row>
    <row r="3918" spans="2:12" ht="51" x14ac:dyDescent="0.25">
      <c r="B3918" s="250" t="s">
        <v>2272</v>
      </c>
      <c r="C3918" s="251" t="s">
        <v>1206</v>
      </c>
      <c r="D3918" s="250" t="s">
        <v>434</v>
      </c>
      <c r="E3918" s="250" t="s">
        <v>1207</v>
      </c>
      <c r="F3918" s="521" t="s">
        <v>2698</v>
      </c>
      <c r="G3918" s="521"/>
      <c r="H3918" s="252" t="s">
        <v>428</v>
      </c>
      <c r="I3918" s="253">
        <v>1</v>
      </c>
      <c r="J3918" s="254"/>
      <c r="K3918" s="254">
        <v>46.49</v>
      </c>
      <c r="L3918" s="254">
        <v>46.49</v>
      </c>
    </row>
    <row r="3919" spans="2:12" ht="51" x14ac:dyDescent="0.25">
      <c r="B3919" s="265" t="s">
        <v>2652</v>
      </c>
      <c r="C3919" s="266" t="s">
        <v>3624</v>
      </c>
      <c r="D3919" s="265" t="s">
        <v>434</v>
      </c>
      <c r="E3919" s="265" t="s">
        <v>3625</v>
      </c>
      <c r="F3919" s="524" t="s">
        <v>2698</v>
      </c>
      <c r="G3919" s="524"/>
      <c r="H3919" s="267" t="s">
        <v>428</v>
      </c>
      <c r="I3919" s="268">
        <v>1</v>
      </c>
      <c r="J3919" s="268">
        <v>0</v>
      </c>
      <c r="K3919" s="269">
        <v>8.99</v>
      </c>
      <c r="L3919" s="269">
        <v>8.99</v>
      </c>
    </row>
    <row r="3920" spans="2:12" ht="51" x14ac:dyDescent="0.25">
      <c r="B3920" s="265" t="s">
        <v>2652</v>
      </c>
      <c r="C3920" s="266" t="s">
        <v>3626</v>
      </c>
      <c r="D3920" s="265" t="s">
        <v>434</v>
      </c>
      <c r="E3920" s="265" t="s">
        <v>3627</v>
      </c>
      <c r="F3920" s="524" t="s">
        <v>2698</v>
      </c>
      <c r="G3920" s="524"/>
      <c r="H3920" s="267" t="s">
        <v>428</v>
      </c>
      <c r="I3920" s="268">
        <v>1</v>
      </c>
      <c r="J3920" s="268">
        <v>0</v>
      </c>
      <c r="K3920" s="269">
        <v>37.5</v>
      </c>
      <c r="L3920" s="269">
        <v>37.5</v>
      </c>
    </row>
    <row r="3921" spans="2:12" ht="25.5" x14ac:dyDescent="0.25">
      <c r="B3921" s="260"/>
      <c r="C3921" s="260"/>
      <c r="D3921" s="260"/>
      <c r="E3921" s="260"/>
      <c r="F3921" s="260"/>
      <c r="G3921" s="260" t="s">
        <v>2274</v>
      </c>
      <c r="H3921" s="261">
        <v>13.91</v>
      </c>
      <c r="I3921" s="260" t="s">
        <v>2275</v>
      </c>
      <c r="J3921" s="261">
        <v>13.17</v>
      </c>
      <c r="K3921" s="260" t="s">
        <v>2276</v>
      </c>
      <c r="L3921" s="261">
        <v>27.08</v>
      </c>
    </row>
    <row r="3922" spans="2:12" ht="25.5" x14ac:dyDescent="0.25">
      <c r="B3922" s="260"/>
      <c r="C3922" s="260"/>
      <c r="D3922" s="260"/>
      <c r="E3922" s="260"/>
      <c r="F3922" s="260"/>
      <c r="G3922" s="260" t="s">
        <v>2277</v>
      </c>
      <c r="H3922" s="261">
        <v>0</v>
      </c>
      <c r="I3922" s="519"/>
      <c r="J3922" s="519" t="s">
        <v>2278</v>
      </c>
      <c r="K3922" s="260"/>
      <c r="L3922" s="261">
        <v>46.49</v>
      </c>
    </row>
    <row r="3923" spans="2:12" ht="13.5" thickBot="1" x14ac:dyDescent="0.3">
      <c r="B3923" s="222"/>
      <c r="C3923" s="222"/>
      <c r="D3923" s="222"/>
      <c r="E3923" s="222"/>
      <c r="F3923" s="222"/>
      <c r="G3923" s="222"/>
      <c r="H3923" s="222"/>
      <c r="I3923" s="222" t="s">
        <v>2279</v>
      </c>
      <c r="J3923" s="262" t="s">
        <v>2553</v>
      </c>
      <c r="K3923" s="222" t="s">
        <v>2280</v>
      </c>
      <c r="L3923" s="263">
        <v>46.49</v>
      </c>
    </row>
    <row r="3924" spans="2:12" ht="13.5" thickTop="1" x14ac:dyDescent="0.25">
      <c r="B3924" s="264"/>
      <c r="C3924" s="264"/>
      <c r="D3924" s="264"/>
      <c r="E3924" s="264"/>
      <c r="F3924" s="264"/>
      <c r="G3924" s="264"/>
      <c r="H3924" s="264"/>
      <c r="I3924" s="264"/>
      <c r="J3924" s="264"/>
      <c r="K3924" s="264"/>
      <c r="L3924" s="264"/>
    </row>
    <row r="3925" spans="2:12" ht="45" x14ac:dyDescent="0.25">
      <c r="B3925" s="247" t="s">
        <v>1208</v>
      </c>
      <c r="C3925" s="248" t="s">
        <v>24</v>
      </c>
      <c r="D3925" s="247" t="s">
        <v>50</v>
      </c>
      <c r="E3925" s="247" t="s">
        <v>45</v>
      </c>
      <c r="F3925" s="520" t="s">
        <v>2152</v>
      </c>
      <c r="G3925" s="520"/>
      <c r="H3925" s="249" t="s">
        <v>39</v>
      </c>
      <c r="I3925" s="248" t="s">
        <v>41</v>
      </c>
      <c r="J3925" s="248" t="s">
        <v>2271</v>
      </c>
      <c r="K3925" s="248" t="s">
        <v>82</v>
      </c>
      <c r="L3925" s="248" t="s">
        <v>40</v>
      </c>
    </row>
    <row r="3926" spans="2:12" ht="25.5" x14ac:dyDescent="0.25">
      <c r="B3926" s="250" t="s">
        <v>2272</v>
      </c>
      <c r="C3926" s="251" t="s">
        <v>1209</v>
      </c>
      <c r="D3926" s="250" t="s">
        <v>229</v>
      </c>
      <c r="E3926" s="250" t="s">
        <v>1210</v>
      </c>
      <c r="F3926" s="521">
        <v>7</v>
      </c>
      <c r="G3926" s="521"/>
      <c r="H3926" s="252" t="s">
        <v>268</v>
      </c>
      <c r="I3926" s="253">
        <v>1</v>
      </c>
      <c r="J3926" s="254"/>
      <c r="K3926" s="254">
        <v>26.27</v>
      </c>
      <c r="L3926" s="254">
        <v>26.27</v>
      </c>
    </row>
    <row r="3927" spans="2:12" ht="25.5" x14ac:dyDescent="0.25">
      <c r="B3927" s="255" t="s">
        <v>2273</v>
      </c>
      <c r="C3927" s="256" t="s">
        <v>2163</v>
      </c>
      <c r="D3927" s="255" t="s">
        <v>229</v>
      </c>
      <c r="E3927" s="255" t="s">
        <v>2164</v>
      </c>
      <c r="F3927" s="518" t="s">
        <v>2162</v>
      </c>
      <c r="G3927" s="518"/>
      <c r="H3927" s="257" t="s">
        <v>231</v>
      </c>
      <c r="I3927" s="258">
        <v>0.32</v>
      </c>
      <c r="J3927" s="258">
        <v>0</v>
      </c>
      <c r="K3927" s="259">
        <v>16.78</v>
      </c>
      <c r="L3927" s="259">
        <v>5.37</v>
      </c>
    </row>
    <row r="3928" spans="2:12" ht="25.5" x14ac:dyDescent="0.25">
      <c r="B3928" s="255" t="s">
        <v>2273</v>
      </c>
      <c r="C3928" s="256" t="s">
        <v>2744</v>
      </c>
      <c r="D3928" s="255" t="s">
        <v>229</v>
      </c>
      <c r="E3928" s="255" t="s">
        <v>2745</v>
      </c>
      <c r="F3928" s="518" t="s">
        <v>2283</v>
      </c>
      <c r="G3928" s="518"/>
      <c r="H3928" s="257" t="s">
        <v>268</v>
      </c>
      <c r="I3928" s="258">
        <v>1</v>
      </c>
      <c r="J3928" s="258">
        <v>0</v>
      </c>
      <c r="K3928" s="259">
        <v>13.42</v>
      </c>
      <c r="L3928" s="259">
        <v>13.42</v>
      </c>
    </row>
    <row r="3929" spans="2:12" ht="25.5" x14ac:dyDescent="0.25">
      <c r="B3929" s="255" t="s">
        <v>2273</v>
      </c>
      <c r="C3929" s="256" t="s">
        <v>2176</v>
      </c>
      <c r="D3929" s="255" t="s">
        <v>229</v>
      </c>
      <c r="E3929" s="255" t="s">
        <v>2177</v>
      </c>
      <c r="F3929" s="518" t="s">
        <v>2162</v>
      </c>
      <c r="G3929" s="518"/>
      <c r="H3929" s="257" t="s">
        <v>231</v>
      </c>
      <c r="I3929" s="258">
        <v>0.32</v>
      </c>
      <c r="J3929" s="258">
        <v>0</v>
      </c>
      <c r="K3929" s="259">
        <v>23.41</v>
      </c>
      <c r="L3929" s="259">
        <v>7.49</v>
      </c>
    </row>
    <row r="3930" spans="2:12" ht="25.5" x14ac:dyDescent="0.25">
      <c r="B3930" s="260"/>
      <c r="C3930" s="260"/>
      <c r="D3930" s="260"/>
      <c r="E3930" s="260"/>
      <c r="F3930" s="260"/>
      <c r="G3930" s="260" t="s">
        <v>2274</v>
      </c>
      <c r="H3930" s="261">
        <v>6.6</v>
      </c>
      <c r="I3930" s="260" t="s">
        <v>2275</v>
      </c>
      <c r="J3930" s="261">
        <v>6.25</v>
      </c>
      <c r="K3930" s="260" t="s">
        <v>2276</v>
      </c>
      <c r="L3930" s="261">
        <v>12.85</v>
      </c>
    </row>
    <row r="3931" spans="2:12" ht="25.5" x14ac:dyDescent="0.25">
      <c r="B3931" s="260"/>
      <c r="C3931" s="260"/>
      <c r="D3931" s="260"/>
      <c r="E3931" s="260"/>
      <c r="F3931" s="260"/>
      <c r="G3931" s="260" t="s">
        <v>2277</v>
      </c>
      <c r="H3931" s="261">
        <v>0</v>
      </c>
      <c r="I3931" s="519"/>
      <c r="J3931" s="519" t="s">
        <v>2278</v>
      </c>
      <c r="K3931" s="260"/>
      <c r="L3931" s="261">
        <v>26.27</v>
      </c>
    </row>
    <row r="3932" spans="2:12" ht="13.5" thickBot="1" x14ac:dyDescent="0.3">
      <c r="B3932" s="222"/>
      <c r="C3932" s="222"/>
      <c r="D3932" s="222"/>
      <c r="E3932" s="222"/>
      <c r="F3932" s="222"/>
      <c r="G3932" s="222"/>
      <c r="H3932" s="222"/>
      <c r="I3932" s="222" t="s">
        <v>2279</v>
      </c>
      <c r="J3932" s="262" t="s">
        <v>2676</v>
      </c>
      <c r="K3932" s="222" t="s">
        <v>2280</v>
      </c>
      <c r="L3932" s="263">
        <v>1786.36</v>
      </c>
    </row>
    <row r="3933" spans="2:12" ht="13.5" thickTop="1" x14ac:dyDescent="0.25">
      <c r="B3933" s="264"/>
      <c r="C3933" s="264"/>
      <c r="D3933" s="264"/>
      <c r="E3933" s="264"/>
      <c r="F3933" s="264"/>
      <c r="G3933" s="264"/>
      <c r="H3933" s="264"/>
      <c r="I3933" s="264"/>
      <c r="J3933" s="264"/>
      <c r="K3933" s="264"/>
      <c r="L3933" s="264"/>
    </row>
    <row r="3934" spans="2:12" ht="45" x14ac:dyDescent="0.25">
      <c r="B3934" s="247" t="s">
        <v>1211</v>
      </c>
      <c r="C3934" s="248" t="s">
        <v>24</v>
      </c>
      <c r="D3934" s="247" t="s">
        <v>50</v>
      </c>
      <c r="E3934" s="247" t="s">
        <v>45</v>
      </c>
      <c r="F3934" s="520" t="s">
        <v>2152</v>
      </c>
      <c r="G3934" s="520"/>
      <c r="H3934" s="249" t="s">
        <v>39</v>
      </c>
      <c r="I3934" s="248" t="s">
        <v>41</v>
      </c>
      <c r="J3934" s="248" t="s">
        <v>2271</v>
      </c>
      <c r="K3934" s="248" t="s">
        <v>82</v>
      </c>
      <c r="L3934" s="248" t="s">
        <v>40</v>
      </c>
    </row>
    <row r="3935" spans="2:12" ht="25.5" x14ac:dyDescent="0.25">
      <c r="B3935" s="250" t="s">
        <v>2272</v>
      </c>
      <c r="C3935" s="251" t="s">
        <v>1212</v>
      </c>
      <c r="D3935" s="250" t="s">
        <v>229</v>
      </c>
      <c r="E3935" s="250" t="s">
        <v>1213</v>
      </c>
      <c r="F3935" s="521">
        <v>7</v>
      </c>
      <c r="G3935" s="521"/>
      <c r="H3935" s="252" t="s">
        <v>279</v>
      </c>
      <c r="I3935" s="253">
        <v>1</v>
      </c>
      <c r="J3935" s="254"/>
      <c r="K3935" s="254">
        <v>23.99</v>
      </c>
      <c r="L3935" s="254">
        <v>23.99</v>
      </c>
    </row>
    <row r="3936" spans="2:12" ht="25.5" x14ac:dyDescent="0.25">
      <c r="B3936" s="255" t="s">
        <v>2273</v>
      </c>
      <c r="C3936" s="256" t="s">
        <v>2163</v>
      </c>
      <c r="D3936" s="255" t="s">
        <v>229</v>
      </c>
      <c r="E3936" s="255" t="s">
        <v>2164</v>
      </c>
      <c r="F3936" s="518" t="s">
        <v>2162</v>
      </c>
      <c r="G3936" s="518"/>
      <c r="H3936" s="257" t="s">
        <v>231</v>
      </c>
      <c r="I3936" s="258">
        <v>0.28999999999999998</v>
      </c>
      <c r="J3936" s="258">
        <v>0</v>
      </c>
      <c r="K3936" s="259">
        <v>16.78</v>
      </c>
      <c r="L3936" s="259">
        <v>4.87</v>
      </c>
    </row>
    <row r="3937" spans="2:12" ht="25.5" x14ac:dyDescent="0.25">
      <c r="B3937" s="255" t="s">
        <v>2273</v>
      </c>
      <c r="C3937" s="256" t="s">
        <v>2176</v>
      </c>
      <c r="D3937" s="255" t="s">
        <v>229</v>
      </c>
      <c r="E3937" s="255" t="s">
        <v>2177</v>
      </c>
      <c r="F3937" s="518" t="s">
        <v>2162</v>
      </c>
      <c r="G3937" s="518"/>
      <c r="H3937" s="257" t="s">
        <v>231</v>
      </c>
      <c r="I3937" s="258">
        <v>0.28999999999999998</v>
      </c>
      <c r="J3937" s="258">
        <v>0</v>
      </c>
      <c r="K3937" s="259">
        <v>23.41</v>
      </c>
      <c r="L3937" s="259">
        <v>6.79</v>
      </c>
    </row>
    <row r="3938" spans="2:12" ht="25.5" x14ac:dyDescent="0.25">
      <c r="B3938" s="255" t="s">
        <v>2273</v>
      </c>
      <c r="C3938" s="256" t="s">
        <v>2366</v>
      </c>
      <c r="D3938" s="255" t="s">
        <v>229</v>
      </c>
      <c r="E3938" s="255" t="s">
        <v>2367</v>
      </c>
      <c r="F3938" s="518" t="s">
        <v>2283</v>
      </c>
      <c r="G3938" s="518"/>
      <c r="H3938" s="257" t="s">
        <v>268</v>
      </c>
      <c r="I3938" s="258">
        <v>1</v>
      </c>
      <c r="J3938" s="258">
        <v>0</v>
      </c>
      <c r="K3938" s="259">
        <v>12.35</v>
      </c>
      <c r="L3938" s="259">
        <v>12.35</v>
      </c>
    </row>
    <row r="3939" spans="2:12" ht="25.5" x14ac:dyDescent="0.25">
      <c r="B3939" s="260"/>
      <c r="C3939" s="260"/>
      <c r="D3939" s="260"/>
      <c r="E3939" s="260"/>
      <c r="F3939" s="260"/>
      <c r="G3939" s="260" t="s">
        <v>2274</v>
      </c>
      <c r="H3939" s="261">
        <v>5.98</v>
      </c>
      <c r="I3939" s="260" t="s">
        <v>2275</v>
      </c>
      <c r="J3939" s="261">
        <v>5.66</v>
      </c>
      <c r="K3939" s="260" t="s">
        <v>2276</v>
      </c>
      <c r="L3939" s="261">
        <v>11.64</v>
      </c>
    </row>
    <row r="3940" spans="2:12" ht="25.5" x14ac:dyDescent="0.25">
      <c r="B3940" s="260"/>
      <c r="C3940" s="260"/>
      <c r="D3940" s="260"/>
      <c r="E3940" s="260"/>
      <c r="F3940" s="260"/>
      <c r="G3940" s="260" t="s">
        <v>2277</v>
      </c>
      <c r="H3940" s="261">
        <v>0</v>
      </c>
      <c r="I3940" s="519"/>
      <c r="J3940" s="519" t="s">
        <v>2278</v>
      </c>
      <c r="K3940" s="260"/>
      <c r="L3940" s="261">
        <v>23.99</v>
      </c>
    </row>
    <row r="3941" spans="2:12" ht="13.5" thickBot="1" x14ac:dyDescent="0.3">
      <c r="B3941" s="222"/>
      <c r="C3941" s="222"/>
      <c r="D3941" s="222"/>
      <c r="E3941" s="222"/>
      <c r="F3941" s="222"/>
      <c r="G3941" s="222"/>
      <c r="H3941" s="222"/>
      <c r="I3941" s="222" t="s">
        <v>2279</v>
      </c>
      <c r="J3941" s="262" t="s">
        <v>2879</v>
      </c>
      <c r="K3941" s="222" t="s">
        <v>2280</v>
      </c>
      <c r="L3941" s="263">
        <v>623.74</v>
      </c>
    </row>
    <row r="3942" spans="2:12" ht="13.5" thickTop="1" x14ac:dyDescent="0.25">
      <c r="B3942" s="264"/>
      <c r="C3942" s="264"/>
      <c r="D3942" s="264"/>
      <c r="E3942" s="264"/>
      <c r="F3942" s="264"/>
      <c r="G3942" s="264"/>
      <c r="H3942" s="264"/>
      <c r="I3942" s="264"/>
      <c r="J3942" s="264"/>
      <c r="K3942" s="264"/>
      <c r="L3942" s="264"/>
    </row>
    <row r="3943" spans="2:12" ht="45" x14ac:dyDescent="0.25">
      <c r="B3943" s="247" t="s">
        <v>1214</v>
      </c>
      <c r="C3943" s="248" t="s">
        <v>24</v>
      </c>
      <c r="D3943" s="247" t="s">
        <v>50</v>
      </c>
      <c r="E3943" s="247" t="s">
        <v>45</v>
      </c>
      <c r="F3943" s="520" t="s">
        <v>2152</v>
      </c>
      <c r="G3943" s="520"/>
      <c r="H3943" s="249" t="s">
        <v>39</v>
      </c>
      <c r="I3943" s="248" t="s">
        <v>41</v>
      </c>
      <c r="J3943" s="248" t="s">
        <v>2271</v>
      </c>
      <c r="K3943" s="248" t="s">
        <v>82</v>
      </c>
      <c r="L3943" s="248" t="s">
        <v>40</v>
      </c>
    </row>
    <row r="3944" spans="2:12" ht="38.25" x14ac:dyDescent="0.25">
      <c r="B3944" s="250" t="s">
        <v>2272</v>
      </c>
      <c r="C3944" s="251" t="s">
        <v>1215</v>
      </c>
      <c r="D3944" s="250" t="s">
        <v>434</v>
      </c>
      <c r="E3944" s="250" t="s">
        <v>1216</v>
      </c>
      <c r="F3944" s="521" t="s">
        <v>2698</v>
      </c>
      <c r="G3944" s="521"/>
      <c r="H3944" s="252" t="s">
        <v>428</v>
      </c>
      <c r="I3944" s="253">
        <v>1</v>
      </c>
      <c r="J3944" s="254"/>
      <c r="K3944" s="254">
        <v>43.6</v>
      </c>
      <c r="L3944" s="254">
        <v>43.6</v>
      </c>
    </row>
    <row r="3945" spans="2:12" ht="38.25" x14ac:dyDescent="0.25">
      <c r="B3945" s="265" t="s">
        <v>2652</v>
      </c>
      <c r="C3945" s="266" t="s">
        <v>3628</v>
      </c>
      <c r="D3945" s="265" t="s">
        <v>434</v>
      </c>
      <c r="E3945" s="265" t="s">
        <v>3629</v>
      </c>
      <c r="F3945" s="524" t="s">
        <v>2698</v>
      </c>
      <c r="G3945" s="524"/>
      <c r="H3945" s="267" t="s">
        <v>428</v>
      </c>
      <c r="I3945" s="268">
        <v>1</v>
      </c>
      <c r="J3945" s="268">
        <v>0</v>
      </c>
      <c r="K3945" s="269">
        <v>34.61</v>
      </c>
      <c r="L3945" s="269">
        <v>34.61</v>
      </c>
    </row>
    <row r="3946" spans="2:12" ht="51" x14ac:dyDescent="0.25">
      <c r="B3946" s="265" t="s">
        <v>2652</v>
      </c>
      <c r="C3946" s="266" t="s">
        <v>3624</v>
      </c>
      <c r="D3946" s="265" t="s">
        <v>434</v>
      </c>
      <c r="E3946" s="265" t="s">
        <v>3625</v>
      </c>
      <c r="F3946" s="524" t="s">
        <v>2698</v>
      </c>
      <c r="G3946" s="524"/>
      <c r="H3946" s="267" t="s">
        <v>428</v>
      </c>
      <c r="I3946" s="268">
        <v>1</v>
      </c>
      <c r="J3946" s="268">
        <v>0</v>
      </c>
      <c r="K3946" s="269">
        <v>8.99</v>
      </c>
      <c r="L3946" s="269">
        <v>8.99</v>
      </c>
    </row>
    <row r="3947" spans="2:12" ht="25.5" x14ac:dyDescent="0.25">
      <c r="B3947" s="260"/>
      <c r="C3947" s="260"/>
      <c r="D3947" s="260"/>
      <c r="E3947" s="260"/>
      <c r="F3947" s="260"/>
      <c r="G3947" s="260" t="s">
        <v>2274</v>
      </c>
      <c r="H3947" s="261">
        <v>10.9</v>
      </c>
      <c r="I3947" s="260" t="s">
        <v>2275</v>
      </c>
      <c r="J3947" s="261">
        <v>10.33</v>
      </c>
      <c r="K3947" s="260" t="s">
        <v>2276</v>
      </c>
      <c r="L3947" s="261">
        <v>21.23</v>
      </c>
    </row>
    <row r="3948" spans="2:12" ht="25.5" x14ac:dyDescent="0.25">
      <c r="B3948" s="260"/>
      <c r="C3948" s="260"/>
      <c r="D3948" s="260"/>
      <c r="E3948" s="260"/>
      <c r="F3948" s="260"/>
      <c r="G3948" s="260" t="s">
        <v>2277</v>
      </c>
      <c r="H3948" s="261">
        <v>0</v>
      </c>
      <c r="I3948" s="519"/>
      <c r="J3948" s="519" t="s">
        <v>2278</v>
      </c>
      <c r="K3948" s="260"/>
      <c r="L3948" s="261">
        <v>43.6</v>
      </c>
    </row>
    <row r="3949" spans="2:12" ht="13.5" thickBot="1" x14ac:dyDescent="0.3">
      <c r="B3949" s="222"/>
      <c r="C3949" s="222"/>
      <c r="D3949" s="222"/>
      <c r="E3949" s="222"/>
      <c r="F3949" s="222"/>
      <c r="G3949" s="222"/>
      <c r="H3949" s="222"/>
      <c r="I3949" s="222" t="s">
        <v>2279</v>
      </c>
      <c r="J3949" s="262" t="s">
        <v>2695</v>
      </c>
      <c r="K3949" s="222" t="s">
        <v>2280</v>
      </c>
      <c r="L3949" s="263">
        <v>87.2</v>
      </c>
    </row>
    <row r="3950" spans="2:12" ht="13.5" thickTop="1" x14ac:dyDescent="0.25">
      <c r="B3950" s="264"/>
      <c r="C3950" s="264"/>
      <c r="D3950" s="264"/>
      <c r="E3950" s="264"/>
      <c r="F3950" s="264"/>
      <c r="G3950" s="264"/>
      <c r="H3950" s="264"/>
      <c r="I3950" s="264"/>
      <c r="J3950" s="264"/>
      <c r="K3950" s="264"/>
      <c r="L3950" s="264"/>
    </row>
    <row r="3951" spans="2:12" ht="45" x14ac:dyDescent="0.25">
      <c r="B3951" s="247" t="s">
        <v>1217</v>
      </c>
      <c r="C3951" s="248" t="s">
        <v>24</v>
      </c>
      <c r="D3951" s="247" t="s">
        <v>50</v>
      </c>
      <c r="E3951" s="247" t="s">
        <v>45</v>
      </c>
      <c r="F3951" s="520" t="s">
        <v>2152</v>
      </c>
      <c r="G3951" s="520"/>
      <c r="H3951" s="249" t="s">
        <v>39</v>
      </c>
      <c r="I3951" s="248" t="s">
        <v>41</v>
      </c>
      <c r="J3951" s="248" t="s">
        <v>2271</v>
      </c>
      <c r="K3951" s="248" t="s">
        <v>82</v>
      </c>
      <c r="L3951" s="248" t="s">
        <v>40</v>
      </c>
    </row>
    <row r="3952" spans="2:12" ht="25.5" x14ac:dyDescent="0.25">
      <c r="B3952" s="250" t="s">
        <v>2272</v>
      </c>
      <c r="C3952" s="251" t="s">
        <v>1218</v>
      </c>
      <c r="D3952" s="250" t="s">
        <v>229</v>
      </c>
      <c r="E3952" s="250" t="s">
        <v>1219</v>
      </c>
      <c r="F3952" s="521">
        <v>7</v>
      </c>
      <c r="G3952" s="521"/>
      <c r="H3952" s="252" t="s">
        <v>279</v>
      </c>
      <c r="I3952" s="253">
        <v>1</v>
      </c>
      <c r="J3952" s="254"/>
      <c r="K3952" s="254">
        <v>8.24</v>
      </c>
      <c r="L3952" s="254">
        <v>8.24</v>
      </c>
    </row>
    <row r="3953" spans="2:12" ht="25.5" x14ac:dyDescent="0.25">
      <c r="B3953" s="255" t="s">
        <v>2273</v>
      </c>
      <c r="C3953" s="256" t="s">
        <v>2176</v>
      </c>
      <c r="D3953" s="255" t="s">
        <v>229</v>
      </c>
      <c r="E3953" s="255" t="s">
        <v>2177</v>
      </c>
      <c r="F3953" s="518" t="s">
        <v>2162</v>
      </c>
      <c r="G3953" s="518"/>
      <c r="H3953" s="257" t="s">
        <v>231</v>
      </c>
      <c r="I3953" s="258">
        <v>0.12</v>
      </c>
      <c r="J3953" s="258">
        <v>0</v>
      </c>
      <c r="K3953" s="259">
        <v>23.41</v>
      </c>
      <c r="L3953" s="259">
        <v>2.81</v>
      </c>
    </row>
    <row r="3954" spans="2:12" ht="25.5" x14ac:dyDescent="0.25">
      <c r="B3954" s="255" t="s">
        <v>2273</v>
      </c>
      <c r="C3954" s="256" t="s">
        <v>2163</v>
      </c>
      <c r="D3954" s="255" t="s">
        <v>229</v>
      </c>
      <c r="E3954" s="255" t="s">
        <v>2164</v>
      </c>
      <c r="F3954" s="518" t="s">
        <v>2162</v>
      </c>
      <c r="G3954" s="518"/>
      <c r="H3954" s="257" t="s">
        <v>231</v>
      </c>
      <c r="I3954" s="258">
        <v>0.12</v>
      </c>
      <c r="J3954" s="258">
        <v>0</v>
      </c>
      <c r="K3954" s="259">
        <v>16.78</v>
      </c>
      <c r="L3954" s="259">
        <v>2.0099999999999998</v>
      </c>
    </row>
    <row r="3955" spans="2:12" ht="25.5" x14ac:dyDescent="0.25">
      <c r="B3955" s="255" t="s">
        <v>2273</v>
      </c>
      <c r="C3955" s="256" t="s">
        <v>3630</v>
      </c>
      <c r="D3955" s="255" t="s">
        <v>229</v>
      </c>
      <c r="E3955" s="255" t="s">
        <v>1219</v>
      </c>
      <c r="F3955" s="518" t="s">
        <v>2283</v>
      </c>
      <c r="G3955" s="518"/>
      <c r="H3955" s="257" t="s">
        <v>268</v>
      </c>
      <c r="I3955" s="258">
        <v>1</v>
      </c>
      <c r="J3955" s="258">
        <v>0</v>
      </c>
      <c r="K3955" s="259">
        <v>3.43</v>
      </c>
      <c r="L3955" s="259">
        <v>3.43</v>
      </c>
    </row>
    <row r="3956" spans="2:12" ht="25.5" x14ac:dyDescent="0.25">
      <c r="B3956" s="260"/>
      <c r="C3956" s="260"/>
      <c r="D3956" s="260"/>
      <c r="E3956" s="260"/>
      <c r="F3956" s="260"/>
      <c r="G3956" s="260" t="s">
        <v>2274</v>
      </c>
      <c r="H3956" s="261">
        <v>2.4700000000000002</v>
      </c>
      <c r="I3956" s="260" t="s">
        <v>2275</v>
      </c>
      <c r="J3956" s="261">
        <v>2.34</v>
      </c>
      <c r="K3956" s="260" t="s">
        <v>2276</v>
      </c>
      <c r="L3956" s="261">
        <v>4.8099999999999996</v>
      </c>
    </row>
    <row r="3957" spans="2:12" ht="25.5" x14ac:dyDescent="0.25">
      <c r="B3957" s="260"/>
      <c r="C3957" s="260"/>
      <c r="D3957" s="260"/>
      <c r="E3957" s="260"/>
      <c r="F3957" s="260"/>
      <c r="G3957" s="260" t="s">
        <v>2277</v>
      </c>
      <c r="H3957" s="261">
        <v>0</v>
      </c>
      <c r="I3957" s="519"/>
      <c r="J3957" s="519" t="s">
        <v>2278</v>
      </c>
      <c r="K3957" s="260"/>
      <c r="L3957" s="261">
        <v>8.24</v>
      </c>
    </row>
    <row r="3958" spans="2:12" ht="13.5" thickBot="1" x14ac:dyDescent="0.3">
      <c r="B3958" s="222"/>
      <c r="C3958" s="222"/>
      <c r="D3958" s="222"/>
      <c r="E3958" s="222"/>
      <c r="F3958" s="222"/>
      <c r="G3958" s="222"/>
      <c r="H3958" s="222"/>
      <c r="I3958" s="222" t="s">
        <v>2279</v>
      </c>
      <c r="J3958" s="262" t="s">
        <v>2695</v>
      </c>
      <c r="K3958" s="222" t="s">
        <v>2280</v>
      </c>
      <c r="L3958" s="263">
        <v>16.48</v>
      </c>
    </row>
    <row r="3959" spans="2:12" ht="13.5" thickTop="1" x14ac:dyDescent="0.25">
      <c r="B3959" s="264"/>
      <c r="C3959" s="264"/>
      <c r="D3959" s="264"/>
      <c r="E3959" s="264"/>
      <c r="F3959" s="264"/>
      <c r="G3959" s="264"/>
      <c r="H3959" s="264"/>
      <c r="I3959" s="264"/>
      <c r="J3959" s="264"/>
      <c r="K3959" s="264"/>
      <c r="L3959" s="264"/>
    </row>
    <row r="3960" spans="2:12" ht="45" x14ac:dyDescent="0.25">
      <c r="B3960" s="247" t="s">
        <v>1220</v>
      </c>
      <c r="C3960" s="248" t="s">
        <v>24</v>
      </c>
      <c r="D3960" s="247" t="s">
        <v>50</v>
      </c>
      <c r="E3960" s="247" t="s">
        <v>45</v>
      </c>
      <c r="F3960" s="520" t="s">
        <v>2152</v>
      </c>
      <c r="G3960" s="520"/>
      <c r="H3960" s="249" t="s">
        <v>39</v>
      </c>
      <c r="I3960" s="248" t="s">
        <v>41</v>
      </c>
      <c r="J3960" s="248" t="s">
        <v>2271</v>
      </c>
      <c r="K3960" s="248" t="s">
        <v>82</v>
      </c>
      <c r="L3960" s="248" t="s">
        <v>40</v>
      </c>
    </row>
    <row r="3961" spans="2:12" ht="51" x14ac:dyDescent="0.25">
      <c r="B3961" s="250" t="s">
        <v>2272</v>
      </c>
      <c r="C3961" s="251" t="s">
        <v>1221</v>
      </c>
      <c r="D3961" s="250" t="s">
        <v>434</v>
      </c>
      <c r="E3961" s="250" t="s">
        <v>1222</v>
      </c>
      <c r="F3961" s="521" t="s">
        <v>2698</v>
      </c>
      <c r="G3961" s="521"/>
      <c r="H3961" s="252" t="s">
        <v>428</v>
      </c>
      <c r="I3961" s="253">
        <v>1</v>
      </c>
      <c r="J3961" s="254"/>
      <c r="K3961" s="254">
        <v>25.43</v>
      </c>
      <c r="L3961" s="254">
        <v>25.43</v>
      </c>
    </row>
    <row r="3962" spans="2:12" ht="25.5" x14ac:dyDescent="0.25">
      <c r="B3962" s="255" t="s">
        <v>2273</v>
      </c>
      <c r="C3962" s="256" t="s">
        <v>3035</v>
      </c>
      <c r="D3962" s="255" t="s">
        <v>229</v>
      </c>
      <c r="E3962" s="255" t="s">
        <v>3036</v>
      </c>
      <c r="F3962" s="518" t="s">
        <v>2283</v>
      </c>
      <c r="G3962" s="518"/>
      <c r="H3962" s="257" t="s">
        <v>268</v>
      </c>
      <c r="I3962" s="258">
        <v>2</v>
      </c>
      <c r="J3962" s="258">
        <v>0</v>
      </c>
      <c r="K3962" s="259">
        <v>0.44</v>
      </c>
      <c r="L3962" s="259">
        <v>0.88</v>
      </c>
    </row>
    <row r="3963" spans="2:12" ht="25.5" x14ac:dyDescent="0.25">
      <c r="B3963" s="255" t="s">
        <v>2273</v>
      </c>
      <c r="C3963" s="256" t="s">
        <v>2176</v>
      </c>
      <c r="D3963" s="255" t="s">
        <v>229</v>
      </c>
      <c r="E3963" s="255" t="s">
        <v>2177</v>
      </c>
      <c r="F3963" s="518" t="s">
        <v>2162</v>
      </c>
      <c r="G3963" s="518"/>
      <c r="H3963" s="257" t="s">
        <v>231</v>
      </c>
      <c r="I3963" s="258">
        <v>0.2727</v>
      </c>
      <c r="J3963" s="258">
        <v>0</v>
      </c>
      <c r="K3963" s="259">
        <v>23.41</v>
      </c>
      <c r="L3963" s="259">
        <v>6.38</v>
      </c>
    </row>
    <row r="3964" spans="2:12" ht="25.5" x14ac:dyDescent="0.25">
      <c r="B3964" s="255" t="s">
        <v>2273</v>
      </c>
      <c r="C3964" s="256" t="s">
        <v>3631</v>
      </c>
      <c r="D3964" s="255" t="s">
        <v>434</v>
      </c>
      <c r="E3964" s="255" t="s">
        <v>3632</v>
      </c>
      <c r="F3964" s="518" t="s">
        <v>2283</v>
      </c>
      <c r="G3964" s="518"/>
      <c r="H3964" s="257" t="s">
        <v>428</v>
      </c>
      <c r="I3964" s="258">
        <v>1</v>
      </c>
      <c r="J3964" s="258">
        <v>0</v>
      </c>
      <c r="K3964" s="259">
        <v>14</v>
      </c>
      <c r="L3964" s="259">
        <v>14</v>
      </c>
    </row>
    <row r="3965" spans="2:12" ht="25.5" x14ac:dyDescent="0.25">
      <c r="B3965" s="255" t="s">
        <v>2273</v>
      </c>
      <c r="C3965" s="256" t="s">
        <v>2160</v>
      </c>
      <c r="D3965" s="255" t="s">
        <v>229</v>
      </c>
      <c r="E3965" s="255" t="s">
        <v>2161</v>
      </c>
      <c r="F3965" s="518" t="s">
        <v>2162</v>
      </c>
      <c r="G3965" s="518"/>
      <c r="H3965" s="257" t="s">
        <v>231</v>
      </c>
      <c r="I3965" s="258">
        <v>0.2727</v>
      </c>
      <c r="J3965" s="258">
        <v>0</v>
      </c>
      <c r="K3965" s="259">
        <v>15.3</v>
      </c>
      <c r="L3965" s="259">
        <v>4.17</v>
      </c>
    </row>
    <row r="3966" spans="2:12" ht="25.5" x14ac:dyDescent="0.25">
      <c r="B3966" s="260"/>
      <c r="C3966" s="260"/>
      <c r="D3966" s="260"/>
      <c r="E3966" s="260"/>
      <c r="F3966" s="260"/>
      <c r="G3966" s="260" t="s">
        <v>2274</v>
      </c>
      <c r="H3966" s="261">
        <v>5.42</v>
      </c>
      <c r="I3966" s="260" t="s">
        <v>2275</v>
      </c>
      <c r="J3966" s="261">
        <v>5.13</v>
      </c>
      <c r="K3966" s="260" t="s">
        <v>2276</v>
      </c>
      <c r="L3966" s="261">
        <v>10.55</v>
      </c>
    </row>
    <row r="3967" spans="2:12" ht="25.5" x14ac:dyDescent="0.25">
      <c r="B3967" s="260"/>
      <c r="C3967" s="260"/>
      <c r="D3967" s="260"/>
      <c r="E3967" s="260"/>
      <c r="F3967" s="260"/>
      <c r="G3967" s="260" t="s">
        <v>2277</v>
      </c>
      <c r="H3967" s="261">
        <v>0</v>
      </c>
      <c r="I3967" s="519"/>
      <c r="J3967" s="519" t="s">
        <v>2278</v>
      </c>
      <c r="K3967" s="260"/>
      <c r="L3967" s="261">
        <v>25.43</v>
      </c>
    </row>
    <row r="3968" spans="2:12" ht="13.5" thickBot="1" x14ac:dyDescent="0.3">
      <c r="B3968" s="222"/>
      <c r="C3968" s="222"/>
      <c r="D3968" s="222"/>
      <c r="E3968" s="222"/>
      <c r="F3968" s="222"/>
      <c r="G3968" s="222"/>
      <c r="H3968" s="222"/>
      <c r="I3968" s="222" t="s">
        <v>2279</v>
      </c>
      <c r="J3968" s="262" t="s">
        <v>2728</v>
      </c>
      <c r="K3968" s="222" t="s">
        <v>2280</v>
      </c>
      <c r="L3968" s="263">
        <v>152.58000000000001</v>
      </c>
    </row>
    <row r="3969" spans="2:12" ht="13.5" thickTop="1" x14ac:dyDescent="0.25">
      <c r="B3969" s="264"/>
      <c r="C3969" s="264"/>
      <c r="D3969" s="264"/>
      <c r="E3969" s="264"/>
      <c r="F3969" s="264"/>
      <c r="G3969" s="264"/>
      <c r="H3969" s="264"/>
      <c r="I3969" s="264"/>
      <c r="J3969" s="264"/>
      <c r="K3969" s="264"/>
      <c r="L3969" s="264"/>
    </row>
    <row r="3970" spans="2:12" ht="45" x14ac:dyDescent="0.25">
      <c r="B3970" s="247" t="s">
        <v>1223</v>
      </c>
      <c r="C3970" s="248" t="s">
        <v>24</v>
      </c>
      <c r="D3970" s="247" t="s">
        <v>50</v>
      </c>
      <c r="E3970" s="247" t="s">
        <v>45</v>
      </c>
      <c r="F3970" s="520" t="s">
        <v>2152</v>
      </c>
      <c r="G3970" s="520"/>
      <c r="H3970" s="249" t="s">
        <v>39</v>
      </c>
      <c r="I3970" s="248" t="s">
        <v>41</v>
      </c>
      <c r="J3970" s="248" t="s">
        <v>2271</v>
      </c>
      <c r="K3970" s="248" t="s">
        <v>82</v>
      </c>
      <c r="L3970" s="248" t="s">
        <v>40</v>
      </c>
    </row>
    <row r="3971" spans="2:12" ht="51" x14ac:dyDescent="0.25">
      <c r="B3971" s="250" t="s">
        <v>2272</v>
      </c>
      <c r="C3971" s="251" t="s">
        <v>1224</v>
      </c>
      <c r="D3971" s="250" t="s">
        <v>434</v>
      </c>
      <c r="E3971" s="250" t="s">
        <v>1225</v>
      </c>
      <c r="F3971" s="521" t="s">
        <v>2698</v>
      </c>
      <c r="G3971" s="521"/>
      <c r="H3971" s="252" t="s">
        <v>428</v>
      </c>
      <c r="I3971" s="253">
        <v>1</v>
      </c>
      <c r="J3971" s="254"/>
      <c r="K3971" s="254">
        <v>30.86</v>
      </c>
      <c r="L3971" s="254">
        <v>30.86</v>
      </c>
    </row>
    <row r="3972" spans="2:12" ht="25.5" x14ac:dyDescent="0.25">
      <c r="B3972" s="255" t="s">
        <v>2273</v>
      </c>
      <c r="C3972" s="256" t="s">
        <v>2160</v>
      </c>
      <c r="D3972" s="255" t="s">
        <v>229</v>
      </c>
      <c r="E3972" s="255" t="s">
        <v>2161</v>
      </c>
      <c r="F3972" s="518" t="s">
        <v>2162</v>
      </c>
      <c r="G3972" s="518"/>
      <c r="H3972" s="257" t="s">
        <v>231</v>
      </c>
      <c r="I3972" s="258">
        <v>0.3226</v>
      </c>
      <c r="J3972" s="258">
        <v>0</v>
      </c>
      <c r="K3972" s="259">
        <v>15.3</v>
      </c>
      <c r="L3972" s="259">
        <v>4.9400000000000004</v>
      </c>
    </row>
    <row r="3973" spans="2:12" ht="25.5" x14ac:dyDescent="0.25">
      <c r="B3973" s="255" t="s">
        <v>2273</v>
      </c>
      <c r="C3973" s="256" t="s">
        <v>3633</v>
      </c>
      <c r="D3973" s="255" t="s">
        <v>434</v>
      </c>
      <c r="E3973" s="255" t="s">
        <v>3634</v>
      </c>
      <c r="F3973" s="518" t="s">
        <v>2283</v>
      </c>
      <c r="G3973" s="518"/>
      <c r="H3973" s="257" t="s">
        <v>428</v>
      </c>
      <c r="I3973" s="258">
        <v>1</v>
      </c>
      <c r="J3973" s="258">
        <v>0</v>
      </c>
      <c r="K3973" s="259">
        <v>17.5</v>
      </c>
      <c r="L3973" s="259">
        <v>17.5</v>
      </c>
    </row>
    <row r="3974" spans="2:12" ht="25.5" x14ac:dyDescent="0.25">
      <c r="B3974" s="255" t="s">
        <v>2273</v>
      </c>
      <c r="C3974" s="256" t="s">
        <v>2176</v>
      </c>
      <c r="D3974" s="255" t="s">
        <v>229</v>
      </c>
      <c r="E3974" s="255" t="s">
        <v>2177</v>
      </c>
      <c r="F3974" s="518" t="s">
        <v>2162</v>
      </c>
      <c r="G3974" s="518"/>
      <c r="H3974" s="257" t="s">
        <v>231</v>
      </c>
      <c r="I3974" s="258">
        <v>0.3226</v>
      </c>
      <c r="J3974" s="258">
        <v>0</v>
      </c>
      <c r="K3974" s="259">
        <v>23.41</v>
      </c>
      <c r="L3974" s="259">
        <v>7.55</v>
      </c>
    </row>
    <row r="3975" spans="2:12" ht="25.5" x14ac:dyDescent="0.25">
      <c r="B3975" s="255" t="s">
        <v>2273</v>
      </c>
      <c r="C3975" s="256" t="s">
        <v>3035</v>
      </c>
      <c r="D3975" s="255" t="s">
        <v>229</v>
      </c>
      <c r="E3975" s="255" t="s">
        <v>3036</v>
      </c>
      <c r="F3975" s="518" t="s">
        <v>2283</v>
      </c>
      <c r="G3975" s="518"/>
      <c r="H3975" s="257" t="s">
        <v>268</v>
      </c>
      <c r="I3975" s="258">
        <v>2</v>
      </c>
      <c r="J3975" s="258">
        <v>0</v>
      </c>
      <c r="K3975" s="259">
        <v>0.44</v>
      </c>
      <c r="L3975" s="259">
        <v>0.88</v>
      </c>
    </row>
    <row r="3976" spans="2:12" ht="25.5" x14ac:dyDescent="0.25">
      <c r="B3976" s="260"/>
      <c r="C3976" s="260"/>
      <c r="D3976" s="260"/>
      <c r="E3976" s="260"/>
      <c r="F3976" s="260"/>
      <c r="G3976" s="260" t="s">
        <v>2274</v>
      </c>
      <c r="H3976" s="261">
        <v>6.41</v>
      </c>
      <c r="I3976" s="260" t="s">
        <v>2275</v>
      </c>
      <c r="J3976" s="261">
        <v>6.07</v>
      </c>
      <c r="K3976" s="260" t="s">
        <v>2276</v>
      </c>
      <c r="L3976" s="261">
        <v>12.48</v>
      </c>
    </row>
    <row r="3977" spans="2:12" ht="25.5" x14ac:dyDescent="0.25">
      <c r="B3977" s="260"/>
      <c r="C3977" s="260"/>
      <c r="D3977" s="260"/>
      <c r="E3977" s="260"/>
      <c r="F3977" s="260"/>
      <c r="G3977" s="260" t="s">
        <v>2277</v>
      </c>
      <c r="H3977" s="261">
        <v>0</v>
      </c>
      <c r="I3977" s="519"/>
      <c r="J3977" s="519" t="s">
        <v>2278</v>
      </c>
      <c r="K3977" s="260"/>
      <c r="L3977" s="261">
        <v>30.86</v>
      </c>
    </row>
    <row r="3978" spans="2:12" ht="13.5" thickBot="1" x14ac:dyDescent="0.3">
      <c r="B3978" s="222"/>
      <c r="C3978" s="222"/>
      <c r="D3978" s="222"/>
      <c r="E3978" s="222"/>
      <c r="F3978" s="222"/>
      <c r="G3978" s="222"/>
      <c r="H3978" s="222"/>
      <c r="I3978" s="222" t="s">
        <v>2279</v>
      </c>
      <c r="J3978" s="262" t="s">
        <v>3635</v>
      </c>
      <c r="K3978" s="222" t="s">
        <v>2280</v>
      </c>
      <c r="L3978" s="263">
        <v>7159.52</v>
      </c>
    </row>
    <row r="3979" spans="2:12" ht="13.5" thickTop="1" x14ac:dyDescent="0.25">
      <c r="B3979" s="264"/>
      <c r="C3979" s="264"/>
      <c r="D3979" s="264"/>
      <c r="E3979" s="264"/>
      <c r="F3979" s="264"/>
      <c r="G3979" s="264"/>
      <c r="H3979" s="264"/>
      <c r="I3979" s="264"/>
      <c r="J3979" s="264"/>
      <c r="K3979" s="264"/>
      <c r="L3979" s="264"/>
    </row>
    <row r="3980" spans="2:12" ht="45" x14ac:dyDescent="0.25">
      <c r="B3980" s="247" t="s">
        <v>1226</v>
      </c>
      <c r="C3980" s="248" t="s">
        <v>24</v>
      </c>
      <c r="D3980" s="247" t="s">
        <v>50</v>
      </c>
      <c r="E3980" s="247" t="s">
        <v>45</v>
      </c>
      <c r="F3980" s="520" t="s">
        <v>2152</v>
      </c>
      <c r="G3980" s="520"/>
      <c r="H3980" s="249" t="s">
        <v>39</v>
      </c>
      <c r="I3980" s="248" t="s">
        <v>41</v>
      </c>
      <c r="J3980" s="248" t="s">
        <v>2271</v>
      </c>
      <c r="K3980" s="248" t="s">
        <v>82</v>
      </c>
      <c r="L3980" s="248" t="s">
        <v>40</v>
      </c>
    </row>
    <row r="3981" spans="2:12" ht="51" x14ac:dyDescent="0.25">
      <c r="B3981" s="250" t="s">
        <v>2272</v>
      </c>
      <c r="C3981" s="251" t="s">
        <v>1227</v>
      </c>
      <c r="D3981" s="250" t="s">
        <v>434</v>
      </c>
      <c r="E3981" s="250" t="s">
        <v>1228</v>
      </c>
      <c r="F3981" s="521" t="s">
        <v>2698</v>
      </c>
      <c r="G3981" s="521"/>
      <c r="H3981" s="252" t="s">
        <v>428</v>
      </c>
      <c r="I3981" s="253">
        <v>1</v>
      </c>
      <c r="J3981" s="254"/>
      <c r="K3981" s="254">
        <v>29.79</v>
      </c>
      <c r="L3981" s="254">
        <v>29.79</v>
      </c>
    </row>
    <row r="3982" spans="2:12" ht="25.5" x14ac:dyDescent="0.25">
      <c r="B3982" s="255" t="s">
        <v>2273</v>
      </c>
      <c r="C3982" s="256" t="s">
        <v>2176</v>
      </c>
      <c r="D3982" s="255" t="s">
        <v>229</v>
      </c>
      <c r="E3982" s="255" t="s">
        <v>2177</v>
      </c>
      <c r="F3982" s="518" t="s">
        <v>2162</v>
      </c>
      <c r="G3982" s="518"/>
      <c r="H3982" s="257" t="s">
        <v>231</v>
      </c>
      <c r="I3982" s="258">
        <v>0.255</v>
      </c>
      <c r="J3982" s="258">
        <v>0</v>
      </c>
      <c r="K3982" s="259">
        <v>23.41</v>
      </c>
      <c r="L3982" s="259">
        <v>5.97</v>
      </c>
    </row>
    <row r="3983" spans="2:12" ht="25.5" x14ac:dyDescent="0.25">
      <c r="B3983" s="255" t="s">
        <v>2273</v>
      </c>
      <c r="C3983" s="256" t="s">
        <v>3636</v>
      </c>
      <c r="D3983" s="255" t="s">
        <v>434</v>
      </c>
      <c r="E3983" s="255" t="s">
        <v>3637</v>
      </c>
      <c r="F3983" s="518" t="s">
        <v>2283</v>
      </c>
      <c r="G3983" s="518"/>
      <c r="H3983" s="257" t="s">
        <v>428</v>
      </c>
      <c r="I3983" s="258">
        <v>1</v>
      </c>
      <c r="J3983" s="258">
        <v>0</v>
      </c>
      <c r="K3983" s="259">
        <v>19.05</v>
      </c>
      <c r="L3983" s="259">
        <v>19.05</v>
      </c>
    </row>
    <row r="3984" spans="2:12" ht="25.5" x14ac:dyDescent="0.25">
      <c r="B3984" s="255" t="s">
        <v>2273</v>
      </c>
      <c r="C3984" s="256" t="s">
        <v>2160</v>
      </c>
      <c r="D3984" s="255" t="s">
        <v>229</v>
      </c>
      <c r="E3984" s="255" t="s">
        <v>2161</v>
      </c>
      <c r="F3984" s="518" t="s">
        <v>2162</v>
      </c>
      <c r="G3984" s="518"/>
      <c r="H3984" s="257" t="s">
        <v>231</v>
      </c>
      <c r="I3984" s="258">
        <v>0.255</v>
      </c>
      <c r="J3984" s="258">
        <v>0</v>
      </c>
      <c r="K3984" s="259">
        <v>15.3</v>
      </c>
      <c r="L3984" s="259">
        <v>3.9</v>
      </c>
    </row>
    <row r="3985" spans="2:12" ht="25.5" x14ac:dyDescent="0.25">
      <c r="B3985" s="255" t="s">
        <v>2273</v>
      </c>
      <c r="C3985" s="256" t="s">
        <v>3035</v>
      </c>
      <c r="D3985" s="255" t="s">
        <v>229</v>
      </c>
      <c r="E3985" s="255" t="s">
        <v>3036</v>
      </c>
      <c r="F3985" s="518" t="s">
        <v>2283</v>
      </c>
      <c r="G3985" s="518"/>
      <c r="H3985" s="257" t="s">
        <v>268</v>
      </c>
      <c r="I3985" s="258">
        <v>2</v>
      </c>
      <c r="J3985" s="258">
        <v>0</v>
      </c>
      <c r="K3985" s="259">
        <v>0.44</v>
      </c>
      <c r="L3985" s="259">
        <v>0.88</v>
      </c>
    </row>
    <row r="3986" spans="2:12" ht="25.5" x14ac:dyDescent="0.25">
      <c r="B3986" s="260"/>
      <c r="C3986" s="260"/>
      <c r="D3986" s="260"/>
      <c r="E3986" s="260"/>
      <c r="F3986" s="260"/>
      <c r="G3986" s="260" t="s">
        <v>2274</v>
      </c>
      <c r="H3986" s="261">
        <v>5.0599999999999996</v>
      </c>
      <c r="I3986" s="260" t="s">
        <v>2275</v>
      </c>
      <c r="J3986" s="261">
        <v>4.8</v>
      </c>
      <c r="K3986" s="260" t="s">
        <v>2276</v>
      </c>
      <c r="L3986" s="261">
        <v>9.86</v>
      </c>
    </row>
    <row r="3987" spans="2:12" ht="25.5" x14ac:dyDescent="0.25">
      <c r="B3987" s="260"/>
      <c r="C3987" s="260"/>
      <c r="D3987" s="260"/>
      <c r="E3987" s="260"/>
      <c r="F3987" s="260"/>
      <c r="G3987" s="260" t="s">
        <v>2277</v>
      </c>
      <c r="H3987" s="261">
        <v>0</v>
      </c>
      <c r="I3987" s="519"/>
      <c r="J3987" s="519" t="s">
        <v>2278</v>
      </c>
      <c r="K3987" s="260"/>
      <c r="L3987" s="261">
        <v>29.79</v>
      </c>
    </row>
    <row r="3988" spans="2:12" ht="13.5" thickBot="1" x14ac:dyDescent="0.3">
      <c r="B3988" s="222"/>
      <c r="C3988" s="222"/>
      <c r="D3988" s="222"/>
      <c r="E3988" s="222"/>
      <c r="F3988" s="222"/>
      <c r="G3988" s="222"/>
      <c r="H3988" s="222"/>
      <c r="I3988" s="222" t="s">
        <v>2279</v>
      </c>
      <c r="J3988" s="262" t="s">
        <v>2695</v>
      </c>
      <c r="K3988" s="222" t="s">
        <v>2280</v>
      </c>
      <c r="L3988" s="263">
        <v>59.58</v>
      </c>
    </row>
    <row r="3989" spans="2:12" ht="13.5" thickTop="1" x14ac:dyDescent="0.25">
      <c r="B3989" s="264"/>
      <c r="C3989" s="264"/>
      <c r="D3989" s="264"/>
      <c r="E3989" s="264"/>
      <c r="F3989" s="264"/>
      <c r="G3989" s="264"/>
      <c r="H3989" s="264"/>
      <c r="I3989" s="264"/>
      <c r="J3989" s="264"/>
      <c r="K3989" s="264"/>
      <c r="L3989" s="264"/>
    </row>
    <row r="3990" spans="2:12" ht="45" x14ac:dyDescent="0.25">
      <c r="B3990" s="247" t="s">
        <v>1229</v>
      </c>
      <c r="C3990" s="248" t="s">
        <v>24</v>
      </c>
      <c r="D3990" s="247" t="s">
        <v>50</v>
      </c>
      <c r="E3990" s="247" t="s">
        <v>45</v>
      </c>
      <c r="F3990" s="520" t="s">
        <v>2152</v>
      </c>
      <c r="G3990" s="520"/>
      <c r="H3990" s="249" t="s">
        <v>39</v>
      </c>
      <c r="I3990" s="248" t="s">
        <v>41</v>
      </c>
      <c r="J3990" s="248" t="s">
        <v>2271</v>
      </c>
      <c r="K3990" s="248" t="s">
        <v>82</v>
      </c>
      <c r="L3990" s="248" t="s">
        <v>40</v>
      </c>
    </row>
    <row r="3991" spans="2:12" ht="51" x14ac:dyDescent="0.25">
      <c r="B3991" s="250" t="s">
        <v>2272</v>
      </c>
      <c r="C3991" s="251" t="s">
        <v>1230</v>
      </c>
      <c r="D3991" s="250" t="s">
        <v>434</v>
      </c>
      <c r="E3991" s="250" t="s">
        <v>1231</v>
      </c>
      <c r="F3991" s="521" t="s">
        <v>3638</v>
      </c>
      <c r="G3991" s="521"/>
      <c r="H3991" s="252" t="s">
        <v>428</v>
      </c>
      <c r="I3991" s="253">
        <v>1</v>
      </c>
      <c r="J3991" s="254"/>
      <c r="K3991" s="254">
        <v>34.479999999999997</v>
      </c>
      <c r="L3991" s="254">
        <v>34.479999999999997</v>
      </c>
    </row>
    <row r="3992" spans="2:12" ht="25.5" x14ac:dyDescent="0.25">
      <c r="B3992" s="255" t="s">
        <v>2273</v>
      </c>
      <c r="C3992" s="256" t="s">
        <v>3035</v>
      </c>
      <c r="D3992" s="255" t="s">
        <v>229</v>
      </c>
      <c r="E3992" s="255" t="s">
        <v>3036</v>
      </c>
      <c r="F3992" s="518" t="s">
        <v>2283</v>
      </c>
      <c r="G3992" s="518"/>
      <c r="H3992" s="257" t="s">
        <v>268</v>
      </c>
      <c r="I3992" s="258">
        <v>2</v>
      </c>
      <c r="J3992" s="258">
        <v>0</v>
      </c>
      <c r="K3992" s="259">
        <v>0.44</v>
      </c>
      <c r="L3992" s="259">
        <v>0.88</v>
      </c>
    </row>
    <row r="3993" spans="2:12" ht="25.5" x14ac:dyDescent="0.25">
      <c r="B3993" s="255" t="s">
        <v>2273</v>
      </c>
      <c r="C3993" s="256" t="s">
        <v>2176</v>
      </c>
      <c r="D3993" s="255" t="s">
        <v>229</v>
      </c>
      <c r="E3993" s="255" t="s">
        <v>2177</v>
      </c>
      <c r="F3993" s="518" t="s">
        <v>2162</v>
      </c>
      <c r="G3993" s="518"/>
      <c r="H3993" s="257" t="s">
        <v>231</v>
      </c>
      <c r="I3993" s="258">
        <v>0.39019999999999999</v>
      </c>
      <c r="J3993" s="258">
        <v>0</v>
      </c>
      <c r="K3993" s="259">
        <v>23.41</v>
      </c>
      <c r="L3993" s="259">
        <v>9.1300000000000008</v>
      </c>
    </row>
    <row r="3994" spans="2:12" ht="25.5" x14ac:dyDescent="0.25">
      <c r="B3994" s="255" t="s">
        <v>2273</v>
      </c>
      <c r="C3994" s="256" t="s">
        <v>3639</v>
      </c>
      <c r="D3994" s="255" t="s">
        <v>462</v>
      </c>
      <c r="E3994" s="255" t="s">
        <v>3640</v>
      </c>
      <c r="F3994" s="518" t="s">
        <v>2283</v>
      </c>
      <c r="G3994" s="518"/>
      <c r="H3994" s="257" t="s">
        <v>268</v>
      </c>
      <c r="I3994" s="258">
        <v>1</v>
      </c>
      <c r="J3994" s="258">
        <v>0</v>
      </c>
      <c r="K3994" s="259">
        <v>18.5</v>
      </c>
      <c r="L3994" s="259">
        <v>18.5</v>
      </c>
    </row>
    <row r="3995" spans="2:12" ht="25.5" x14ac:dyDescent="0.25">
      <c r="B3995" s="255" t="s">
        <v>2273</v>
      </c>
      <c r="C3995" s="256" t="s">
        <v>2160</v>
      </c>
      <c r="D3995" s="255" t="s">
        <v>229</v>
      </c>
      <c r="E3995" s="255" t="s">
        <v>2161</v>
      </c>
      <c r="F3995" s="518" t="s">
        <v>2162</v>
      </c>
      <c r="G3995" s="518"/>
      <c r="H3995" s="257" t="s">
        <v>231</v>
      </c>
      <c r="I3995" s="258">
        <v>0.39019999999999999</v>
      </c>
      <c r="J3995" s="258">
        <v>0</v>
      </c>
      <c r="K3995" s="259">
        <v>15.3</v>
      </c>
      <c r="L3995" s="259">
        <v>5.97</v>
      </c>
    </row>
    <row r="3996" spans="2:12" ht="25.5" x14ac:dyDescent="0.25">
      <c r="B3996" s="260"/>
      <c r="C3996" s="260"/>
      <c r="D3996" s="260"/>
      <c r="E3996" s="260"/>
      <c r="F3996" s="260"/>
      <c r="G3996" s="260" t="s">
        <v>2274</v>
      </c>
      <c r="H3996" s="261">
        <v>7.76</v>
      </c>
      <c r="I3996" s="260" t="s">
        <v>2275</v>
      </c>
      <c r="J3996" s="261">
        <v>7.34</v>
      </c>
      <c r="K3996" s="260" t="s">
        <v>2276</v>
      </c>
      <c r="L3996" s="261">
        <v>15.1</v>
      </c>
    </row>
    <row r="3997" spans="2:12" ht="25.5" x14ac:dyDescent="0.25">
      <c r="B3997" s="260"/>
      <c r="C3997" s="260"/>
      <c r="D3997" s="260"/>
      <c r="E3997" s="260"/>
      <c r="F3997" s="260"/>
      <c r="G3997" s="260" t="s">
        <v>2277</v>
      </c>
      <c r="H3997" s="261">
        <v>0</v>
      </c>
      <c r="I3997" s="519"/>
      <c r="J3997" s="519" t="s">
        <v>2278</v>
      </c>
      <c r="K3997" s="260"/>
      <c r="L3997" s="261">
        <v>34.479999999999997</v>
      </c>
    </row>
    <row r="3998" spans="2:12" ht="13.5" thickBot="1" x14ac:dyDescent="0.3">
      <c r="B3998" s="222"/>
      <c r="C3998" s="222"/>
      <c r="D3998" s="222"/>
      <c r="E3998" s="222"/>
      <c r="F3998" s="222"/>
      <c r="G3998" s="222"/>
      <c r="H3998" s="222"/>
      <c r="I3998" s="222" t="s">
        <v>2279</v>
      </c>
      <c r="J3998" s="262" t="s">
        <v>2810</v>
      </c>
      <c r="K3998" s="222" t="s">
        <v>2280</v>
      </c>
      <c r="L3998" s="263">
        <v>448.24</v>
      </c>
    </row>
    <row r="3999" spans="2:12" ht="13.5" thickTop="1" x14ac:dyDescent="0.25">
      <c r="B3999" s="264"/>
      <c r="C3999" s="264"/>
      <c r="D3999" s="264"/>
      <c r="E3999" s="264"/>
      <c r="F3999" s="264"/>
      <c r="G3999" s="264"/>
      <c r="H3999" s="264"/>
      <c r="I3999" s="264"/>
      <c r="J3999" s="264"/>
      <c r="K3999" s="264"/>
      <c r="L3999" s="264"/>
    </row>
    <row r="4000" spans="2:12" ht="45" x14ac:dyDescent="0.25">
      <c r="B4000" s="247" t="s">
        <v>1232</v>
      </c>
      <c r="C4000" s="248" t="s">
        <v>24</v>
      </c>
      <c r="D4000" s="247" t="s">
        <v>50</v>
      </c>
      <c r="E4000" s="247" t="s">
        <v>45</v>
      </c>
      <c r="F4000" s="520" t="s">
        <v>2152</v>
      </c>
      <c r="G4000" s="520"/>
      <c r="H4000" s="249" t="s">
        <v>39</v>
      </c>
      <c r="I4000" s="248" t="s">
        <v>41</v>
      </c>
      <c r="J4000" s="248" t="s">
        <v>2271</v>
      </c>
      <c r="K4000" s="248" t="s">
        <v>82</v>
      </c>
      <c r="L4000" s="248" t="s">
        <v>40</v>
      </c>
    </row>
    <row r="4001" spans="2:12" ht="51" x14ac:dyDescent="0.25">
      <c r="B4001" s="250" t="s">
        <v>2272</v>
      </c>
      <c r="C4001" s="251" t="s">
        <v>1233</v>
      </c>
      <c r="D4001" s="250" t="s">
        <v>434</v>
      </c>
      <c r="E4001" s="250" t="s">
        <v>1234</v>
      </c>
      <c r="F4001" s="521" t="s">
        <v>2698</v>
      </c>
      <c r="G4001" s="521"/>
      <c r="H4001" s="252" t="s">
        <v>428</v>
      </c>
      <c r="I4001" s="253">
        <v>1</v>
      </c>
      <c r="J4001" s="254"/>
      <c r="K4001" s="254">
        <v>40.35</v>
      </c>
      <c r="L4001" s="254">
        <v>40.35</v>
      </c>
    </row>
    <row r="4002" spans="2:12" ht="25.5" x14ac:dyDescent="0.25">
      <c r="B4002" s="255" t="s">
        <v>2273</v>
      </c>
      <c r="C4002" s="256" t="s">
        <v>2160</v>
      </c>
      <c r="D4002" s="255" t="s">
        <v>229</v>
      </c>
      <c r="E4002" s="255" t="s">
        <v>2161</v>
      </c>
      <c r="F4002" s="518" t="s">
        <v>2162</v>
      </c>
      <c r="G4002" s="518"/>
      <c r="H4002" s="257" t="s">
        <v>231</v>
      </c>
      <c r="I4002" s="258">
        <v>0.45779999999999998</v>
      </c>
      <c r="J4002" s="258">
        <v>0</v>
      </c>
      <c r="K4002" s="259">
        <v>15.3</v>
      </c>
      <c r="L4002" s="259">
        <v>7</v>
      </c>
    </row>
    <row r="4003" spans="2:12" ht="25.5" x14ac:dyDescent="0.25">
      <c r="B4003" s="255" t="s">
        <v>2273</v>
      </c>
      <c r="C4003" s="256" t="s">
        <v>2176</v>
      </c>
      <c r="D4003" s="255" t="s">
        <v>229</v>
      </c>
      <c r="E4003" s="255" t="s">
        <v>2177</v>
      </c>
      <c r="F4003" s="518" t="s">
        <v>2162</v>
      </c>
      <c r="G4003" s="518"/>
      <c r="H4003" s="257" t="s">
        <v>231</v>
      </c>
      <c r="I4003" s="258">
        <v>0.45779999999999998</v>
      </c>
      <c r="J4003" s="258">
        <v>0</v>
      </c>
      <c r="K4003" s="259">
        <v>23.41</v>
      </c>
      <c r="L4003" s="259">
        <v>10.72</v>
      </c>
    </row>
    <row r="4004" spans="2:12" ht="25.5" x14ac:dyDescent="0.25">
      <c r="B4004" s="255" t="s">
        <v>2273</v>
      </c>
      <c r="C4004" s="256" t="s">
        <v>3641</v>
      </c>
      <c r="D4004" s="255" t="s">
        <v>434</v>
      </c>
      <c r="E4004" s="255" t="s">
        <v>3642</v>
      </c>
      <c r="F4004" s="518" t="s">
        <v>2283</v>
      </c>
      <c r="G4004" s="518"/>
      <c r="H4004" s="257" t="s">
        <v>428</v>
      </c>
      <c r="I4004" s="258">
        <v>1</v>
      </c>
      <c r="J4004" s="258">
        <v>0</v>
      </c>
      <c r="K4004" s="259">
        <v>21.76</v>
      </c>
      <c r="L4004" s="259">
        <v>21.76</v>
      </c>
    </row>
    <row r="4005" spans="2:12" ht="25.5" x14ac:dyDescent="0.25">
      <c r="B4005" s="255" t="s">
        <v>2273</v>
      </c>
      <c r="C4005" s="256" t="s">
        <v>3035</v>
      </c>
      <c r="D4005" s="255" t="s">
        <v>229</v>
      </c>
      <c r="E4005" s="255" t="s">
        <v>3036</v>
      </c>
      <c r="F4005" s="518" t="s">
        <v>2283</v>
      </c>
      <c r="G4005" s="518"/>
      <c r="H4005" s="257" t="s">
        <v>268</v>
      </c>
      <c r="I4005" s="258">
        <v>2</v>
      </c>
      <c r="J4005" s="258">
        <v>0</v>
      </c>
      <c r="K4005" s="259">
        <v>0.44</v>
      </c>
      <c r="L4005" s="259">
        <v>0.88</v>
      </c>
    </row>
    <row r="4006" spans="2:12" ht="25.5" x14ac:dyDescent="0.25">
      <c r="B4006" s="260"/>
      <c r="C4006" s="260"/>
      <c r="D4006" s="260"/>
      <c r="E4006" s="260"/>
      <c r="F4006" s="260"/>
      <c r="G4006" s="260" t="s">
        <v>2274</v>
      </c>
      <c r="H4006" s="261">
        <v>9.1</v>
      </c>
      <c r="I4006" s="260" t="s">
        <v>2275</v>
      </c>
      <c r="J4006" s="261">
        <v>8.61</v>
      </c>
      <c r="K4006" s="260" t="s">
        <v>2276</v>
      </c>
      <c r="L4006" s="261">
        <v>17.71</v>
      </c>
    </row>
    <row r="4007" spans="2:12" ht="25.5" x14ac:dyDescent="0.25">
      <c r="B4007" s="260"/>
      <c r="C4007" s="260"/>
      <c r="D4007" s="260"/>
      <c r="E4007" s="260"/>
      <c r="F4007" s="260"/>
      <c r="G4007" s="260" t="s">
        <v>2277</v>
      </c>
      <c r="H4007" s="261">
        <v>0</v>
      </c>
      <c r="I4007" s="519"/>
      <c r="J4007" s="519" t="s">
        <v>2278</v>
      </c>
      <c r="K4007" s="260"/>
      <c r="L4007" s="261">
        <v>40.35</v>
      </c>
    </row>
    <row r="4008" spans="2:12" ht="13.5" thickBot="1" x14ac:dyDescent="0.3">
      <c r="B4008" s="222"/>
      <c r="C4008" s="222"/>
      <c r="D4008" s="222"/>
      <c r="E4008" s="222"/>
      <c r="F4008" s="222"/>
      <c r="G4008" s="222"/>
      <c r="H4008" s="222"/>
      <c r="I4008" s="222" t="s">
        <v>2279</v>
      </c>
      <c r="J4008" s="262" t="s">
        <v>2741</v>
      </c>
      <c r="K4008" s="222" t="s">
        <v>2280</v>
      </c>
      <c r="L4008" s="263">
        <v>161.4</v>
      </c>
    </row>
    <row r="4009" spans="2:12" ht="13.5" thickTop="1" x14ac:dyDescent="0.25">
      <c r="B4009" s="264"/>
      <c r="C4009" s="264"/>
      <c r="D4009" s="264"/>
      <c r="E4009" s="264"/>
      <c r="F4009" s="264"/>
      <c r="G4009" s="264"/>
      <c r="H4009" s="264"/>
      <c r="I4009" s="264"/>
      <c r="J4009" s="264"/>
      <c r="K4009" s="264"/>
      <c r="L4009" s="264"/>
    </row>
    <row r="4010" spans="2:12" ht="45" x14ac:dyDescent="0.25">
      <c r="B4010" s="247" t="s">
        <v>1235</v>
      </c>
      <c r="C4010" s="248" t="s">
        <v>24</v>
      </c>
      <c r="D4010" s="247" t="s">
        <v>50</v>
      </c>
      <c r="E4010" s="247" t="s">
        <v>45</v>
      </c>
      <c r="F4010" s="520" t="s">
        <v>2152</v>
      </c>
      <c r="G4010" s="520"/>
      <c r="H4010" s="249" t="s">
        <v>39</v>
      </c>
      <c r="I4010" s="248" t="s">
        <v>41</v>
      </c>
      <c r="J4010" s="248" t="s">
        <v>2271</v>
      </c>
      <c r="K4010" s="248" t="s">
        <v>82</v>
      </c>
      <c r="L4010" s="248" t="s">
        <v>40</v>
      </c>
    </row>
    <row r="4011" spans="2:12" ht="38.25" x14ac:dyDescent="0.25">
      <c r="B4011" s="250" t="s">
        <v>2272</v>
      </c>
      <c r="C4011" s="251" t="s">
        <v>1236</v>
      </c>
      <c r="D4011" s="250" t="s">
        <v>434</v>
      </c>
      <c r="E4011" s="250" t="s">
        <v>1237</v>
      </c>
      <c r="F4011" s="521" t="s">
        <v>2698</v>
      </c>
      <c r="G4011" s="521"/>
      <c r="H4011" s="252" t="s">
        <v>428</v>
      </c>
      <c r="I4011" s="253">
        <v>1</v>
      </c>
      <c r="J4011" s="254"/>
      <c r="K4011" s="254">
        <v>13.24</v>
      </c>
      <c r="L4011" s="254">
        <v>13.24</v>
      </c>
    </row>
    <row r="4012" spans="2:12" ht="38.25" x14ac:dyDescent="0.25">
      <c r="B4012" s="265" t="s">
        <v>2652</v>
      </c>
      <c r="C4012" s="266" t="s">
        <v>2719</v>
      </c>
      <c r="D4012" s="265" t="s">
        <v>434</v>
      </c>
      <c r="E4012" s="265" t="s">
        <v>3643</v>
      </c>
      <c r="F4012" s="524" t="s">
        <v>2672</v>
      </c>
      <c r="G4012" s="524"/>
      <c r="H4012" s="267" t="s">
        <v>284</v>
      </c>
      <c r="I4012" s="268">
        <v>8.9999999999999998E-4</v>
      </c>
      <c r="J4012" s="268">
        <v>0</v>
      </c>
      <c r="K4012" s="269">
        <v>633.66</v>
      </c>
      <c r="L4012" s="269">
        <v>0.56999999999999995</v>
      </c>
    </row>
    <row r="4013" spans="2:12" ht="25.5" x14ac:dyDescent="0.25">
      <c r="B4013" s="255" t="s">
        <v>2273</v>
      </c>
      <c r="C4013" s="256" t="s">
        <v>2176</v>
      </c>
      <c r="D4013" s="255" t="s">
        <v>229</v>
      </c>
      <c r="E4013" s="255" t="s">
        <v>2177</v>
      </c>
      <c r="F4013" s="518" t="s">
        <v>2162</v>
      </c>
      <c r="G4013" s="518"/>
      <c r="H4013" s="257" t="s">
        <v>231</v>
      </c>
      <c r="I4013" s="258">
        <v>0.29099999999999998</v>
      </c>
      <c r="J4013" s="258">
        <v>0</v>
      </c>
      <c r="K4013" s="259">
        <v>23.41</v>
      </c>
      <c r="L4013" s="259">
        <v>6.81</v>
      </c>
    </row>
    <row r="4014" spans="2:12" ht="25.5" x14ac:dyDescent="0.25">
      <c r="B4014" s="255" t="s">
        <v>2273</v>
      </c>
      <c r="C4014" s="256" t="s">
        <v>2160</v>
      </c>
      <c r="D4014" s="255" t="s">
        <v>229</v>
      </c>
      <c r="E4014" s="255" t="s">
        <v>2161</v>
      </c>
      <c r="F4014" s="518" t="s">
        <v>2162</v>
      </c>
      <c r="G4014" s="518"/>
      <c r="H4014" s="257" t="s">
        <v>231</v>
      </c>
      <c r="I4014" s="258">
        <v>0.29099999999999998</v>
      </c>
      <c r="J4014" s="258">
        <v>0</v>
      </c>
      <c r="K4014" s="259">
        <v>15.3</v>
      </c>
      <c r="L4014" s="259">
        <v>4.45</v>
      </c>
    </row>
    <row r="4015" spans="2:12" ht="25.5" x14ac:dyDescent="0.25">
      <c r="B4015" s="255" t="s">
        <v>2273</v>
      </c>
      <c r="C4015" s="256" t="s">
        <v>2722</v>
      </c>
      <c r="D4015" s="255" t="s">
        <v>434</v>
      </c>
      <c r="E4015" s="255" t="s">
        <v>2723</v>
      </c>
      <c r="F4015" s="518" t="s">
        <v>2283</v>
      </c>
      <c r="G4015" s="518"/>
      <c r="H4015" s="257" t="s">
        <v>428</v>
      </c>
      <c r="I4015" s="258">
        <v>1</v>
      </c>
      <c r="J4015" s="258">
        <v>0</v>
      </c>
      <c r="K4015" s="259">
        <v>1.41</v>
      </c>
      <c r="L4015" s="259">
        <v>1.41</v>
      </c>
    </row>
    <row r="4016" spans="2:12" ht="25.5" x14ac:dyDescent="0.25">
      <c r="B4016" s="260"/>
      <c r="C4016" s="260"/>
      <c r="D4016" s="260"/>
      <c r="E4016" s="260"/>
      <c r="F4016" s="260"/>
      <c r="G4016" s="260" t="s">
        <v>2274</v>
      </c>
      <c r="H4016" s="261">
        <v>5.84</v>
      </c>
      <c r="I4016" s="260" t="s">
        <v>2275</v>
      </c>
      <c r="J4016" s="261">
        <v>5.53</v>
      </c>
      <c r="K4016" s="260" t="s">
        <v>2276</v>
      </c>
      <c r="L4016" s="261">
        <v>11.37</v>
      </c>
    </row>
    <row r="4017" spans="2:12" ht="25.5" x14ac:dyDescent="0.25">
      <c r="B4017" s="260"/>
      <c r="C4017" s="260"/>
      <c r="D4017" s="260"/>
      <c r="E4017" s="260"/>
      <c r="F4017" s="260"/>
      <c r="G4017" s="260" t="s">
        <v>2277</v>
      </c>
      <c r="H4017" s="261">
        <v>0</v>
      </c>
      <c r="I4017" s="519"/>
      <c r="J4017" s="519" t="s">
        <v>2278</v>
      </c>
      <c r="K4017" s="260"/>
      <c r="L4017" s="261">
        <v>13.24</v>
      </c>
    </row>
    <row r="4018" spans="2:12" ht="13.5" thickBot="1" x14ac:dyDescent="0.3">
      <c r="B4018" s="222"/>
      <c r="C4018" s="222"/>
      <c r="D4018" s="222"/>
      <c r="E4018" s="222"/>
      <c r="F4018" s="222"/>
      <c r="G4018" s="222"/>
      <c r="H4018" s="222"/>
      <c r="I4018" s="222" t="s">
        <v>2279</v>
      </c>
      <c r="J4018" s="262" t="s">
        <v>3111</v>
      </c>
      <c r="K4018" s="222" t="s">
        <v>2280</v>
      </c>
      <c r="L4018" s="263">
        <v>2396.44</v>
      </c>
    </row>
    <row r="4019" spans="2:12" ht="13.5" thickTop="1" x14ac:dyDescent="0.25">
      <c r="B4019" s="264"/>
      <c r="C4019" s="264"/>
      <c r="D4019" s="264"/>
      <c r="E4019" s="264"/>
      <c r="F4019" s="264"/>
      <c r="G4019" s="264"/>
      <c r="H4019" s="264"/>
      <c r="I4019" s="264"/>
      <c r="J4019" s="264"/>
      <c r="K4019" s="264"/>
      <c r="L4019" s="264"/>
    </row>
    <row r="4020" spans="2:12" ht="45" x14ac:dyDescent="0.25">
      <c r="B4020" s="247" t="s">
        <v>1238</v>
      </c>
      <c r="C4020" s="248" t="s">
        <v>24</v>
      </c>
      <c r="D4020" s="247" t="s">
        <v>50</v>
      </c>
      <c r="E4020" s="247" t="s">
        <v>45</v>
      </c>
      <c r="F4020" s="520" t="s">
        <v>2152</v>
      </c>
      <c r="G4020" s="520"/>
      <c r="H4020" s="249" t="s">
        <v>39</v>
      </c>
      <c r="I4020" s="248" t="s">
        <v>41</v>
      </c>
      <c r="J4020" s="248" t="s">
        <v>2271</v>
      </c>
      <c r="K4020" s="248" t="s">
        <v>82</v>
      </c>
      <c r="L4020" s="248" t="s">
        <v>40</v>
      </c>
    </row>
    <row r="4021" spans="2:12" ht="38.25" x14ac:dyDescent="0.25">
      <c r="B4021" s="250" t="s">
        <v>2272</v>
      </c>
      <c r="C4021" s="251" t="s">
        <v>1239</v>
      </c>
      <c r="D4021" s="250" t="s">
        <v>434</v>
      </c>
      <c r="E4021" s="250" t="s">
        <v>1240</v>
      </c>
      <c r="F4021" s="521" t="s">
        <v>2698</v>
      </c>
      <c r="G4021" s="521"/>
      <c r="H4021" s="252" t="s">
        <v>428</v>
      </c>
      <c r="I4021" s="253">
        <v>1</v>
      </c>
      <c r="J4021" s="254"/>
      <c r="K4021" s="254">
        <v>15.21</v>
      </c>
      <c r="L4021" s="254">
        <v>15.21</v>
      </c>
    </row>
    <row r="4022" spans="2:12" ht="38.25" x14ac:dyDescent="0.25">
      <c r="B4022" s="265" t="s">
        <v>2652</v>
      </c>
      <c r="C4022" s="266" t="s">
        <v>2719</v>
      </c>
      <c r="D4022" s="265" t="s">
        <v>434</v>
      </c>
      <c r="E4022" s="265" t="s">
        <v>3643</v>
      </c>
      <c r="F4022" s="524" t="s">
        <v>2672</v>
      </c>
      <c r="G4022" s="524"/>
      <c r="H4022" s="267" t="s">
        <v>284</v>
      </c>
      <c r="I4022" s="268">
        <v>1.1999999999999999E-3</v>
      </c>
      <c r="J4022" s="268">
        <v>0</v>
      </c>
      <c r="K4022" s="269">
        <v>633.66</v>
      </c>
      <c r="L4022" s="269">
        <v>0.76</v>
      </c>
    </row>
    <row r="4023" spans="2:12" ht="25.5" x14ac:dyDescent="0.25">
      <c r="B4023" s="255" t="s">
        <v>2273</v>
      </c>
      <c r="C4023" s="256" t="s">
        <v>2160</v>
      </c>
      <c r="D4023" s="255" t="s">
        <v>229</v>
      </c>
      <c r="E4023" s="255" t="s">
        <v>2161</v>
      </c>
      <c r="F4023" s="518" t="s">
        <v>2162</v>
      </c>
      <c r="G4023" s="518"/>
      <c r="H4023" s="257" t="s">
        <v>231</v>
      </c>
      <c r="I4023" s="258">
        <v>0.30099999999999999</v>
      </c>
      <c r="J4023" s="258">
        <v>0</v>
      </c>
      <c r="K4023" s="259">
        <v>15.3</v>
      </c>
      <c r="L4023" s="259">
        <v>4.6100000000000003</v>
      </c>
    </row>
    <row r="4024" spans="2:12" ht="25.5" x14ac:dyDescent="0.25">
      <c r="B4024" s="255" t="s">
        <v>2273</v>
      </c>
      <c r="C4024" s="256" t="s">
        <v>2176</v>
      </c>
      <c r="D4024" s="255" t="s">
        <v>229</v>
      </c>
      <c r="E4024" s="255" t="s">
        <v>2177</v>
      </c>
      <c r="F4024" s="518" t="s">
        <v>2162</v>
      </c>
      <c r="G4024" s="518"/>
      <c r="H4024" s="257" t="s">
        <v>231</v>
      </c>
      <c r="I4024" s="258">
        <v>0.30099999999999999</v>
      </c>
      <c r="J4024" s="258">
        <v>0</v>
      </c>
      <c r="K4024" s="259">
        <v>23.41</v>
      </c>
      <c r="L4024" s="259">
        <v>7.05</v>
      </c>
    </row>
    <row r="4025" spans="2:12" ht="25.5" x14ac:dyDescent="0.25">
      <c r="B4025" s="255" t="s">
        <v>2273</v>
      </c>
      <c r="C4025" s="256" t="s">
        <v>2720</v>
      </c>
      <c r="D4025" s="255" t="s">
        <v>434</v>
      </c>
      <c r="E4025" s="255" t="s">
        <v>2721</v>
      </c>
      <c r="F4025" s="518" t="s">
        <v>2283</v>
      </c>
      <c r="G4025" s="518"/>
      <c r="H4025" s="257" t="s">
        <v>428</v>
      </c>
      <c r="I4025" s="258">
        <v>1</v>
      </c>
      <c r="J4025" s="258">
        <v>0</v>
      </c>
      <c r="K4025" s="259">
        <v>2.81</v>
      </c>
      <c r="L4025" s="259">
        <v>2.81</v>
      </c>
    </row>
    <row r="4026" spans="2:12" ht="25.5" x14ac:dyDescent="0.25">
      <c r="B4026" s="260"/>
      <c r="C4026" s="260"/>
      <c r="D4026" s="260"/>
      <c r="E4026" s="260"/>
      <c r="F4026" s="260"/>
      <c r="G4026" s="260" t="s">
        <v>2274</v>
      </c>
      <c r="H4026" s="261">
        <v>6.06</v>
      </c>
      <c r="I4026" s="260" t="s">
        <v>2275</v>
      </c>
      <c r="J4026" s="261">
        <v>5.73</v>
      </c>
      <c r="K4026" s="260" t="s">
        <v>2276</v>
      </c>
      <c r="L4026" s="261">
        <v>11.79</v>
      </c>
    </row>
    <row r="4027" spans="2:12" ht="25.5" x14ac:dyDescent="0.25">
      <c r="B4027" s="260"/>
      <c r="C4027" s="260"/>
      <c r="D4027" s="260"/>
      <c r="E4027" s="260"/>
      <c r="F4027" s="260"/>
      <c r="G4027" s="260" t="s">
        <v>2277</v>
      </c>
      <c r="H4027" s="261">
        <v>0</v>
      </c>
      <c r="I4027" s="519"/>
      <c r="J4027" s="519" t="s">
        <v>2278</v>
      </c>
      <c r="K4027" s="260"/>
      <c r="L4027" s="261">
        <v>15.21</v>
      </c>
    </row>
    <row r="4028" spans="2:12" ht="13.5" thickBot="1" x14ac:dyDescent="0.3">
      <c r="B4028" s="222"/>
      <c r="C4028" s="222"/>
      <c r="D4028" s="222"/>
      <c r="E4028" s="222"/>
      <c r="F4028" s="222"/>
      <c r="G4028" s="222"/>
      <c r="H4028" s="222"/>
      <c r="I4028" s="222" t="s">
        <v>2279</v>
      </c>
      <c r="J4028" s="262" t="s">
        <v>2728</v>
      </c>
      <c r="K4028" s="222" t="s">
        <v>2280</v>
      </c>
      <c r="L4028" s="263">
        <v>91.26</v>
      </c>
    </row>
    <row r="4029" spans="2:12" ht="13.5" thickTop="1" x14ac:dyDescent="0.25">
      <c r="B4029" s="264"/>
      <c r="C4029" s="264"/>
      <c r="D4029" s="264"/>
      <c r="E4029" s="264"/>
      <c r="F4029" s="264"/>
      <c r="G4029" s="264"/>
      <c r="H4029" s="264"/>
      <c r="I4029" s="264"/>
      <c r="J4029" s="264"/>
      <c r="K4029" s="264"/>
      <c r="L4029" s="264"/>
    </row>
    <row r="4030" spans="2:12" ht="45" x14ac:dyDescent="0.25">
      <c r="B4030" s="247" t="s">
        <v>1241</v>
      </c>
      <c r="C4030" s="248" t="s">
        <v>24</v>
      </c>
      <c r="D4030" s="247" t="s">
        <v>50</v>
      </c>
      <c r="E4030" s="247" t="s">
        <v>45</v>
      </c>
      <c r="F4030" s="520" t="s">
        <v>2152</v>
      </c>
      <c r="G4030" s="520"/>
      <c r="H4030" s="249" t="s">
        <v>39</v>
      </c>
      <c r="I4030" s="248" t="s">
        <v>41</v>
      </c>
      <c r="J4030" s="248" t="s">
        <v>2271</v>
      </c>
      <c r="K4030" s="248" t="s">
        <v>82</v>
      </c>
      <c r="L4030" s="248" t="s">
        <v>40</v>
      </c>
    </row>
    <row r="4031" spans="2:12" ht="38.25" x14ac:dyDescent="0.25">
      <c r="B4031" s="250" t="s">
        <v>2272</v>
      </c>
      <c r="C4031" s="251" t="s">
        <v>1242</v>
      </c>
      <c r="D4031" s="250" t="s">
        <v>434</v>
      </c>
      <c r="E4031" s="250" t="s">
        <v>1243</v>
      </c>
      <c r="F4031" s="521" t="s">
        <v>2698</v>
      </c>
      <c r="G4031" s="521"/>
      <c r="H4031" s="252" t="s">
        <v>428</v>
      </c>
      <c r="I4031" s="253">
        <v>1</v>
      </c>
      <c r="J4031" s="254"/>
      <c r="K4031" s="254">
        <v>11.11</v>
      </c>
      <c r="L4031" s="254">
        <v>11.11</v>
      </c>
    </row>
    <row r="4032" spans="2:12" ht="25.5" x14ac:dyDescent="0.25">
      <c r="B4032" s="255" t="s">
        <v>2273</v>
      </c>
      <c r="C4032" s="256" t="s">
        <v>2176</v>
      </c>
      <c r="D4032" s="255" t="s">
        <v>229</v>
      </c>
      <c r="E4032" s="255" t="s">
        <v>2177</v>
      </c>
      <c r="F4032" s="518" t="s">
        <v>2162</v>
      </c>
      <c r="G4032" s="518"/>
      <c r="H4032" s="257" t="s">
        <v>231</v>
      </c>
      <c r="I4032" s="258">
        <v>0.222</v>
      </c>
      <c r="J4032" s="258">
        <v>0</v>
      </c>
      <c r="K4032" s="259">
        <v>23.41</v>
      </c>
      <c r="L4032" s="259">
        <v>5.2</v>
      </c>
    </row>
    <row r="4033" spans="2:12" ht="25.5" x14ac:dyDescent="0.25">
      <c r="B4033" s="255" t="s">
        <v>2273</v>
      </c>
      <c r="C4033" s="256" t="s">
        <v>3644</v>
      </c>
      <c r="D4033" s="255" t="s">
        <v>434</v>
      </c>
      <c r="E4033" s="255" t="s">
        <v>3645</v>
      </c>
      <c r="F4033" s="518" t="s">
        <v>2283</v>
      </c>
      <c r="G4033" s="518"/>
      <c r="H4033" s="257" t="s">
        <v>428</v>
      </c>
      <c r="I4033" s="258">
        <v>1</v>
      </c>
      <c r="J4033" s="258">
        <v>0</v>
      </c>
      <c r="K4033" s="259">
        <v>2.5299999999999998</v>
      </c>
      <c r="L4033" s="259">
        <v>2.5299999999999998</v>
      </c>
    </row>
    <row r="4034" spans="2:12" ht="25.5" x14ac:dyDescent="0.25">
      <c r="B4034" s="255" t="s">
        <v>2273</v>
      </c>
      <c r="C4034" s="256" t="s">
        <v>2160</v>
      </c>
      <c r="D4034" s="255" t="s">
        <v>229</v>
      </c>
      <c r="E4034" s="255" t="s">
        <v>2161</v>
      </c>
      <c r="F4034" s="518" t="s">
        <v>2162</v>
      </c>
      <c r="G4034" s="518"/>
      <c r="H4034" s="257" t="s">
        <v>231</v>
      </c>
      <c r="I4034" s="258">
        <v>0.222</v>
      </c>
      <c r="J4034" s="258">
        <v>0</v>
      </c>
      <c r="K4034" s="259">
        <v>15.3</v>
      </c>
      <c r="L4034" s="259">
        <v>3.4</v>
      </c>
    </row>
    <row r="4035" spans="2:12" ht="25.5" x14ac:dyDescent="0.25">
      <c r="B4035" s="260"/>
      <c r="C4035" s="260"/>
      <c r="D4035" s="260"/>
      <c r="E4035" s="260"/>
      <c r="F4035" s="260"/>
      <c r="G4035" s="260" t="s">
        <v>2274</v>
      </c>
      <c r="H4035" s="261">
        <v>4.41</v>
      </c>
      <c r="I4035" s="260" t="s">
        <v>2275</v>
      </c>
      <c r="J4035" s="261">
        <v>4.17</v>
      </c>
      <c r="K4035" s="260" t="s">
        <v>2276</v>
      </c>
      <c r="L4035" s="261">
        <v>8.58</v>
      </c>
    </row>
    <row r="4036" spans="2:12" ht="25.5" x14ac:dyDescent="0.25">
      <c r="B4036" s="260"/>
      <c r="C4036" s="260"/>
      <c r="D4036" s="260"/>
      <c r="E4036" s="260"/>
      <c r="F4036" s="260"/>
      <c r="G4036" s="260" t="s">
        <v>2277</v>
      </c>
      <c r="H4036" s="261">
        <v>0</v>
      </c>
      <c r="I4036" s="519"/>
      <c r="J4036" s="519" t="s">
        <v>2278</v>
      </c>
      <c r="K4036" s="260"/>
      <c r="L4036" s="261">
        <v>11.11</v>
      </c>
    </row>
    <row r="4037" spans="2:12" ht="13.5" thickBot="1" x14ac:dyDescent="0.3">
      <c r="B4037" s="222"/>
      <c r="C4037" s="222"/>
      <c r="D4037" s="222"/>
      <c r="E4037" s="222"/>
      <c r="F4037" s="222"/>
      <c r="G4037" s="222"/>
      <c r="H4037" s="222"/>
      <c r="I4037" s="222" t="s">
        <v>2279</v>
      </c>
      <c r="J4037" s="262" t="s">
        <v>2796</v>
      </c>
      <c r="K4037" s="222" t="s">
        <v>2280</v>
      </c>
      <c r="L4037" s="263">
        <v>222.2</v>
      </c>
    </row>
    <row r="4038" spans="2:12" ht="13.5" thickTop="1" x14ac:dyDescent="0.25">
      <c r="B4038" s="264"/>
      <c r="C4038" s="264"/>
      <c r="D4038" s="264"/>
      <c r="E4038" s="264"/>
      <c r="F4038" s="264"/>
      <c r="G4038" s="264"/>
      <c r="H4038" s="264"/>
      <c r="I4038" s="264"/>
      <c r="J4038" s="264"/>
      <c r="K4038" s="264"/>
      <c r="L4038" s="264"/>
    </row>
    <row r="4039" spans="2:12" ht="45" x14ac:dyDescent="0.25">
      <c r="B4039" s="247" t="s">
        <v>1244</v>
      </c>
      <c r="C4039" s="248" t="s">
        <v>24</v>
      </c>
      <c r="D4039" s="247" t="s">
        <v>50</v>
      </c>
      <c r="E4039" s="247" t="s">
        <v>45</v>
      </c>
      <c r="F4039" s="520" t="s">
        <v>2152</v>
      </c>
      <c r="G4039" s="520"/>
      <c r="H4039" s="249" t="s">
        <v>39</v>
      </c>
      <c r="I4039" s="248" t="s">
        <v>41</v>
      </c>
      <c r="J4039" s="248" t="s">
        <v>2271</v>
      </c>
      <c r="K4039" s="248" t="s">
        <v>82</v>
      </c>
      <c r="L4039" s="248" t="s">
        <v>40</v>
      </c>
    </row>
    <row r="4040" spans="2:12" ht="38.25" x14ac:dyDescent="0.25">
      <c r="B4040" s="250" t="s">
        <v>2272</v>
      </c>
      <c r="C4040" s="251" t="s">
        <v>1245</v>
      </c>
      <c r="D4040" s="250" t="s">
        <v>434</v>
      </c>
      <c r="E4040" s="250" t="s">
        <v>1246</v>
      </c>
      <c r="F4040" s="521" t="s">
        <v>2698</v>
      </c>
      <c r="G4040" s="521"/>
      <c r="H4040" s="252" t="s">
        <v>428</v>
      </c>
      <c r="I4040" s="253">
        <v>1</v>
      </c>
      <c r="J4040" s="254"/>
      <c r="K4040" s="254">
        <v>12.24</v>
      </c>
      <c r="L4040" s="254">
        <v>12.24</v>
      </c>
    </row>
    <row r="4041" spans="2:12" ht="25.5" x14ac:dyDescent="0.25">
      <c r="B4041" s="255" t="s">
        <v>2273</v>
      </c>
      <c r="C4041" s="256" t="s">
        <v>2699</v>
      </c>
      <c r="D4041" s="255" t="s">
        <v>434</v>
      </c>
      <c r="E4041" s="255" t="s">
        <v>2700</v>
      </c>
      <c r="F4041" s="518" t="s">
        <v>2283</v>
      </c>
      <c r="G4041" s="518"/>
      <c r="H4041" s="257" t="s">
        <v>428</v>
      </c>
      <c r="I4041" s="258">
        <v>1</v>
      </c>
      <c r="J4041" s="258">
        <v>0</v>
      </c>
      <c r="K4041" s="259">
        <v>3.66</v>
      </c>
      <c r="L4041" s="259">
        <v>3.66</v>
      </c>
    </row>
    <row r="4042" spans="2:12" ht="25.5" x14ac:dyDescent="0.25">
      <c r="B4042" s="255" t="s">
        <v>2273</v>
      </c>
      <c r="C4042" s="256" t="s">
        <v>2160</v>
      </c>
      <c r="D4042" s="255" t="s">
        <v>229</v>
      </c>
      <c r="E4042" s="255" t="s">
        <v>2161</v>
      </c>
      <c r="F4042" s="518" t="s">
        <v>2162</v>
      </c>
      <c r="G4042" s="518"/>
      <c r="H4042" s="257" t="s">
        <v>231</v>
      </c>
      <c r="I4042" s="258">
        <v>0.222</v>
      </c>
      <c r="J4042" s="258">
        <v>0</v>
      </c>
      <c r="K4042" s="259">
        <v>15.3</v>
      </c>
      <c r="L4042" s="259">
        <v>3.4</v>
      </c>
    </row>
    <row r="4043" spans="2:12" ht="25.5" x14ac:dyDescent="0.25">
      <c r="B4043" s="255" t="s">
        <v>2273</v>
      </c>
      <c r="C4043" s="256" t="s">
        <v>2176</v>
      </c>
      <c r="D4043" s="255" t="s">
        <v>229</v>
      </c>
      <c r="E4043" s="255" t="s">
        <v>2177</v>
      </c>
      <c r="F4043" s="518" t="s">
        <v>2162</v>
      </c>
      <c r="G4043" s="518"/>
      <c r="H4043" s="257" t="s">
        <v>231</v>
      </c>
      <c r="I4043" s="258">
        <v>0.222</v>
      </c>
      <c r="J4043" s="258">
        <v>0</v>
      </c>
      <c r="K4043" s="259">
        <v>23.41</v>
      </c>
      <c r="L4043" s="259">
        <v>5.2</v>
      </c>
    </row>
    <row r="4044" spans="2:12" ht="25.5" x14ac:dyDescent="0.25">
      <c r="B4044" s="260"/>
      <c r="C4044" s="260"/>
      <c r="D4044" s="260"/>
      <c r="E4044" s="260"/>
      <c r="F4044" s="260"/>
      <c r="G4044" s="260" t="s">
        <v>2274</v>
      </c>
      <c r="H4044" s="261">
        <v>4.41</v>
      </c>
      <c r="I4044" s="260" t="s">
        <v>2275</v>
      </c>
      <c r="J4044" s="261">
        <v>4.17</v>
      </c>
      <c r="K4044" s="260" t="s">
        <v>2276</v>
      </c>
      <c r="L4044" s="261">
        <v>8.58</v>
      </c>
    </row>
    <row r="4045" spans="2:12" ht="25.5" x14ac:dyDescent="0.25">
      <c r="B4045" s="260"/>
      <c r="C4045" s="260"/>
      <c r="D4045" s="260"/>
      <c r="E4045" s="260"/>
      <c r="F4045" s="260"/>
      <c r="G4045" s="260" t="s">
        <v>2277</v>
      </c>
      <c r="H4045" s="261">
        <v>0</v>
      </c>
      <c r="I4045" s="519"/>
      <c r="J4045" s="519" t="s">
        <v>2278</v>
      </c>
      <c r="K4045" s="260"/>
      <c r="L4045" s="261">
        <v>12.24</v>
      </c>
    </row>
    <row r="4046" spans="2:12" ht="13.5" thickBot="1" x14ac:dyDescent="0.3">
      <c r="B4046" s="222"/>
      <c r="C4046" s="222"/>
      <c r="D4046" s="222"/>
      <c r="E4046" s="222"/>
      <c r="F4046" s="222"/>
      <c r="G4046" s="222"/>
      <c r="H4046" s="222"/>
      <c r="I4046" s="222" t="s">
        <v>2279</v>
      </c>
      <c r="J4046" s="262" t="s">
        <v>3646</v>
      </c>
      <c r="K4046" s="222" t="s">
        <v>2280</v>
      </c>
      <c r="L4046" s="263">
        <v>966.96</v>
      </c>
    </row>
    <row r="4047" spans="2:12" ht="13.5" thickTop="1" x14ac:dyDescent="0.25">
      <c r="B4047" s="264"/>
      <c r="C4047" s="264"/>
      <c r="D4047" s="264"/>
      <c r="E4047" s="264"/>
      <c r="F4047" s="264"/>
      <c r="G4047" s="264"/>
      <c r="H4047" s="264"/>
      <c r="I4047" s="264"/>
      <c r="J4047" s="264"/>
      <c r="K4047" s="264"/>
      <c r="L4047" s="264"/>
    </row>
    <row r="4048" spans="2:12" ht="45" x14ac:dyDescent="0.25">
      <c r="B4048" s="247" t="s">
        <v>1247</v>
      </c>
      <c r="C4048" s="248" t="s">
        <v>24</v>
      </c>
      <c r="D4048" s="247" t="s">
        <v>50</v>
      </c>
      <c r="E4048" s="247" t="s">
        <v>45</v>
      </c>
      <c r="F4048" s="520" t="s">
        <v>2152</v>
      </c>
      <c r="G4048" s="520"/>
      <c r="H4048" s="249" t="s">
        <v>39</v>
      </c>
      <c r="I4048" s="248" t="s">
        <v>41</v>
      </c>
      <c r="J4048" s="248" t="s">
        <v>2271</v>
      </c>
      <c r="K4048" s="248" t="s">
        <v>82</v>
      </c>
      <c r="L4048" s="248" t="s">
        <v>40</v>
      </c>
    </row>
    <row r="4049" spans="2:12" ht="25.5" x14ac:dyDescent="0.25">
      <c r="B4049" s="250" t="s">
        <v>2272</v>
      </c>
      <c r="C4049" s="251" t="s">
        <v>1248</v>
      </c>
      <c r="D4049" s="250" t="s">
        <v>229</v>
      </c>
      <c r="E4049" s="250" t="s">
        <v>1249</v>
      </c>
      <c r="F4049" s="521">
        <v>7</v>
      </c>
      <c r="G4049" s="521"/>
      <c r="H4049" s="252" t="s">
        <v>279</v>
      </c>
      <c r="I4049" s="253">
        <v>1</v>
      </c>
      <c r="J4049" s="254"/>
      <c r="K4049" s="254">
        <v>66.150000000000006</v>
      </c>
      <c r="L4049" s="254">
        <v>66.150000000000006</v>
      </c>
    </row>
    <row r="4050" spans="2:12" ht="25.5" x14ac:dyDescent="0.25">
      <c r="B4050" s="255" t="s">
        <v>2273</v>
      </c>
      <c r="C4050" s="256" t="s">
        <v>3647</v>
      </c>
      <c r="D4050" s="255" t="s">
        <v>229</v>
      </c>
      <c r="E4050" s="255" t="s">
        <v>1249</v>
      </c>
      <c r="F4050" s="518" t="s">
        <v>2283</v>
      </c>
      <c r="G4050" s="518"/>
      <c r="H4050" s="257" t="s">
        <v>268</v>
      </c>
      <c r="I4050" s="258">
        <v>1</v>
      </c>
      <c r="J4050" s="258">
        <v>0</v>
      </c>
      <c r="K4050" s="259">
        <v>25.96</v>
      </c>
      <c r="L4050" s="259">
        <v>25.96</v>
      </c>
    </row>
    <row r="4051" spans="2:12" ht="25.5" x14ac:dyDescent="0.25">
      <c r="B4051" s="255" t="s">
        <v>2273</v>
      </c>
      <c r="C4051" s="256" t="s">
        <v>2176</v>
      </c>
      <c r="D4051" s="255" t="s">
        <v>229</v>
      </c>
      <c r="E4051" s="255" t="s">
        <v>2177</v>
      </c>
      <c r="F4051" s="518" t="s">
        <v>2162</v>
      </c>
      <c r="G4051" s="518"/>
      <c r="H4051" s="257" t="s">
        <v>231</v>
      </c>
      <c r="I4051" s="258">
        <v>1</v>
      </c>
      <c r="J4051" s="258">
        <v>0</v>
      </c>
      <c r="K4051" s="259">
        <v>23.41</v>
      </c>
      <c r="L4051" s="259">
        <v>23.41</v>
      </c>
    </row>
    <row r="4052" spans="2:12" ht="25.5" x14ac:dyDescent="0.25">
      <c r="B4052" s="255" t="s">
        <v>2273</v>
      </c>
      <c r="C4052" s="256" t="s">
        <v>2163</v>
      </c>
      <c r="D4052" s="255" t="s">
        <v>229</v>
      </c>
      <c r="E4052" s="255" t="s">
        <v>2164</v>
      </c>
      <c r="F4052" s="518" t="s">
        <v>2162</v>
      </c>
      <c r="G4052" s="518"/>
      <c r="H4052" s="257" t="s">
        <v>231</v>
      </c>
      <c r="I4052" s="258">
        <v>1</v>
      </c>
      <c r="J4052" s="258">
        <v>0</v>
      </c>
      <c r="K4052" s="259">
        <v>16.78</v>
      </c>
      <c r="L4052" s="259">
        <v>16.78</v>
      </c>
    </row>
    <row r="4053" spans="2:12" ht="25.5" x14ac:dyDescent="0.25">
      <c r="B4053" s="260"/>
      <c r="C4053" s="260"/>
      <c r="D4053" s="260"/>
      <c r="E4053" s="260"/>
      <c r="F4053" s="260"/>
      <c r="G4053" s="260" t="s">
        <v>2274</v>
      </c>
      <c r="H4053" s="261">
        <v>20.64</v>
      </c>
      <c r="I4053" s="260" t="s">
        <v>2275</v>
      </c>
      <c r="J4053" s="261">
        <v>19.55</v>
      </c>
      <c r="K4053" s="260" t="s">
        <v>2276</v>
      </c>
      <c r="L4053" s="261">
        <v>40.19</v>
      </c>
    </row>
    <row r="4054" spans="2:12" ht="25.5" x14ac:dyDescent="0.25">
      <c r="B4054" s="260"/>
      <c r="C4054" s="260"/>
      <c r="D4054" s="260"/>
      <c r="E4054" s="260"/>
      <c r="F4054" s="260"/>
      <c r="G4054" s="260" t="s">
        <v>2277</v>
      </c>
      <c r="H4054" s="261">
        <v>0</v>
      </c>
      <c r="I4054" s="519"/>
      <c r="J4054" s="519" t="s">
        <v>2278</v>
      </c>
      <c r="K4054" s="260"/>
      <c r="L4054" s="261">
        <v>66.150000000000006</v>
      </c>
    </row>
    <row r="4055" spans="2:12" ht="13.5" thickBot="1" x14ac:dyDescent="0.3">
      <c r="B4055" s="222"/>
      <c r="C4055" s="222"/>
      <c r="D4055" s="222"/>
      <c r="E4055" s="222"/>
      <c r="F4055" s="222"/>
      <c r="G4055" s="222"/>
      <c r="H4055" s="222"/>
      <c r="I4055" s="222" t="s">
        <v>2279</v>
      </c>
      <c r="J4055" s="262" t="s">
        <v>2553</v>
      </c>
      <c r="K4055" s="222" t="s">
        <v>2280</v>
      </c>
      <c r="L4055" s="263">
        <v>66.150000000000006</v>
      </c>
    </row>
    <row r="4056" spans="2:12" ht="13.5" thickTop="1" x14ac:dyDescent="0.25">
      <c r="B4056" s="264"/>
      <c r="C4056" s="264"/>
      <c r="D4056" s="264"/>
      <c r="E4056" s="264"/>
      <c r="F4056" s="264"/>
      <c r="G4056" s="264"/>
      <c r="H4056" s="264"/>
      <c r="I4056" s="264"/>
      <c r="J4056" s="264"/>
      <c r="K4056" s="264"/>
      <c r="L4056" s="264"/>
    </row>
    <row r="4057" spans="2:12" ht="45" x14ac:dyDescent="0.25">
      <c r="B4057" s="247" t="s">
        <v>1250</v>
      </c>
      <c r="C4057" s="248" t="s">
        <v>24</v>
      </c>
      <c r="D4057" s="247" t="s">
        <v>50</v>
      </c>
      <c r="E4057" s="247" t="s">
        <v>45</v>
      </c>
      <c r="F4057" s="520" t="s">
        <v>2152</v>
      </c>
      <c r="G4057" s="520"/>
      <c r="H4057" s="249" t="s">
        <v>39</v>
      </c>
      <c r="I4057" s="248" t="s">
        <v>41</v>
      </c>
      <c r="J4057" s="248" t="s">
        <v>2271</v>
      </c>
      <c r="K4057" s="248" t="s">
        <v>82</v>
      </c>
      <c r="L4057" s="248" t="s">
        <v>40</v>
      </c>
    </row>
    <row r="4058" spans="2:12" ht="25.5" x14ac:dyDescent="0.25">
      <c r="B4058" s="250" t="s">
        <v>2272</v>
      </c>
      <c r="C4058" s="251" t="s">
        <v>785</v>
      </c>
      <c r="D4058" s="250" t="s">
        <v>229</v>
      </c>
      <c r="E4058" s="250" t="s">
        <v>786</v>
      </c>
      <c r="F4058" s="521">
        <v>8</v>
      </c>
      <c r="G4058" s="521"/>
      <c r="H4058" s="252" t="s">
        <v>279</v>
      </c>
      <c r="I4058" s="253">
        <v>1</v>
      </c>
      <c r="J4058" s="254"/>
      <c r="K4058" s="254">
        <v>8.15</v>
      </c>
      <c r="L4058" s="254">
        <v>8.15</v>
      </c>
    </row>
    <row r="4059" spans="2:12" ht="25.5" x14ac:dyDescent="0.25">
      <c r="B4059" s="255" t="s">
        <v>2273</v>
      </c>
      <c r="C4059" s="256" t="s">
        <v>2184</v>
      </c>
      <c r="D4059" s="255" t="s">
        <v>229</v>
      </c>
      <c r="E4059" s="255" t="s">
        <v>2185</v>
      </c>
      <c r="F4059" s="518" t="s">
        <v>2162</v>
      </c>
      <c r="G4059" s="518"/>
      <c r="H4059" s="257" t="s">
        <v>231</v>
      </c>
      <c r="I4059" s="258">
        <v>0.15</v>
      </c>
      <c r="J4059" s="258">
        <v>0</v>
      </c>
      <c r="K4059" s="259">
        <v>23.41</v>
      </c>
      <c r="L4059" s="259">
        <v>3.51</v>
      </c>
    </row>
    <row r="4060" spans="2:12" ht="25.5" x14ac:dyDescent="0.25">
      <c r="B4060" s="255" t="s">
        <v>2273</v>
      </c>
      <c r="C4060" s="256" t="s">
        <v>2520</v>
      </c>
      <c r="D4060" s="255" t="s">
        <v>229</v>
      </c>
      <c r="E4060" s="255" t="s">
        <v>2521</v>
      </c>
      <c r="F4060" s="518" t="s">
        <v>2283</v>
      </c>
      <c r="G4060" s="518"/>
      <c r="H4060" s="257" t="s">
        <v>292</v>
      </c>
      <c r="I4060" s="258">
        <v>0.39</v>
      </c>
      <c r="J4060" s="258">
        <v>0</v>
      </c>
      <c r="K4060" s="259">
        <v>0.35</v>
      </c>
      <c r="L4060" s="259">
        <v>0.14000000000000001</v>
      </c>
    </row>
    <row r="4061" spans="2:12" ht="25.5" x14ac:dyDescent="0.25">
      <c r="B4061" s="255" t="s">
        <v>2273</v>
      </c>
      <c r="C4061" s="256" t="s">
        <v>2163</v>
      </c>
      <c r="D4061" s="255" t="s">
        <v>229</v>
      </c>
      <c r="E4061" s="255" t="s">
        <v>2164</v>
      </c>
      <c r="F4061" s="518" t="s">
        <v>2162</v>
      </c>
      <c r="G4061" s="518"/>
      <c r="H4061" s="257" t="s">
        <v>231</v>
      </c>
      <c r="I4061" s="258">
        <v>0.15</v>
      </c>
      <c r="J4061" s="258">
        <v>0</v>
      </c>
      <c r="K4061" s="259">
        <v>16.78</v>
      </c>
      <c r="L4061" s="259">
        <v>2.52</v>
      </c>
    </row>
    <row r="4062" spans="2:12" ht="25.5" x14ac:dyDescent="0.25">
      <c r="B4062" s="255" t="s">
        <v>2273</v>
      </c>
      <c r="C4062" s="256" t="s">
        <v>2321</v>
      </c>
      <c r="D4062" s="255" t="s">
        <v>229</v>
      </c>
      <c r="E4062" s="255" t="s">
        <v>2322</v>
      </c>
      <c r="F4062" s="518" t="s">
        <v>2283</v>
      </c>
      <c r="G4062" s="518"/>
      <c r="H4062" s="257" t="s">
        <v>268</v>
      </c>
      <c r="I4062" s="258">
        <v>1</v>
      </c>
      <c r="J4062" s="258">
        <v>0</v>
      </c>
      <c r="K4062" s="259">
        <v>2</v>
      </c>
      <c r="L4062" s="259">
        <v>2</v>
      </c>
    </row>
    <row r="4063" spans="2:12" ht="25.5" x14ac:dyDescent="0.25">
      <c r="B4063" s="260"/>
      <c r="C4063" s="260"/>
      <c r="D4063" s="260"/>
      <c r="E4063" s="260"/>
      <c r="F4063" s="260"/>
      <c r="G4063" s="260" t="s">
        <v>2274</v>
      </c>
      <c r="H4063" s="261">
        <v>3.09</v>
      </c>
      <c r="I4063" s="260" t="s">
        <v>2275</v>
      </c>
      <c r="J4063" s="261">
        <v>2.93</v>
      </c>
      <c r="K4063" s="260" t="s">
        <v>2276</v>
      </c>
      <c r="L4063" s="261">
        <v>6.02</v>
      </c>
    </row>
    <row r="4064" spans="2:12" ht="25.5" x14ac:dyDescent="0.25">
      <c r="B4064" s="260"/>
      <c r="C4064" s="260"/>
      <c r="D4064" s="260"/>
      <c r="E4064" s="260"/>
      <c r="F4064" s="260"/>
      <c r="G4064" s="260" t="s">
        <v>2277</v>
      </c>
      <c r="H4064" s="261">
        <v>0</v>
      </c>
      <c r="I4064" s="519"/>
      <c r="J4064" s="519" t="s">
        <v>2278</v>
      </c>
      <c r="K4064" s="260"/>
      <c r="L4064" s="261">
        <v>8.15</v>
      </c>
    </row>
    <row r="4065" spans="2:12" ht="13.5" thickBot="1" x14ac:dyDescent="0.3">
      <c r="B4065" s="222"/>
      <c r="C4065" s="222"/>
      <c r="D4065" s="222"/>
      <c r="E4065" s="222"/>
      <c r="F4065" s="222"/>
      <c r="G4065" s="222"/>
      <c r="H4065" s="222"/>
      <c r="I4065" s="222" t="s">
        <v>2279</v>
      </c>
      <c r="J4065" s="262" t="s">
        <v>3648</v>
      </c>
      <c r="K4065" s="222" t="s">
        <v>2280</v>
      </c>
      <c r="L4065" s="263">
        <v>700.9</v>
      </c>
    </row>
    <row r="4066" spans="2:12" ht="13.5" thickTop="1" x14ac:dyDescent="0.25">
      <c r="B4066" s="264"/>
      <c r="C4066" s="264"/>
      <c r="D4066" s="264"/>
      <c r="E4066" s="264"/>
      <c r="F4066" s="264"/>
      <c r="G4066" s="264"/>
      <c r="H4066" s="264"/>
      <c r="I4066" s="264"/>
      <c r="J4066" s="264"/>
      <c r="K4066" s="264"/>
      <c r="L4066" s="264"/>
    </row>
    <row r="4067" spans="2:12" ht="45" x14ac:dyDescent="0.25">
      <c r="B4067" s="247" t="s">
        <v>1251</v>
      </c>
      <c r="C4067" s="248" t="s">
        <v>24</v>
      </c>
      <c r="D4067" s="247" t="s">
        <v>50</v>
      </c>
      <c r="E4067" s="247" t="s">
        <v>45</v>
      </c>
      <c r="F4067" s="520" t="s">
        <v>2152</v>
      </c>
      <c r="G4067" s="520"/>
      <c r="H4067" s="249" t="s">
        <v>39</v>
      </c>
      <c r="I4067" s="248" t="s">
        <v>41</v>
      </c>
      <c r="J4067" s="248" t="s">
        <v>2271</v>
      </c>
      <c r="K4067" s="248" t="s">
        <v>82</v>
      </c>
      <c r="L4067" s="248" t="s">
        <v>40</v>
      </c>
    </row>
    <row r="4068" spans="2:12" ht="25.5" x14ac:dyDescent="0.25">
      <c r="B4068" s="250" t="s">
        <v>2272</v>
      </c>
      <c r="C4068" s="251" t="s">
        <v>1252</v>
      </c>
      <c r="D4068" s="250" t="s">
        <v>229</v>
      </c>
      <c r="E4068" s="250" t="s">
        <v>1253</v>
      </c>
      <c r="F4068" s="521">
        <v>8</v>
      </c>
      <c r="G4068" s="521"/>
      <c r="H4068" s="252" t="s">
        <v>279</v>
      </c>
      <c r="I4068" s="253">
        <v>1</v>
      </c>
      <c r="J4068" s="254"/>
      <c r="K4068" s="254">
        <v>11.96</v>
      </c>
      <c r="L4068" s="254">
        <v>11.96</v>
      </c>
    </row>
    <row r="4069" spans="2:12" ht="25.5" x14ac:dyDescent="0.25">
      <c r="B4069" s="255" t="s">
        <v>2273</v>
      </c>
      <c r="C4069" s="256" t="s">
        <v>3649</v>
      </c>
      <c r="D4069" s="255" t="s">
        <v>229</v>
      </c>
      <c r="E4069" s="255" t="s">
        <v>3650</v>
      </c>
      <c r="F4069" s="518" t="s">
        <v>2283</v>
      </c>
      <c r="G4069" s="518"/>
      <c r="H4069" s="257" t="s">
        <v>268</v>
      </c>
      <c r="I4069" s="258">
        <v>1</v>
      </c>
      <c r="J4069" s="258">
        <v>0</v>
      </c>
      <c r="K4069" s="259">
        <v>5.77</v>
      </c>
      <c r="L4069" s="259">
        <v>5.77</v>
      </c>
    </row>
    <row r="4070" spans="2:12" ht="25.5" x14ac:dyDescent="0.25">
      <c r="B4070" s="255" t="s">
        <v>2273</v>
      </c>
      <c r="C4070" s="256" t="s">
        <v>2520</v>
      </c>
      <c r="D4070" s="255" t="s">
        <v>229</v>
      </c>
      <c r="E4070" s="255" t="s">
        <v>2521</v>
      </c>
      <c r="F4070" s="518" t="s">
        <v>2283</v>
      </c>
      <c r="G4070" s="518"/>
      <c r="H4070" s="257" t="s">
        <v>292</v>
      </c>
      <c r="I4070" s="258">
        <v>0.5</v>
      </c>
      <c r="J4070" s="258">
        <v>0</v>
      </c>
      <c r="K4070" s="259">
        <v>0.35</v>
      </c>
      <c r="L4070" s="259">
        <v>0.18</v>
      </c>
    </row>
    <row r="4071" spans="2:12" ht="25.5" x14ac:dyDescent="0.25">
      <c r="B4071" s="255" t="s">
        <v>2273</v>
      </c>
      <c r="C4071" s="256" t="s">
        <v>2184</v>
      </c>
      <c r="D4071" s="255" t="s">
        <v>229</v>
      </c>
      <c r="E4071" s="255" t="s">
        <v>2185</v>
      </c>
      <c r="F4071" s="518" t="s">
        <v>2162</v>
      </c>
      <c r="G4071" s="518"/>
      <c r="H4071" s="257" t="s">
        <v>231</v>
      </c>
      <c r="I4071" s="258">
        <v>0.15</v>
      </c>
      <c r="J4071" s="258">
        <v>0</v>
      </c>
      <c r="K4071" s="259">
        <v>23.41</v>
      </c>
      <c r="L4071" s="259">
        <v>3.51</v>
      </c>
    </row>
    <row r="4072" spans="2:12" ht="25.5" x14ac:dyDescent="0.25">
      <c r="B4072" s="255" t="s">
        <v>2273</v>
      </c>
      <c r="C4072" s="256" t="s">
        <v>2163</v>
      </c>
      <c r="D4072" s="255" t="s">
        <v>229</v>
      </c>
      <c r="E4072" s="255" t="s">
        <v>2164</v>
      </c>
      <c r="F4072" s="518" t="s">
        <v>2162</v>
      </c>
      <c r="G4072" s="518"/>
      <c r="H4072" s="257" t="s">
        <v>231</v>
      </c>
      <c r="I4072" s="258">
        <v>0.15</v>
      </c>
      <c r="J4072" s="258">
        <v>0</v>
      </c>
      <c r="K4072" s="259">
        <v>16.78</v>
      </c>
      <c r="L4072" s="259">
        <v>2.52</v>
      </c>
    </row>
    <row r="4073" spans="2:12" ht="25.5" x14ac:dyDescent="0.25">
      <c r="B4073" s="260"/>
      <c r="C4073" s="260"/>
      <c r="D4073" s="260"/>
      <c r="E4073" s="260"/>
      <c r="F4073" s="260"/>
      <c r="G4073" s="260" t="s">
        <v>2274</v>
      </c>
      <c r="H4073" s="261">
        <v>3.09</v>
      </c>
      <c r="I4073" s="260" t="s">
        <v>2275</v>
      </c>
      <c r="J4073" s="261">
        <v>2.93</v>
      </c>
      <c r="K4073" s="260" t="s">
        <v>2276</v>
      </c>
      <c r="L4073" s="261">
        <v>6.02</v>
      </c>
    </row>
    <row r="4074" spans="2:12" ht="25.5" x14ac:dyDescent="0.25">
      <c r="B4074" s="260"/>
      <c r="C4074" s="260"/>
      <c r="D4074" s="260"/>
      <c r="E4074" s="260"/>
      <c r="F4074" s="260"/>
      <c r="G4074" s="260" t="s">
        <v>2277</v>
      </c>
      <c r="H4074" s="261">
        <v>0</v>
      </c>
      <c r="I4074" s="519"/>
      <c r="J4074" s="519" t="s">
        <v>2278</v>
      </c>
      <c r="K4074" s="260"/>
      <c r="L4074" s="261">
        <v>11.96</v>
      </c>
    </row>
    <row r="4075" spans="2:12" ht="13.5" thickBot="1" x14ac:dyDescent="0.3">
      <c r="B4075" s="222"/>
      <c r="C4075" s="222"/>
      <c r="D4075" s="222"/>
      <c r="E4075" s="222"/>
      <c r="F4075" s="222"/>
      <c r="G4075" s="222"/>
      <c r="H4075" s="222"/>
      <c r="I4075" s="222" t="s">
        <v>2279</v>
      </c>
      <c r="J4075" s="262" t="s">
        <v>2695</v>
      </c>
      <c r="K4075" s="222" t="s">
        <v>2280</v>
      </c>
      <c r="L4075" s="263">
        <v>23.92</v>
      </c>
    </row>
    <row r="4076" spans="2:12" ht="13.5" thickTop="1" x14ac:dyDescent="0.25">
      <c r="B4076" s="264"/>
      <c r="C4076" s="264"/>
      <c r="D4076" s="264"/>
      <c r="E4076" s="264"/>
      <c r="F4076" s="264"/>
      <c r="G4076" s="264"/>
      <c r="H4076" s="264"/>
      <c r="I4076" s="264"/>
      <c r="J4076" s="264"/>
      <c r="K4076" s="264"/>
      <c r="L4076" s="264"/>
    </row>
    <row r="4077" spans="2:12" ht="45" x14ac:dyDescent="0.25">
      <c r="B4077" s="247" t="s">
        <v>1254</v>
      </c>
      <c r="C4077" s="248" t="s">
        <v>24</v>
      </c>
      <c r="D4077" s="247" t="s">
        <v>50</v>
      </c>
      <c r="E4077" s="247" t="s">
        <v>45</v>
      </c>
      <c r="F4077" s="520" t="s">
        <v>2152</v>
      </c>
      <c r="G4077" s="520"/>
      <c r="H4077" s="249" t="s">
        <v>39</v>
      </c>
      <c r="I4077" s="248" t="s">
        <v>41</v>
      </c>
      <c r="J4077" s="248" t="s">
        <v>2271</v>
      </c>
      <c r="K4077" s="248" t="s">
        <v>82</v>
      </c>
      <c r="L4077" s="248" t="s">
        <v>40</v>
      </c>
    </row>
    <row r="4078" spans="2:12" ht="25.5" x14ac:dyDescent="0.25">
      <c r="B4078" s="250" t="s">
        <v>2272</v>
      </c>
      <c r="C4078" s="251" t="s">
        <v>1255</v>
      </c>
      <c r="D4078" s="250" t="s">
        <v>229</v>
      </c>
      <c r="E4078" s="250" t="s">
        <v>1256</v>
      </c>
      <c r="F4078" s="521">
        <v>7</v>
      </c>
      <c r="G4078" s="521"/>
      <c r="H4078" s="252" t="s">
        <v>279</v>
      </c>
      <c r="I4078" s="253">
        <v>1</v>
      </c>
      <c r="J4078" s="254"/>
      <c r="K4078" s="254">
        <v>3.13</v>
      </c>
      <c r="L4078" s="254">
        <v>3.13</v>
      </c>
    </row>
    <row r="4079" spans="2:12" ht="25.5" x14ac:dyDescent="0.25">
      <c r="B4079" s="255" t="s">
        <v>2273</v>
      </c>
      <c r="C4079" s="256" t="s">
        <v>2176</v>
      </c>
      <c r="D4079" s="255" t="s">
        <v>229</v>
      </c>
      <c r="E4079" s="255" t="s">
        <v>2177</v>
      </c>
      <c r="F4079" s="518" t="s">
        <v>2162</v>
      </c>
      <c r="G4079" s="518"/>
      <c r="H4079" s="257" t="s">
        <v>231</v>
      </c>
      <c r="I4079" s="258">
        <v>0.03</v>
      </c>
      <c r="J4079" s="258">
        <v>0</v>
      </c>
      <c r="K4079" s="259">
        <v>23.41</v>
      </c>
      <c r="L4079" s="259">
        <v>0.7</v>
      </c>
    </row>
    <row r="4080" spans="2:12" ht="25.5" x14ac:dyDescent="0.25">
      <c r="B4080" s="255" t="s">
        <v>2273</v>
      </c>
      <c r="C4080" s="256" t="s">
        <v>2163</v>
      </c>
      <c r="D4080" s="255" t="s">
        <v>229</v>
      </c>
      <c r="E4080" s="255" t="s">
        <v>2164</v>
      </c>
      <c r="F4080" s="518" t="s">
        <v>2162</v>
      </c>
      <c r="G4080" s="518"/>
      <c r="H4080" s="257" t="s">
        <v>231</v>
      </c>
      <c r="I4080" s="258">
        <v>0.03</v>
      </c>
      <c r="J4080" s="258">
        <v>0</v>
      </c>
      <c r="K4080" s="259">
        <v>16.78</v>
      </c>
      <c r="L4080" s="259">
        <v>0.5</v>
      </c>
    </row>
    <row r="4081" spans="2:12" ht="25.5" x14ac:dyDescent="0.25">
      <c r="B4081" s="255" t="s">
        <v>2273</v>
      </c>
      <c r="C4081" s="256" t="s">
        <v>3651</v>
      </c>
      <c r="D4081" s="255" t="s">
        <v>229</v>
      </c>
      <c r="E4081" s="255" t="s">
        <v>1256</v>
      </c>
      <c r="F4081" s="518" t="s">
        <v>2283</v>
      </c>
      <c r="G4081" s="518"/>
      <c r="H4081" s="257" t="s">
        <v>268</v>
      </c>
      <c r="I4081" s="258">
        <v>1</v>
      </c>
      <c r="J4081" s="258">
        <v>0</v>
      </c>
      <c r="K4081" s="259">
        <v>1.93</v>
      </c>
      <c r="L4081" s="259">
        <v>1.93</v>
      </c>
    </row>
    <row r="4082" spans="2:12" ht="25.5" x14ac:dyDescent="0.25">
      <c r="B4082" s="260"/>
      <c r="C4082" s="260"/>
      <c r="D4082" s="260"/>
      <c r="E4082" s="260"/>
      <c r="F4082" s="260"/>
      <c r="G4082" s="260" t="s">
        <v>2274</v>
      </c>
      <c r="H4082" s="261">
        <v>0.62</v>
      </c>
      <c r="I4082" s="260" t="s">
        <v>2275</v>
      </c>
      <c r="J4082" s="261">
        <v>0.57999999999999996</v>
      </c>
      <c r="K4082" s="260" t="s">
        <v>2276</v>
      </c>
      <c r="L4082" s="261">
        <v>1.2</v>
      </c>
    </row>
    <row r="4083" spans="2:12" ht="25.5" x14ac:dyDescent="0.25">
      <c r="B4083" s="260"/>
      <c r="C4083" s="260"/>
      <c r="D4083" s="260"/>
      <c r="E4083" s="260"/>
      <c r="F4083" s="260"/>
      <c r="G4083" s="260" t="s">
        <v>2277</v>
      </c>
      <c r="H4083" s="261">
        <v>0</v>
      </c>
      <c r="I4083" s="519"/>
      <c r="J4083" s="519" t="s">
        <v>2278</v>
      </c>
      <c r="K4083" s="260"/>
      <c r="L4083" s="261">
        <v>3.13</v>
      </c>
    </row>
    <row r="4084" spans="2:12" ht="13.5" thickBot="1" x14ac:dyDescent="0.3">
      <c r="B4084" s="222"/>
      <c r="C4084" s="222"/>
      <c r="D4084" s="222"/>
      <c r="E4084" s="222"/>
      <c r="F4084" s="222"/>
      <c r="G4084" s="222"/>
      <c r="H4084" s="222"/>
      <c r="I4084" s="222" t="s">
        <v>2279</v>
      </c>
      <c r="J4084" s="262" t="s">
        <v>2867</v>
      </c>
      <c r="K4084" s="222" t="s">
        <v>2280</v>
      </c>
      <c r="L4084" s="263">
        <v>34.43</v>
      </c>
    </row>
    <row r="4085" spans="2:12" ht="13.5" thickTop="1" x14ac:dyDescent="0.25">
      <c r="B4085" s="264"/>
      <c r="C4085" s="264"/>
      <c r="D4085" s="264"/>
      <c r="E4085" s="264"/>
      <c r="F4085" s="264"/>
      <c r="G4085" s="264"/>
      <c r="H4085" s="264"/>
      <c r="I4085" s="264"/>
      <c r="J4085" s="264"/>
      <c r="K4085" s="264"/>
      <c r="L4085" s="264"/>
    </row>
    <row r="4086" spans="2:12" ht="45" x14ac:dyDescent="0.25">
      <c r="B4086" s="247" t="s">
        <v>1257</v>
      </c>
      <c r="C4086" s="248" t="s">
        <v>24</v>
      </c>
      <c r="D4086" s="247" t="s">
        <v>50</v>
      </c>
      <c r="E4086" s="247" t="s">
        <v>45</v>
      </c>
      <c r="F4086" s="520" t="s">
        <v>2152</v>
      </c>
      <c r="G4086" s="520"/>
      <c r="H4086" s="249" t="s">
        <v>39</v>
      </c>
      <c r="I4086" s="248" t="s">
        <v>41</v>
      </c>
      <c r="J4086" s="248" t="s">
        <v>2271</v>
      </c>
      <c r="K4086" s="248" t="s">
        <v>82</v>
      </c>
      <c r="L4086" s="248" t="s">
        <v>40</v>
      </c>
    </row>
    <row r="4087" spans="2:12" ht="25.5" x14ac:dyDescent="0.25">
      <c r="B4087" s="250" t="s">
        <v>2272</v>
      </c>
      <c r="C4087" s="251" t="s">
        <v>1258</v>
      </c>
      <c r="D4087" s="250" t="s">
        <v>229</v>
      </c>
      <c r="E4087" s="250" t="s">
        <v>1259</v>
      </c>
      <c r="F4087" s="521">
        <v>7</v>
      </c>
      <c r="G4087" s="521"/>
      <c r="H4087" s="252" t="s">
        <v>279</v>
      </c>
      <c r="I4087" s="253">
        <v>1</v>
      </c>
      <c r="J4087" s="254"/>
      <c r="K4087" s="254">
        <v>4.41</v>
      </c>
      <c r="L4087" s="254">
        <v>4.41</v>
      </c>
    </row>
    <row r="4088" spans="2:12" ht="25.5" x14ac:dyDescent="0.25">
      <c r="B4088" s="255" t="s">
        <v>2273</v>
      </c>
      <c r="C4088" s="256" t="s">
        <v>2176</v>
      </c>
      <c r="D4088" s="255" t="s">
        <v>229</v>
      </c>
      <c r="E4088" s="255" t="s">
        <v>2177</v>
      </c>
      <c r="F4088" s="518" t="s">
        <v>2162</v>
      </c>
      <c r="G4088" s="518"/>
      <c r="H4088" s="257" t="s">
        <v>231</v>
      </c>
      <c r="I4088" s="258">
        <v>0.05</v>
      </c>
      <c r="J4088" s="258">
        <v>0</v>
      </c>
      <c r="K4088" s="259">
        <v>23.41</v>
      </c>
      <c r="L4088" s="259">
        <v>1.17</v>
      </c>
    </row>
    <row r="4089" spans="2:12" ht="25.5" x14ac:dyDescent="0.25">
      <c r="B4089" s="255" t="s">
        <v>2273</v>
      </c>
      <c r="C4089" s="256" t="s">
        <v>2972</v>
      </c>
      <c r="D4089" s="255" t="s">
        <v>229</v>
      </c>
      <c r="E4089" s="255" t="s">
        <v>1259</v>
      </c>
      <c r="F4089" s="518" t="s">
        <v>2283</v>
      </c>
      <c r="G4089" s="518"/>
      <c r="H4089" s="257" t="s">
        <v>268</v>
      </c>
      <c r="I4089" s="258">
        <v>1</v>
      </c>
      <c r="J4089" s="258">
        <v>0</v>
      </c>
      <c r="K4089" s="259">
        <v>2.41</v>
      </c>
      <c r="L4089" s="259">
        <v>2.41</v>
      </c>
    </row>
    <row r="4090" spans="2:12" ht="25.5" x14ac:dyDescent="0.25">
      <c r="B4090" s="255" t="s">
        <v>2273</v>
      </c>
      <c r="C4090" s="256" t="s">
        <v>2163</v>
      </c>
      <c r="D4090" s="255" t="s">
        <v>229</v>
      </c>
      <c r="E4090" s="255" t="s">
        <v>2164</v>
      </c>
      <c r="F4090" s="518" t="s">
        <v>2162</v>
      </c>
      <c r="G4090" s="518"/>
      <c r="H4090" s="257" t="s">
        <v>231</v>
      </c>
      <c r="I4090" s="258">
        <v>0.05</v>
      </c>
      <c r="J4090" s="258">
        <v>0</v>
      </c>
      <c r="K4090" s="259">
        <v>16.78</v>
      </c>
      <c r="L4090" s="259">
        <v>0.84</v>
      </c>
    </row>
    <row r="4091" spans="2:12" ht="25.5" x14ac:dyDescent="0.25">
      <c r="B4091" s="260"/>
      <c r="C4091" s="260"/>
      <c r="D4091" s="260"/>
      <c r="E4091" s="260"/>
      <c r="F4091" s="260"/>
      <c r="G4091" s="260" t="s">
        <v>2274</v>
      </c>
      <c r="H4091" s="261">
        <v>1.03</v>
      </c>
      <c r="I4091" s="260" t="s">
        <v>2275</v>
      </c>
      <c r="J4091" s="261">
        <v>0.97</v>
      </c>
      <c r="K4091" s="260" t="s">
        <v>2276</v>
      </c>
      <c r="L4091" s="261">
        <v>2</v>
      </c>
    </row>
    <row r="4092" spans="2:12" ht="25.5" x14ac:dyDescent="0.25">
      <c r="B4092" s="260"/>
      <c r="C4092" s="260"/>
      <c r="D4092" s="260"/>
      <c r="E4092" s="260"/>
      <c r="F4092" s="260"/>
      <c r="G4092" s="260" t="s">
        <v>2277</v>
      </c>
      <c r="H4092" s="261">
        <v>0</v>
      </c>
      <c r="I4092" s="519"/>
      <c r="J4092" s="519" t="s">
        <v>2278</v>
      </c>
      <c r="K4092" s="260"/>
      <c r="L4092" s="261">
        <v>4.41</v>
      </c>
    </row>
    <row r="4093" spans="2:12" ht="13.5" thickBot="1" x14ac:dyDescent="0.3">
      <c r="B4093" s="222"/>
      <c r="C4093" s="222"/>
      <c r="D4093" s="222"/>
      <c r="E4093" s="222"/>
      <c r="F4093" s="222"/>
      <c r="G4093" s="222"/>
      <c r="H4093" s="222"/>
      <c r="I4093" s="222" t="s">
        <v>2279</v>
      </c>
      <c r="J4093" s="262" t="s">
        <v>2553</v>
      </c>
      <c r="K4093" s="222" t="s">
        <v>2280</v>
      </c>
      <c r="L4093" s="263">
        <v>4.41</v>
      </c>
    </row>
    <row r="4094" spans="2:12" ht="13.5" thickTop="1" x14ac:dyDescent="0.25">
      <c r="B4094" s="264"/>
      <c r="C4094" s="264"/>
      <c r="D4094" s="264"/>
      <c r="E4094" s="264"/>
      <c r="F4094" s="264"/>
      <c r="G4094" s="264"/>
      <c r="H4094" s="264"/>
      <c r="I4094" s="264"/>
      <c r="J4094" s="264"/>
      <c r="K4094" s="264"/>
      <c r="L4094" s="264"/>
    </row>
    <row r="4095" spans="2:12" ht="45" x14ac:dyDescent="0.25">
      <c r="B4095" s="247" t="s">
        <v>1260</v>
      </c>
      <c r="C4095" s="248" t="s">
        <v>24</v>
      </c>
      <c r="D4095" s="247" t="s">
        <v>50</v>
      </c>
      <c r="E4095" s="247" t="s">
        <v>45</v>
      </c>
      <c r="F4095" s="520" t="s">
        <v>2152</v>
      </c>
      <c r="G4095" s="520"/>
      <c r="H4095" s="249" t="s">
        <v>39</v>
      </c>
      <c r="I4095" s="248" t="s">
        <v>41</v>
      </c>
      <c r="J4095" s="248" t="s">
        <v>2271</v>
      </c>
      <c r="K4095" s="248" t="s">
        <v>82</v>
      </c>
      <c r="L4095" s="248" t="s">
        <v>40</v>
      </c>
    </row>
    <row r="4096" spans="2:12" ht="25.5" x14ac:dyDescent="0.25">
      <c r="B4096" s="250" t="s">
        <v>2272</v>
      </c>
      <c r="C4096" s="251" t="s">
        <v>1261</v>
      </c>
      <c r="D4096" s="250" t="s">
        <v>229</v>
      </c>
      <c r="E4096" s="250" t="s">
        <v>1262</v>
      </c>
      <c r="F4096" s="521">
        <v>7</v>
      </c>
      <c r="G4096" s="521"/>
      <c r="H4096" s="252" t="s">
        <v>279</v>
      </c>
      <c r="I4096" s="253">
        <v>1</v>
      </c>
      <c r="J4096" s="254"/>
      <c r="K4096" s="254">
        <v>7.19</v>
      </c>
      <c r="L4096" s="254">
        <v>7.19</v>
      </c>
    </row>
    <row r="4097" spans="2:12" ht="25.5" x14ac:dyDescent="0.25">
      <c r="B4097" s="255" t="s">
        <v>2273</v>
      </c>
      <c r="C4097" s="256" t="s">
        <v>3652</v>
      </c>
      <c r="D4097" s="255" t="s">
        <v>229</v>
      </c>
      <c r="E4097" s="255" t="s">
        <v>1262</v>
      </c>
      <c r="F4097" s="518" t="s">
        <v>2283</v>
      </c>
      <c r="G4097" s="518"/>
      <c r="H4097" s="257" t="s">
        <v>268</v>
      </c>
      <c r="I4097" s="258">
        <v>1</v>
      </c>
      <c r="J4097" s="258">
        <v>0</v>
      </c>
      <c r="K4097" s="259">
        <v>4.3899999999999997</v>
      </c>
      <c r="L4097" s="259">
        <v>4.3899999999999997</v>
      </c>
    </row>
    <row r="4098" spans="2:12" ht="25.5" x14ac:dyDescent="0.25">
      <c r="B4098" s="255" t="s">
        <v>2273</v>
      </c>
      <c r="C4098" s="256" t="s">
        <v>2176</v>
      </c>
      <c r="D4098" s="255" t="s">
        <v>229</v>
      </c>
      <c r="E4098" s="255" t="s">
        <v>2177</v>
      </c>
      <c r="F4098" s="518" t="s">
        <v>2162</v>
      </c>
      <c r="G4098" s="518"/>
      <c r="H4098" s="257" t="s">
        <v>231</v>
      </c>
      <c r="I4098" s="258">
        <v>7.0000000000000007E-2</v>
      </c>
      <c r="J4098" s="258">
        <v>0</v>
      </c>
      <c r="K4098" s="259">
        <v>23.41</v>
      </c>
      <c r="L4098" s="259">
        <v>1.64</v>
      </c>
    </row>
    <row r="4099" spans="2:12" ht="25.5" x14ac:dyDescent="0.25">
      <c r="B4099" s="255" t="s">
        <v>2273</v>
      </c>
      <c r="C4099" s="256" t="s">
        <v>2163</v>
      </c>
      <c r="D4099" s="255" t="s">
        <v>229</v>
      </c>
      <c r="E4099" s="255" t="s">
        <v>2164</v>
      </c>
      <c r="F4099" s="518" t="s">
        <v>2162</v>
      </c>
      <c r="G4099" s="518"/>
      <c r="H4099" s="257" t="s">
        <v>231</v>
      </c>
      <c r="I4099" s="258">
        <v>7.0000000000000007E-2</v>
      </c>
      <c r="J4099" s="258">
        <v>0</v>
      </c>
      <c r="K4099" s="259">
        <v>16.78</v>
      </c>
      <c r="L4099" s="259">
        <v>1.17</v>
      </c>
    </row>
    <row r="4100" spans="2:12" ht="25.5" x14ac:dyDescent="0.25">
      <c r="B4100" s="260"/>
      <c r="C4100" s="260"/>
      <c r="D4100" s="260"/>
      <c r="E4100" s="260"/>
      <c r="F4100" s="260"/>
      <c r="G4100" s="260" t="s">
        <v>2274</v>
      </c>
      <c r="H4100" s="261">
        <v>1.44</v>
      </c>
      <c r="I4100" s="260" t="s">
        <v>2275</v>
      </c>
      <c r="J4100" s="261">
        <v>1.36</v>
      </c>
      <c r="K4100" s="260" t="s">
        <v>2276</v>
      </c>
      <c r="L4100" s="261">
        <v>2.8</v>
      </c>
    </row>
    <row r="4101" spans="2:12" ht="25.5" x14ac:dyDescent="0.25">
      <c r="B4101" s="260"/>
      <c r="C4101" s="260"/>
      <c r="D4101" s="260"/>
      <c r="E4101" s="260"/>
      <c r="F4101" s="260"/>
      <c r="G4101" s="260" t="s">
        <v>2277</v>
      </c>
      <c r="H4101" s="261">
        <v>0</v>
      </c>
      <c r="I4101" s="519"/>
      <c r="J4101" s="519" t="s">
        <v>2278</v>
      </c>
      <c r="K4101" s="260"/>
      <c r="L4101" s="261">
        <v>7.19</v>
      </c>
    </row>
    <row r="4102" spans="2:12" ht="13.5" thickBot="1" x14ac:dyDescent="0.3">
      <c r="B4102" s="222"/>
      <c r="C4102" s="222"/>
      <c r="D4102" s="222"/>
      <c r="E4102" s="222"/>
      <c r="F4102" s="222"/>
      <c r="G4102" s="222"/>
      <c r="H4102" s="222"/>
      <c r="I4102" s="222" t="s">
        <v>2279</v>
      </c>
      <c r="J4102" s="262" t="s">
        <v>2553</v>
      </c>
      <c r="K4102" s="222" t="s">
        <v>2280</v>
      </c>
      <c r="L4102" s="263">
        <v>7.19</v>
      </c>
    </row>
    <row r="4103" spans="2:12" ht="13.5" thickTop="1" x14ac:dyDescent="0.25">
      <c r="B4103" s="264"/>
      <c r="C4103" s="264"/>
      <c r="D4103" s="264"/>
      <c r="E4103" s="264"/>
      <c r="F4103" s="264"/>
      <c r="G4103" s="264"/>
      <c r="H4103" s="264"/>
      <c r="I4103" s="264"/>
      <c r="J4103" s="264"/>
      <c r="K4103" s="264"/>
      <c r="L4103" s="264"/>
    </row>
    <row r="4104" spans="2:12" ht="45" x14ac:dyDescent="0.25">
      <c r="B4104" s="247" t="s">
        <v>1263</v>
      </c>
      <c r="C4104" s="248" t="s">
        <v>24</v>
      </c>
      <c r="D4104" s="247" t="s">
        <v>50</v>
      </c>
      <c r="E4104" s="247" t="s">
        <v>45</v>
      </c>
      <c r="F4104" s="520" t="s">
        <v>2152</v>
      </c>
      <c r="G4104" s="520"/>
      <c r="H4104" s="249" t="s">
        <v>39</v>
      </c>
      <c r="I4104" s="248" t="s">
        <v>41</v>
      </c>
      <c r="J4104" s="248" t="s">
        <v>2271</v>
      </c>
      <c r="K4104" s="248" t="s">
        <v>82</v>
      </c>
      <c r="L4104" s="248" t="s">
        <v>40</v>
      </c>
    </row>
    <row r="4105" spans="2:12" ht="25.5" x14ac:dyDescent="0.25">
      <c r="B4105" s="250" t="s">
        <v>2272</v>
      </c>
      <c r="C4105" s="251" t="s">
        <v>1264</v>
      </c>
      <c r="D4105" s="250" t="s">
        <v>229</v>
      </c>
      <c r="E4105" s="250" t="s">
        <v>1265</v>
      </c>
      <c r="F4105" s="521">
        <v>7</v>
      </c>
      <c r="G4105" s="521"/>
      <c r="H4105" s="252" t="s">
        <v>279</v>
      </c>
      <c r="I4105" s="253">
        <v>1</v>
      </c>
      <c r="J4105" s="254"/>
      <c r="K4105" s="254">
        <v>33.29</v>
      </c>
      <c r="L4105" s="254">
        <v>33.29</v>
      </c>
    </row>
    <row r="4106" spans="2:12" ht="25.5" x14ac:dyDescent="0.25">
      <c r="B4106" s="255" t="s">
        <v>2273</v>
      </c>
      <c r="C4106" s="256" t="s">
        <v>2163</v>
      </c>
      <c r="D4106" s="255" t="s">
        <v>229</v>
      </c>
      <c r="E4106" s="255" t="s">
        <v>2164</v>
      </c>
      <c r="F4106" s="518" t="s">
        <v>2162</v>
      </c>
      <c r="G4106" s="518"/>
      <c r="H4106" s="257" t="s">
        <v>231</v>
      </c>
      <c r="I4106" s="258">
        <v>0.38</v>
      </c>
      <c r="J4106" s="258">
        <v>0</v>
      </c>
      <c r="K4106" s="259">
        <v>16.78</v>
      </c>
      <c r="L4106" s="259">
        <v>6.38</v>
      </c>
    </row>
    <row r="4107" spans="2:12" ht="25.5" x14ac:dyDescent="0.25">
      <c r="B4107" s="255" t="s">
        <v>2273</v>
      </c>
      <c r="C4107" s="256" t="s">
        <v>3653</v>
      </c>
      <c r="D4107" s="255" t="s">
        <v>229</v>
      </c>
      <c r="E4107" s="255" t="s">
        <v>1265</v>
      </c>
      <c r="F4107" s="518" t="s">
        <v>2283</v>
      </c>
      <c r="G4107" s="518"/>
      <c r="H4107" s="257" t="s">
        <v>268</v>
      </c>
      <c r="I4107" s="258">
        <v>1</v>
      </c>
      <c r="J4107" s="258">
        <v>0</v>
      </c>
      <c r="K4107" s="259">
        <v>18.03</v>
      </c>
      <c r="L4107" s="259">
        <v>18.03</v>
      </c>
    </row>
    <row r="4108" spans="2:12" ht="25.5" x14ac:dyDescent="0.25">
      <c r="B4108" s="255" t="s">
        <v>2273</v>
      </c>
      <c r="C4108" s="256" t="s">
        <v>2176</v>
      </c>
      <c r="D4108" s="255" t="s">
        <v>229</v>
      </c>
      <c r="E4108" s="255" t="s">
        <v>2177</v>
      </c>
      <c r="F4108" s="518" t="s">
        <v>2162</v>
      </c>
      <c r="G4108" s="518"/>
      <c r="H4108" s="257" t="s">
        <v>231</v>
      </c>
      <c r="I4108" s="258">
        <v>0.38</v>
      </c>
      <c r="J4108" s="258">
        <v>0</v>
      </c>
      <c r="K4108" s="259">
        <v>23.41</v>
      </c>
      <c r="L4108" s="259">
        <v>8.9</v>
      </c>
    </row>
    <row r="4109" spans="2:12" ht="25.5" x14ac:dyDescent="0.25">
      <c r="B4109" s="260"/>
      <c r="C4109" s="260"/>
      <c r="D4109" s="260"/>
      <c r="E4109" s="260"/>
      <c r="F4109" s="260"/>
      <c r="G4109" s="260" t="s">
        <v>2274</v>
      </c>
      <c r="H4109" s="261">
        <v>7.84</v>
      </c>
      <c r="I4109" s="260" t="s">
        <v>2275</v>
      </c>
      <c r="J4109" s="261">
        <v>7.42</v>
      </c>
      <c r="K4109" s="260" t="s">
        <v>2276</v>
      </c>
      <c r="L4109" s="261">
        <v>15.26</v>
      </c>
    </row>
    <row r="4110" spans="2:12" ht="25.5" x14ac:dyDescent="0.25">
      <c r="B4110" s="260"/>
      <c r="C4110" s="260"/>
      <c r="D4110" s="260"/>
      <c r="E4110" s="260"/>
      <c r="F4110" s="260"/>
      <c r="G4110" s="260" t="s">
        <v>2277</v>
      </c>
      <c r="H4110" s="261">
        <v>0</v>
      </c>
      <c r="I4110" s="519"/>
      <c r="J4110" s="519" t="s">
        <v>2278</v>
      </c>
      <c r="K4110" s="260"/>
      <c r="L4110" s="261">
        <v>33.29</v>
      </c>
    </row>
    <row r="4111" spans="2:12" ht="13.5" thickBot="1" x14ac:dyDescent="0.3">
      <c r="B4111" s="222"/>
      <c r="C4111" s="222"/>
      <c r="D4111" s="222"/>
      <c r="E4111" s="222"/>
      <c r="F4111" s="222"/>
      <c r="G4111" s="222"/>
      <c r="H4111" s="222"/>
      <c r="I4111" s="222" t="s">
        <v>2279</v>
      </c>
      <c r="J4111" s="262" t="s">
        <v>2695</v>
      </c>
      <c r="K4111" s="222" t="s">
        <v>2280</v>
      </c>
      <c r="L4111" s="263">
        <v>66.58</v>
      </c>
    </row>
    <row r="4112" spans="2:12" ht="13.5" thickTop="1" x14ac:dyDescent="0.25">
      <c r="B4112" s="264"/>
      <c r="C4112" s="264"/>
      <c r="D4112" s="264"/>
      <c r="E4112" s="264"/>
      <c r="F4112" s="264"/>
      <c r="G4112" s="264"/>
      <c r="H4112" s="264"/>
      <c r="I4112" s="264"/>
      <c r="J4112" s="264"/>
      <c r="K4112" s="264"/>
      <c r="L4112" s="264"/>
    </row>
    <row r="4113" spans="2:12" ht="45" x14ac:dyDescent="0.25">
      <c r="B4113" s="247" t="s">
        <v>1266</v>
      </c>
      <c r="C4113" s="248" t="s">
        <v>24</v>
      </c>
      <c r="D4113" s="247" t="s">
        <v>50</v>
      </c>
      <c r="E4113" s="247" t="s">
        <v>45</v>
      </c>
      <c r="F4113" s="520" t="s">
        <v>2152</v>
      </c>
      <c r="G4113" s="520"/>
      <c r="H4113" s="249" t="s">
        <v>39</v>
      </c>
      <c r="I4113" s="248" t="s">
        <v>41</v>
      </c>
      <c r="J4113" s="248" t="s">
        <v>2271</v>
      </c>
      <c r="K4113" s="248" t="s">
        <v>82</v>
      </c>
      <c r="L4113" s="248" t="s">
        <v>40</v>
      </c>
    </row>
    <row r="4114" spans="2:12" ht="25.5" x14ac:dyDescent="0.25">
      <c r="B4114" s="250" t="s">
        <v>2272</v>
      </c>
      <c r="C4114" s="251" t="s">
        <v>1267</v>
      </c>
      <c r="D4114" s="250" t="s">
        <v>229</v>
      </c>
      <c r="E4114" s="250" t="s">
        <v>1268</v>
      </c>
      <c r="F4114" s="521">
        <v>7</v>
      </c>
      <c r="G4114" s="521"/>
      <c r="H4114" s="252" t="s">
        <v>279</v>
      </c>
      <c r="I4114" s="253">
        <v>1</v>
      </c>
      <c r="J4114" s="254"/>
      <c r="K4114" s="254">
        <v>7.19</v>
      </c>
      <c r="L4114" s="254">
        <v>7.19</v>
      </c>
    </row>
    <row r="4115" spans="2:12" ht="25.5" x14ac:dyDescent="0.25">
      <c r="B4115" s="255" t="s">
        <v>2273</v>
      </c>
      <c r="C4115" s="256" t="s">
        <v>2704</v>
      </c>
      <c r="D4115" s="255" t="s">
        <v>229</v>
      </c>
      <c r="E4115" s="255" t="s">
        <v>2705</v>
      </c>
      <c r="F4115" s="518" t="s">
        <v>2283</v>
      </c>
      <c r="G4115" s="518"/>
      <c r="H4115" s="257" t="s">
        <v>268</v>
      </c>
      <c r="I4115" s="258">
        <v>1</v>
      </c>
      <c r="J4115" s="258">
        <v>0</v>
      </c>
      <c r="K4115" s="259">
        <v>4.79</v>
      </c>
      <c r="L4115" s="259">
        <v>4.79</v>
      </c>
    </row>
    <row r="4116" spans="2:12" ht="25.5" x14ac:dyDescent="0.25">
      <c r="B4116" s="255" t="s">
        <v>2273</v>
      </c>
      <c r="C4116" s="256" t="s">
        <v>2176</v>
      </c>
      <c r="D4116" s="255" t="s">
        <v>229</v>
      </c>
      <c r="E4116" s="255" t="s">
        <v>2177</v>
      </c>
      <c r="F4116" s="518" t="s">
        <v>2162</v>
      </c>
      <c r="G4116" s="518"/>
      <c r="H4116" s="257" t="s">
        <v>231</v>
      </c>
      <c r="I4116" s="258">
        <v>0.06</v>
      </c>
      <c r="J4116" s="258">
        <v>0</v>
      </c>
      <c r="K4116" s="259">
        <v>23.41</v>
      </c>
      <c r="L4116" s="259">
        <v>1.4</v>
      </c>
    </row>
    <row r="4117" spans="2:12" ht="25.5" x14ac:dyDescent="0.25">
      <c r="B4117" s="255" t="s">
        <v>2273</v>
      </c>
      <c r="C4117" s="256" t="s">
        <v>2163</v>
      </c>
      <c r="D4117" s="255" t="s">
        <v>229</v>
      </c>
      <c r="E4117" s="255" t="s">
        <v>2164</v>
      </c>
      <c r="F4117" s="518" t="s">
        <v>2162</v>
      </c>
      <c r="G4117" s="518"/>
      <c r="H4117" s="257" t="s">
        <v>231</v>
      </c>
      <c r="I4117" s="258">
        <v>0.06</v>
      </c>
      <c r="J4117" s="258">
        <v>0</v>
      </c>
      <c r="K4117" s="259">
        <v>16.78</v>
      </c>
      <c r="L4117" s="259">
        <v>1.01</v>
      </c>
    </row>
    <row r="4118" spans="2:12" ht="25.5" x14ac:dyDescent="0.25">
      <c r="B4118" s="260"/>
      <c r="C4118" s="260"/>
      <c r="D4118" s="260"/>
      <c r="E4118" s="260"/>
      <c r="F4118" s="260"/>
      <c r="G4118" s="260" t="s">
        <v>2274</v>
      </c>
      <c r="H4118" s="261">
        <v>1.23</v>
      </c>
      <c r="I4118" s="260" t="s">
        <v>2275</v>
      </c>
      <c r="J4118" s="261">
        <v>1.17</v>
      </c>
      <c r="K4118" s="260" t="s">
        <v>2276</v>
      </c>
      <c r="L4118" s="261">
        <v>2.4</v>
      </c>
    </row>
    <row r="4119" spans="2:12" ht="25.5" x14ac:dyDescent="0.25">
      <c r="B4119" s="260"/>
      <c r="C4119" s="260"/>
      <c r="D4119" s="260"/>
      <c r="E4119" s="260"/>
      <c r="F4119" s="260"/>
      <c r="G4119" s="260" t="s">
        <v>2277</v>
      </c>
      <c r="H4119" s="261">
        <v>0</v>
      </c>
      <c r="I4119" s="519"/>
      <c r="J4119" s="519" t="s">
        <v>2278</v>
      </c>
      <c r="K4119" s="260"/>
      <c r="L4119" s="261">
        <v>7.19</v>
      </c>
    </row>
    <row r="4120" spans="2:12" ht="13.5" thickBot="1" x14ac:dyDescent="0.3">
      <c r="B4120" s="222"/>
      <c r="C4120" s="222"/>
      <c r="D4120" s="222"/>
      <c r="E4120" s="222"/>
      <c r="F4120" s="222"/>
      <c r="G4120" s="222"/>
      <c r="H4120" s="222"/>
      <c r="I4120" s="222" t="s">
        <v>2279</v>
      </c>
      <c r="J4120" s="262" t="s">
        <v>2553</v>
      </c>
      <c r="K4120" s="222" t="s">
        <v>2280</v>
      </c>
      <c r="L4120" s="263">
        <v>7.19</v>
      </c>
    </row>
    <row r="4121" spans="2:12" ht="13.5" thickTop="1" x14ac:dyDescent="0.25">
      <c r="B4121" s="264"/>
      <c r="C4121" s="264"/>
      <c r="D4121" s="264"/>
      <c r="E4121" s="264"/>
      <c r="F4121" s="264"/>
      <c r="G4121" s="264"/>
      <c r="H4121" s="264"/>
      <c r="I4121" s="264"/>
      <c r="J4121" s="264"/>
      <c r="K4121" s="264"/>
      <c r="L4121" s="264"/>
    </row>
    <row r="4122" spans="2:12" ht="45" x14ac:dyDescent="0.25">
      <c r="B4122" s="247" t="s">
        <v>1269</v>
      </c>
      <c r="C4122" s="248" t="s">
        <v>24</v>
      </c>
      <c r="D4122" s="247" t="s">
        <v>50</v>
      </c>
      <c r="E4122" s="247" t="s">
        <v>45</v>
      </c>
      <c r="F4122" s="520" t="s">
        <v>2152</v>
      </c>
      <c r="G4122" s="520"/>
      <c r="H4122" s="249" t="s">
        <v>39</v>
      </c>
      <c r="I4122" s="248" t="s">
        <v>41</v>
      </c>
      <c r="J4122" s="248" t="s">
        <v>2271</v>
      </c>
      <c r="K4122" s="248" t="s">
        <v>82</v>
      </c>
      <c r="L4122" s="248" t="s">
        <v>40</v>
      </c>
    </row>
    <row r="4123" spans="2:12" ht="51" x14ac:dyDescent="0.25">
      <c r="B4123" s="250" t="s">
        <v>2272</v>
      </c>
      <c r="C4123" s="251" t="s">
        <v>1270</v>
      </c>
      <c r="D4123" s="250" t="s">
        <v>434</v>
      </c>
      <c r="E4123" s="250" t="s">
        <v>1271</v>
      </c>
      <c r="F4123" s="521" t="s">
        <v>2698</v>
      </c>
      <c r="G4123" s="521"/>
      <c r="H4123" s="252" t="s">
        <v>428</v>
      </c>
      <c r="I4123" s="253">
        <v>1</v>
      </c>
      <c r="J4123" s="254"/>
      <c r="K4123" s="254">
        <v>42.03</v>
      </c>
      <c r="L4123" s="254">
        <v>42.03</v>
      </c>
    </row>
    <row r="4124" spans="2:12" ht="25.5" x14ac:dyDescent="0.25">
      <c r="B4124" s="255" t="s">
        <v>2273</v>
      </c>
      <c r="C4124" s="256" t="s">
        <v>2160</v>
      </c>
      <c r="D4124" s="255" t="s">
        <v>229</v>
      </c>
      <c r="E4124" s="255" t="s">
        <v>2161</v>
      </c>
      <c r="F4124" s="518" t="s">
        <v>2162</v>
      </c>
      <c r="G4124" s="518"/>
      <c r="H4124" s="257" t="s">
        <v>231</v>
      </c>
      <c r="I4124" s="258">
        <v>0.52539999999999998</v>
      </c>
      <c r="J4124" s="258">
        <v>0</v>
      </c>
      <c r="K4124" s="259">
        <v>15.3</v>
      </c>
      <c r="L4124" s="259">
        <v>8.0399999999999991</v>
      </c>
    </row>
    <row r="4125" spans="2:12" ht="25.5" x14ac:dyDescent="0.25">
      <c r="B4125" s="255" t="s">
        <v>2273</v>
      </c>
      <c r="C4125" s="256" t="s">
        <v>3035</v>
      </c>
      <c r="D4125" s="255" t="s">
        <v>229</v>
      </c>
      <c r="E4125" s="255" t="s">
        <v>3036</v>
      </c>
      <c r="F4125" s="518" t="s">
        <v>2283</v>
      </c>
      <c r="G4125" s="518"/>
      <c r="H4125" s="257" t="s">
        <v>268</v>
      </c>
      <c r="I4125" s="258">
        <v>2</v>
      </c>
      <c r="J4125" s="258">
        <v>0</v>
      </c>
      <c r="K4125" s="259">
        <v>0.44</v>
      </c>
      <c r="L4125" s="259">
        <v>0.88</v>
      </c>
    </row>
    <row r="4126" spans="2:12" ht="25.5" x14ac:dyDescent="0.25">
      <c r="B4126" s="255" t="s">
        <v>2273</v>
      </c>
      <c r="C4126" s="256" t="s">
        <v>2176</v>
      </c>
      <c r="D4126" s="255" t="s">
        <v>229</v>
      </c>
      <c r="E4126" s="255" t="s">
        <v>2177</v>
      </c>
      <c r="F4126" s="518" t="s">
        <v>2162</v>
      </c>
      <c r="G4126" s="518"/>
      <c r="H4126" s="257" t="s">
        <v>231</v>
      </c>
      <c r="I4126" s="258">
        <v>0.52539999999999998</v>
      </c>
      <c r="J4126" s="258">
        <v>0</v>
      </c>
      <c r="K4126" s="259">
        <v>23.41</v>
      </c>
      <c r="L4126" s="259">
        <v>12.3</v>
      </c>
    </row>
    <row r="4127" spans="2:12" ht="25.5" x14ac:dyDescent="0.25">
      <c r="B4127" s="255" t="s">
        <v>2273</v>
      </c>
      <c r="C4127" s="256" t="s">
        <v>3654</v>
      </c>
      <c r="D4127" s="255" t="s">
        <v>434</v>
      </c>
      <c r="E4127" s="255" t="s">
        <v>3655</v>
      </c>
      <c r="F4127" s="518" t="s">
        <v>2283</v>
      </c>
      <c r="G4127" s="518"/>
      <c r="H4127" s="257" t="s">
        <v>428</v>
      </c>
      <c r="I4127" s="258">
        <v>1</v>
      </c>
      <c r="J4127" s="258">
        <v>0</v>
      </c>
      <c r="K4127" s="259">
        <v>20.83</v>
      </c>
      <c r="L4127" s="259">
        <v>20.83</v>
      </c>
    </row>
    <row r="4128" spans="2:12" ht="25.5" x14ac:dyDescent="0.25">
      <c r="B4128" s="260"/>
      <c r="C4128" s="260"/>
      <c r="D4128" s="260"/>
      <c r="E4128" s="260"/>
      <c r="F4128" s="260"/>
      <c r="G4128" s="260" t="s">
        <v>2274</v>
      </c>
      <c r="H4128" s="261">
        <v>10.44</v>
      </c>
      <c r="I4128" s="260" t="s">
        <v>2275</v>
      </c>
      <c r="J4128" s="261">
        <v>9.8800000000000008</v>
      </c>
      <c r="K4128" s="260" t="s">
        <v>2276</v>
      </c>
      <c r="L4128" s="261">
        <v>20.32</v>
      </c>
    </row>
    <row r="4129" spans="2:12" ht="25.5" x14ac:dyDescent="0.25">
      <c r="B4129" s="260"/>
      <c r="C4129" s="260"/>
      <c r="D4129" s="260"/>
      <c r="E4129" s="260"/>
      <c r="F4129" s="260"/>
      <c r="G4129" s="260" t="s">
        <v>2277</v>
      </c>
      <c r="H4129" s="261">
        <v>0</v>
      </c>
      <c r="I4129" s="519"/>
      <c r="J4129" s="519" t="s">
        <v>2278</v>
      </c>
      <c r="K4129" s="260"/>
      <c r="L4129" s="261">
        <v>42.03</v>
      </c>
    </row>
    <row r="4130" spans="2:12" ht="13.5" thickBot="1" x14ac:dyDescent="0.3">
      <c r="B4130" s="222"/>
      <c r="C4130" s="222"/>
      <c r="D4130" s="222"/>
      <c r="E4130" s="222"/>
      <c r="F4130" s="222"/>
      <c r="G4130" s="222"/>
      <c r="H4130" s="222"/>
      <c r="I4130" s="222" t="s">
        <v>2279</v>
      </c>
      <c r="J4130" s="262" t="s">
        <v>2553</v>
      </c>
      <c r="K4130" s="222" t="s">
        <v>2280</v>
      </c>
      <c r="L4130" s="263">
        <v>42.03</v>
      </c>
    </row>
    <row r="4131" spans="2:12" ht="13.5" thickTop="1" x14ac:dyDescent="0.25">
      <c r="B4131" s="264"/>
      <c r="C4131" s="264"/>
      <c r="D4131" s="264"/>
      <c r="E4131" s="264"/>
      <c r="F4131" s="264"/>
      <c r="G4131" s="264"/>
      <c r="H4131" s="264"/>
      <c r="I4131" s="264"/>
      <c r="J4131" s="264"/>
      <c r="K4131" s="264"/>
      <c r="L4131" s="264"/>
    </row>
    <row r="4132" spans="2:12" ht="45" x14ac:dyDescent="0.25">
      <c r="B4132" s="247" t="s">
        <v>1272</v>
      </c>
      <c r="C4132" s="248" t="s">
        <v>24</v>
      </c>
      <c r="D4132" s="247" t="s">
        <v>50</v>
      </c>
      <c r="E4132" s="247" t="s">
        <v>45</v>
      </c>
      <c r="F4132" s="520" t="s">
        <v>2152</v>
      </c>
      <c r="G4132" s="520"/>
      <c r="H4132" s="249" t="s">
        <v>39</v>
      </c>
      <c r="I4132" s="248" t="s">
        <v>41</v>
      </c>
      <c r="J4132" s="248" t="s">
        <v>82</v>
      </c>
      <c r="K4132" s="248" t="s">
        <v>40</v>
      </c>
      <c r="L4132"/>
    </row>
    <row r="4133" spans="2:12" ht="38.25" x14ac:dyDescent="0.25">
      <c r="B4133" s="250" t="s">
        <v>2272</v>
      </c>
      <c r="C4133" s="251" t="s">
        <v>1273</v>
      </c>
      <c r="D4133" s="250" t="s">
        <v>667</v>
      </c>
      <c r="E4133" s="250" t="s">
        <v>1274</v>
      </c>
      <c r="F4133" s="521" t="s">
        <v>3304</v>
      </c>
      <c r="G4133" s="521"/>
      <c r="H4133" s="252" t="s">
        <v>268</v>
      </c>
      <c r="I4133" s="253">
        <v>1</v>
      </c>
      <c r="J4133" s="254">
        <v>67.489999999999995</v>
      </c>
      <c r="K4133" s="254">
        <v>67.489999999999995</v>
      </c>
      <c r="L4133"/>
    </row>
    <row r="4134" spans="2:12" ht="30" x14ac:dyDescent="0.25">
      <c r="B4134" s="247" t="s">
        <v>47</v>
      </c>
      <c r="C4134" s="248" t="s">
        <v>24</v>
      </c>
      <c r="D4134" s="247" t="s">
        <v>50</v>
      </c>
      <c r="E4134" s="247" t="s">
        <v>2162</v>
      </c>
      <c r="F4134" s="248" t="s">
        <v>2154</v>
      </c>
      <c r="G4134" s="522" t="s">
        <v>2638</v>
      </c>
      <c r="H4134" s="522"/>
      <c r="I4134" s="522"/>
      <c r="J4134" s="522"/>
      <c r="K4134" s="248" t="s">
        <v>2642</v>
      </c>
      <c r="L4134"/>
    </row>
    <row r="4135" spans="2:12" ht="25.5" x14ac:dyDescent="0.25">
      <c r="B4135" s="255" t="s">
        <v>2273</v>
      </c>
      <c r="C4135" s="256" t="s">
        <v>2160</v>
      </c>
      <c r="D4135" s="255" t="s">
        <v>229</v>
      </c>
      <c r="E4135" s="255" t="s">
        <v>2161</v>
      </c>
      <c r="F4135" s="258">
        <v>0.36666670000000001</v>
      </c>
      <c r="G4135" s="255"/>
      <c r="H4135" s="255"/>
      <c r="I4135" s="255"/>
      <c r="J4135" s="270" t="s">
        <v>3587</v>
      </c>
      <c r="K4135" s="270" t="s">
        <v>3656</v>
      </c>
      <c r="L4135"/>
    </row>
    <row r="4136" spans="2:12" ht="25.5" x14ac:dyDescent="0.25">
      <c r="B4136" s="255" t="s">
        <v>2273</v>
      </c>
      <c r="C4136" s="256" t="s">
        <v>2176</v>
      </c>
      <c r="D4136" s="255" t="s">
        <v>229</v>
      </c>
      <c r="E4136" s="255" t="s">
        <v>2177</v>
      </c>
      <c r="F4136" s="258">
        <v>0.36666670000000001</v>
      </c>
      <c r="G4136" s="255"/>
      <c r="H4136" s="255"/>
      <c r="I4136" s="255"/>
      <c r="J4136" s="270" t="s">
        <v>3307</v>
      </c>
      <c r="K4136" s="270" t="s">
        <v>3657</v>
      </c>
      <c r="L4136"/>
    </row>
    <row r="4137" spans="2:12" ht="15" x14ac:dyDescent="0.25">
      <c r="B4137" s="526"/>
      <c r="C4137" s="526"/>
      <c r="D4137" s="526"/>
      <c r="E4137" s="526"/>
      <c r="F4137" s="526"/>
      <c r="G4137" s="526" t="s">
        <v>2686</v>
      </c>
      <c r="H4137" s="526"/>
      <c r="I4137" s="526"/>
      <c r="J4137" s="526"/>
      <c r="K4137" s="271">
        <v>0</v>
      </c>
      <c r="L4137"/>
    </row>
    <row r="4138" spans="2:12" ht="15" x14ac:dyDescent="0.25">
      <c r="B4138" s="526"/>
      <c r="C4138" s="526"/>
      <c r="D4138" s="526"/>
      <c r="E4138" s="526"/>
      <c r="F4138" s="526"/>
      <c r="G4138" s="526" t="s">
        <v>2687</v>
      </c>
      <c r="H4138" s="526"/>
      <c r="I4138" s="526"/>
      <c r="J4138" s="526"/>
      <c r="K4138" s="222">
        <v>14.1937</v>
      </c>
      <c r="L4138"/>
    </row>
    <row r="4139" spans="2:12" ht="15" x14ac:dyDescent="0.25">
      <c r="B4139" s="526"/>
      <c r="C4139" s="526"/>
      <c r="D4139" s="526"/>
      <c r="E4139" s="526"/>
      <c r="F4139" s="526"/>
      <c r="G4139" s="526" t="s">
        <v>3310</v>
      </c>
      <c r="H4139" s="526"/>
      <c r="I4139" s="526"/>
      <c r="J4139" s="526"/>
      <c r="K4139" s="222">
        <v>14.1937</v>
      </c>
      <c r="L4139"/>
    </row>
    <row r="4140" spans="2:12" ht="15" x14ac:dyDescent="0.25">
      <c r="B4140" s="526"/>
      <c r="C4140" s="526"/>
      <c r="D4140" s="526"/>
      <c r="E4140" s="526"/>
      <c r="F4140" s="526"/>
      <c r="G4140" s="526" t="s">
        <v>2633</v>
      </c>
      <c r="H4140" s="526"/>
      <c r="I4140" s="526"/>
      <c r="J4140" s="526"/>
      <c r="K4140" s="222">
        <v>1</v>
      </c>
      <c r="L4140"/>
    </row>
    <row r="4141" spans="2:12" ht="15" x14ac:dyDescent="0.25">
      <c r="B4141" s="526"/>
      <c r="C4141" s="526"/>
      <c r="D4141" s="526"/>
      <c r="E4141" s="526"/>
      <c r="F4141" s="526"/>
      <c r="G4141" s="526" t="s">
        <v>3311</v>
      </c>
      <c r="H4141" s="526"/>
      <c r="I4141" s="526"/>
      <c r="J4141" s="526"/>
      <c r="K4141" s="222">
        <v>14.1937</v>
      </c>
      <c r="L4141"/>
    </row>
    <row r="4142" spans="2:12" ht="30" x14ac:dyDescent="0.25">
      <c r="B4142" s="520" t="s">
        <v>2635</v>
      </c>
      <c r="C4142" s="522" t="s">
        <v>24</v>
      </c>
      <c r="D4142" s="520" t="s">
        <v>50</v>
      </c>
      <c r="E4142" s="520" t="s">
        <v>3312</v>
      </c>
      <c r="F4142" s="522" t="s">
        <v>2154</v>
      </c>
      <c r="G4142" s="248" t="s">
        <v>2153</v>
      </c>
      <c r="H4142" s="248" t="s">
        <v>2637</v>
      </c>
      <c r="I4142" s="248"/>
      <c r="J4142" s="248"/>
      <c r="K4142" s="248" t="s">
        <v>2638</v>
      </c>
      <c r="L4142"/>
    </row>
    <row r="4143" spans="2:12" ht="25.5" x14ac:dyDescent="0.25">
      <c r="B4143" s="255" t="s">
        <v>2273</v>
      </c>
      <c r="C4143" s="256" t="s">
        <v>3035</v>
      </c>
      <c r="D4143" s="255" t="s">
        <v>229</v>
      </c>
      <c r="E4143" s="255" t="s">
        <v>3036</v>
      </c>
      <c r="F4143" s="258">
        <v>1</v>
      </c>
      <c r="G4143" s="257" t="s">
        <v>268</v>
      </c>
      <c r="H4143" s="527" t="s">
        <v>3658</v>
      </c>
      <c r="I4143" s="527"/>
      <c r="J4143" s="518"/>
      <c r="K4143" s="270" t="s">
        <v>3658</v>
      </c>
      <c r="L4143"/>
    </row>
    <row r="4144" spans="2:12" ht="15" x14ac:dyDescent="0.25">
      <c r="B4144" s="526"/>
      <c r="C4144" s="526"/>
      <c r="D4144" s="526"/>
      <c r="E4144" s="526"/>
      <c r="F4144" s="526"/>
      <c r="G4144" s="526" t="s">
        <v>3324</v>
      </c>
      <c r="H4144" s="526"/>
      <c r="I4144" s="526"/>
      <c r="J4144" s="526"/>
      <c r="K4144" s="222">
        <v>0.44</v>
      </c>
      <c r="L4144"/>
    </row>
    <row r="4145" spans="2:12" ht="30" x14ac:dyDescent="0.25">
      <c r="B4145" s="520" t="s">
        <v>3326</v>
      </c>
      <c r="C4145" s="522" t="s">
        <v>24</v>
      </c>
      <c r="D4145" s="520" t="s">
        <v>50</v>
      </c>
      <c r="E4145" s="520" t="s">
        <v>2892</v>
      </c>
      <c r="F4145" s="522" t="s">
        <v>2154</v>
      </c>
      <c r="G4145" s="248" t="s">
        <v>2153</v>
      </c>
      <c r="H4145" s="248" t="s">
        <v>2637</v>
      </c>
      <c r="I4145" s="248"/>
      <c r="J4145" s="248"/>
      <c r="K4145" s="248" t="s">
        <v>2638</v>
      </c>
      <c r="L4145"/>
    </row>
    <row r="4146" spans="2:12" ht="25.5" x14ac:dyDescent="0.25">
      <c r="B4146" s="265" t="s">
        <v>2272</v>
      </c>
      <c r="C4146" s="266" t="s">
        <v>3659</v>
      </c>
      <c r="D4146" s="265" t="s">
        <v>667</v>
      </c>
      <c r="E4146" s="265" t="s">
        <v>3660</v>
      </c>
      <c r="F4146" s="268">
        <v>1</v>
      </c>
      <c r="G4146" s="267" t="s">
        <v>268</v>
      </c>
      <c r="H4146" s="528" t="s">
        <v>3661</v>
      </c>
      <c r="I4146" s="528"/>
      <c r="J4146" s="524"/>
      <c r="K4146" s="272" t="s">
        <v>3661</v>
      </c>
      <c r="L4146"/>
    </row>
    <row r="4147" spans="2:12" ht="15" x14ac:dyDescent="0.25">
      <c r="B4147" s="526"/>
      <c r="C4147" s="526"/>
      <c r="D4147" s="526"/>
      <c r="E4147" s="526"/>
      <c r="F4147" s="526"/>
      <c r="G4147" s="526" t="s">
        <v>3662</v>
      </c>
      <c r="H4147" s="526"/>
      <c r="I4147" s="526"/>
      <c r="J4147" s="526"/>
      <c r="K4147" s="222">
        <v>52.86</v>
      </c>
      <c r="L4147"/>
    </row>
    <row r="4148" spans="2:12" ht="25.5" x14ac:dyDescent="0.25">
      <c r="B4148" s="260"/>
      <c r="C4148" s="260"/>
      <c r="D4148" s="260"/>
      <c r="E4148" s="260"/>
      <c r="F4148" s="260" t="s">
        <v>2274</v>
      </c>
      <c r="G4148" s="261">
        <v>0</v>
      </c>
      <c r="H4148" s="260" t="s">
        <v>2275</v>
      </c>
      <c r="I4148" s="261">
        <v>14.19</v>
      </c>
      <c r="J4148" s="260" t="s">
        <v>2276</v>
      </c>
      <c r="K4148" s="261">
        <v>14.1937</v>
      </c>
      <c r="L4148"/>
    </row>
    <row r="4149" spans="2:12" ht="25.5" x14ac:dyDescent="0.25">
      <c r="B4149" s="260"/>
      <c r="C4149" s="260"/>
      <c r="D4149" s="260"/>
      <c r="E4149" s="260"/>
      <c r="F4149" s="260" t="s">
        <v>2277</v>
      </c>
      <c r="G4149" s="261">
        <v>0</v>
      </c>
      <c r="H4149" s="260"/>
      <c r="I4149" s="519" t="s">
        <v>2278</v>
      </c>
      <c r="J4149" s="519"/>
      <c r="K4149" s="261">
        <v>67.489999999999995</v>
      </c>
      <c r="L4149"/>
    </row>
    <row r="4150" spans="2:12" ht="15.75" thickBot="1" x14ac:dyDescent="0.3">
      <c r="B4150" s="222"/>
      <c r="C4150" s="222"/>
      <c r="D4150" s="222"/>
      <c r="E4150" s="222"/>
      <c r="F4150" s="222"/>
      <c r="G4150" s="222"/>
      <c r="H4150" s="222" t="s">
        <v>2279</v>
      </c>
      <c r="I4150" s="262" t="s">
        <v>2729</v>
      </c>
      <c r="J4150" s="222" t="s">
        <v>2280</v>
      </c>
      <c r="K4150" s="263">
        <v>202.47</v>
      </c>
      <c r="L4150"/>
    </row>
    <row r="4151" spans="2:12" ht="15.75" thickTop="1" x14ac:dyDescent="0.25">
      <c r="B4151" s="264"/>
      <c r="C4151" s="264"/>
      <c r="D4151" s="264"/>
      <c r="E4151" s="264"/>
      <c r="F4151" s="264"/>
      <c r="G4151" s="264"/>
      <c r="H4151" s="264"/>
      <c r="I4151" s="264"/>
      <c r="J4151" s="264"/>
      <c r="K4151" s="264"/>
      <c r="L4151"/>
    </row>
    <row r="4152" spans="2:12" ht="45" x14ac:dyDescent="0.25">
      <c r="B4152" s="247" t="s">
        <v>1275</v>
      </c>
      <c r="C4152" s="248" t="s">
        <v>24</v>
      </c>
      <c r="D4152" s="247" t="s">
        <v>50</v>
      </c>
      <c r="E4152" s="247" t="s">
        <v>45</v>
      </c>
      <c r="F4152" s="520" t="s">
        <v>2152</v>
      </c>
      <c r="G4152" s="520"/>
      <c r="H4152" s="249" t="s">
        <v>39</v>
      </c>
      <c r="I4152" s="248" t="s">
        <v>41</v>
      </c>
      <c r="J4152" s="248" t="s">
        <v>2271</v>
      </c>
      <c r="K4152" s="248" t="s">
        <v>82</v>
      </c>
      <c r="L4152" s="248" t="s">
        <v>40</v>
      </c>
    </row>
    <row r="4153" spans="2:12" ht="25.5" x14ac:dyDescent="0.25">
      <c r="B4153" s="250" t="s">
        <v>2272</v>
      </c>
      <c r="C4153" s="251" t="s">
        <v>1276</v>
      </c>
      <c r="D4153" s="250" t="s">
        <v>229</v>
      </c>
      <c r="E4153" s="250" t="s">
        <v>1277</v>
      </c>
      <c r="F4153" s="521">
        <v>7</v>
      </c>
      <c r="G4153" s="521"/>
      <c r="H4153" s="252" t="s">
        <v>279</v>
      </c>
      <c r="I4153" s="253">
        <v>1</v>
      </c>
      <c r="J4153" s="254"/>
      <c r="K4153" s="254">
        <v>48.12</v>
      </c>
      <c r="L4153" s="254">
        <v>48.12</v>
      </c>
    </row>
    <row r="4154" spans="2:12" ht="25.5" x14ac:dyDescent="0.25">
      <c r="B4154" s="255" t="s">
        <v>2273</v>
      </c>
      <c r="C4154" s="256" t="s">
        <v>2176</v>
      </c>
      <c r="D4154" s="255" t="s">
        <v>229</v>
      </c>
      <c r="E4154" s="255" t="s">
        <v>2177</v>
      </c>
      <c r="F4154" s="518" t="s">
        <v>2162</v>
      </c>
      <c r="G4154" s="518"/>
      <c r="H4154" s="257" t="s">
        <v>231</v>
      </c>
      <c r="I4154" s="258">
        <v>0.7</v>
      </c>
      <c r="J4154" s="258">
        <v>0</v>
      </c>
      <c r="K4154" s="259">
        <v>23.41</v>
      </c>
      <c r="L4154" s="259">
        <v>16.39</v>
      </c>
    </row>
    <row r="4155" spans="2:12" ht="25.5" x14ac:dyDescent="0.25">
      <c r="B4155" s="255" t="s">
        <v>2273</v>
      </c>
      <c r="C4155" s="256" t="s">
        <v>3663</v>
      </c>
      <c r="D4155" s="255" t="s">
        <v>229</v>
      </c>
      <c r="E4155" s="255" t="s">
        <v>3664</v>
      </c>
      <c r="F4155" s="518" t="s">
        <v>2283</v>
      </c>
      <c r="G4155" s="518"/>
      <c r="H4155" s="257" t="s">
        <v>268</v>
      </c>
      <c r="I4155" s="258">
        <v>1</v>
      </c>
      <c r="J4155" s="258">
        <v>0</v>
      </c>
      <c r="K4155" s="259">
        <v>20</v>
      </c>
      <c r="L4155" s="259">
        <v>20</v>
      </c>
    </row>
    <row r="4156" spans="2:12" ht="25.5" x14ac:dyDescent="0.25">
      <c r="B4156" s="255" t="s">
        <v>2273</v>
      </c>
      <c r="C4156" s="256" t="s">
        <v>2163</v>
      </c>
      <c r="D4156" s="255" t="s">
        <v>229</v>
      </c>
      <c r="E4156" s="255" t="s">
        <v>2164</v>
      </c>
      <c r="F4156" s="518" t="s">
        <v>2162</v>
      </c>
      <c r="G4156" s="518"/>
      <c r="H4156" s="257" t="s">
        <v>231</v>
      </c>
      <c r="I4156" s="258">
        <v>0.7</v>
      </c>
      <c r="J4156" s="258">
        <v>0</v>
      </c>
      <c r="K4156" s="259">
        <v>16.78</v>
      </c>
      <c r="L4156" s="259">
        <v>11.75</v>
      </c>
    </row>
    <row r="4157" spans="2:12" ht="25.5" x14ac:dyDescent="0.25">
      <c r="B4157" s="260"/>
      <c r="C4157" s="260"/>
      <c r="D4157" s="260"/>
      <c r="E4157" s="260"/>
      <c r="F4157" s="260"/>
      <c r="G4157" s="260" t="s">
        <v>2274</v>
      </c>
      <c r="H4157" s="261">
        <v>14.44</v>
      </c>
      <c r="I4157" s="260" t="s">
        <v>2275</v>
      </c>
      <c r="J4157" s="261">
        <v>13.68</v>
      </c>
      <c r="K4157" s="260" t="s">
        <v>2276</v>
      </c>
      <c r="L4157" s="261">
        <v>28.12</v>
      </c>
    </row>
    <row r="4158" spans="2:12" ht="25.5" x14ac:dyDescent="0.25">
      <c r="B4158" s="260"/>
      <c r="C4158" s="260"/>
      <c r="D4158" s="260"/>
      <c r="E4158" s="260"/>
      <c r="F4158" s="260"/>
      <c r="G4158" s="260" t="s">
        <v>2277</v>
      </c>
      <c r="H4158" s="261">
        <v>0</v>
      </c>
      <c r="I4158" s="519"/>
      <c r="J4158" s="519" t="s">
        <v>2278</v>
      </c>
      <c r="K4158" s="260"/>
      <c r="L4158" s="261">
        <v>48.12</v>
      </c>
    </row>
    <row r="4159" spans="2:12" ht="13.5" thickBot="1" x14ac:dyDescent="0.3">
      <c r="B4159" s="222"/>
      <c r="C4159" s="222"/>
      <c r="D4159" s="222"/>
      <c r="E4159" s="222"/>
      <c r="F4159" s="222"/>
      <c r="G4159" s="222"/>
      <c r="H4159" s="222"/>
      <c r="I4159" s="222" t="s">
        <v>2279</v>
      </c>
      <c r="J4159" s="262" t="s">
        <v>2553</v>
      </c>
      <c r="K4159" s="222" t="s">
        <v>2280</v>
      </c>
      <c r="L4159" s="263">
        <v>48.12</v>
      </c>
    </row>
    <row r="4160" spans="2:12" ht="13.5" thickTop="1" x14ac:dyDescent="0.25">
      <c r="B4160" s="264"/>
      <c r="C4160" s="264"/>
      <c r="D4160" s="264"/>
      <c r="E4160" s="264"/>
      <c r="F4160" s="264"/>
      <c r="G4160" s="264"/>
      <c r="H4160" s="264"/>
      <c r="I4160" s="264"/>
      <c r="J4160" s="264"/>
      <c r="K4160" s="264"/>
      <c r="L4160" s="264"/>
    </row>
    <row r="4161" spans="2:12" ht="45" x14ac:dyDescent="0.25">
      <c r="B4161" s="247" t="s">
        <v>1278</v>
      </c>
      <c r="C4161" s="248" t="s">
        <v>24</v>
      </c>
      <c r="D4161" s="247" t="s">
        <v>50</v>
      </c>
      <c r="E4161" s="247" t="s">
        <v>45</v>
      </c>
      <c r="F4161" s="520" t="s">
        <v>2152</v>
      </c>
      <c r="G4161" s="520"/>
      <c r="H4161" s="249" t="s">
        <v>39</v>
      </c>
      <c r="I4161" s="248" t="s">
        <v>41</v>
      </c>
      <c r="J4161" s="248" t="s">
        <v>2271</v>
      </c>
      <c r="K4161" s="248" t="s">
        <v>82</v>
      </c>
      <c r="L4161" s="248" t="s">
        <v>40</v>
      </c>
    </row>
    <row r="4162" spans="2:12" ht="51" x14ac:dyDescent="0.25">
      <c r="B4162" s="250" t="s">
        <v>2272</v>
      </c>
      <c r="C4162" s="251" t="s">
        <v>1279</v>
      </c>
      <c r="D4162" s="250" t="s">
        <v>1163</v>
      </c>
      <c r="E4162" s="250" t="s">
        <v>1280</v>
      </c>
      <c r="F4162" s="521">
        <v>12</v>
      </c>
      <c r="G4162" s="521"/>
      <c r="H4162" s="252" t="s">
        <v>428</v>
      </c>
      <c r="I4162" s="253">
        <v>1</v>
      </c>
      <c r="J4162" s="254"/>
      <c r="K4162" s="254">
        <v>31.36</v>
      </c>
      <c r="L4162" s="254">
        <v>31.36</v>
      </c>
    </row>
    <row r="4163" spans="2:12" ht="25.5" x14ac:dyDescent="0.25">
      <c r="B4163" s="255" t="s">
        <v>2273</v>
      </c>
      <c r="C4163" s="256" t="s">
        <v>3665</v>
      </c>
      <c r="D4163" s="255" t="s">
        <v>1163</v>
      </c>
      <c r="E4163" s="255" t="s">
        <v>3666</v>
      </c>
      <c r="F4163" s="518" t="s">
        <v>2283</v>
      </c>
      <c r="G4163" s="518"/>
      <c r="H4163" s="257" t="s">
        <v>428</v>
      </c>
      <c r="I4163" s="258">
        <v>1</v>
      </c>
      <c r="J4163" s="258">
        <v>0</v>
      </c>
      <c r="K4163" s="259">
        <v>19.75</v>
      </c>
      <c r="L4163" s="259">
        <v>19.75</v>
      </c>
    </row>
    <row r="4164" spans="2:12" ht="25.5" x14ac:dyDescent="0.25">
      <c r="B4164" s="255" t="s">
        <v>2273</v>
      </c>
      <c r="C4164" s="256" t="s">
        <v>2176</v>
      </c>
      <c r="D4164" s="255" t="s">
        <v>229</v>
      </c>
      <c r="E4164" s="255" t="s">
        <v>2177</v>
      </c>
      <c r="F4164" s="518" t="s">
        <v>2162</v>
      </c>
      <c r="G4164" s="518"/>
      <c r="H4164" s="257" t="s">
        <v>231</v>
      </c>
      <c r="I4164" s="258">
        <v>0.3</v>
      </c>
      <c r="J4164" s="258">
        <v>0</v>
      </c>
      <c r="K4164" s="259">
        <v>23.41</v>
      </c>
      <c r="L4164" s="259">
        <v>7.02</v>
      </c>
    </row>
    <row r="4165" spans="2:12" ht="25.5" x14ac:dyDescent="0.25">
      <c r="B4165" s="255" t="s">
        <v>2273</v>
      </c>
      <c r="C4165" s="256" t="s">
        <v>2160</v>
      </c>
      <c r="D4165" s="255" t="s">
        <v>229</v>
      </c>
      <c r="E4165" s="255" t="s">
        <v>2161</v>
      </c>
      <c r="F4165" s="518" t="s">
        <v>2162</v>
      </c>
      <c r="G4165" s="518"/>
      <c r="H4165" s="257" t="s">
        <v>231</v>
      </c>
      <c r="I4165" s="258">
        <v>0.3</v>
      </c>
      <c r="J4165" s="258">
        <v>0</v>
      </c>
      <c r="K4165" s="259">
        <v>15.3</v>
      </c>
      <c r="L4165" s="259">
        <v>4.59</v>
      </c>
    </row>
    <row r="4166" spans="2:12" ht="25.5" x14ac:dyDescent="0.25">
      <c r="B4166" s="260"/>
      <c r="C4166" s="260"/>
      <c r="D4166" s="260"/>
      <c r="E4166" s="260"/>
      <c r="F4166" s="260"/>
      <c r="G4166" s="260" t="s">
        <v>2274</v>
      </c>
      <c r="H4166" s="261">
        <v>5.96</v>
      </c>
      <c r="I4166" s="260" t="s">
        <v>2275</v>
      </c>
      <c r="J4166" s="261">
        <v>5.65</v>
      </c>
      <c r="K4166" s="260" t="s">
        <v>2276</v>
      </c>
      <c r="L4166" s="261">
        <v>11.61</v>
      </c>
    </row>
    <row r="4167" spans="2:12" ht="25.5" x14ac:dyDescent="0.25">
      <c r="B4167" s="260"/>
      <c r="C4167" s="260"/>
      <c r="D4167" s="260"/>
      <c r="E4167" s="260"/>
      <c r="F4167" s="260"/>
      <c r="G4167" s="260" t="s">
        <v>2277</v>
      </c>
      <c r="H4167" s="261">
        <v>0</v>
      </c>
      <c r="I4167" s="519"/>
      <c r="J4167" s="519" t="s">
        <v>2278</v>
      </c>
      <c r="K4167" s="260"/>
      <c r="L4167" s="261">
        <v>31.36</v>
      </c>
    </row>
    <row r="4168" spans="2:12" ht="13.5" thickBot="1" x14ac:dyDescent="0.3">
      <c r="B4168" s="222"/>
      <c r="C4168" s="222"/>
      <c r="D4168" s="222"/>
      <c r="E4168" s="222"/>
      <c r="F4168" s="222"/>
      <c r="G4168" s="222"/>
      <c r="H4168" s="222"/>
      <c r="I4168" s="222" t="s">
        <v>2279</v>
      </c>
      <c r="J4168" s="262" t="s">
        <v>2729</v>
      </c>
      <c r="K4168" s="222" t="s">
        <v>2280</v>
      </c>
      <c r="L4168" s="263">
        <v>94.08</v>
      </c>
    </row>
    <row r="4169" spans="2:12" ht="13.5" thickTop="1" x14ac:dyDescent="0.25">
      <c r="B4169" s="264"/>
      <c r="C4169" s="264"/>
      <c r="D4169" s="264"/>
      <c r="E4169" s="264"/>
      <c r="F4169" s="264"/>
      <c r="G4169" s="264"/>
      <c r="H4169" s="264"/>
      <c r="I4169" s="264"/>
      <c r="J4169" s="264"/>
      <c r="K4169" s="264"/>
      <c r="L4169" s="264"/>
    </row>
    <row r="4170" spans="2:12" ht="45" x14ac:dyDescent="0.25">
      <c r="B4170" s="247" t="s">
        <v>1281</v>
      </c>
      <c r="C4170" s="248" t="s">
        <v>24</v>
      </c>
      <c r="D4170" s="247" t="s">
        <v>50</v>
      </c>
      <c r="E4170" s="247" t="s">
        <v>45</v>
      </c>
      <c r="F4170" s="520" t="s">
        <v>2152</v>
      </c>
      <c r="G4170" s="520"/>
      <c r="H4170" s="249" t="s">
        <v>39</v>
      </c>
      <c r="I4170" s="248" t="s">
        <v>41</v>
      </c>
      <c r="J4170" s="248" t="s">
        <v>2271</v>
      </c>
      <c r="K4170" s="248" t="s">
        <v>82</v>
      </c>
      <c r="L4170" s="248" t="s">
        <v>40</v>
      </c>
    </row>
    <row r="4171" spans="2:12" ht="25.5" x14ac:dyDescent="0.25">
      <c r="B4171" s="250" t="s">
        <v>2272</v>
      </c>
      <c r="C4171" s="251" t="s">
        <v>1282</v>
      </c>
      <c r="D4171" s="250" t="s">
        <v>229</v>
      </c>
      <c r="E4171" s="250" t="s">
        <v>1283</v>
      </c>
      <c r="F4171" s="521">
        <v>7</v>
      </c>
      <c r="G4171" s="521"/>
      <c r="H4171" s="252" t="s">
        <v>279</v>
      </c>
      <c r="I4171" s="253">
        <v>1</v>
      </c>
      <c r="J4171" s="254"/>
      <c r="K4171" s="254">
        <v>0.1</v>
      </c>
      <c r="L4171" s="254">
        <v>0.1</v>
      </c>
    </row>
    <row r="4172" spans="2:12" ht="25.5" x14ac:dyDescent="0.25">
      <c r="B4172" s="255" t="s">
        <v>2273</v>
      </c>
      <c r="C4172" s="256" t="s">
        <v>2937</v>
      </c>
      <c r="D4172" s="255" t="s">
        <v>229</v>
      </c>
      <c r="E4172" s="255" t="s">
        <v>1283</v>
      </c>
      <c r="F4172" s="518" t="s">
        <v>2283</v>
      </c>
      <c r="G4172" s="518"/>
      <c r="H4172" s="257" t="s">
        <v>268</v>
      </c>
      <c r="I4172" s="258">
        <v>1</v>
      </c>
      <c r="J4172" s="258">
        <v>0</v>
      </c>
      <c r="K4172" s="259">
        <v>0.1</v>
      </c>
      <c r="L4172" s="259">
        <v>0.1</v>
      </c>
    </row>
    <row r="4173" spans="2:12" ht="25.5" x14ac:dyDescent="0.25">
      <c r="B4173" s="260"/>
      <c r="C4173" s="260"/>
      <c r="D4173" s="260"/>
      <c r="E4173" s="260"/>
      <c r="F4173" s="260"/>
      <c r="G4173" s="260" t="s">
        <v>2274</v>
      </c>
      <c r="H4173" s="261">
        <v>0</v>
      </c>
      <c r="I4173" s="260" t="s">
        <v>2275</v>
      </c>
      <c r="J4173" s="261">
        <v>0</v>
      </c>
      <c r="K4173" s="260" t="s">
        <v>2276</v>
      </c>
      <c r="L4173" s="261">
        <v>0</v>
      </c>
    </row>
    <row r="4174" spans="2:12" ht="25.5" x14ac:dyDescent="0.25">
      <c r="B4174" s="260"/>
      <c r="C4174" s="260"/>
      <c r="D4174" s="260"/>
      <c r="E4174" s="260"/>
      <c r="F4174" s="260"/>
      <c r="G4174" s="260" t="s">
        <v>2277</v>
      </c>
      <c r="H4174" s="261">
        <v>0</v>
      </c>
      <c r="I4174" s="519"/>
      <c r="J4174" s="519" t="s">
        <v>2278</v>
      </c>
      <c r="K4174" s="260"/>
      <c r="L4174" s="261">
        <v>0.1</v>
      </c>
    </row>
    <row r="4175" spans="2:12" ht="13.5" thickBot="1" x14ac:dyDescent="0.3">
      <c r="B4175" s="222"/>
      <c r="C4175" s="222"/>
      <c r="D4175" s="222"/>
      <c r="E4175" s="222"/>
      <c r="F4175" s="222"/>
      <c r="G4175" s="222"/>
      <c r="H4175" s="222"/>
      <c r="I4175" s="222" t="s">
        <v>2279</v>
      </c>
      <c r="J4175" s="262" t="s">
        <v>3667</v>
      </c>
      <c r="K4175" s="222" t="s">
        <v>2280</v>
      </c>
      <c r="L4175" s="263">
        <v>35.5</v>
      </c>
    </row>
    <row r="4176" spans="2:12" ht="13.5" thickTop="1" x14ac:dyDescent="0.25">
      <c r="B4176" s="264"/>
      <c r="C4176" s="264"/>
      <c r="D4176" s="264"/>
      <c r="E4176" s="264"/>
      <c r="F4176" s="264"/>
      <c r="G4176" s="264"/>
      <c r="H4176" s="264"/>
      <c r="I4176" s="264"/>
      <c r="J4176" s="264"/>
      <c r="K4176" s="264"/>
      <c r="L4176" s="264"/>
    </row>
    <row r="4177" spans="2:12" ht="45" x14ac:dyDescent="0.25">
      <c r="B4177" s="247" t="s">
        <v>1284</v>
      </c>
      <c r="C4177" s="248" t="s">
        <v>24</v>
      </c>
      <c r="D4177" s="247" t="s">
        <v>50</v>
      </c>
      <c r="E4177" s="247" t="s">
        <v>45</v>
      </c>
      <c r="F4177" s="520" t="s">
        <v>2152</v>
      </c>
      <c r="G4177" s="520"/>
      <c r="H4177" s="249" t="s">
        <v>39</v>
      </c>
      <c r="I4177" s="248" t="s">
        <v>41</v>
      </c>
      <c r="J4177" s="248" t="s">
        <v>82</v>
      </c>
      <c r="K4177" s="248" t="s">
        <v>40</v>
      </c>
      <c r="L4177"/>
    </row>
    <row r="4178" spans="2:12" ht="25.5" x14ac:dyDescent="0.25">
      <c r="B4178" s="250" t="s">
        <v>2272</v>
      </c>
      <c r="C4178" s="251" t="s">
        <v>1285</v>
      </c>
      <c r="D4178" s="250" t="s">
        <v>462</v>
      </c>
      <c r="E4178" s="250" t="s">
        <v>1286</v>
      </c>
      <c r="F4178" s="521" t="s">
        <v>3668</v>
      </c>
      <c r="G4178" s="521"/>
      <c r="H4178" s="252" t="s">
        <v>268</v>
      </c>
      <c r="I4178" s="253">
        <v>1</v>
      </c>
      <c r="J4178" s="254">
        <v>0.43</v>
      </c>
      <c r="K4178" s="254">
        <v>0.43</v>
      </c>
      <c r="L4178"/>
    </row>
    <row r="4179" spans="2:12" ht="15" x14ac:dyDescent="0.25">
      <c r="B4179" s="247" t="s">
        <v>38</v>
      </c>
      <c r="C4179" s="248" t="s">
        <v>24</v>
      </c>
      <c r="D4179" s="247" t="s">
        <v>50</v>
      </c>
      <c r="E4179" s="247" t="s">
        <v>45</v>
      </c>
      <c r="F4179" s="520" t="s">
        <v>2152</v>
      </c>
      <c r="G4179" s="522"/>
      <c r="H4179" s="249" t="s">
        <v>39</v>
      </c>
      <c r="I4179" s="248" t="s">
        <v>41</v>
      </c>
      <c r="J4179" s="248" t="s">
        <v>82</v>
      </c>
      <c r="K4179" s="248" t="s">
        <v>40</v>
      </c>
      <c r="L4179"/>
    </row>
    <row r="4180" spans="2:12" ht="15" x14ac:dyDescent="0.25">
      <c r="B4180" s="255" t="s">
        <v>2273</v>
      </c>
      <c r="C4180" s="256" t="s">
        <v>3669</v>
      </c>
      <c r="D4180" s="255" t="s">
        <v>462</v>
      </c>
      <c r="E4180" s="255" t="s">
        <v>3670</v>
      </c>
      <c r="F4180" s="518" t="s">
        <v>2283</v>
      </c>
      <c r="G4180" s="518"/>
      <c r="H4180" s="257" t="s">
        <v>268</v>
      </c>
      <c r="I4180" s="258">
        <v>1</v>
      </c>
      <c r="J4180" s="259" t="s">
        <v>3671</v>
      </c>
      <c r="K4180" s="270" t="s">
        <v>3671</v>
      </c>
      <c r="L4180"/>
    </row>
    <row r="4181" spans="2:12" ht="25.5" x14ac:dyDescent="0.25">
      <c r="B4181" s="255" t="s">
        <v>2273</v>
      </c>
      <c r="C4181" s="256" t="s">
        <v>2160</v>
      </c>
      <c r="D4181" s="255" t="s">
        <v>229</v>
      </c>
      <c r="E4181" s="255" t="s">
        <v>2161</v>
      </c>
      <c r="F4181" s="518" t="s">
        <v>2162</v>
      </c>
      <c r="G4181" s="518"/>
      <c r="H4181" s="257" t="s">
        <v>231</v>
      </c>
      <c r="I4181" s="258">
        <v>0.01</v>
      </c>
      <c r="J4181" s="259" t="s">
        <v>2220</v>
      </c>
      <c r="K4181" s="270" t="s">
        <v>2893</v>
      </c>
      <c r="L4181"/>
    </row>
    <row r="4182" spans="2:12" ht="25.5" x14ac:dyDescent="0.25">
      <c r="B4182" s="255" t="s">
        <v>2273</v>
      </c>
      <c r="C4182" s="256" t="s">
        <v>2176</v>
      </c>
      <c r="D4182" s="255" t="s">
        <v>229</v>
      </c>
      <c r="E4182" s="255" t="s">
        <v>2177</v>
      </c>
      <c r="F4182" s="518" t="s">
        <v>2162</v>
      </c>
      <c r="G4182" s="518"/>
      <c r="H4182" s="257" t="s">
        <v>231</v>
      </c>
      <c r="I4182" s="258">
        <v>0.01</v>
      </c>
      <c r="J4182" s="259" t="s">
        <v>2222</v>
      </c>
      <c r="K4182" s="270" t="s">
        <v>2130</v>
      </c>
      <c r="L4182"/>
    </row>
    <row r="4183" spans="2:12" ht="15" x14ac:dyDescent="0.25">
      <c r="B4183" s="523" t="s">
        <v>2697</v>
      </c>
      <c r="C4183" s="522"/>
      <c r="D4183" s="522"/>
      <c r="E4183" s="522"/>
      <c r="F4183" s="522"/>
      <c r="G4183" s="522"/>
      <c r="H4183" s="522"/>
      <c r="I4183" s="522"/>
      <c r="J4183" s="522"/>
      <c r="K4183" s="522"/>
      <c r="L4183"/>
    </row>
    <row r="4184" spans="2:12" ht="15" x14ac:dyDescent="0.25">
      <c r="B4184" s="247" t="s">
        <v>38</v>
      </c>
      <c r="C4184" s="248" t="s">
        <v>24</v>
      </c>
      <c r="D4184" s="247" t="s">
        <v>50</v>
      </c>
      <c r="E4184" s="247" t="s">
        <v>45</v>
      </c>
      <c r="F4184" s="520" t="s">
        <v>2152</v>
      </c>
      <c r="G4184" s="522"/>
      <c r="H4184" s="249" t="s">
        <v>39</v>
      </c>
      <c r="I4184" s="248" t="s">
        <v>41</v>
      </c>
      <c r="J4184" s="248" t="s">
        <v>82</v>
      </c>
      <c r="K4184" s="248" t="s">
        <v>40</v>
      </c>
      <c r="L4184"/>
    </row>
    <row r="4185" spans="2:12" ht="15" x14ac:dyDescent="0.25">
      <c r="B4185" s="255" t="s">
        <v>2273</v>
      </c>
      <c r="C4185" s="256" t="s">
        <v>3669</v>
      </c>
      <c r="D4185" s="255" t="s">
        <v>462</v>
      </c>
      <c r="E4185" s="255" t="s">
        <v>3670</v>
      </c>
      <c r="F4185" s="518" t="s">
        <v>2283</v>
      </c>
      <c r="G4185" s="518"/>
      <c r="H4185" s="257" t="s">
        <v>268</v>
      </c>
      <c r="I4185" s="258">
        <v>1</v>
      </c>
      <c r="J4185" s="259" t="s">
        <v>3671</v>
      </c>
      <c r="K4185" s="270" t="s">
        <v>3671</v>
      </c>
      <c r="L4185"/>
    </row>
    <row r="4186" spans="2:12" ht="25.5" x14ac:dyDescent="0.25">
      <c r="B4186" s="255" t="s">
        <v>2273</v>
      </c>
      <c r="C4186" s="256" t="s">
        <v>2160</v>
      </c>
      <c r="D4186" s="255" t="s">
        <v>229</v>
      </c>
      <c r="E4186" s="255" t="s">
        <v>2161</v>
      </c>
      <c r="F4186" s="518" t="s">
        <v>2162</v>
      </c>
      <c r="G4186" s="518"/>
      <c r="H4186" s="257" t="s">
        <v>231</v>
      </c>
      <c r="I4186" s="258">
        <v>0.01</v>
      </c>
      <c r="J4186" s="259" t="s">
        <v>2220</v>
      </c>
      <c r="K4186" s="270" t="s">
        <v>2893</v>
      </c>
      <c r="L4186"/>
    </row>
    <row r="4187" spans="2:12" ht="25.5" x14ac:dyDescent="0.25">
      <c r="B4187" s="255" t="s">
        <v>2273</v>
      </c>
      <c r="C4187" s="256" t="s">
        <v>2176</v>
      </c>
      <c r="D4187" s="255" t="s">
        <v>229</v>
      </c>
      <c r="E4187" s="255" t="s">
        <v>2177</v>
      </c>
      <c r="F4187" s="518" t="s">
        <v>2162</v>
      </c>
      <c r="G4187" s="518"/>
      <c r="H4187" s="257" t="s">
        <v>231</v>
      </c>
      <c r="I4187" s="258">
        <v>0.01</v>
      </c>
      <c r="J4187" s="259" t="s">
        <v>2222</v>
      </c>
      <c r="K4187" s="270" t="s">
        <v>2130</v>
      </c>
      <c r="L4187"/>
    </row>
    <row r="4188" spans="2:12" ht="25.5" x14ac:dyDescent="0.25">
      <c r="B4188" s="260"/>
      <c r="C4188" s="260"/>
      <c r="D4188" s="260"/>
      <c r="E4188" s="260"/>
      <c r="F4188" s="260" t="s">
        <v>2274</v>
      </c>
      <c r="G4188" s="261">
        <v>0.2</v>
      </c>
      <c r="H4188" s="260" t="s">
        <v>2275</v>
      </c>
      <c r="I4188" s="261">
        <v>0.18</v>
      </c>
      <c r="J4188" s="260" t="s">
        <v>2276</v>
      </c>
      <c r="K4188" s="261">
        <v>0.38</v>
      </c>
      <c r="L4188"/>
    </row>
    <row r="4189" spans="2:12" ht="25.5" x14ac:dyDescent="0.25">
      <c r="B4189" s="260"/>
      <c r="C4189" s="260"/>
      <c r="D4189" s="260"/>
      <c r="E4189" s="260"/>
      <c r="F4189" s="260" t="s">
        <v>2277</v>
      </c>
      <c r="G4189" s="261">
        <v>0</v>
      </c>
      <c r="H4189" s="260"/>
      <c r="I4189" s="519" t="s">
        <v>2278</v>
      </c>
      <c r="J4189" s="519"/>
      <c r="K4189" s="261">
        <v>0.43</v>
      </c>
      <c r="L4189"/>
    </row>
    <row r="4190" spans="2:12" ht="15.75" thickBot="1" x14ac:dyDescent="0.3">
      <c r="B4190" s="222"/>
      <c r="C4190" s="222"/>
      <c r="D4190" s="222"/>
      <c r="E4190" s="222"/>
      <c r="F4190" s="222"/>
      <c r="G4190" s="222"/>
      <c r="H4190" s="222" t="s">
        <v>2279</v>
      </c>
      <c r="I4190" s="262" t="s">
        <v>3066</v>
      </c>
      <c r="J4190" s="222" t="s">
        <v>2280</v>
      </c>
      <c r="K4190" s="263">
        <v>44.72</v>
      </c>
      <c r="L4190"/>
    </row>
    <row r="4191" spans="2:12" ht="15.75" thickTop="1" x14ac:dyDescent="0.25">
      <c r="B4191" s="264"/>
      <c r="C4191" s="264"/>
      <c r="D4191" s="264"/>
      <c r="E4191" s="264"/>
      <c r="F4191" s="264"/>
      <c r="G4191" s="264"/>
      <c r="H4191" s="264"/>
      <c r="I4191" s="264"/>
      <c r="J4191" s="264"/>
      <c r="K4191" s="264"/>
      <c r="L4191"/>
    </row>
    <row r="4192" spans="2:12" ht="45" x14ac:dyDescent="0.25">
      <c r="B4192" s="247" t="s">
        <v>1287</v>
      </c>
      <c r="C4192" s="248" t="s">
        <v>24</v>
      </c>
      <c r="D4192" s="247" t="s">
        <v>50</v>
      </c>
      <c r="E4192" s="247" t="s">
        <v>45</v>
      </c>
      <c r="F4192" s="520" t="s">
        <v>2152</v>
      </c>
      <c r="G4192" s="520"/>
      <c r="H4192" s="249" t="s">
        <v>39</v>
      </c>
      <c r="I4192" s="248" t="s">
        <v>41</v>
      </c>
      <c r="J4192" s="248" t="s">
        <v>82</v>
      </c>
      <c r="K4192" s="248" t="s">
        <v>40</v>
      </c>
      <c r="L4192"/>
    </row>
    <row r="4193" spans="2:12" ht="25.5" x14ac:dyDescent="0.25">
      <c r="B4193" s="250" t="s">
        <v>2272</v>
      </c>
      <c r="C4193" s="251" t="s">
        <v>1288</v>
      </c>
      <c r="D4193" s="250" t="s">
        <v>462</v>
      </c>
      <c r="E4193" s="250" t="s">
        <v>1289</v>
      </c>
      <c r="F4193" s="521" t="s">
        <v>3668</v>
      </c>
      <c r="G4193" s="521"/>
      <c r="H4193" s="252" t="s">
        <v>268</v>
      </c>
      <c r="I4193" s="253">
        <v>1</v>
      </c>
      <c r="J4193" s="254">
        <v>0.5</v>
      </c>
      <c r="K4193" s="254">
        <v>0.5</v>
      </c>
      <c r="L4193"/>
    </row>
    <row r="4194" spans="2:12" ht="15" x14ac:dyDescent="0.25">
      <c r="B4194" s="247" t="s">
        <v>38</v>
      </c>
      <c r="C4194" s="248" t="s">
        <v>24</v>
      </c>
      <c r="D4194" s="247" t="s">
        <v>50</v>
      </c>
      <c r="E4194" s="247" t="s">
        <v>45</v>
      </c>
      <c r="F4194" s="520" t="s">
        <v>2152</v>
      </c>
      <c r="G4194" s="522"/>
      <c r="H4194" s="249" t="s">
        <v>39</v>
      </c>
      <c r="I4194" s="248" t="s">
        <v>41</v>
      </c>
      <c r="J4194" s="248" t="s">
        <v>82</v>
      </c>
      <c r="K4194" s="248" t="s">
        <v>40</v>
      </c>
      <c r="L4194"/>
    </row>
    <row r="4195" spans="2:12" ht="15" x14ac:dyDescent="0.25">
      <c r="B4195" s="255" t="s">
        <v>2273</v>
      </c>
      <c r="C4195" s="256" t="s">
        <v>3672</v>
      </c>
      <c r="D4195" s="255" t="s">
        <v>462</v>
      </c>
      <c r="E4195" s="255" t="s">
        <v>3673</v>
      </c>
      <c r="F4195" s="518" t="s">
        <v>2283</v>
      </c>
      <c r="G4195" s="518"/>
      <c r="H4195" s="257" t="s">
        <v>268</v>
      </c>
      <c r="I4195" s="258">
        <v>1</v>
      </c>
      <c r="J4195" s="259" t="s">
        <v>2817</v>
      </c>
      <c r="K4195" s="270" t="s">
        <v>2817</v>
      </c>
      <c r="L4195"/>
    </row>
    <row r="4196" spans="2:12" ht="25.5" x14ac:dyDescent="0.25">
      <c r="B4196" s="255" t="s">
        <v>2273</v>
      </c>
      <c r="C4196" s="256" t="s">
        <v>2176</v>
      </c>
      <c r="D4196" s="255" t="s">
        <v>229</v>
      </c>
      <c r="E4196" s="255" t="s">
        <v>2177</v>
      </c>
      <c r="F4196" s="518" t="s">
        <v>2162</v>
      </c>
      <c r="G4196" s="518"/>
      <c r="H4196" s="257" t="s">
        <v>231</v>
      </c>
      <c r="I4196" s="258">
        <v>0.01</v>
      </c>
      <c r="J4196" s="259" t="s">
        <v>2222</v>
      </c>
      <c r="K4196" s="270" t="s">
        <v>2130</v>
      </c>
      <c r="L4196"/>
    </row>
    <row r="4197" spans="2:12" ht="25.5" x14ac:dyDescent="0.25">
      <c r="B4197" s="255" t="s">
        <v>2273</v>
      </c>
      <c r="C4197" s="256" t="s">
        <v>2160</v>
      </c>
      <c r="D4197" s="255" t="s">
        <v>229</v>
      </c>
      <c r="E4197" s="255" t="s">
        <v>2161</v>
      </c>
      <c r="F4197" s="518" t="s">
        <v>2162</v>
      </c>
      <c r="G4197" s="518"/>
      <c r="H4197" s="257" t="s">
        <v>231</v>
      </c>
      <c r="I4197" s="258">
        <v>0.01</v>
      </c>
      <c r="J4197" s="259" t="s">
        <v>2220</v>
      </c>
      <c r="K4197" s="270" t="s">
        <v>2893</v>
      </c>
      <c r="L4197"/>
    </row>
    <row r="4198" spans="2:12" ht="15" x14ac:dyDescent="0.25">
      <c r="B4198" s="523" t="s">
        <v>2697</v>
      </c>
      <c r="C4198" s="522"/>
      <c r="D4198" s="522"/>
      <c r="E4198" s="522"/>
      <c r="F4198" s="522"/>
      <c r="G4198" s="522"/>
      <c r="H4198" s="522"/>
      <c r="I4198" s="522"/>
      <c r="J4198" s="522"/>
      <c r="K4198" s="522"/>
      <c r="L4198"/>
    </row>
    <row r="4199" spans="2:12" ht="15" x14ac:dyDescent="0.25">
      <c r="B4199" s="247" t="s">
        <v>38</v>
      </c>
      <c r="C4199" s="248" t="s">
        <v>24</v>
      </c>
      <c r="D4199" s="247" t="s">
        <v>50</v>
      </c>
      <c r="E4199" s="247" t="s">
        <v>45</v>
      </c>
      <c r="F4199" s="520" t="s">
        <v>2152</v>
      </c>
      <c r="G4199" s="522"/>
      <c r="H4199" s="249" t="s">
        <v>39</v>
      </c>
      <c r="I4199" s="248" t="s">
        <v>41</v>
      </c>
      <c r="J4199" s="248" t="s">
        <v>82</v>
      </c>
      <c r="K4199" s="248" t="s">
        <v>40</v>
      </c>
      <c r="L4199"/>
    </row>
    <row r="4200" spans="2:12" ht="15" x14ac:dyDescent="0.25">
      <c r="B4200" s="255" t="s">
        <v>2273</v>
      </c>
      <c r="C4200" s="256" t="s">
        <v>3672</v>
      </c>
      <c r="D4200" s="255" t="s">
        <v>462</v>
      </c>
      <c r="E4200" s="255" t="s">
        <v>3673</v>
      </c>
      <c r="F4200" s="518" t="s">
        <v>2283</v>
      </c>
      <c r="G4200" s="518"/>
      <c r="H4200" s="257" t="s">
        <v>268</v>
      </c>
      <c r="I4200" s="258">
        <v>1</v>
      </c>
      <c r="J4200" s="259" t="s">
        <v>2817</v>
      </c>
      <c r="K4200" s="270" t="s">
        <v>2817</v>
      </c>
      <c r="L4200"/>
    </row>
    <row r="4201" spans="2:12" ht="25.5" x14ac:dyDescent="0.25">
      <c r="B4201" s="255" t="s">
        <v>2273</v>
      </c>
      <c r="C4201" s="256" t="s">
        <v>2176</v>
      </c>
      <c r="D4201" s="255" t="s">
        <v>229</v>
      </c>
      <c r="E4201" s="255" t="s">
        <v>2177</v>
      </c>
      <c r="F4201" s="518" t="s">
        <v>2162</v>
      </c>
      <c r="G4201" s="518"/>
      <c r="H4201" s="257" t="s">
        <v>231</v>
      </c>
      <c r="I4201" s="258">
        <v>0.01</v>
      </c>
      <c r="J4201" s="259" t="s">
        <v>2222</v>
      </c>
      <c r="K4201" s="270" t="s">
        <v>2130</v>
      </c>
      <c r="L4201"/>
    </row>
    <row r="4202" spans="2:12" ht="25.5" x14ac:dyDescent="0.25">
      <c r="B4202" s="255" t="s">
        <v>2273</v>
      </c>
      <c r="C4202" s="256" t="s">
        <v>2160</v>
      </c>
      <c r="D4202" s="255" t="s">
        <v>229</v>
      </c>
      <c r="E4202" s="255" t="s">
        <v>2161</v>
      </c>
      <c r="F4202" s="518" t="s">
        <v>2162</v>
      </c>
      <c r="G4202" s="518"/>
      <c r="H4202" s="257" t="s">
        <v>231</v>
      </c>
      <c r="I4202" s="258">
        <v>0.01</v>
      </c>
      <c r="J4202" s="259" t="s">
        <v>2220</v>
      </c>
      <c r="K4202" s="270" t="s">
        <v>2893</v>
      </c>
      <c r="L4202"/>
    </row>
    <row r="4203" spans="2:12" ht="25.5" x14ac:dyDescent="0.25">
      <c r="B4203" s="260"/>
      <c r="C4203" s="260"/>
      <c r="D4203" s="260"/>
      <c r="E4203" s="260"/>
      <c r="F4203" s="260" t="s">
        <v>2274</v>
      </c>
      <c r="G4203" s="261">
        <v>0.2</v>
      </c>
      <c r="H4203" s="260" t="s">
        <v>2275</v>
      </c>
      <c r="I4203" s="261">
        <v>0.18</v>
      </c>
      <c r="J4203" s="260" t="s">
        <v>2276</v>
      </c>
      <c r="K4203" s="261">
        <v>0.38</v>
      </c>
      <c r="L4203"/>
    </row>
    <row r="4204" spans="2:12" ht="25.5" x14ac:dyDescent="0.25">
      <c r="B4204" s="260"/>
      <c r="C4204" s="260"/>
      <c r="D4204" s="260"/>
      <c r="E4204" s="260"/>
      <c r="F4204" s="260" t="s">
        <v>2277</v>
      </c>
      <c r="G4204" s="261">
        <v>0</v>
      </c>
      <c r="H4204" s="260"/>
      <c r="I4204" s="519" t="s">
        <v>2278</v>
      </c>
      <c r="J4204" s="519"/>
      <c r="K4204" s="261">
        <v>0.5</v>
      </c>
      <c r="L4204"/>
    </row>
    <row r="4205" spans="2:12" ht="15.75" thickBot="1" x14ac:dyDescent="0.3">
      <c r="B4205" s="222"/>
      <c r="C4205" s="222"/>
      <c r="D4205" s="222"/>
      <c r="E4205" s="222"/>
      <c r="F4205" s="222"/>
      <c r="G4205" s="222"/>
      <c r="H4205" s="222" t="s">
        <v>2279</v>
      </c>
      <c r="I4205" s="262" t="s">
        <v>2746</v>
      </c>
      <c r="J4205" s="222" t="s">
        <v>2280</v>
      </c>
      <c r="K4205" s="263">
        <v>41.5</v>
      </c>
      <c r="L4205"/>
    </row>
    <row r="4206" spans="2:12" ht="15.75" thickTop="1" x14ac:dyDescent="0.25">
      <c r="B4206" s="264"/>
      <c r="C4206" s="264"/>
      <c r="D4206" s="264"/>
      <c r="E4206" s="264"/>
      <c r="F4206" s="264"/>
      <c r="G4206" s="264"/>
      <c r="H4206" s="264"/>
      <c r="I4206" s="264"/>
      <c r="J4206" s="264"/>
      <c r="K4206" s="264"/>
      <c r="L4206"/>
    </row>
    <row r="4207" spans="2:12" ht="45" x14ac:dyDescent="0.25">
      <c r="B4207" s="247" t="s">
        <v>1290</v>
      </c>
      <c r="C4207" s="248" t="s">
        <v>24</v>
      </c>
      <c r="D4207" s="247" t="s">
        <v>50</v>
      </c>
      <c r="E4207" s="247" t="s">
        <v>45</v>
      </c>
      <c r="F4207" s="520" t="s">
        <v>2152</v>
      </c>
      <c r="G4207" s="520"/>
      <c r="H4207" s="249" t="s">
        <v>39</v>
      </c>
      <c r="I4207" s="248" t="s">
        <v>41</v>
      </c>
      <c r="J4207" s="248" t="s">
        <v>2271</v>
      </c>
      <c r="K4207" s="248" t="s">
        <v>82</v>
      </c>
      <c r="L4207" s="248" t="s">
        <v>40</v>
      </c>
    </row>
    <row r="4208" spans="2:12" ht="25.5" x14ac:dyDescent="0.25">
      <c r="B4208" s="250" t="s">
        <v>2272</v>
      </c>
      <c r="C4208" s="251" t="s">
        <v>1291</v>
      </c>
      <c r="D4208" s="250" t="s">
        <v>229</v>
      </c>
      <c r="E4208" s="250" t="s">
        <v>1292</v>
      </c>
      <c r="F4208" s="521">
        <v>7</v>
      </c>
      <c r="G4208" s="521"/>
      <c r="H4208" s="252" t="s">
        <v>279</v>
      </c>
      <c r="I4208" s="253">
        <v>1</v>
      </c>
      <c r="J4208" s="254"/>
      <c r="K4208" s="254">
        <v>0.74</v>
      </c>
      <c r="L4208" s="254">
        <v>0.74</v>
      </c>
    </row>
    <row r="4209" spans="2:12" ht="25.5" x14ac:dyDescent="0.25">
      <c r="B4209" s="255" t="s">
        <v>2273</v>
      </c>
      <c r="C4209" s="256" t="s">
        <v>2163</v>
      </c>
      <c r="D4209" s="255" t="s">
        <v>229</v>
      </c>
      <c r="E4209" s="255" t="s">
        <v>2164</v>
      </c>
      <c r="F4209" s="518" t="s">
        <v>2162</v>
      </c>
      <c r="G4209" s="518"/>
      <c r="H4209" s="257" t="s">
        <v>231</v>
      </c>
      <c r="I4209" s="258">
        <v>1.6E-2</v>
      </c>
      <c r="J4209" s="258">
        <v>0</v>
      </c>
      <c r="K4209" s="259">
        <v>16.78</v>
      </c>
      <c r="L4209" s="259">
        <v>0.27</v>
      </c>
    </row>
    <row r="4210" spans="2:12" ht="25.5" x14ac:dyDescent="0.25">
      <c r="B4210" s="255" t="s">
        <v>2273</v>
      </c>
      <c r="C4210" s="256" t="s">
        <v>3674</v>
      </c>
      <c r="D4210" s="255" t="s">
        <v>229</v>
      </c>
      <c r="E4210" s="255" t="s">
        <v>1292</v>
      </c>
      <c r="F4210" s="518" t="s">
        <v>2283</v>
      </c>
      <c r="G4210" s="518"/>
      <c r="H4210" s="257" t="s">
        <v>268</v>
      </c>
      <c r="I4210" s="258">
        <v>1</v>
      </c>
      <c r="J4210" s="258">
        <v>0</v>
      </c>
      <c r="K4210" s="259">
        <v>0.11</v>
      </c>
      <c r="L4210" s="259">
        <v>0.11</v>
      </c>
    </row>
    <row r="4211" spans="2:12" ht="25.5" x14ac:dyDescent="0.25">
      <c r="B4211" s="255" t="s">
        <v>2273</v>
      </c>
      <c r="C4211" s="256" t="s">
        <v>2176</v>
      </c>
      <c r="D4211" s="255" t="s">
        <v>229</v>
      </c>
      <c r="E4211" s="255" t="s">
        <v>2177</v>
      </c>
      <c r="F4211" s="518" t="s">
        <v>2162</v>
      </c>
      <c r="G4211" s="518"/>
      <c r="H4211" s="257" t="s">
        <v>231</v>
      </c>
      <c r="I4211" s="258">
        <v>1.6E-2</v>
      </c>
      <c r="J4211" s="258">
        <v>0</v>
      </c>
      <c r="K4211" s="259">
        <v>23.41</v>
      </c>
      <c r="L4211" s="259">
        <v>0.37</v>
      </c>
    </row>
    <row r="4212" spans="2:12" ht="25.5" x14ac:dyDescent="0.25">
      <c r="B4212" s="260"/>
      <c r="C4212" s="260"/>
      <c r="D4212" s="260"/>
      <c r="E4212" s="260"/>
      <c r="F4212" s="260"/>
      <c r="G4212" s="260" t="s">
        <v>2274</v>
      </c>
      <c r="H4212" s="261">
        <v>0.32</v>
      </c>
      <c r="I4212" s="260" t="s">
        <v>2275</v>
      </c>
      <c r="J4212" s="261">
        <v>0.31</v>
      </c>
      <c r="K4212" s="260" t="s">
        <v>2276</v>
      </c>
      <c r="L4212" s="261">
        <v>0.63</v>
      </c>
    </row>
    <row r="4213" spans="2:12" ht="25.5" x14ac:dyDescent="0.25">
      <c r="B4213" s="260"/>
      <c r="C4213" s="260"/>
      <c r="D4213" s="260"/>
      <c r="E4213" s="260"/>
      <c r="F4213" s="260"/>
      <c r="G4213" s="260" t="s">
        <v>2277</v>
      </c>
      <c r="H4213" s="261">
        <v>0</v>
      </c>
      <c r="I4213" s="519"/>
      <c r="J4213" s="519" t="s">
        <v>2278</v>
      </c>
      <c r="K4213" s="260"/>
      <c r="L4213" s="261">
        <v>0.74</v>
      </c>
    </row>
    <row r="4214" spans="2:12" ht="13.5" thickBot="1" x14ac:dyDescent="0.3">
      <c r="B4214" s="222"/>
      <c r="C4214" s="222"/>
      <c r="D4214" s="222"/>
      <c r="E4214" s="222"/>
      <c r="F4214" s="222"/>
      <c r="G4214" s="222"/>
      <c r="H4214" s="222"/>
      <c r="I4214" s="222" t="s">
        <v>2279</v>
      </c>
      <c r="J4214" s="262" t="s">
        <v>3675</v>
      </c>
      <c r="K4214" s="222" t="s">
        <v>2280</v>
      </c>
      <c r="L4214" s="263">
        <v>876.9</v>
      </c>
    </row>
    <row r="4215" spans="2:12" ht="13.5" thickTop="1" x14ac:dyDescent="0.25">
      <c r="B4215" s="264"/>
      <c r="C4215" s="264"/>
      <c r="D4215" s="264"/>
      <c r="E4215" s="264"/>
      <c r="F4215" s="264"/>
      <c r="G4215" s="264"/>
      <c r="H4215" s="264"/>
      <c r="I4215" s="264"/>
      <c r="J4215" s="264"/>
      <c r="K4215" s="264"/>
      <c r="L4215" s="264"/>
    </row>
    <row r="4216" spans="2:12" ht="45" x14ac:dyDescent="0.25">
      <c r="B4216" s="247" t="s">
        <v>1293</v>
      </c>
      <c r="C4216" s="248" t="s">
        <v>24</v>
      </c>
      <c r="D4216" s="247" t="s">
        <v>50</v>
      </c>
      <c r="E4216" s="247" t="s">
        <v>45</v>
      </c>
      <c r="F4216" s="520" t="s">
        <v>2152</v>
      </c>
      <c r="G4216" s="520"/>
      <c r="H4216" s="249" t="s">
        <v>39</v>
      </c>
      <c r="I4216" s="248" t="s">
        <v>41</v>
      </c>
      <c r="J4216" s="248" t="s">
        <v>2271</v>
      </c>
      <c r="K4216" s="248" t="s">
        <v>82</v>
      </c>
      <c r="L4216" s="248" t="s">
        <v>40</v>
      </c>
    </row>
    <row r="4217" spans="2:12" ht="25.5" x14ac:dyDescent="0.25">
      <c r="B4217" s="250" t="s">
        <v>2272</v>
      </c>
      <c r="C4217" s="251" t="s">
        <v>1294</v>
      </c>
      <c r="D4217" s="250" t="s">
        <v>229</v>
      </c>
      <c r="E4217" s="250" t="s">
        <v>1295</v>
      </c>
      <c r="F4217" s="521">
        <v>7</v>
      </c>
      <c r="G4217" s="521"/>
      <c r="H4217" s="252" t="s">
        <v>279</v>
      </c>
      <c r="I4217" s="253">
        <v>1</v>
      </c>
      <c r="J4217" s="254"/>
      <c r="K4217" s="254">
        <v>0.82</v>
      </c>
      <c r="L4217" s="254">
        <v>0.82</v>
      </c>
    </row>
    <row r="4218" spans="2:12" ht="25.5" x14ac:dyDescent="0.25">
      <c r="B4218" s="255" t="s">
        <v>2273</v>
      </c>
      <c r="C4218" s="256" t="s">
        <v>3676</v>
      </c>
      <c r="D4218" s="255" t="s">
        <v>229</v>
      </c>
      <c r="E4218" s="255" t="s">
        <v>1295</v>
      </c>
      <c r="F4218" s="518" t="s">
        <v>2283</v>
      </c>
      <c r="G4218" s="518"/>
      <c r="H4218" s="257" t="s">
        <v>268</v>
      </c>
      <c r="I4218" s="258">
        <v>1</v>
      </c>
      <c r="J4218" s="258">
        <v>0</v>
      </c>
      <c r="K4218" s="259">
        <v>0.19</v>
      </c>
      <c r="L4218" s="259">
        <v>0.19</v>
      </c>
    </row>
    <row r="4219" spans="2:12" ht="25.5" x14ac:dyDescent="0.25">
      <c r="B4219" s="255" t="s">
        <v>2273</v>
      </c>
      <c r="C4219" s="256" t="s">
        <v>2176</v>
      </c>
      <c r="D4219" s="255" t="s">
        <v>229</v>
      </c>
      <c r="E4219" s="255" t="s">
        <v>2177</v>
      </c>
      <c r="F4219" s="518" t="s">
        <v>2162</v>
      </c>
      <c r="G4219" s="518"/>
      <c r="H4219" s="257" t="s">
        <v>231</v>
      </c>
      <c r="I4219" s="258">
        <v>1.6E-2</v>
      </c>
      <c r="J4219" s="258">
        <v>0</v>
      </c>
      <c r="K4219" s="259">
        <v>23.41</v>
      </c>
      <c r="L4219" s="259">
        <v>0.37</v>
      </c>
    </row>
    <row r="4220" spans="2:12" ht="25.5" x14ac:dyDescent="0.25">
      <c r="B4220" s="255" t="s">
        <v>2273</v>
      </c>
      <c r="C4220" s="256" t="s">
        <v>2163</v>
      </c>
      <c r="D4220" s="255" t="s">
        <v>229</v>
      </c>
      <c r="E4220" s="255" t="s">
        <v>2164</v>
      </c>
      <c r="F4220" s="518" t="s">
        <v>2162</v>
      </c>
      <c r="G4220" s="518"/>
      <c r="H4220" s="257" t="s">
        <v>231</v>
      </c>
      <c r="I4220" s="258">
        <v>1.6E-2</v>
      </c>
      <c r="J4220" s="258">
        <v>0</v>
      </c>
      <c r="K4220" s="259">
        <v>16.78</v>
      </c>
      <c r="L4220" s="259">
        <v>0.27</v>
      </c>
    </row>
    <row r="4221" spans="2:12" ht="25.5" x14ac:dyDescent="0.25">
      <c r="B4221" s="260"/>
      <c r="C4221" s="260"/>
      <c r="D4221" s="260"/>
      <c r="E4221" s="260"/>
      <c r="F4221" s="260"/>
      <c r="G4221" s="260" t="s">
        <v>2274</v>
      </c>
      <c r="H4221" s="261">
        <v>0.32</v>
      </c>
      <c r="I4221" s="260" t="s">
        <v>2275</v>
      </c>
      <c r="J4221" s="261">
        <v>0.31</v>
      </c>
      <c r="K4221" s="260" t="s">
        <v>2276</v>
      </c>
      <c r="L4221" s="261">
        <v>0.63</v>
      </c>
    </row>
    <row r="4222" spans="2:12" ht="25.5" x14ac:dyDescent="0.25">
      <c r="B4222" s="260"/>
      <c r="C4222" s="260"/>
      <c r="D4222" s="260"/>
      <c r="E4222" s="260"/>
      <c r="F4222" s="260"/>
      <c r="G4222" s="260" t="s">
        <v>2277</v>
      </c>
      <c r="H4222" s="261">
        <v>0</v>
      </c>
      <c r="I4222" s="519"/>
      <c r="J4222" s="519" t="s">
        <v>2278</v>
      </c>
      <c r="K4222" s="260"/>
      <c r="L4222" s="261">
        <v>0.82</v>
      </c>
    </row>
    <row r="4223" spans="2:12" ht="13.5" thickBot="1" x14ac:dyDescent="0.3">
      <c r="B4223" s="222"/>
      <c r="C4223" s="222"/>
      <c r="D4223" s="222"/>
      <c r="E4223" s="222"/>
      <c r="F4223" s="222"/>
      <c r="G4223" s="222"/>
      <c r="H4223" s="222"/>
      <c r="I4223" s="222" t="s">
        <v>2279</v>
      </c>
      <c r="J4223" s="262" t="s">
        <v>3677</v>
      </c>
      <c r="K4223" s="222" t="s">
        <v>2280</v>
      </c>
      <c r="L4223" s="263">
        <v>63.96</v>
      </c>
    </row>
    <row r="4224" spans="2:12" ht="13.5" thickTop="1" x14ac:dyDescent="0.25">
      <c r="B4224" s="264"/>
      <c r="C4224" s="264"/>
      <c r="D4224" s="264"/>
      <c r="E4224" s="264"/>
      <c r="F4224" s="264"/>
      <c r="G4224" s="264"/>
      <c r="H4224" s="264"/>
      <c r="I4224" s="264"/>
      <c r="J4224" s="264"/>
      <c r="K4224" s="264"/>
      <c r="L4224" s="264"/>
    </row>
    <row r="4225" spans="2:12" ht="45" x14ac:dyDescent="0.25">
      <c r="B4225" s="247" t="s">
        <v>1296</v>
      </c>
      <c r="C4225" s="248" t="s">
        <v>24</v>
      </c>
      <c r="D4225" s="247" t="s">
        <v>50</v>
      </c>
      <c r="E4225" s="247" t="s">
        <v>45</v>
      </c>
      <c r="F4225" s="520" t="s">
        <v>2152</v>
      </c>
      <c r="G4225" s="520"/>
      <c r="H4225" s="249" t="s">
        <v>39</v>
      </c>
      <c r="I4225" s="248" t="s">
        <v>41</v>
      </c>
      <c r="J4225" s="248" t="s">
        <v>2271</v>
      </c>
      <c r="K4225" s="248" t="s">
        <v>82</v>
      </c>
      <c r="L4225" s="248" t="s">
        <v>40</v>
      </c>
    </row>
    <row r="4226" spans="2:12" ht="25.5" x14ac:dyDescent="0.25">
      <c r="B4226" s="250" t="s">
        <v>2272</v>
      </c>
      <c r="C4226" s="251" t="s">
        <v>1297</v>
      </c>
      <c r="D4226" s="250" t="s">
        <v>229</v>
      </c>
      <c r="E4226" s="250" t="s">
        <v>1298</v>
      </c>
      <c r="F4226" s="521">
        <v>7</v>
      </c>
      <c r="G4226" s="521"/>
      <c r="H4226" s="252" t="s">
        <v>279</v>
      </c>
      <c r="I4226" s="253">
        <v>1</v>
      </c>
      <c r="J4226" s="254"/>
      <c r="K4226" s="254">
        <v>0.86</v>
      </c>
      <c r="L4226" s="254">
        <v>0.86</v>
      </c>
    </row>
    <row r="4227" spans="2:12" ht="25.5" x14ac:dyDescent="0.25">
      <c r="B4227" s="255" t="s">
        <v>2273</v>
      </c>
      <c r="C4227" s="256" t="s">
        <v>2176</v>
      </c>
      <c r="D4227" s="255" t="s">
        <v>229</v>
      </c>
      <c r="E4227" s="255" t="s">
        <v>2177</v>
      </c>
      <c r="F4227" s="518" t="s">
        <v>2162</v>
      </c>
      <c r="G4227" s="518"/>
      <c r="H4227" s="257" t="s">
        <v>231</v>
      </c>
      <c r="I4227" s="258">
        <v>1.6E-2</v>
      </c>
      <c r="J4227" s="258">
        <v>0</v>
      </c>
      <c r="K4227" s="259">
        <v>23.41</v>
      </c>
      <c r="L4227" s="259">
        <v>0.37</v>
      </c>
    </row>
    <row r="4228" spans="2:12" ht="25.5" x14ac:dyDescent="0.25">
      <c r="B4228" s="255" t="s">
        <v>2273</v>
      </c>
      <c r="C4228" s="256" t="s">
        <v>2163</v>
      </c>
      <c r="D4228" s="255" t="s">
        <v>229</v>
      </c>
      <c r="E4228" s="255" t="s">
        <v>2164</v>
      </c>
      <c r="F4228" s="518" t="s">
        <v>2162</v>
      </c>
      <c r="G4228" s="518"/>
      <c r="H4228" s="257" t="s">
        <v>231</v>
      </c>
      <c r="I4228" s="258">
        <v>1.6E-2</v>
      </c>
      <c r="J4228" s="258">
        <v>0</v>
      </c>
      <c r="K4228" s="259">
        <v>16.78</v>
      </c>
      <c r="L4228" s="259">
        <v>0.27</v>
      </c>
    </row>
    <row r="4229" spans="2:12" ht="25.5" x14ac:dyDescent="0.25">
      <c r="B4229" s="255" t="s">
        <v>2273</v>
      </c>
      <c r="C4229" s="256" t="s">
        <v>2938</v>
      </c>
      <c r="D4229" s="255" t="s">
        <v>229</v>
      </c>
      <c r="E4229" s="255" t="s">
        <v>1298</v>
      </c>
      <c r="F4229" s="518" t="s">
        <v>2283</v>
      </c>
      <c r="G4229" s="518"/>
      <c r="H4229" s="257" t="s">
        <v>268</v>
      </c>
      <c r="I4229" s="258">
        <v>1</v>
      </c>
      <c r="J4229" s="258">
        <v>0</v>
      </c>
      <c r="K4229" s="259">
        <v>0.23</v>
      </c>
      <c r="L4229" s="259">
        <v>0.23</v>
      </c>
    </row>
    <row r="4230" spans="2:12" ht="25.5" x14ac:dyDescent="0.25">
      <c r="B4230" s="260"/>
      <c r="C4230" s="260"/>
      <c r="D4230" s="260"/>
      <c r="E4230" s="260"/>
      <c r="F4230" s="260"/>
      <c r="G4230" s="260" t="s">
        <v>2274</v>
      </c>
      <c r="H4230" s="261">
        <v>0.32</v>
      </c>
      <c r="I4230" s="260" t="s">
        <v>2275</v>
      </c>
      <c r="J4230" s="261">
        <v>0.31</v>
      </c>
      <c r="K4230" s="260" t="s">
        <v>2276</v>
      </c>
      <c r="L4230" s="261">
        <v>0.63</v>
      </c>
    </row>
    <row r="4231" spans="2:12" ht="25.5" x14ac:dyDescent="0.25">
      <c r="B4231" s="260"/>
      <c r="C4231" s="260"/>
      <c r="D4231" s="260"/>
      <c r="E4231" s="260"/>
      <c r="F4231" s="260"/>
      <c r="G4231" s="260" t="s">
        <v>2277</v>
      </c>
      <c r="H4231" s="261">
        <v>0</v>
      </c>
      <c r="I4231" s="519"/>
      <c r="J4231" s="519" t="s">
        <v>2278</v>
      </c>
      <c r="K4231" s="260"/>
      <c r="L4231" s="261">
        <v>0.86</v>
      </c>
    </row>
    <row r="4232" spans="2:12" ht="13.5" thickBot="1" x14ac:dyDescent="0.3">
      <c r="B4232" s="222"/>
      <c r="C4232" s="222"/>
      <c r="D4232" s="222"/>
      <c r="E4232" s="222"/>
      <c r="F4232" s="222"/>
      <c r="G4232" s="222"/>
      <c r="H4232" s="222"/>
      <c r="I4232" s="222" t="s">
        <v>2279</v>
      </c>
      <c r="J4232" s="262" t="s">
        <v>3678</v>
      </c>
      <c r="K4232" s="222" t="s">
        <v>2280</v>
      </c>
      <c r="L4232" s="263">
        <v>49.02</v>
      </c>
    </row>
    <row r="4233" spans="2:12" ht="13.5" thickTop="1" x14ac:dyDescent="0.25">
      <c r="B4233" s="264"/>
      <c r="C4233" s="264"/>
      <c r="D4233" s="264"/>
      <c r="E4233" s="264"/>
      <c r="F4233" s="264"/>
      <c r="G4233" s="264"/>
      <c r="H4233" s="264"/>
      <c r="I4233" s="264"/>
      <c r="J4233" s="264"/>
      <c r="K4233" s="264"/>
      <c r="L4233" s="264"/>
    </row>
    <row r="4234" spans="2:12" ht="45" x14ac:dyDescent="0.25">
      <c r="B4234" s="247" t="s">
        <v>1299</v>
      </c>
      <c r="C4234" s="248" t="s">
        <v>24</v>
      </c>
      <c r="D4234" s="247" t="s">
        <v>50</v>
      </c>
      <c r="E4234" s="247" t="s">
        <v>45</v>
      </c>
      <c r="F4234" s="520" t="s">
        <v>2152</v>
      </c>
      <c r="G4234" s="520"/>
      <c r="H4234" s="249" t="s">
        <v>39</v>
      </c>
      <c r="I4234" s="248" t="s">
        <v>41</v>
      </c>
      <c r="J4234" s="248" t="s">
        <v>2271</v>
      </c>
      <c r="K4234" s="248" t="s">
        <v>82</v>
      </c>
      <c r="L4234" s="248" t="s">
        <v>40</v>
      </c>
    </row>
    <row r="4235" spans="2:12" ht="25.5" x14ac:dyDescent="0.25">
      <c r="B4235" s="250" t="s">
        <v>2272</v>
      </c>
      <c r="C4235" s="251" t="s">
        <v>1300</v>
      </c>
      <c r="D4235" s="250" t="s">
        <v>229</v>
      </c>
      <c r="E4235" s="250" t="s">
        <v>1301</v>
      </c>
      <c r="F4235" s="521">
        <v>7</v>
      </c>
      <c r="G4235" s="521"/>
      <c r="H4235" s="252" t="s">
        <v>279</v>
      </c>
      <c r="I4235" s="253">
        <v>1</v>
      </c>
      <c r="J4235" s="254"/>
      <c r="K4235" s="254">
        <v>0.52</v>
      </c>
      <c r="L4235" s="254">
        <v>0.52</v>
      </c>
    </row>
    <row r="4236" spans="2:12" ht="25.5" x14ac:dyDescent="0.25">
      <c r="B4236" s="255" t="s">
        <v>2273</v>
      </c>
      <c r="C4236" s="256" t="s">
        <v>2176</v>
      </c>
      <c r="D4236" s="255" t="s">
        <v>229</v>
      </c>
      <c r="E4236" s="255" t="s">
        <v>2177</v>
      </c>
      <c r="F4236" s="518" t="s">
        <v>2162</v>
      </c>
      <c r="G4236" s="518"/>
      <c r="H4236" s="257" t="s">
        <v>231</v>
      </c>
      <c r="I4236" s="258">
        <v>1.01E-2</v>
      </c>
      <c r="J4236" s="258">
        <v>0</v>
      </c>
      <c r="K4236" s="259">
        <v>23.41</v>
      </c>
      <c r="L4236" s="259">
        <v>0.24</v>
      </c>
    </row>
    <row r="4237" spans="2:12" ht="25.5" x14ac:dyDescent="0.25">
      <c r="B4237" s="255" t="s">
        <v>2273</v>
      </c>
      <c r="C4237" s="256" t="s">
        <v>2163</v>
      </c>
      <c r="D4237" s="255" t="s">
        <v>229</v>
      </c>
      <c r="E4237" s="255" t="s">
        <v>2164</v>
      </c>
      <c r="F4237" s="518" t="s">
        <v>2162</v>
      </c>
      <c r="G4237" s="518"/>
      <c r="H4237" s="257" t="s">
        <v>231</v>
      </c>
      <c r="I4237" s="258">
        <v>1.01E-2</v>
      </c>
      <c r="J4237" s="258">
        <v>0</v>
      </c>
      <c r="K4237" s="259">
        <v>16.78</v>
      </c>
      <c r="L4237" s="259">
        <v>0.17</v>
      </c>
    </row>
    <row r="4238" spans="2:12" ht="25.5" x14ac:dyDescent="0.25">
      <c r="B4238" s="255" t="s">
        <v>2273</v>
      </c>
      <c r="C4238" s="256" t="s">
        <v>3679</v>
      </c>
      <c r="D4238" s="255" t="s">
        <v>229</v>
      </c>
      <c r="E4238" s="255" t="s">
        <v>1301</v>
      </c>
      <c r="F4238" s="518" t="s">
        <v>2283</v>
      </c>
      <c r="G4238" s="518"/>
      <c r="H4238" s="257" t="s">
        <v>268</v>
      </c>
      <c r="I4238" s="258">
        <v>1</v>
      </c>
      <c r="J4238" s="258">
        <v>0</v>
      </c>
      <c r="K4238" s="259">
        <v>0.13</v>
      </c>
      <c r="L4238" s="259">
        <v>0.13</v>
      </c>
    </row>
    <row r="4239" spans="2:12" ht="25.5" x14ac:dyDescent="0.25">
      <c r="B4239" s="260"/>
      <c r="C4239" s="260"/>
      <c r="D4239" s="260"/>
      <c r="E4239" s="260"/>
      <c r="F4239" s="260"/>
      <c r="G4239" s="260" t="s">
        <v>2274</v>
      </c>
      <c r="H4239" s="261">
        <v>0.2</v>
      </c>
      <c r="I4239" s="260" t="s">
        <v>2275</v>
      </c>
      <c r="J4239" s="261">
        <v>0.19</v>
      </c>
      <c r="K4239" s="260" t="s">
        <v>2276</v>
      </c>
      <c r="L4239" s="261">
        <v>0.39</v>
      </c>
    </row>
    <row r="4240" spans="2:12" ht="25.5" x14ac:dyDescent="0.25">
      <c r="B4240" s="260"/>
      <c r="C4240" s="260"/>
      <c r="D4240" s="260"/>
      <c r="E4240" s="260"/>
      <c r="F4240" s="260"/>
      <c r="G4240" s="260" t="s">
        <v>2277</v>
      </c>
      <c r="H4240" s="261">
        <v>0</v>
      </c>
      <c r="I4240" s="519"/>
      <c r="J4240" s="519" t="s">
        <v>2278</v>
      </c>
      <c r="K4240" s="260"/>
      <c r="L4240" s="261">
        <v>0.52</v>
      </c>
    </row>
    <row r="4241" spans="2:12" ht="13.5" thickBot="1" x14ac:dyDescent="0.3">
      <c r="B4241" s="222"/>
      <c r="C4241" s="222"/>
      <c r="D4241" s="222"/>
      <c r="E4241" s="222"/>
      <c r="F4241" s="222"/>
      <c r="G4241" s="222"/>
      <c r="H4241" s="222"/>
      <c r="I4241" s="222" t="s">
        <v>2279</v>
      </c>
      <c r="J4241" s="262" t="s">
        <v>3675</v>
      </c>
      <c r="K4241" s="222" t="s">
        <v>2280</v>
      </c>
      <c r="L4241" s="263">
        <v>616.20000000000005</v>
      </c>
    </row>
    <row r="4242" spans="2:12" ht="13.5" thickTop="1" x14ac:dyDescent="0.25">
      <c r="B4242" s="264"/>
      <c r="C4242" s="264"/>
      <c r="D4242" s="264"/>
      <c r="E4242" s="264"/>
      <c r="F4242" s="264"/>
      <c r="G4242" s="264"/>
      <c r="H4242" s="264"/>
      <c r="I4242" s="264"/>
      <c r="J4242" s="264"/>
      <c r="K4242" s="264"/>
      <c r="L4242" s="264"/>
    </row>
    <row r="4243" spans="2:12" ht="45" x14ac:dyDescent="0.25">
      <c r="B4243" s="247" t="s">
        <v>1302</v>
      </c>
      <c r="C4243" s="248" t="s">
        <v>24</v>
      </c>
      <c r="D4243" s="247" t="s">
        <v>50</v>
      </c>
      <c r="E4243" s="247" t="s">
        <v>45</v>
      </c>
      <c r="F4243" s="520" t="s">
        <v>2152</v>
      </c>
      <c r="G4243" s="520"/>
      <c r="H4243" s="249" t="s">
        <v>39</v>
      </c>
      <c r="I4243" s="248" t="s">
        <v>41</v>
      </c>
      <c r="J4243" s="248" t="s">
        <v>2271</v>
      </c>
      <c r="K4243" s="248" t="s">
        <v>82</v>
      </c>
      <c r="L4243" s="248" t="s">
        <v>40</v>
      </c>
    </row>
    <row r="4244" spans="2:12" ht="25.5" x14ac:dyDescent="0.25">
      <c r="B4244" s="250" t="s">
        <v>2272</v>
      </c>
      <c r="C4244" s="251" t="s">
        <v>1303</v>
      </c>
      <c r="D4244" s="250" t="s">
        <v>229</v>
      </c>
      <c r="E4244" s="250" t="s">
        <v>1304</v>
      </c>
      <c r="F4244" s="521">
        <v>7</v>
      </c>
      <c r="G4244" s="521"/>
      <c r="H4244" s="252" t="s">
        <v>279</v>
      </c>
      <c r="I4244" s="253">
        <v>1</v>
      </c>
      <c r="J4244" s="254"/>
      <c r="K4244" s="254">
        <v>0.6</v>
      </c>
      <c r="L4244" s="254">
        <v>0.6</v>
      </c>
    </row>
    <row r="4245" spans="2:12" ht="25.5" x14ac:dyDescent="0.25">
      <c r="B4245" s="255" t="s">
        <v>2273</v>
      </c>
      <c r="C4245" s="256" t="s">
        <v>2163</v>
      </c>
      <c r="D4245" s="255" t="s">
        <v>229</v>
      </c>
      <c r="E4245" s="255" t="s">
        <v>2164</v>
      </c>
      <c r="F4245" s="518" t="s">
        <v>2162</v>
      </c>
      <c r="G4245" s="518"/>
      <c r="H4245" s="257" t="s">
        <v>231</v>
      </c>
      <c r="I4245" s="258">
        <v>1.01E-2</v>
      </c>
      <c r="J4245" s="258">
        <v>0</v>
      </c>
      <c r="K4245" s="259">
        <v>16.78</v>
      </c>
      <c r="L4245" s="259">
        <v>0.17</v>
      </c>
    </row>
    <row r="4246" spans="2:12" ht="25.5" x14ac:dyDescent="0.25">
      <c r="B4246" s="255" t="s">
        <v>2273</v>
      </c>
      <c r="C4246" s="256" t="s">
        <v>2176</v>
      </c>
      <c r="D4246" s="255" t="s">
        <v>229</v>
      </c>
      <c r="E4246" s="255" t="s">
        <v>2177</v>
      </c>
      <c r="F4246" s="518" t="s">
        <v>2162</v>
      </c>
      <c r="G4246" s="518"/>
      <c r="H4246" s="257" t="s">
        <v>231</v>
      </c>
      <c r="I4246" s="258">
        <v>1.01E-2</v>
      </c>
      <c r="J4246" s="258">
        <v>0</v>
      </c>
      <c r="K4246" s="259">
        <v>23.41</v>
      </c>
      <c r="L4246" s="259">
        <v>0.24</v>
      </c>
    </row>
    <row r="4247" spans="2:12" ht="25.5" x14ac:dyDescent="0.25">
      <c r="B4247" s="255" t="s">
        <v>2273</v>
      </c>
      <c r="C4247" s="256" t="s">
        <v>3680</v>
      </c>
      <c r="D4247" s="255" t="s">
        <v>229</v>
      </c>
      <c r="E4247" s="255" t="s">
        <v>1304</v>
      </c>
      <c r="F4247" s="518" t="s">
        <v>2283</v>
      </c>
      <c r="G4247" s="518"/>
      <c r="H4247" s="257" t="s">
        <v>268</v>
      </c>
      <c r="I4247" s="258">
        <v>1</v>
      </c>
      <c r="J4247" s="258">
        <v>0</v>
      </c>
      <c r="K4247" s="259">
        <v>0.21</v>
      </c>
      <c r="L4247" s="259">
        <v>0.21</v>
      </c>
    </row>
    <row r="4248" spans="2:12" ht="25.5" x14ac:dyDescent="0.25">
      <c r="B4248" s="260"/>
      <c r="C4248" s="260"/>
      <c r="D4248" s="260"/>
      <c r="E4248" s="260"/>
      <c r="F4248" s="260"/>
      <c r="G4248" s="260" t="s">
        <v>2274</v>
      </c>
      <c r="H4248" s="261">
        <v>0.2</v>
      </c>
      <c r="I4248" s="260" t="s">
        <v>2275</v>
      </c>
      <c r="J4248" s="261">
        <v>0.19</v>
      </c>
      <c r="K4248" s="260" t="s">
        <v>2276</v>
      </c>
      <c r="L4248" s="261">
        <v>0.39</v>
      </c>
    </row>
    <row r="4249" spans="2:12" ht="25.5" x14ac:dyDescent="0.25">
      <c r="B4249" s="260"/>
      <c r="C4249" s="260"/>
      <c r="D4249" s="260"/>
      <c r="E4249" s="260"/>
      <c r="F4249" s="260"/>
      <c r="G4249" s="260" t="s">
        <v>2277</v>
      </c>
      <c r="H4249" s="261">
        <v>0</v>
      </c>
      <c r="I4249" s="519"/>
      <c r="J4249" s="519" t="s">
        <v>2278</v>
      </c>
      <c r="K4249" s="260"/>
      <c r="L4249" s="261">
        <v>0.6</v>
      </c>
    </row>
    <row r="4250" spans="2:12" ht="13.5" thickBot="1" x14ac:dyDescent="0.3">
      <c r="B4250" s="222"/>
      <c r="C4250" s="222"/>
      <c r="D4250" s="222"/>
      <c r="E4250" s="222"/>
      <c r="F4250" s="222"/>
      <c r="G4250" s="222"/>
      <c r="H4250" s="222"/>
      <c r="I4250" s="222" t="s">
        <v>2279</v>
      </c>
      <c r="J4250" s="262" t="s">
        <v>3677</v>
      </c>
      <c r="K4250" s="222" t="s">
        <v>2280</v>
      </c>
      <c r="L4250" s="263">
        <v>46.8</v>
      </c>
    </row>
    <row r="4251" spans="2:12" ht="13.5" thickTop="1" x14ac:dyDescent="0.25">
      <c r="B4251" s="264"/>
      <c r="C4251" s="264"/>
      <c r="D4251" s="264"/>
      <c r="E4251" s="264"/>
      <c r="F4251" s="264"/>
      <c r="G4251" s="264"/>
      <c r="H4251" s="264"/>
      <c r="I4251" s="264"/>
      <c r="J4251" s="264"/>
      <c r="K4251" s="264"/>
      <c r="L4251" s="264"/>
    </row>
    <row r="4252" spans="2:12" ht="45" x14ac:dyDescent="0.25">
      <c r="B4252" s="247" t="s">
        <v>1305</v>
      </c>
      <c r="C4252" s="248" t="s">
        <v>24</v>
      </c>
      <c r="D4252" s="247" t="s">
        <v>50</v>
      </c>
      <c r="E4252" s="247" t="s">
        <v>45</v>
      </c>
      <c r="F4252" s="520" t="s">
        <v>2152</v>
      </c>
      <c r="G4252" s="520"/>
      <c r="H4252" s="249" t="s">
        <v>39</v>
      </c>
      <c r="I4252" s="248" t="s">
        <v>41</v>
      </c>
      <c r="J4252" s="248" t="s">
        <v>2271</v>
      </c>
      <c r="K4252" s="248" t="s">
        <v>82</v>
      </c>
      <c r="L4252" s="248" t="s">
        <v>40</v>
      </c>
    </row>
    <row r="4253" spans="2:12" ht="25.5" x14ac:dyDescent="0.25">
      <c r="B4253" s="250" t="s">
        <v>2272</v>
      </c>
      <c r="C4253" s="251" t="s">
        <v>1306</v>
      </c>
      <c r="D4253" s="250" t="s">
        <v>229</v>
      </c>
      <c r="E4253" s="250" t="s">
        <v>1307</v>
      </c>
      <c r="F4253" s="521">
        <v>7</v>
      </c>
      <c r="G4253" s="521"/>
      <c r="H4253" s="252" t="s">
        <v>279</v>
      </c>
      <c r="I4253" s="253">
        <v>1</v>
      </c>
      <c r="J4253" s="254"/>
      <c r="K4253" s="254">
        <v>0.56000000000000005</v>
      </c>
      <c r="L4253" s="254">
        <v>0.56000000000000005</v>
      </c>
    </row>
    <row r="4254" spans="2:12" ht="25.5" x14ac:dyDescent="0.25">
      <c r="B4254" s="255" t="s">
        <v>2273</v>
      </c>
      <c r="C4254" s="256" t="s">
        <v>2163</v>
      </c>
      <c r="D4254" s="255" t="s">
        <v>229</v>
      </c>
      <c r="E4254" s="255" t="s">
        <v>2164</v>
      </c>
      <c r="F4254" s="518" t="s">
        <v>2162</v>
      </c>
      <c r="G4254" s="518"/>
      <c r="H4254" s="257" t="s">
        <v>231</v>
      </c>
      <c r="I4254" s="258">
        <v>6.6E-3</v>
      </c>
      <c r="J4254" s="258">
        <v>0</v>
      </c>
      <c r="K4254" s="259">
        <v>16.78</v>
      </c>
      <c r="L4254" s="259">
        <v>0.11</v>
      </c>
    </row>
    <row r="4255" spans="2:12" ht="25.5" x14ac:dyDescent="0.25">
      <c r="B4255" s="255" t="s">
        <v>2273</v>
      </c>
      <c r="C4255" s="256" t="s">
        <v>2935</v>
      </c>
      <c r="D4255" s="255" t="s">
        <v>229</v>
      </c>
      <c r="E4255" s="255" t="s">
        <v>2936</v>
      </c>
      <c r="F4255" s="518" t="s">
        <v>2283</v>
      </c>
      <c r="G4255" s="518"/>
      <c r="H4255" s="257" t="s">
        <v>268</v>
      </c>
      <c r="I4255" s="258">
        <v>1</v>
      </c>
      <c r="J4255" s="258">
        <v>0</v>
      </c>
      <c r="K4255" s="259">
        <v>0.3</v>
      </c>
      <c r="L4255" s="259">
        <v>0.3</v>
      </c>
    </row>
    <row r="4256" spans="2:12" ht="25.5" x14ac:dyDescent="0.25">
      <c r="B4256" s="255" t="s">
        <v>2273</v>
      </c>
      <c r="C4256" s="256" t="s">
        <v>2176</v>
      </c>
      <c r="D4256" s="255" t="s">
        <v>229</v>
      </c>
      <c r="E4256" s="255" t="s">
        <v>2177</v>
      </c>
      <c r="F4256" s="518" t="s">
        <v>2162</v>
      </c>
      <c r="G4256" s="518"/>
      <c r="H4256" s="257" t="s">
        <v>231</v>
      </c>
      <c r="I4256" s="258">
        <v>6.6E-3</v>
      </c>
      <c r="J4256" s="258">
        <v>0</v>
      </c>
      <c r="K4256" s="259">
        <v>23.41</v>
      </c>
      <c r="L4256" s="259">
        <v>0.15</v>
      </c>
    </row>
    <row r="4257" spans="2:12" ht="25.5" x14ac:dyDescent="0.25">
      <c r="B4257" s="260"/>
      <c r="C4257" s="260"/>
      <c r="D4257" s="260"/>
      <c r="E4257" s="260"/>
      <c r="F4257" s="260"/>
      <c r="G4257" s="260" t="s">
        <v>2274</v>
      </c>
      <c r="H4257" s="261">
        <v>0.13</v>
      </c>
      <c r="I4257" s="260" t="s">
        <v>2275</v>
      </c>
      <c r="J4257" s="261">
        <v>0.13</v>
      </c>
      <c r="K4257" s="260" t="s">
        <v>2276</v>
      </c>
      <c r="L4257" s="261">
        <v>0.26</v>
      </c>
    </row>
    <row r="4258" spans="2:12" ht="25.5" x14ac:dyDescent="0.25">
      <c r="B4258" s="260"/>
      <c r="C4258" s="260"/>
      <c r="D4258" s="260"/>
      <c r="E4258" s="260"/>
      <c r="F4258" s="260"/>
      <c r="G4258" s="260" t="s">
        <v>2277</v>
      </c>
      <c r="H4258" s="261">
        <v>0</v>
      </c>
      <c r="I4258" s="519"/>
      <c r="J4258" s="519" t="s">
        <v>2278</v>
      </c>
      <c r="K4258" s="260"/>
      <c r="L4258" s="261">
        <v>0.56000000000000005</v>
      </c>
    </row>
    <row r="4259" spans="2:12" ht="13.5" thickBot="1" x14ac:dyDescent="0.3">
      <c r="B4259" s="222"/>
      <c r="C4259" s="222"/>
      <c r="D4259" s="222"/>
      <c r="E4259" s="222"/>
      <c r="F4259" s="222"/>
      <c r="G4259" s="222"/>
      <c r="H4259" s="222"/>
      <c r="I4259" s="222" t="s">
        <v>2279</v>
      </c>
      <c r="J4259" s="262" t="s">
        <v>3681</v>
      </c>
      <c r="K4259" s="222" t="s">
        <v>2280</v>
      </c>
      <c r="L4259" s="263">
        <v>180.88</v>
      </c>
    </row>
    <row r="4260" spans="2:12" ht="13.5" thickTop="1" x14ac:dyDescent="0.25">
      <c r="B4260" s="264"/>
      <c r="C4260" s="264"/>
      <c r="D4260" s="264"/>
      <c r="E4260" s="264"/>
      <c r="F4260" s="264"/>
      <c r="G4260" s="264"/>
      <c r="H4260" s="264"/>
      <c r="I4260" s="264"/>
      <c r="J4260" s="264"/>
      <c r="K4260" s="264"/>
      <c r="L4260" s="264"/>
    </row>
    <row r="4261" spans="2:12" ht="45" x14ac:dyDescent="0.25">
      <c r="B4261" s="247" t="s">
        <v>1308</v>
      </c>
      <c r="C4261" s="248" t="s">
        <v>24</v>
      </c>
      <c r="D4261" s="247" t="s">
        <v>50</v>
      </c>
      <c r="E4261" s="247" t="s">
        <v>45</v>
      </c>
      <c r="F4261" s="520" t="s">
        <v>2152</v>
      </c>
      <c r="G4261" s="520"/>
      <c r="H4261" s="249" t="s">
        <v>39</v>
      </c>
      <c r="I4261" s="248" t="s">
        <v>41</v>
      </c>
      <c r="J4261" s="248" t="s">
        <v>2271</v>
      </c>
      <c r="K4261" s="248" t="s">
        <v>82</v>
      </c>
      <c r="L4261" s="248" t="s">
        <v>40</v>
      </c>
    </row>
    <row r="4262" spans="2:12" ht="25.5" x14ac:dyDescent="0.25">
      <c r="B4262" s="250" t="s">
        <v>2272</v>
      </c>
      <c r="C4262" s="251" t="s">
        <v>1309</v>
      </c>
      <c r="D4262" s="250" t="s">
        <v>229</v>
      </c>
      <c r="E4262" s="250" t="s">
        <v>1310</v>
      </c>
      <c r="F4262" s="521">
        <v>7</v>
      </c>
      <c r="G4262" s="521"/>
      <c r="H4262" s="252" t="s">
        <v>279</v>
      </c>
      <c r="I4262" s="253">
        <v>1</v>
      </c>
      <c r="J4262" s="254"/>
      <c r="K4262" s="254">
        <v>0.84</v>
      </c>
      <c r="L4262" s="254">
        <v>0.84</v>
      </c>
    </row>
    <row r="4263" spans="2:12" ht="25.5" x14ac:dyDescent="0.25">
      <c r="B4263" s="255" t="s">
        <v>2273</v>
      </c>
      <c r="C4263" s="256" t="s">
        <v>2176</v>
      </c>
      <c r="D4263" s="255" t="s">
        <v>229</v>
      </c>
      <c r="E4263" s="255" t="s">
        <v>2177</v>
      </c>
      <c r="F4263" s="518" t="s">
        <v>2162</v>
      </c>
      <c r="G4263" s="518"/>
      <c r="H4263" s="257" t="s">
        <v>231</v>
      </c>
      <c r="I4263" s="258">
        <v>6.6E-3</v>
      </c>
      <c r="J4263" s="258">
        <v>0</v>
      </c>
      <c r="K4263" s="259">
        <v>23.41</v>
      </c>
      <c r="L4263" s="259">
        <v>0.15</v>
      </c>
    </row>
    <row r="4264" spans="2:12" ht="25.5" x14ac:dyDescent="0.25">
      <c r="B4264" s="255" t="s">
        <v>2273</v>
      </c>
      <c r="C4264" s="256" t="s">
        <v>3682</v>
      </c>
      <c r="D4264" s="255" t="s">
        <v>229</v>
      </c>
      <c r="E4264" s="255" t="s">
        <v>3683</v>
      </c>
      <c r="F4264" s="518" t="s">
        <v>2283</v>
      </c>
      <c r="G4264" s="518"/>
      <c r="H4264" s="257" t="s">
        <v>268</v>
      </c>
      <c r="I4264" s="258">
        <v>1</v>
      </c>
      <c r="J4264" s="258">
        <v>0</v>
      </c>
      <c r="K4264" s="259">
        <v>0.57999999999999996</v>
      </c>
      <c r="L4264" s="259">
        <v>0.57999999999999996</v>
      </c>
    </row>
    <row r="4265" spans="2:12" ht="25.5" x14ac:dyDescent="0.25">
      <c r="B4265" s="255" t="s">
        <v>2273</v>
      </c>
      <c r="C4265" s="256" t="s">
        <v>2163</v>
      </c>
      <c r="D4265" s="255" t="s">
        <v>229</v>
      </c>
      <c r="E4265" s="255" t="s">
        <v>2164</v>
      </c>
      <c r="F4265" s="518" t="s">
        <v>2162</v>
      </c>
      <c r="G4265" s="518"/>
      <c r="H4265" s="257" t="s">
        <v>231</v>
      </c>
      <c r="I4265" s="258">
        <v>6.6E-3</v>
      </c>
      <c r="J4265" s="258">
        <v>0</v>
      </c>
      <c r="K4265" s="259">
        <v>16.78</v>
      </c>
      <c r="L4265" s="259">
        <v>0.11</v>
      </c>
    </row>
    <row r="4266" spans="2:12" ht="25.5" x14ac:dyDescent="0.25">
      <c r="B4266" s="260"/>
      <c r="C4266" s="260"/>
      <c r="D4266" s="260"/>
      <c r="E4266" s="260"/>
      <c r="F4266" s="260"/>
      <c r="G4266" s="260" t="s">
        <v>2274</v>
      </c>
      <c r="H4266" s="261">
        <v>0.13</v>
      </c>
      <c r="I4266" s="260" t="s">
        <v>2275</v>
      </c>
      <c r="J4266" s="261">
        <v>0.13</v>
      </c>
      <c r="K4266" s="260" t="s">
        <v>2276</v>
      </c>
      <c r="L4266" s="261">
        <v>0.26</v>
      </c>
    </row>
    <row r="4267" spans="2:12" ht="25.5" x14ac:dyDescent="0.25">
      <c r="B4267" s="260"/>
      <c r="C4267" s="260"/>
      <c r="D4267" s="260"/>
      <c r="E4267" s="260"/>
      <c r="F4267" s="260"/>
      <c r="G4267" s="260" t="s">
        <v>2277</v>
      </c>
      <c r="H4267" s="261">
        <v>0</v>
      </c>
      <c r="I4267" s="519"/>
      <c r="J4267" s="519" t="s">
        <v>2278</v>
      </c>
      <c r="K4267" s="260"/>
      <c r="L4267" s="261">
        <v>0.84</v>
      </c>
    </row>
    <row r="4268" spans="2:12" ht="13.5" thickBot="1" x14ac:dyDescent="0.3">
      <c r="B4268" s="222"/>
      <c r="C4268" s="222"/>
      <c r="D4268" s="222"/>
      <c r="E4268" s="222"/>
      <c r="F4268" s="222"/>
      <c r="G4268" s="222"/>
      <c r="H4268" s="222"/>
      <c r="I4268" s="222" t="s">
        <v>2279</v>
      </c>
      <c r="J4268" s="262" t="s">
        <v>2746</v>
      </c>
      <c r="K4268" s="222" t="s">
        <v>2280</v>
      </c>
      <c r="L4268" s="263">
        <v>69.72</v>
      </c>
    </row>
    <row r="4269" spans="2:12" ht="13.5" thickTop="1" x14ac:dyDescent="0.25">
      <c r="B4269" s="264"/>
      <c r="C4269" s="264"/>
      <c r="D4269" s="264"/>
      <c r="E4269" s="264"/>
      <c r="F4269" s="264"/>
      <c r="G4269" s="264"/>
      <c r="H4269" s="264"/>
      <c r="I4269" s="264"/>
      <c r="J4269" s="264"/>
      <c r="K4269" s="264"/>
      <c r="L4269" s="264"/>
    </row>
    <row r="4270" spans="2:12" ht="45" x14ac:dyDescent="0.25">
      <c r="B4270" s="247" t="s">
        <v>1311</v>
      </c>
      <c r="C4270" s="248" t="s">
        <v>24</v>
      </c>
      <c r="D4270" s="247" t="s">
        <v>50</v>
      </c>
      <c r="E4270" s="247" t="s">
        <v>45</v>
      </c>
      <c r="F4270" s="520" t="s">
        <v>2152</v>
      </c>
      <c r="G4270" s="520"/>
      <c r="H4270" s="249" t="s">
        <v>39</v>
      </c>
      <c r="I4270" s="248" t="s">
        <v>41</v>
      </c>
      <c r="J4270" s="248" t="s">
        <v>2271</v>
      </c>
      <c r="K4270" s="248" t="s">
        <v>82</v>
      </c>
      <c r="L4270" s="248" t="s">
        <v>40</v>
      </c>
    </row>
    <row r="4271" spans="2:12" ht="25.5" x14ac:dyDescent="0.25">
      <c r="B4271" s="250" t="s">
        <v>2272</v>
      </c>
      <c r="C4271" s="251" t="s">
        <v>1312</v>
      </c>
      <c r="D4271" s="250" t="s">
        <v>229</v>
      </c>
      <c r="E4271" s="250" t="s">
        <v>1313</v>
      </c>
      <c r="F4271" s="521">
        <v>7</v>
      </c>
      <c r="G4271" s="521"/>
      <c r="H4271" s="252" t="s">
        <v>279</v>
      </c>
      <c r="I4271" s="253">
        <v>1</v>
      </c>
      <c r="J4271" s="254"/>
      <c r="K4271" s="254">
        <v>0.48</v>
      </c>
      <c r="L4271" s="254">
        <v>0.48</v>
      </c>
    </row>
    <row r="4272" spans="2:12" ht="25.5" x14ac:dyDescent="0.25">
      <c r="B4272" s="255" t="s">
        <v>2273</v>
      </c>
      <c r="C4272" s="256" t="s">
        <v>2163</v>
      </c>
      <c r="D4272" s="255" t="s">
        <v>229</v>
      </c>
      <c r="E4272" s="255" t="s">
        <v>2164</v>
      </c>
      <c r="F4272" s="518" t="s">
        <v>2162</v>
      </c>
      <c r="G4272" s="518"/>
      <c r="H4272" s="257" t="s">
        <v>231</v>
      </c>
      <c r="I4272" s="258">
        <v>6.6E-3</v>
      </c>
      <c r="J4272" s="258">
        <v>0</v>
      </c>
      <c r="K4272" s="259">
        <v>16.78</v>
      </c>
      <c r="L4272" s="259">
        <v>0.11</v>
      </c>
    </row>
    <row r="4273" spans="2:12" ht="25.5" x14ac:dyDescent="0.25">
      <c r="B4273" s="255" t="s">
        <v>2273</v>
      </c>
      <c r="C4273" s="256" t="s">
        <v>2176</v>
      </c>
      <c r="D4273" s="255" t="s">
        <v>229</v>
      </c>
      <c r="E4273" s="255" t="s">
        <v>2177</v>
      </c>
      <c r="F4273" s="518" t="s">
        <v>2162</v>
      </c>
      <c r="G4273" s="518"/>
      <c r="H4273" s="257" t="s">
        <v>231</v>
      </c>
      <c r="I4273" s="258">
        <v>6.6E-3</v>
      </c>
      <c r="J4273" s="258">
        <v>0</v>
      </c>
      <c r="K4273" s="259">
        <v>23.41</v>
      </c>
      <c r="L4273" s="259">
        <v>0.15</v>
      </c>
    </row>
    <row r="4274" spans="2:12" ht="25.5" x14ac:dyDescent="0.25">
      <c r="B4274" s="255" t="s">
        <v>2273</v>
      </c>
      <c r="C4274" s="256" t="s">
        <v>3684</v>
      </c>
      <c r="D4274" s="255" t="s">
        <v>229</v>
      </c>
      <c r="E4274" s="255" t="s">
        <v>3685</v>
      </c>
      <c r="F4274" s="518" t="s">
        <v>2283</v>
      </c>
      <c r="G4274" s="518"/>
      <c r="H4274" s="257" t="s">
        <v>268</v>
      </c>
      <c r="I4274" s="258">
        <v>1</v>
      </c>
      <c r="J4274" s="258">
        <v>0</v>
      </c>
      <c r="K4274" s="259">
        <v>0.22</v>
      </c>
      <c r="L4274" s="259">
        <v>0.22</v>
      </c>
    </row>
    <row r="4275" spans="2:12" ht="25.5" x14ac:dyDescent="0.25">
      <c r="B4275" s="260"/>
      <c r="C4275" s="260"/>
      <c r="D4275" s="260"/>
      <c r="E4275" s="260"/>
      <c r="F4275" s="260"/>
      <c r="G4275" s="260" t="s">
        <v>2274</v>
      </c>
      <c r="H4275" s="261">
        <v>0.13</v>
      </c>
      <c r="I4275" s="260" t="s">
        <v>2275</v>
      </c>
      <c r="J4275" s="261">
        <v>0.13</v>
      </c>
      <c r="K4275" s="260" t="s">
        <v>2276</v>
      </c>
      <c r="L4275" s="261">
        <v>0.26</v>
      </c>
    </row>
    <row r="4276" spans="2:12" ht="25.5" x14ac:dyDescent="0.25">
      <c r="B4276" s="260"/>
      <c r="C4276" s="260"/>
      <c r="D4276" s="260"/>
      <c r="E4276" s="260"/>
      <c r="F4276" s="260"/>
      <c r="G4276" s="260" t="s">
        <v>2277</v>
      </c>
      <c r="H4276" s="261">
        <v>0</v>
      </c>
      <c r="I4276" s="519"/>
      <c r="J4276" s="519" t="s">
        <v>2278</v>
      </c>
      <c r="K4276" s="260"/>
      <c r="L4276" s="261">
        <v>0.48</v>
      </c>
    </row>
    <row r="4277" spans="2:12" ht="13.5" thickBot="1" x14ac:dyDescent="0.3">
      <c r="B4277" s="222"/>
      <c r="C4277" s="222"/>
      <c r="D4277" s="222"/>
      <c r="E4277" s="222"/>
      <c r="F4277" s="222"/>
      <c r="G4277" s="222"/>
      <c r="H4277" s="222"/>
      <c r="I4277" s="222" t="s">
        <v>2279</v>
      </c>
      <c r="J4277" s="262" t="s">
        <v>2679</v>
      </c>
      <c r="K4277" s="222" t="s">
        <v>2280</v>
      </c>
      <c r="L4277" s="263">
        <v>15.36</v>
      </c>
    </row>
    <row r="4278" spans="2:12" ht="13.5" thickTop="1" x14ac:dyDescent="0.25">
      <c r="B4278" s="264"/>
      <c r="C4278" s="264"/>
      <c r="D4278" s="264"/>
      <c r="E4278" s="264"/>
      <c r="F4278" s="264"/>
      <c r="G4278" s="264"/>
      <c r="H4278" s="264"/>
      <c r="I4278" s="264"/>
      <c r="J4278" s="264"/>
      <c r="K4278" s="264"/>
      <c r="L4278" s="264"/>
    </row>
    <row r="4279" spans="2:12" ht="45" x14ac:dyDescent="0.25">
      <c r="B4279" s="247" t="s">
        <v>1314</v>
      </c>
      <c r="C4279" s="248" t="s">
        <v>24</v>
      </c>
      <c r="D4279" s="247" t="s">
        <v>50</v>
      </c>
      <c r="E4279" s="247" t="s">
        <v>45</v>
      </c>
      <c r="F4279" s="520" t="s">
        <v>2152</v>
      </c>
      <c r="G4279" s="520"/>
      <c r="H4279" s="249" t="s">
        <v>39</v>
      </c>
      <c r="I4279" s="248" t="s">
        <v>41</v>
      </c>
      <c r="J4279" s="248" t="s">
        <v>2271</v>
      </c>
      <c r="K4279" s="248" t="s">
        <v>82</v>
      </c>
      <c r="L4279" s="248" t="s">
        <v>40</v>
      </c>
    </row>
    <row r="4280" spans="2:12" ht="25.5" x14ac:dyDescent="0.25">
      <c r="B4280" s="250" t="s">
        <v>2272</v>
      </c>
      <c r="C4280" s="251" t="s">
        <v>1315</v>
      </c>
      <c r="D4280" s="250" t="s">
        <v>229</v>
      </c>
      <c r="E4280" s="250" t="s">
        <v>1316</v>
      </c>
      <c r="F4280" s="521">
        <v>7</v>
      </c>
      <c r="G4280" s="521"/>
      <c r="H4280" s="252" t="s">
        <v>628</v>
      </c>
      <c r="I4280" s="253">
        <v>1</v>
      </c>
      <c r="J4280" s="254"/>
      <c r="K4280" s="254">
        <v>14.7</v>
      </c>
      <c r="L4280" s="254">
        <v>14.7</v>
      </c>
    </row>
    <row r="4281" spans="2:12" ht="25.5" x14ac:dyDescent="0.25">
      <c r="B4281" s="255" t="s">
        <v>2273</v>
      </c>
      <c r="C4281" s="256" t="s">
        <v>2176</v>
      </c>
      <c r="D4281" s="255" t="s">
        <v>229</v>
      </c>
      <c r="E4281" s="255" t="s">
        <v>2177</v>
      </c>
      <c r="F4281" s="518" t="s">
        <v>2162</v>
      </c>
      <c r="G4281" s="518"/>
      <c r="H4281" s="257" t="s">
        <v>231</v>
      </c>
      <c r="I4281" s="258">
        <v>0.24</v>
      </c>
      <c r="J4281" s="258">
        <v>0</v>
      </c>
      <c r="K4281" s="259">
        <v>23.41</v>
      </c>
      <c r="L4281" s="259">
        <v>5.62</v>
      </c>
    </row>
    <row r="4282" spans="2:12" ht="25.5" x14ac:dyDescent="0.25">
      <c r="B4282" s="255" t="s">
        <v>2273</v>
      </c>
      <c r="C4282" s="256" t="s">
        <v>2163</v>
      </c>
      <c r="D4282" s="255" t="s">
        <v>229</v>
      </c>
      <c r="E4282" s="255" t="s">
        <v>2164</v>
      </c>
      <c r="F4282" s="518" t="s">
        <v>2162</v>
      </c>
      <c r="G4282" s="518"/>
      <c r="H4282" s="257" t="s">
        <v>231</v>
      </c>
      <c r="I4282" s="258">
        <v>0.24</v>
      </c>
      <c r="J4282" s="258">
        <v>0</v>
      </c>
      <c r="K4282" s="259">
        <v>16.78</v>
      </c>
      <c r="L4282" s="259">
        <v>4.03</v>
      </c>
    </row>
    <row r="4283" spans="2:12" ht="25.5" x14ac:dyDescent="0.25">
      <c r="B4283" s="255" t="s">
        <v>2273</v>
      </c>
      <c r="C4283" s="256" t="s">
        <v>2959</v>
      </c>
      <c r="D4283" s="255" t="s">
        <v>229</v>
      </c>
      <c r="E4283" s="255" t="s">
        <v>2960</v>
      </c>
      <c r="F4283" s="518" t="s">
        <v>2283</v>
      </c>
      <c r="G4283" s="518"/>
      <c r="H4283" s="257" t="s">
        <v>292</v>
      </c>
      <c r="I4283" s="258">
        <v>1</v>
      </c>
      <c r="J4283" s="258">
        <v>0</v>
      </c>
      <c r="K4283" s="259">
        <v>5.07</v>
      </c>
      <c r="L4283" s="259">
        <v>5.07</v>
      </c>
    </row>
    <row r="4284" spans="2:12" ht="25.5" x14ac:dyDescent="0.25">
      <c r="B4284" s="260"/>
      <c r="C4284" s="260"/>
      <c r="D4284" s="260"/>
      <c r="E4284" s="260"/>
      <c r="F4284" s="260"/>
      <c r="G4284" s="260" t="s">
        <v>2274</v>
      </c>
      <c r="H4284" s="261">
        <v>4.95</v>
      </c>
      <c r="I4284" s="260" t="s">
        <v>2275</v>
      </c>
      <c r="J4284" s="261">
        <v>4.68</v>
      </c>
      <c r="K4284" s="260" t="s">
        <v>2276</v>
      </c>
      <c r="L4284" s="261">
        <v>9.6300000000000008</v>
      </c>
    </row>
    <row r="4285" spans="2:12" ht="25.5" x14ac:dyDescent="0.25">
      <c r="B4285" s="260"/>
      <c r="C4285" s="260"/>
      <c r="D4285" s="260"/>
      <c r="E4285" s="260"/>
      <c r="F4285" s="260"/>
      <c r="G4285" s="260" t="s">
        <v>2277</v>
      </c>
      <c r="H4285" s="261">
        <v>0</v>
      </c>
      <c r="I4285" s="519"/>
      <c r="J4285" s="519" t="s">
        <v>2278</v>
      </c>
      <c r="K4285" s="260"/>
      <c r="L4285" s="261">
        <v>14.7</v>
      </c>
    </row>
    <row r="4286" spans="2:12" ht="13.5" thickBot="1" x14ac:dyDescent="0.3">
      <c r="B4286" s="222"/>
      <c r="C4286" s="222"/>
      <c r="D4286" s="222"/>
      <c r="E4286" s="222"/>
      <c r="F4286" s="222"/>
      <c r="G4286" s="222"/>
      <c r="H4286" s="222"/>
      <c r="I4286" s="222" t="s">
        <v>2279</v>
      </c>
      <c r="J4286" s="262" t="s">
        <v>3686</v>
      </c>
      <c r="K4286" s="222" t="s">
        <v>2280</v>
      </c>
      <c r="L4286" s="263">
        <v>7893.9</v>
      </c>
    </row>
    <row r="4287" spans="2:12" ht="13.5" thickTop="1" x14ac:dyDescent="0.25">
      <c r="B4287" s="264"/>
      <c r="C4287" s="264"/>
      <c r="D4287" s="264"/>
      <c r="E4287" s="264"/>
      <c r="F4287" s="264"/>
      <c r="G4287" s="264"/>
      <c r="H4287" s="264"/>
      <c r="I4287" s="264"/>
      <c r="J4287" s="264"/>
      <c r="K4287" s="264"/>
      <c r="L4287" s="264"/>
    </row>
    <row r="4288" spans="2:12" ht="45" x14ac:dyDescent="0.25">
      <c r="B4288" s="247" t="s">
        <v>1317</v>
      </c>
      <c r="C4288" s="248" t="s">
        <v>24</v>
      </c>
      <c r="D4288" s="247" t="s">
        <v>50</v>
      </c>
      <c r="E4288" s="247" t="s">
        <v>45</v>
      </c>
      <c r="F4288" s="520" t="s">
        <v>2152</v>
      </c>
      <c r="G4288" s="520"/>
      <c r="H4288" s="249" t="s">
        <v>39</v>
      </c>
      <c r="I4288" s="248" t="s">
        <v>41</v>
      </c>
      <c r="J4288" s="248" t="s">
        <v>2271</v>
      </c>
      <c r="K4288" s="248" t="s">
        <v>82</v>
      </c>
      <c r="L4288" s="248" t="s">
        <v>40</v>
      </c>
    </row>
    <row r="4289" spans="2:12" ht="25.5" x14ac:dyDescent="0.25">
      <c r="B4289" s="250" t="s">
        <v>2272</v>
      </c>
      <c r="C4289" s="251" t="s">
        <v>1318</v>
      </c>
      <c r="D4289" s="250" t="s">
        <v>229</v>
      </c>
      <c r="E4289" s="250" t="s">
        <v>1319</v>
      </c>
      <c r="F4289" s="521">
        <v>7</v>
      </c>
      <c r="G4289" s="521"/>
      <c r="H4289" s="252" t="s">
        <v>279</v>
      </c>
      <c r="I4289" s="253">
        <v>1</v>
      </c>
      <c r="J4289" s="254"/>
      <c r="K4289" s="254">
        <v>1.48</v>
      </c>
      <c r="L4289" s="254">
        <v>1.48</v>
      </c>
    </row>
    <row r="4290" spans="2:12" ht="25.5" x14ac:dyDescent="0.25">
      <c r="B4290" s="255" t="s">
        <v>2273</v>
      </c>
      <c r="C4290" s="256" t="s">
        <v>2176</v>
      </c>
      <c r="D4290" s="255" t="s">
        <v>229</v>
      </c>
      <c r="E4290" s="255" t="s">
        <v>2177</v>
      </c>
      <c r="F4290" s="518" t="s">
        <v>2162</v>
      </c>
      <c r="G4290" s="518"/>
      <c r="H4290" s="257" t="s">
        <v>231</v>
      </c>
      <c r="I4290" s="258">
        <v>0.01</v>
      </c>
      <c r="J4290" s="258">
        <v>0</v>
      </c>
      <c r="K4290" s="259">
        <v>23.41</v>
      </c>
      <c r="L4290" s="259">
        <v>0.23</v>
      </c>
    </row>
    <row r="4291" spans="2:12" ht="25.5" x14ac:dyDescent="0.25">
      <c r="B4291" s="255" t="s">
        <v>2273</v>
      </c>
      <c r="C4291" s="256" t="s">
        <v>2486</v>
      </c>
      <c r="D4291" s="255" t="s">
        <v>229</v>
      </c>
      <c r="E4291" s="255" t="s">
        <v>3172</v>
      </c>
      <c r="F4291" s="518" t="s">
        <v>2283</v>
      </c>
      <c r="G4291" s="518"/>
      <c r="H4291" s="257" t="s">
        <v>268</v>
      </c>
      <c r="I4291" s="258">
        <v>1</v>
      </c>
      <c r="J4291" s="258">
        <v>0</v>
      </c>
      <c r="K4291" s="259">
        <v>1.0900000000000001</v>
      </c>
      <c r="L4291" s="259">
        <v>1.0900000000000001</v>
      </c>
    </row>
    <row r="4292" spans="2:12" ht="25.5" x14ac:dyDescent="0.25">
      <c r="B4292" s="255" t="s">
        <v>2273</v>
      </c>
      <c r="C4292" s="256" t="s">
        <v>2163</v>
      </c>
      <c r="D4292" s="255" t="s">
        <v>229</v>
      </c>
      <c r="E4292" s="255" t="s">
        <v>2164</v>
      </c>
      <c r="F4292" s="518" t="s">
        <v>2162</v>
      </c>
      <c r="G4292" s="518"/>
      <c r="H4292" s="257" t="s">
        <v>231</v>
      </c>
      <c r="I4292" s="258">
        <v>0.01</v>
      </c>
      <c r="J4292" s="258">
        <v>0</v>
      </c>
      <c r="K4292" s="259">
        <v>16.78</v>
      </c>
      <c r="L4292" s="259">
        <v>0.17</v>
      </c>
    </row>
    <row r="4293" spans="2:12" ht="25.5" x14ac:dyDescent="0.25">
      <c r="B4293" s="260"/>
      <c r="C4293" s="260"/>
      <c r="D4293" s="260"/>
      <c r="E4293" s="260"/>
      <c r="F4293" s="260"/>
      <c r="G4293" s="260" t="s">
        <v>2274</v>
      </c>
      <c r="H4293" s="261">
        <v>0.2</v>
      </c>
      <c r="I4293" s="260" t="s">
        <v>2275</v>
      </c>
      <c r="J4293" s="261">
        <v>0.19</v>
      </c>
      <c r="K4293" s="260" t="s">
        <v>2276</v>
      </c>
      <c r="L4293" s="261">
        <v>0.39</v>
      </c>
    </row>
    <row r="4294" spans="2:12" ht="25.5" x14ac:dyDescent="0.25">
      <c r="B4294" s="260"/>
      <c r="C4294" s="260"/>
      <c r="D4294" s="260"/>
      <c r="E4294" s="260"/>
      <c r="F4294" s="260"/>
      <c r="G4294" s="260" t="s">
        <v>2277</v>
      </c>
      <c r="H4294" s="261">
        <v>0</v>
      </c>
      <c r="I4294" s="519"/>
      <c r="J4294" s="519" t="s">
        <v>2278</v>
      </c>
      <c r="K4294" s="260"/>
      <c r="L4294" s="261">
        <v>1.48</v>
      </c>
    </row>
    <row r="4295" spans="2:12" ht="13.5" thickBot="1" x14ac:dyDescent="0.3">
      <c r="B4295" s="222"/>
      <c r="C4295" s="222"/>
      <c r="D4295" s="222"/>
      <c r="E4295" s="222"/>
      <c r="F4295" s="222"/>
      <c r="G4295" s="222"/>
      <c r="H4295" s="222"/>
      <c r="I4295" s="222" t="s">
        <v>2279</v>
      </c>
      <c r="J4295" s="262" t="s">
        <v>3687</v>
      </c>
      <c r="K4295" s="222" t="s">
        <v>2280</v>
      </c>
      <c r="L4295" s="263">
        <v>993.08</v>
      </c>
    </row>
    <row r="4296" spans="2:12" ht="13.5" thickTop="1" x14ac:dyDescent="0.25">
      <c r="B4296" s="264"/>
      <c r="C4296" s="264"/>
      <c r="D4296" s="264"/>
      <c r="E4296" s="264"/>
      <c r="F4296" s="264"/>
      <c r="G4296" s="264"/>
      <c r="H4296" s="264"/>
      <c r="I4296" s="264"/>
      <c r="J4296" s="264"/>
      <c r="K4296" s="264"/>
      <c r="L4296" s="264"/>
    </row>
    <row r="4297" spans="2:12" ht="45" x14ac:dyDescent="0.25">
      <c r="B4297" s="247" t="s">
        <v>1320</v>
      </c>
      <c r="C4297" s="248" t="s">
        <v>24</v>
      </c>
      <c r="D4297" s="247" t="s">
        <v>50</v>
      </c>
      <c r="E4297" s="247" t="s">
        <v>45</v>
      </c>
      <c r="F4297" s="520" t="s">
        <v>2152</v>
      </c>
      <c r="G4297" s="520"/>
      <c r="H4297" s="249" t="s">
        <v>39</v>
      </c>
      <c r="I4297" s="248" t="s">
        <v>41</v>
      </c>
      <c r="J4297" s="248" t="s">
        <v>2271</v>
      </c>
      <c r="K4297" s="248" t="s">
        <v>82</v>
      </c>
      <c r="L4297" s="248" t="s">
        <v>40</v>
      </c>
    </row>
    <row r="4298" spans="2:12" ht="25.5" x14ac:dyDescent="0.25">
      <c r="B4298" s="250" t="s">
        <v>2272</v>
      </c>
      <c r="C4298" s="251" t="s">
        <v>1321</v>
      </c>
      <c r="D4298" s="250" t="s">
        <v>229</v>
      </c>
      <c r="E4298" s="250" t="s">
        <v>1322</v>
      </c>
      <c r="F4298" s="521">
        <v>7</v>
      </c>
      <c r="G4298" s="521"/>
      <c r="H4298" s="252" t="s">
        <v>279</v>
      </c>
      <c r="I4298" s="253">
        <v>1</v>
      </c>
      <c r="J4298" s="254"/>
      <c r="K4298" s="254">
        <v>1.59</v>
      </c>
      <c r="L4298" s="254">
        <v>1.59</v>
      </c>
    </row>
    <row r="4299" spans="2:12" ht="25.5" x14ac:dyDescent="0.25">
      <c r="B4299" s="255" t="s">
        <v>2273</v>
      </c>
      <c r="C4299" s="256" t="s">
        <v>2163</v>
      </c>
      <c r="D4299" s="255" t="s">
        <v>229</v>
      </c>
      <c r="E4299" s="255" t="s">
        <v>2164</v>
      </c>
      <c r="F4299" s="518" t="s">
        <v>2162</v>
      </c>
      <c r="G4299" s="518"/>
      <c r="H4299" s="257" t="s">
        <v>231</v>
      </c>
      <c r="I4299" s="258">
        <v>0.01</v>
      </c>
      <c r="J4299" s="258">
        <v>0</v>
      </c>
      <c r="K4299" s="259">
        <v>16.78</v>
      </c>
      <c r="L4299" s="259">
        <v>0.17</v>
      </c>
    </row>
    <row r="4300" spans="2:12" ht="25.5" x14ac:dyDescent="0.25">
      <c r="B4300" s="255" t="s">
        <v>2273</v>
      </c>
      <c r="C4300" s="256" t="s">
        <v>2176</v>
      </c>
      <c r="D4300" s="255" t="s">
        <v>229</v>
      </c>
      <c r="E4300" s="255" t="s">
        <v>2177</v>
      </c>
      <c r="F4300" s="518" t="s">
        <v>2162</v>
      </c>
      <c r="G4300" s="518"/>
      <c r="H4300" s="257" t="s">
        <v>231</v>
      </c>
      <c r="I4300" s="258">
        <v>0.01</v>
      </c>
      <c r="J4300" s="258">
        <v>0</v>
      </c>
      <c r="K4300" s="259">
        <v>23.41</v>
      </c>
      <c r="L4300" s="259">
        <v>0.23</v>
      </c>
    </row>
    <row r="4301" spans="2:12" ht="25.5" x14ac:dyDescent="0.25">
      <c r="B4301" s="255" t="s">
        <v>2273</v>
      </c>
      <c r="C4301" s="256" t="s">
        <v>3688</v>
      </c>
      <c r="D4301" s="255" t="s">
        <v>229</v>
      </c>
      <c r="E4301" s="255" t="s">
        <v>3689</v>
      </c>
      <c r="F4301" s="518" t="s">
        <v>2283</v>
      </c>
      <c r="G4301" s="518"/>
      <c r="H4301" s="257" t="s">
        <v>268</v>
      </c>
      <c r="I4301" s="258">
        <v>1</v>
      </c>
      <c r="J4301" s="258">
        <v>0</v>
      </c>
      <c r="K4301" s="259">
        <v>1.2</v>
      </c>
      <c r="L4301" s="259">
        <v>1.2</v>
      </c>
    </row>
    <row r="4302" spans="2:12" ht="25.5" x14ac:dyDescent="0.25">
      <c r="B4302" s="260"/>
      <c r="C4302" s="260"/>
      <c r="D4302" s="260"/>
      <c r="E4302" s="260"/>
      <c r="F4302" s="260"/>
      <c r="G4302" s="260" t="s">
        <v>2274</v>
      </c>
      <c r="H4302" s="261">
        <v>0.2</v>
      </c>
      <c r="I4302" s="260" t="s">
        <v>2275</v>
      </c>
      <c r="J4302" s="261">
        <v>0.19</v>
      </c>
      <c r="K4302" s="260" t="s">
        <v>2276</v>
      </c>
      <c r="L4302" s="261">
        <v>0.39</v>
      </c>
    </row>
    <row r="4303" spans="2:12" ht="25.5" x14ac:dyDescent="0.25">
      <c r="B4303" s="260"/>
      <c r="C4303" s="260"/>
      <c r="D4303" s="260"/>
      <c r="E4303" s="260"/>
      <c r="F4303" s="260"/>
      <c r="G4303" s="260" t="s">
        <v>2277</v>
      </c>
      <c r="H4303" s="261">
        <v>0</v>
      </c>
      <c r="I4303" s="519"/>
      <c r="J4303" s="519" t="s">
        <v>2278</v>
      </c>
      <c r="K4303" s="260"/>
      <c r="L4303" s="261">
        <v>1.59</v>
      </c>
    </row>
    <row r="4304" spans="2:12" ht="13.5" thickBot="1" x14ac:dyDescent="0.3">
      <c r="B4304" s="222"/>
      <c r="C4304" s="222"/>
      <c r="D4304" s="222"/>
      <c r="E4304" s="222"/>
      <c r="F4304" s="222"/>
      <c r="G4304" s="222"/>
      <c r="H4304" s="222"/>
      <c r="I4304" s="222" t="s">
        <v>2279</v>
      </c>
      <c r="J4304" s="262" t="s">
        <v>2855</v>
      </c>
      <c r="K4304" s="222" t="s">
        <v>2280</v>
      </c>
      <c r="L4304" s="263">
        <v>84.27</v>
      </c>
    </row>
    <row r="4305" spans="2:12" ht="13.5" thickTop="1" x14ac:dyDescent="0.25">
      <c r="B4305" s="264"/>
      <c r="C4305" s="264"/>
      <c r="D4305" s="264"/>
      <c r="E4305" s="264"/>
      <c r="F4305" s="264"/>
      <c r="G4305" s="264"/>
      <c r="H4305" s="264"/>
      <c r="I4305" s="264"/>
      <c r="J4305" s="264"/>
      <c r="K4305" s="264"/>
      <c r="L4305" s="264"/>
    </row>
    <row r="4306" spans="2:12" ht="45" x14ac:dyDescent="0.25">
      <c r="B4306" s="247" t="s">
        <v>1323</v>
      </c>
      <c r="C4306" s="248" t="s">
        <v>24</v>
      </c>
      <c r="D4306" s="247" t="s">
        <v>50</v>
      </c>
      <c r="E4306" s="247" t="s">
        <v>45</v>
      </c>
      <c r="F4306" s="520" t="s">
        <v>2152</v>
      </c>
      <c r="G4306" s="520"/>
      <c r="H4306" s="249" t="s">
        <v>39</v>
      </c>
      <c r="I4306" s="248" t="s">
        <v>41</v>
      </c>
      <c r="J4306" s="248" t="s">
        <v>2271</v>
      </c>
      <c r="K4306" s="248" t="s">
        <v>82</v>
      </c>
      <c r="L4306" s="248" t="s">
        <v>40</v>
      </c>
    </row>
    <row r="4307" spans="2:12" ht="25.5" x14ac:dyDescent="0.25">
      <c r="B4307" s="250" t="s">
        <v>2272</v>
      </c>
      <c r="C4307" s="251" t="s">
        <v>1324</v>
      </c>
      <c r="D4307" s="250" t="s">
        <v>229</v>
      </c>
      <c r="E4307" s="250" t="s">
        <v>1325</v>
      </c>
      <c r="F4307" s="521">
        <v>7</v>
      </c>
      <c r="G4307" s="521"/>
      <c r="H4307" s="252" t="s">
        <v>279</v>
      </c>
      <c r="I4307" s="253">
        <v>1</v>
      </c>
      <c r="J4307" s="254"/>
      <c r="K4307" s="254">
        <v>3.05</v>
      </c>
      <c r="L4307" s="254">
        <v>3.05</v>
      </c>
    </row>
    <row r="4308" spans="2:12" ht="25.5" x14ac:dyDescent="0.25">
      <c r="B4308" s="255" t="s">
        <v>2273</v>
      </c>
      <c r="C4308" s="256" t="s">
        <v>3690</v>
      </c>
      <c r="D4308" s="255" t="s">
        <v>229</v>
      </c>
      <c r="E4308" s="255" t="s">
        <v>3691</v>
      </c>
      <c r="F4308" s="518" t="s">
        <v>2283</v>
      </c>
      <c r="G4308" s="518"/>
      <c r="H4308" s="257" t="s">
        <v>268</v>
      </c>
      <c r="I4308" s="258">
        <v>1</v>
      </c>
      <c r="J4308" s="258">
        <v>0</v>
      </c>
      <c r="K4308" s="259">
        <v>1.85</v>
      </c>
      <c r="L4308" s="259">
        <v>1.85</v>
      </c>
    </row>
    <row r="4309" spans="2:12" ht="25.5" x14ac:dyDescent="0.25">
      <c r="B4309" s="255" t="s">
        <v>2273</v>
      </c>
      <c r="C4309" s="256" t="s">
        <v>2176</v>
      </c>
      <c r="D4309" s="255" t="s">
        <v>229</v>
      </c>
      <c r="E4309" s="255" t="s">
        <v>2177</v>
      </c>
      <c r="F4309" s="518" t="s">
        <v>2162</v>
      </c>
      <c r="G4309" s="518"/>
      <c r="H4309" s="257" t="s">
        <v>231</v>
      </c>
      <c r="I4309" s="258">
        <v>0.03</v>
      </c>
      <c r="J4309" s="258">
        <v>0</v>
      </c>
      <c r="K4309" s="259">
        <v>23.41</v>
      </c>
      <c r="L4309" s="259">
        <v>0.7</v>
      </c>
    </row>
    <row r="4310" spans="2:12" ht="25.5" x14ac:dyDescent="0.25">
      <c r="B4310" s="255" t="s">
        <v>2273</v>
      </c>
      <c r="C4310" s="256" t="s">
        <v>2163</v>
      </c>
      <c r="D4310" s="255" t="s">
        <v>229</v>
      </c>
      <c r="E4310" s="255" t="s">
        <v>2164</v>
      </c>
      <c r="F4310" s="518" t="s">
        <v>2162</v>
      </c>
      <c r="G4310" s="518"/>
      <c r="H4310" s="257" t="s">
        <v>231</v>
      </c>
      <c r="I4310" s="258">
        <v>0.03</v>
      </c>
      <c r="J4310" s="258">
        <v>0</v>
      </c>
      <c r="K4310" s="259">
        <v>16.78</v>
      </c>
      <c r="L4310" s="259">
        <v>0.5</v>
      </c>
    </row>
    <row r="4311" spans="2:12" ht="25.5" x14ac:dyDescent="0.25">
      <c r="B4311" s="260"/>
      <c r="C4311" s="260"/>
      <c r="D4311" s="260"/>
      <c r="E4311" s="260"/>
      <c r="F4311" s="260"/>
      <c r="G4311" s="260" t="s">
        <v>2274</v>
      </c>
      <c r="H4311" s="261">
        <v>0.62</v>
      </c>
      <c r="I4311" s="260" t="s">
        <v>2275</v>
      </c>
      <c r="J4311" s="261">
        <v>0.57999999999999996</v>
      </c>
      <c r="K4311" s="260" t="s">
        <v>2276</v>
      </c>
      <c r="L4311" s="261">
        <v>1.2</v>
      </c>
    </row>
    <row r="4312" spans="2:12" ht="25.5" x14ac:dyDescent="0.25">
      <c r="B4312" s="260"/>
      <c r="C4312" s="260"/>
      <c r="D4312" s="260"/>
      <c r="E4312" s="260"/>
      <c r="F4312" s="260"/>
      <c r="G4312" s="260" t="s">
        <v>2277</v>
      </c>
      <c r="H4312" s="261">
        <v>0</v>
      </c>
      <c r="I4312" s="519"/>
      <c r="J4312" s="519" t="s">
        <v>2278</v>
      </c>
      <c r="K4312" s="260"/>
      <c r="L4312" s="261">
        <v>3.05</v>
      </c>
    </row>
    <row r="4313" spans="2:12" ht="13.5" thickBot="1" x14ac:dyDescent="0.3">
      <c r="B4313" s="222"/>
      <c r="C4313" s="222"/>
      <c r="D4313" s="222"/>
      <c r="E4313" s="222"/>
      <c r="F4313" s="222"/>
      <c r="G4313" s="222"/>
      <c r="H4313" s="222"/>
      <c r="I4313" s="222" t="s">
        <v>2279</v>
      </c>
      <c r="J4313" s="262" t="s">
        <v>2810</v>
      </c>
      <c r="K4313" s="222" t="s">
        <v>2280</v>
      </c>
      <c r="L4313" s="263">
        <v>39.65</v>
      </c>
    </row>
    <row r="4314" spans="2:12" ht="13.5" thickTop="1" x14ac:dyDescent="0.25">
      <c r="B4314" s="264"/>
      <c r="C4314" s="264"/>
      <c r="D4314" s="264"/>
      <c r="E4314" s="264"/>
      <c r="F4314" s="264"/>
      <c r="G4314" s="264"/>
      <c r="H4314" s="264"/>
      <c r="I4314" s="264"/>
      <c r="J4314" s="264"/>
      <c r="K4314" s="264"/>
      <c r="L4314" s="264"/>
    </row>
    <row r="4315" spans="2:12" ht="45" x14ac:dyDescent="0.25">
      <c r="B4315" s="247" t="s">
        <v>1326</v>
      </c>
      <c r="C4315" s="248" t="s">
        <v>24</v>
      </c>
      <c r="D4315" s="247" t="s">
        <v>50</v>
      </c>
      <c r="E4315" s="247" t="s">
        <v>45</v>
      </c>
      <c r="F4315" s="520" t="s">
        <v>2152</v>
      </c>
      <c r="G4315" s="520"/>
      <c r="H4315" s="249" t="s">
        <v>39</v>
      </c>
      <c r="I4315" s="248" t="s">
        <v>41</v>
      </c>
      <c r="J4315" s="248" t="s">
        <v>2271</v>
      </c>
      <c r="K4315" s="248" t="s">
        <v>82</v>
      </c>
      <c r="L4315" s="248" t="s">
        <v>40</v>
      </c>
    </row>
    <row r="4316" spans="2:12" ht="25.5" x14ac:dyDescent="0.25">
      <c r="B4316" s="250" t="s">
        <v>2272</v>
      </c>
      <c r="C4316" s="251" t="s">
        <v>1327</v>
      </c>
      <c r="D4316" s="250" t="s">
        <v>229</v>
      </c>
      <c r="E4316" s="250" t="s">
        <v>1328</v>
      </c>
      <c r="F4316" s="521">
        <v>7</v>
      </c>
      <c r="G4316" s="521"/>
      <c r="H4316" s="252" t="s">
        <v>279</v>
      </c>
      <c r="I4316" s="253">
        <v>1</v>
      </c>
      <c r="J4316" s="254"/>
      <c r="K4316" s="254">
        <v>4.84</v>
      </c>
      <c r="L4316" s="254">
        <v>4.84</v>
      </c>
    </row>
    <row r="4317" spans="2:12" ht="25.5" x14ac:dyDescent="0.25">
      <c r="B4317" s="255" t="s">
        <v>2273</v>
      </c>
      <c r="C4317" s="256" t="s">
        <v>3692</v>
      </c>
      <c r="D4317" s="255" t="s">
        <v>229</v>
      </c>
      <c r="E4317" s="255" t="s">
        <v>3693</v>
      </c>
      <c r="F4317" s="518" t="s">
        <v>2283</v>
      </c>
      <c r="G4317" s="518"/>
      <c r="H4317" s="257" t="s">
        <v>268</v>
      </c>
      <c r="I4317" s="258">
        <v>1</v>
      </c>
      <c r="J4317" s="258">
        <v>0</v>
      </c>
      <c r="K4317" s="259">
        <v>2.44</v>
      </c>
      <c r="L4317" s="259">
        <v>2.44</v>
      </c>
    </row>
    <row r="4318" spans="2:12" ht="25.5" x14ac:dyDescent="0.25">
      <c r="B4318" s="255" t="s">
        <v>2273</v>
      </c>
      <c r="C4318" s="256" t="s">
        <v>2163</v>
      </c>
      <c r="D4318" s="255" t="s">
        <v>229</v>
      </c>
      <c r="E4318" s="255" t="s">
        <v>2164</v>
      </c>
      <c r="F4318" s="518" t="s">
        <v>2162</v>
      </c>
      <c r="G4318" s="518"/>
      <c r="H4318" s="257" t="s">
        <v>231</v>
      </c>
      <c r="I4318" s="258">
        <v>0.06</v>
      </c>
      <c r="J4318" s="258">
        <v>0</v>
      </c>
      <c r="K4318" s="259">
        <v>16.78</v>
      </c>
      <c r="L4318" s="259">
        <v>1.01</v>
      </c>
    </row>
    <row r="4319" spans="2:12" ht="25.5" x14ac:dyDescent="0.25">
      <c r="B4319" s="255" t="s">
        <v>2273</v>
      </c>
      <c r="C4319" s="256" t="s">
        <v>2176</v>
      </c>
      <c r="D4319" s="255" t="s">
        <v>229</v>
      </c>
      <c r="E4319" s="255" t="s">
        <v>2177</v>
      </c>
      <c r="F4319" s="518" t="s">
        <v>2162</v>
      </c>
      <c r="G4319" s="518"/>
      <c r="H4319" s="257" t="s">
        <v>231</v>
      </c>
      <c r="I4319" s="258">
        <v>0.06</v>
      </c>
      <c r="J4319" s="258">
        <v>0</v>
      </c>
      <c r="K4319" s="259">
        <v>23.41</v>
      </c>
      <c r="L4319" s="259">
        <v>1.4</v>
      </c>
    </row>
    <row r="4320" spans="2:12" ht="25.5" x14ac:dyDescent="0.25">
      <c r="B4320" s="260"/>
      <c r="C4320" s="260"/>
      <c r="D4320" s="260"/>
      <c r="E4320" s="260"/>
      <c r="F4320" s="260"/>
      <c r="G4320" s="260" t="s">
        <v>2274</v>
      </c>
      <c r="H4320" s="261">
        <v>1.23</v>
      </c>
      <c r="I4320" s="260" t="s">
        <v>2275</v>
      </c>
      <c r="J4320" s="261">
        <v>1.17</v>
      </c>
      <c r="K4320" s="260" t="s">
        <v>2276</v>
      </c>
      <c r="L4320" s="261">
        <v>2.4</v>
      </c>
    </row>
    <row r="4321" spans="2:12" ht="25.5" x14ac:dyDescent="0.25">
      <c r="B4321" s="260"/>
      <c r="C4321" s="260"/>
      <c r="D4321" s="260"/>
      <c r="E4321" s="260"/>
      <c r="F4321" s="260"/>
      <c r="G4321" s="260" t="s">
        <v>2277</v>
      </c>
      <c r="H4321" s="261">
        <v>0</v>
      </c>
      <c r="I4321" s="519"/>
      <c r="J4321" s="519" t="s">
        <v>2278</v>
      </c>
      <c r="K4321" s="260"/>
      <c r="L4321" s="261">
        <v>4.84</v>
      </c>
    </row>
    <row r="4322" spans="2:12" ht="13.5" thickBot="1" x14ac:dyDescent="0.3">
      <c r="B4322" s="222"/>
      <c r="C4322" s="222"/>
      <c r="D4322" s="222"/>
      <c r="E4322" s="222"/>
      <c r="F4322" s="222"/>
      <c r="G4322" s="222"/>
      <c r="H4322" s="222"/>
      <c r="I4322" s="222" t="s">
        <v>2279</v>
      </c>
      <c r="J4322" s="262" t="s">
        <v>2741</v>
      </c>
      <c r="K4322" s="222" t="s">
        <v>2280</v>
      </c>
      <c r="L4322" s="263">
        <v>19.36</v>
      </c>
    </row>
    <row r="4323" spans="2:12" ht="13.5" thickTop="1" x14ac:dyDescent="0.25">
      <c r="B4323" s="264"/>
      <c r="C4323" s="264"/>
      <c r="D4323" s="264"/>
      <c r="E4323" s="264"/>
      <c r="F4323" s="264"/>
      <c r="G4323" s="264"/>
      <c r="H4323" s="264"/>
      <c r="I4323" s="264"/>
      <c r="J4323" s="264"/>
      <c r="K4323" s="264"/>
      <c r="L4323" s="264"/>
    </row>
    <row r="4324" spans="2:12" ht="45" x14ac:dyDescent="0.25">
      <c r="B4324" s="247" t="s">
        <v>1329</v>
      </c>
      <c r="C4324" s="248" t="s">
        <v>24</v>
      </c>
      <c r="D4324" s="247" t="s">
        <v>50</v>
      </c>
      <c r="E4324" s="247" t="s">
        <v>45</v>
      </c>
      <c r="F4324" s="520" t="s">
        <v>2152</v>
      </c>
      <c r="G4324" s="520"/>
      <c r="H4324" s="249" t="s">
        <v>39</v>
      </c>
      <c r="I4324" s="248" t="s">
        <v>41</v>
      </c>
      <c r="J4324" s="248" t="s">
        <v>2271</v>
      </c>
      <c r="K4324" s="248" t="s">
        <v>82</v>
      </c>
      <c r="L4324" s="248" t="s">
        <v>40</v>
      </c>
    </row>
    <row r="4325" spans="2:12" ht="25.5" x14ac:dyDescent="0.25">
      <c r="B4325" s="250" t="s">
        <v>2272</v>
      </c>
      <c r="C4325" s="251" t="s">
        <v>1330</v>
      </c>
      <c r="D4325" s="250" t="s">
        <v>229</v>
      </c>
      <c r="E4325" s="250" t="s">
        <v>1331</v>
      </c>
      <c r="F4325" s="521">
        <v>7</v>
      </c>
      <c r="G4325" s="521"/>
      <c r="H4325" s="252" t="s">
        <v>279</v>
      </c>
      <c r="I4325" s="253">
        <v>1</v>
      </c>
      <c r="J4325" s="254"/>
      <c r="K4325" s="254">
        <v>11.09</v>
      </c>
      <c r="L4325" s="254">
        <v>11.09</v>
      </c>
    </row>
    <row r="4326" spans="2:12" ht="25.5" x14ac:dyDescent="0.25">
      <c r="B4326" s="255" t="s">
        <v>2273</v>
      </c>
      <c r="C4326" s="256" t="s">
        <v>2176</v>
      </c>
      <c r="D4326" s="255" t="s">
        <v>229</v>
      </c>
      <c r="E4326" s="255" t="s">
        <v>2177</v>
      </c>
      <c r="F4326" s="518" t="s">
        <v>2162</v>
      </c>
      <c r="G4326" s="518"/>
      <c r="H4326" s="257" t="s">
        <v>231</v>
      </c>
      <c r="I4326" s="258">
        <v>0.18</v>
      </c>
      <c r="J4326" s="258">
        <v>0</v>
      </c>
      <c r="K4326" s="259">
        <v>23.41</v>
      </c>
      <c r="L4326" s="259">
        <v>4.21</v>
      </c>
    </row>
    <row r="4327" spans="2:12" ht="25.5" x14ac:dyDescent="0.25">
      <c r="B4327" s="255" t="s">
        <v>2273</v>
      </c>
      <c r="C4327" s="256" t="s">
        <v>2163</v>
      </c>
      <c r="D4327" s="255" t="s">
        <v>229</v>
      </c>
      <c r="E4327" s="255" t="s">
        <v>2164</v>
      </c>
      <c r="F4327" s="518" t="s">
        <v>2162</v>
      </c>
      <c r="G4327" s="518"/>
      <c r="H4327" s="257" t="s">
        <v>231</v>
      </c>
      <c r="I4327" s="258">
        <v>0.18</v>
      </c>
      <c r="J4327" s="258">
        <v>0</v>
      </c>
      <c r="K4327" s="259">
        <v>16.78</v>
      </c>
      <c r="L4327" s="259">
        <v>3.02</v>
      </c>
    </row>
    <row r="4328" spans="2:12" ht="25.5" x14ac:dyDescent="0.25">
      <c r="B4328" s="255" t="s">
        <v>2273</v>
      </c>
      <c r="C4328" s="256" t="s">
        <v>3694</v>
      </c>
      <c r="D4328" s="255" t="s">
        <v>229</v>
      </c>
      <c r="E4328" s="255" t="s">
        <v>3695</v>
      </c>
      <c r="F4328" s="518" t="s">
        <v>2283</v>
      </c>
      <c r="G4328" s="518"/>
      <c r="H4328" s="257" t="s">
        <v>268</v>
      </c>
      <c r="I4328" s="258">
        <v>1</v>
      </c>
      <c r="J4328" s="258">
        <v>0</v>
      </c>
      <c r="K4328" s="259">
        <v>3.86</v>
      </c>
      <c r="L4328" s="259">
        <v>3.86</v>
      </c>
    </row>
    <row r="4329" spans="2:12" ht="25.5" x14ac:dyDescent="0.25">
      <c r="B4329" s="260"/>
      <c r="C4329" s="260"/>
      <c r="D4329" s="260"/>
      <c r="E4329" s="260"/>
      <c r="F4329" s="260"/>
      <c r="G4329" s="260" t="s">
        <v>2274</v>
      </c>
      <c r="H4329" s="261">
        <v>3.71</v>
      </c>
      <c r="I4329" s="260" t="s">
        <v>2275</v>
      </c>
      <c r="J4329" s="261">
        <v>3.52</v>
      </c>
      <c r="K4329" s="260" t="s">
        <v>2276</v>
      </c>
      <c r="L4329" s="261">
        <v>7.23</v>
      </c>
    </row>
    <row r="4330" spans="2:12" ht="25.5" x14ac:dyDescent="0.25">
      <c r="B4330" s="260"/>
      <c r="C4330" s="260"/>
      <c r="D4330" s="260"/>
      <c r="E4330" s="260"/>
      <c r="F4330" s="260"/>
      <c r="G4330" s="260" t="s">
        <v>2277</v>
      </c>
      <c r="H4330" s="261">
        <v>0</v>
      </c>
      <c r="I4330" s="519"/>
      <c r="J4330" s="519" t="s">
        <v>2278</v>
      </c>
      <c r="K4330" s="260"/>
      <c r="L4330" s="261">
        <v>11.09</v>
      </c>
    </row>
    <row r="4331" spans="2:12" ht="13.5" thickBot="1" x14ac:dyDescent="0.3">
      <c r="B4331" s="222"/>
      <c r="C4331" s="222"/>
      <c r="D4331" s="222"/>
      <c r="E4331" s="222"/>
      <c r="F4331" s="222"/>
      <c r="G4331" s="222"/>
      <c r="H4331" s="222"/>
      <c r="I4331" s="222" t="s">
        <v>2279</v>
      </c>
      <c r="J4331" s="262" t="s">
        <v>2741</v>
      </c>
      <c r="K4331" s="222" t="s">
        <v>2280</v>
      </c>
      <c r="L4331" s="263">
        <v>44.36</v>
      </c>
    </row>
    <row r="4332" spans="2:12" ht="13.5" thickTop="1" x14ac:dyDescent="0.25">
      <c r="B4332" s="264"/>
      <c r="C4332" s="264"/>
      <c r="D4332" s="264"/>
      <c r="E4332" s="264"/>
      <c r="F4332" s="264"/>
      <c r="G4332" s="264"/>
      <c r="H4332" s="264"/>
      <c r="I4332" s="264"/>
      <c r="J4332" s="264"/>
      <c r="K4332" s="264"/>
      <c r="L4332" s="264"/>
    </row>
    <row r="4333" spans="2:12" ht="45" x14ac:dyDescent="0.25">
      <c r="B4333" s="247" t="s">
        <v>1332</v>
      </c>
      <c r="C4333" s="248" t="s">
        <v>24</v>
      </c>
      <c r="D4333" s="247" t="s">
        <v>50</v>
      </c>
      <c r="E4333" s="247" t="s">
        <v>45</v>
      </c>
      <c r="F4333" s="520" t="s">
        <v>2152</v>
      </c>
      <c r="G4333" s="520"/>
      <c r="H4333" s="249" t="s">
        <v>39</v>
      </c>
      <c r="I4333" s="248" t="s">
        <v>41</v>
      </c>
      <c r="J4333" s="248" t="s">
        <v>2271</v>
      </c>
      <c r="K4333" s="248" t="s">
        <v>82</v>
      </c>
      <c r="L4333" s="248" t="s">
        <v>40</v>
      </c>
    </row>
    <row r="4334" spans="2:12" ht="25.5" x14ac:dyDescent="0.25">
      <c r="B4334" s="250" t="s">
        <v>2272</v>
      </c>
      <c r="C4334" s="251" t="s">
        <v>1333</v>
      </c>
      <c r="D4334" s="250" t="s">
        <v>229</v>
      </c>
      <c r="E4334" s="250" t="s">
        <v>1334</v>
      </c>
      <c r="F4334" s="521">
        <v>7</v>
      </c>
      <c r="G4334" s="521"/>
      <c r="H4334" s="252" t="s">
        <v>279</v>
      </c>
      <c r="I4334" s="253">
        <v>1</v>
      </c>
      <c r="J4334" s="254"/>
      <c r="K4334" s="254">
        <v>7.55</v>
      </c>
      <c r="L4334" s="254">
        <v>7.55</v>
      </c>
    </row>
    <row r="4335" spans="2:12" ht="25.5" x14ac:dyDescent="0.25">
      <c r="B4335" s="255" t="s">
        <v>2273</v>
      </c>
      <c r="C4335" s="256" t="s">
        <v>3696</v>
      </c>
      <c r="D4335" s="255" t="s">
        <v>229</v>
      </c>
      <c r="E4335" s="255" t="s">
        <v>1334</v>
      </c>
      <c r="F4335" s="518" t="s">
        <v>2283</v>
      </c>
      <c r="G4335" s="518"/>
      <c r="H4335" s="257" t="s">
        <v>268</v>
      </c>
      <c r="I4335" s="258">
        <v>1</v>
      </c>
      <c r="J4335" s="258">
        <v>0</v>
      </c>
      <c r="K4335" s="259">
        <v>3.54</v>
      </c>
      <c r="L4335" s="259">
        <v>3.54</v>
      </c>
    </row>
    <row r="4336" spans="2:12" ht="25.5" x14ac:dyDescent="0.25">
      <c r="B4336" s="255" t="s">
        <v>2273</v>
      </c>
      <c r="C4336" s="256" t="s">
        <v>2163</v>
      </c>
      <c r="D4336" s="255" t="s">
        <v>229</v>
      </c>
      <c r="E4336" s="255" t="s">
        <v>2164</v>
      </c>
      <c r="F4336" s="518" t="s">
        <v>2162</v>
      </c>
      <c r="G4336" s="518"/>
      <c r="H4336" s="257" t="s">
        <v>231</v>
      </c>
      <c r="I4336" s="258">
        <v>0.1</v>
      </c>
      <c r="J4336" s="258">
        <v>0</v>
      </c>
      <c r="K4336" s="259">
        <v>16.78</v>
      </c>
      <c r="L4336" s="259">
        <v>1.68</v>
      </c>
    </row>
    <row r="4337" spans="2:12" ht="25.5" x14ac:dyDescent="0.25">
      <c r="B4337" s="255" t="s">
        <v>2273</v>
      </c>
      <c r="C4337" s="256" t="s">
        <v>2176</v>
      </c>
      <c r="D4337" s="255" t="s">
        <v>229</v>
      </c>
      <c r="E4337" s="255" t="s">
        <v>2177</v>
      </c>
      <c r="F4337" s="518" t="s">
        <v>2162</v>
      </c>
      <c r="G4337" s="518"/>
      <c r="H4337" s="257" t="s">
        <v>231</v>
      </c>
      <c r="I4337" s="258">
        <v>0.1</v>
      </c>
      <c r="J4337" s="258">
        <v>0</v>
      </c>
      <c r="K4337" s="259">
        <v>23.41</v>
      </c>
      <c r="L4337" s="259">
        <v>2.34</v>
      </c>
    </row>
    <row r="4338" spans="2:12" ht="25.5" x14ac:dyDescent="0.25">
      <c r="B4338" s="260"/>
      <c r="C4338" s="260"/>
      <c r="D4338" s="260"/>
      <c r="E4338" s="260"/>
      <c r="F4338" s="260"/>
      <c r="G4338" s="260" t="s">
        <v>2274</v>
      </c>
      <c r="H4338" s="261">
        <v>2.06</v>
      </c>
      <c r="I4338" s="260" t="s">
        <v>2275</v>
      </c>
      <c r="J4338" s="261">
        <v>1.95</v>
      </c>
      <c r="K4338" s="260" t="s">
        <v>2276</v>
      </c>
      <c r="L4338" s="261">
        <v>4.01</v>
      </c>
    </row>
    <row r="4339" spans="2:12" ht="25.5" x14ac:dyDescent="0.25">
      <c r="B4339" s="260"/>
      <c r="C4339" s="260"/>
      <c r="D4339" s="260"/>
      <c r="E4339" s="260"/>
      <c r="F4339" s="260"/>
      <c r="G4339" s="260" t="s">
        <v>2277</v>
      </c>
      <c r="H4339" s="261">
        <v>0</v>
      </c>
      <c r="I4339" s="519"/>
      <c r="J4339" s="519" t="s">
        <v>2278</v>
      </c>
      <c r="K4339" s="260"/>
      <c r="L4339" s="261">
        <v>7.55</v>
      </c>
    </row>
    <row r="4340" spans="2:12" ht="13.5" thickBot="1" x14ac:dyDescent="0.3">
      <c r="B4340" s="222"/>
      <c r="C4340" s="222"/>
      <c r="D4340" s="222"/>
      <c r="E4340" s="222"/>
      <c r="F4340" s="222"/>
      <c r="G4340" s="222"/>
      <c r="H4340" s="222"/>
      <c r="I4340" s="222" t="s">
        <v>2279</v>
      </c>
      <c r="J4340" s="262" t="s">
        <v>2810</v>
      </c>
      <c r="K4340" s="222" t="s">
        <v>2280</v>
      </c>
      <c r="L4340" s="263">
        <v>98.15</v>
      </c>
    </row>
    <row r="4341" spans="2:12" ht="13.5" thickTop="1" x14ac:dyDescent="0.25">
      <c r="B4341" s="264"/>
      <c r="C4341" s="264"/>
      <c r="D4341" s="264"/>
      <c r="E4341" s="264"/>
      <c r="F4341" s="264"/>
      <c r="G4341" s="264"/>
      <c r="H4341" s="264"/>
      <c r="I4341" s="264"/>
      <c r="J4341" s="264"/>
      <c r="K4341" s="264"/>
      <c r="L4341" s="264"/>
    </row>
    <row r="4342" spans="2:12" ht="45" x14ac:dyDescent="0.25">
      <c r="B4342" s="247" t="s">
        <v>1335</v>
      </c>
      <c r="C4342" s="248" t="s">
        <v>24</v>
      </c>
      <c r="D4342" s="247" t="s">
        <v>50</v>
      </c>
      <c r="E4342" s="247" t="s">
        <v>45</v>
      </c>
      <c r="F4342" s="520" t="s">
        <v>2152</v>
      </c>
      <c r="G4342" s="520"/>
      <c r="H4342" s="249" t="s">
        <v>39</v>
      </c>
      <c r="I4342" s="248" t="s">
        <v>41</v>
      </c>
      <c r="J4342" s="248" t="s">
        <v>82</v>
      </c>
      <c r="K4342" s="248" t="s">
        <v>40</v>
      </c>
      <c r="L4342"/>
    </row>
    <row r="4343" spans="2:12" ht="25.5" x14ac:dyDescent="0.25">
      <c r="B4343" s="250" t="s">
        <v>2272</v>
      </c>
      <c r="C4343" s="251" t="s">
        <v>1336</v>
      </c>
      <c r="D4343" s="250" t="s">
        <v>462</v>
      </c>
      <c r="E4343" s="250" t="s">
        <v>1337</v>
      </c>
      <c r="F4343" s="521" t="s">
        <v>3697</v>
      </c>
      <c r="G4343" s="521"/>
      <c r="H4343" s="252" t="s">
        <v>268</v>
      </c>
      <c r="I4343" s="253">
        <v>1</v>
      </c>
      <c r="J4343" s="254">
        <v>10.44</v>
      </c>
      <c r="K4343" s="254">
        <v>10.44</v>
      </c>
      <c r="L4343"/>
    </row>
    <row r="4344" spans="2:12" ht="15" x14ac:dyDescent="0.25">
      <c r="B4344" s="247" t="s">
        <v>38</v>
      </c>
      <c r="C4344" s="248" t="s">
        <v>24</v>
      </c>
      <c r="D4344" s="247" t="s">
        <v>50</v>
      </c>
      <c r="E4344" s="247" t="s">
        <v>45</v>
      </c>
      <c r="F4344" s="520" t="s">
        <v>2152</v>
      </c>
      <c r="G4344" s="522"/>
      <c r="H4344" s="249" t="s">
        <v>39</v>
      </c>
      <c r="I4344" s="248" t="s">
        <v>41</v>
      </c>
      <c r="J4344" s="248" t="s">
        <v>82</v>
      </c>
      <c r="K4344" s="248" t="s">
        <v>40</v>
      </c>
      <c r="L4344"/>
    </row>
    <row r="4345" spans="2:12" ht="15" x14ac:dyDescent="0.25">
      <c r="B4345" s="255" t="s">
        <v>2273</v>
      </c>
      <c r="C4345" s="256" t="s">
        <v>3698</v>
      </c>
      <c r="D4345" s="255" t="s">
        <v>462</v>
      </c>
      <c r="E4345" s="255" t="s">
        <v>3699</v>
      </c>
      <c r="F4345" s="518" t="s">
        <v>2283</v>
      </c>
      <c r="G4345" s="518"/>
      <c r="H4345" s="257" t="s">
        <v>268</v>
      </c>
      <c r="I4345" s="258">
        <v>1</v>
      </c>
      <c r="J4345" s="259" t="s">
        <v>3165</v>
      </c>
      <c r="K4345" s="270" t="s">
        <v>3165</v>
      </c>
      <c r="L4345"/>
    </row>
    <row r="4346" spans="2:12" ht="25.5" x14ac:dyDescent="0.25">
      <c r="B4346" s="255" t="s">
        <v>2273</v>
      </c>
      <c r="C4346" s="256" t="s">
        <v>2176</v>
      </c>
      <c r="D4346" s="255" t="s">
        <v>229</v>
      </c>
      <c r="E4346" s="255" t="s">
        <v>2177</v>
      </c>
      <c r="F4346" s="518" t="s">
        <v>2162</v>
      </c>
      <c r="G4346" s="518"/>
      <c r="H4346" s="257" t="s">
        <v>231</v>
      </c>
      <c r="I4346" s="258">
        <v>0.2</v>
      </c>
      <c r="J4346" s="259" t="s">
        <v>2222</v>
      </c>
      <c r="K4346" s="270" t="s">
        <v>3700</v>
      </c>
      <c r="L4346"/>
    </row>
    <row r="4347" spans="2:12" ht="25.5" x14ac:dyDescent="0.25">
      <c r="B4347" s="255" t="s">
        <v>2273</v>
      </c>
      <c r="C4347" s="256" t="s">
        <v>2160</v>
      </c>
      <c r="D4347" s="255" t="s">
        <v>229</v>
      </c>
      <c r="E4347" s="255" t="s">
        <v>2161</v>
      </c>
      <c r="F4347" s="518" t="s">
        <v>2162</v>
      </c>
      <c r="G4347" s="518"/>
      <c r="H4347" s="257" t="s">
        <v>231</v>
      </c>
      <c r="I4347" s="258">
        <v>0.2</v>
      </c>
      <c r="J4347" s="259" t="s">
        <v>2220</v>
      </c>
      <c r="K4347" s="270" t="s">
        <v>3701</v>
      </c>
      <c r="L4347"/>
    </row>
    <row r="4348" spans="2:12" ht="15" x14ac:dyDescent="0.25">
      <c r="B4348" s="523" t="s">
        <v>2697</v>
      </c>
      <c r="C4348" s="522"/>
      <c r="D4348" s="522"/>
      <c r="E4348" s="522"/>
      <c r="F4348" s="522"/>
      <c r="G4348" s="522"/>
      <c r="H4348" s="522"/>
      <c r="I4348" s="522"/>
      <c r="J4348" s="522"/>
      <c r="K4348" s="522"/>
      <c r="L4348"/>
    </row>
    <row r="4349" spans="2:12" ht="15" x14ac:dyDescent="0.25">
      <c r="B4349" s="247" t="s">
        <v>38</v>
      </c>
      <c r="C4349" s="248" t="s">
        <v>24</v>
      </c>
      <c r="D4349" s="247" t="s">
        <v>50</v>
      </c>
      <c r="E4349" s="247" t="s">
        <v>45</v>
      </c>
      <c r="F4349" s="520" t="s">
        <v>2152</v>
      </c>
      <c r="G4349" s="522"/>
      <c r="H4349" s="249" t="s">
        <v>39</v>
      </c>
      <c r="I4349" s="248" t="s">
        <v>41</v>
      </c>
      <c r="J4349" s="248" t="s">
        <v>82</v>
      </c>
      <c r="K4349" s="248" t="s">
        <v>40</v>
      </c>
      <c r="L4349"/>
    </row>
    <row r="4350" spans="2:12" ht="15" x14ac:dyDescent="0.25">
      <c r="B4350" s="255" t="s">
        <v>2273</v>
      </c>
      <c r="C4350" s="256" t="s">
        <v>3698</v>
      </c>
      <c r="D4350" s="255" t="s">
        <v>462</v>
      </c>
      <c r="E4350" s="255" t="s">
        <v>3699</v>
      </c>
      <c r="F4350" s="518" t="s">
        <v>2283</v>
      </c>
      <c r="G4350" s="518"/>
      <c r="H4350" s="257" t="s">
        <v>268</v>
      </c>
      <c r="I4350" s="258">
        <v>1</v>
      </c>
      <c r="J4350" s="259" t="s">
        <v>3165</v>
      </c>
      <c r="K4350" s="270" t="s">
        <v>3165</v>
      </c>
      <c r="L4350"/>
    </row>
    <row r="4351" spans="2:12" ht="25.5" x14ac:dyDescent="0.25">
      <c r="B4351" s="255" t="s">
        <v>2273</v>
      </c>
      <c r="C4351" s="256" t="s">
        <v>2176</v>
      </c>
      <c r="D4351" s="255" t="s">
        <v>229</v>
      </c>
      <c r="E4351" s="255" t="s">
        <v>2177</v>
      </c>
      <c r="F4351" s="518" t="s">
        <v>2162</v>
      </c>
      <c r="G4351" s="518"/>
      <c r="H4351" s="257" t="s">
        <v>231</v>
      </c>
      <c r="I4351" s="258">
        <v>0.2</v>
      </c>
      <c r="J4351" s="259" t="s">
        <v>2222</v>
      </c>
      <c r="K4351" s="270" t="s">
        <v>3700</v>
      </c>
      <c r="L4351"/>
    </row>
    <row r="4352" spans="2:12" ht="25.5" x14ac:dyDescent="0.25">
      <c r="B4352" s="255" t="s">
        <v>2273</v>
      </c>
      <c r="C4352" s="256" t="s">
        <v>2160</v>
      </c>
      <c r="D4352" s="255" t="s">
        <v>229</v>
      </c>
      <c r="E4352" s="255" t="s">
        <v>2161</v>
      </c>
      <c r="F4352" s="518" t="s">
        <v>2162</v>
      </c>
      <c r="G4352" s="518"/>
      <c r="H4352" s="257" t="s">
        <v>231</v>
      </c>
      <c r="I4352" s="258">
        <v>0.2</v>
      </c>
      <c r="J4352" s="259" t="s">
        <v>2220</v>
      </c>
      <c r="K4352" s="270" t="s">
        <v>3701</v>
      </c>
      <c r="L4352"/>
    </row>
    <row r="4353" spans="2:12" ht="25.5" x14ac:dyDescent="0.25">
      <c r="B4353" s="260"/>
      <c r="C4353" s="260"/>
      <c r="D4353" s="260"/>
      <c r="E4353" s="260"/>
      <c r="F4353" s="260" t="s">
        <v>2274</v>
      </c>
      <c r="G4353" s="261">
        <v>3.98</v>
      </c>
      <c r="H4353" s="260" t="s">
        <v>2275</v>
      </c>
      <c r="I4353" s="261">
        <v>3.76</v>
      </c>
      <c r="J4353" s="260" t="s">
        <v>2276</v>
      </c>
      <c r="K4353" s="261">
        <v>7.74</v>
      </c>
      <c r="L4353"/>
    </row>
    <row r="4354" spans="2:12" ht="25.5" x14ac:dyDescent="0.25">
      <c r="B4354" s="260"/>
      <c r="C4354" s="260"/>
      <c r="D4354" s="260"/>
      <c r="E4354" s="260"/>
      <c r="F4354" s="260" t="s">
        <v>2277</v>
      </c>
      <c r="G4354" s="261">
        <v>0</v>
      </c>
      <c r="H4354" s="260"/>
      <c r="I4354" s="519" t="s">
        <v>2278</v>
      </c>
      <c r="J4354" s="519"/>
      <c r="K4354" s="261">
        <v>10.44</v>
      </c>
      <c r="L4354"/>
    </row>
    <row r="4355" spans="2:12" ht="15.75" thickBot="1" x14ac:dyDescent="0.3">
      <c r="B4355" s="222"/>
      <c r="C4355" s="222"/>
      <c r="D4355" s="222"/>
      <c r="E4355" s="222"/>
      <c r="F4355" s="222"/>
      <c r="G4355" s="222"/>
      <c r="H4355" s="222" t="s">
        <v>2279</v>
      </c>
      <c r="I4355" s="262" t="s">
        <v>2658</v>
      </c>
      <c r="J4355" s="222" t="s">
        <v>2280</v>
      </c>
      <c r="K4355" s="263">
        <v>1002.24</v>
      </c>
      <c r="L4355"/>
    </row>
    <row r="4356" spans="2:12" ht="15.75" thickTop="1" x14ac:dyDescent="0.25">
      <c r="B4356" s="264"/>
      <c r="C4356" s="264"/>
      <c r="D4356" s="264"/>
      <c r="E4356" s="264"/>
      <c r="F4356" s="264"/>
      <c r="G4356" s="264"/>
      <c r="H4356" s="264"/>
      <c r="I4356" s="264"/>
      <c r="J4356" s="264"/>
      <c r="K4356" s="264"/>
      <c r="L4356"/>
    </row>
    <row r="4357" spans="2:12" ht="45" x14ac:dyDescent="0.25">
      <c r="B4357" s="247" t="s">
        <v>1338</v>
      </c>
      <c r="C4357" s="248" t="s">
        <v>24</v>
      </c>
      <c r="D4357" s="247" t="s">
        <v>50</v>
      </c>
      <c r="E4357" s="247" t="s">
        <v>45</v>
      </c>
      <c r="F4357" s="520" t="s">
        <v>2152</v>
      </c>
      <c r="G4357" s="520"/>
      <c r="H4357" s="249" t="s">
        <v>39</v>
      </c>
      <c r="I4357" s="248" t="s">
        <v>41</v>
      </c>
      <c r="J4357" s="248" t="s">
        <v>2271</v>
      </c>
      <c r="K4357" s="248" t="s">
        <v>82</v>
      </c>
      <c r="L4357" s="248" t="s">
        <v>40</v>
      </c>
    </row>
    <row r="4358" spans="2:12" ht="38.25" x14ac:dyDescent="0.25">
      <c r="B4358" s="250" t="s">
        <v>2272</v>
      </c>
      <c r="C4358" s="251" t="s">
        <v>1339</v>
      </c>
      <c r="D4358" s="250" t="s">
        <v>238</v>
      </c>
      <c r="E4358" s="250" t="s">
        <v>1340</v>
      </c>
      <c r="F4358" s="521" t="s">
        <v>2698</v>
      </c>
      <c r="G4358" s="521"/>
      <c r="H4358" s="252" t="s">
        <v>428</v>
      </c>
      <c r="I4358" s="253">
        <v>1</v>
      </c>
      <c r="J4358" s="254"/>
      <c r="K4358" s="254">
        <v>167054.82999999999</v>
      </c>
      <c r="L4358" s="254">
        <v>167054.82999999999</v>
      </c>
    </row>
    <row r="4359" spans="2:12" ht="38.25" x14ac:dyDescent="0.25">
      <c r="B4359" s="265" t="s">
        <v>2652</v>
      </c>
      <c r="C4359" s="266" t="s">
        <v>3702</v>
      </c>
      <c r="D4359" s="265" t="s">
        <v>3703</v>
      </c>
      <c r="E4359" s="265" t="s">
        <v>3704</v>
      </c>
      <c r="F4359" s="524">
        <v>0</v>
      </c>
      <c r="G4359" s="524"/>
      <c r="H4359" s="267" t="s">
        <v>428</v>
      </c>
      <c r="I4359" s="268">
        <v>1</v>
      </c>
      <c r="J4359" s="268">
        <v>0</v>
      </c>
      <c r="K4359" s="269">
        <v>2142.2199999999998</v>
      </c>
      <c r="L4359" s="269">
        <v>2142.2199999999998</v>
      </c>
    </row>
    <row r="4360" spans="2:12" ht="38.25" x14ac:dyDescent="0.25">
      <c r="B4360" s="255" t="s">
        <v>2273</v>
      </c>
      <c r="C4360" s="256" t="s">
        <v>3705</v>
      </c>
      <c r="D4360" s="255" t="s">
        <v>434</v>
      </c>
      <c r="E4360" s="255" t="s">
        <v>3706</v>
      </c>
      <c r="F4360" s="518" t="s">
        <v>2952</v>
      </c>
      <c r="G4360" s="518"/>
      <c r="H4360" s="257" t="s">
        <v>428</v>
      </c>
      <c r="I4360" s="258">
        <v>1</v>
      </c>
      <c r="J4360" s="258">
        <v>0</v>
      </c>
      <c r="K4360" s="259">
        <v>164912.60999999999</v>
      </c>
      <c r="L4360" s="259">
        <v>164912.60999999999</v>
      </c>
    </row>
    <row r="4361" spans="2:12" ht="25.5" x14ac:dyDescent="0.25">
      <c r="B4361" s="260"/>
      <c r="C4361" s="260"/>
      <c r="D4361" s="260"/>
      <c r="E4361" s="260"/>
      <c r="F4361" s="260"/>
      <c r="G4361" s="260" t="s">
        <v>2274</v>
      </c>
      <c r="H4361" s="261">
        <v>783.94</v>
      </c>
      <c r="I4361" s="260" t="s">
        <v>2275</v>
      </c>
      <c r="J4361" s="261">
        <v>742.46</v>
      </c>
      <c r="K4361" s="260" t="s">
        <v>2276</v>
      </c>
      <c r="L4361" s="261">
        <v>1526.4</v>
      </c>
    </row>
    <row r="4362" spans="2:12" ht="25.5" x14ac:dyDescent="0.25">
      <c r="B4362" s="260"/>
      <c r="C4362" s="260"/>
      <c r="D4362" s="260"/>
      <c r="E4362" s="260"/>
      <c r="F4362" s="260"/>
      <c r="G4362" s="260" t="s">
        <v>2277</v>
      </c>
      <c r="H4362" s="261">
        <v>0</v>
      </c>
      <c r="I4362" s="519"/>
      <c r="J4362" s="519" t="s">
        <v>2278</v>
      </c>
      <c r="K4362" s="260"/>
      <c r="L4362" s="261">
        <v>167054.82999999999</v>
      </c>
    </row>
    <row r="4363" spans="2:12" ht="13.5" thickBot="1" x14ac:dyDescent="0.3">
      <c r="B4363" s="222"/>
      <c r="C4363" s="222"/>
      <c r="D4363" s="222"/>
      <c r="E4363" s="222"/>
      <c r="F4363" s="222"/>
      <c r="G4363" s="222"/>
      <c r="H4363" s="222"/>
      <c r="I4363" s="222" t="s">
        <v>2279</v>
      </c>
      <c r="J4363" s="262" t="s">
        <v>2553</v>
      </c>
      <c r="K4363" s="222" t="s">
        <v>2280</v>
      </c>
      <c r="L4363" s="263">
        <v>167054.82999999999</v>
      </c>
    </row>
    <row r="4364" spans="2:12" ht="13.5" thickTop="1" x14ac:dyDescent="0.25">
      <c r="B4364" s="264"/>
      <c r="C4364" s="264"/>
      <c r="D4364" s="264"/>
      <c r="E4364" s="264"/>
      <c r="F4364" s="264"/>
      <c r="G4364" s="264"/>
      <c r="H4364" s="264"/>
      <c r="I4364" s="264"/>
      <c r="J4364" s="264"/>
      <c r="K4364" s="264"/>
      <c r="L4364" s="264"/>
    </row>
    <row r="4365" spans="2:12" x14ac:dyDescent="0.25">
      <c r="B4365" s="244" t="s">
        <v>1341</v>
      </c>
      <c r="C4365" s="244"/>
      <c r="D4365" s="244"/>
      <c r="E4365" s="244" t="s">
        <v>1342</v>
      </c>
      <c r="F4365" s="244"/>
      <c r="G4365" s="525"/>
      <c r="H4365" s="525"/>
      <c r="I4365" s="244"/>
      <c r="J4365" s="245"/>
      <c r="K4365" s="244"/>
      <c r="L4365" s="246">
        <v>24465.97</v>
      </c>
    </row>
    <row r="4366" spans="2:12" ht="15" x14ac:dyDescent="0.25">
      <c r="B4366" s="247" t="s">
        <v>1343</v>
      </c>
      <c r="C4366" s="248" t="s">
        <v>24</v>
      </c>
      <c r="D4366" s="247" t="s">
        <v>50</v>
      </c>
      <c r="E4366" s="247" t="s">
        <v>45</v>
      </c>
      <c r="F4366" s="520" t="s">
        <v>2152</v>
      </c>
      <c r="G4366" s="520"/>
      <c r="H4366" s="249" t="s">
        <v>39</v>
      </c>
      <c r="I4366" s="248" t="s">
        <v>41</v>
      </c>
      <c r="J4366" s="248" t="s">
        <v>2271</v>
      </c>
      <c r="K4366" s="248" t="s">
        <v>82</v>
      </c>
      <c r="L4366" s="248" t="s">
        <v>40</v>
      </c>
    </row>
    <row r="4367" spans="2:12" ht="25.5" x14ac:dyDescent="0.25">
      <c r="B4367" s="250" t="s">
        <v>2272</v>
      </c>
      <c r="C4367" s="251" t="s">
        <v>1344</v>
      </c>
      <c r="D4367" s="250" t="s">
        <v>229</v>
      </c>
      <c r="E4367" s="250" t="s">
        <v>1345</v>
      </c>
      <c r="F4367" s="521">
        <v>7</v>
      </c>
      <c r="G4367" s="521"/>
      <c r="H4367" s="252" t="s">
        <v>268</v>
      </c>
      <c r="I4367" s="253">
        <v>1</v>
      </c>
      <c r="J4367" s="254"/>
      <c r="K4367" s="254">
        <v>123.96</v>
      </c>
      <c r="L4367" s="254">
        <v>123.96</v>
      </c>
    </row>
    <row r="4368" spans="2:12" ht="25.5" x14ac:dyDescent="0.25">
      <c r="B4368" s="255" t="s">
        <v>2273</v>
      </c>
      <c r="C4368" s="256" t="s">
        <v>3707</v>
      </c>
      <c r="D4368" s="255" t="s">
        <v>229</v>
      </c>
      <c r="E4368" s="255" t="s">
        <v>1345</v>
      </c>
      <c r="F4368" s="518" t="s">
        <v>2283</v>
      </c>
      <c r="G4368" s="518"/>
      <c r="H4368" s="257" t="s">
        <v>268</v>
      </c>
      <c r="I4368" s="258">
        <v>1</v>
      </c>
      <c r="J4368" s="258">
        <v>0</v>
      </c>
      <c r="K4368" s="259">
        <v>111</v>
      </c>
      <c r="L4368" s="259">
        <v>111</v>
      </c>
    </row>
    <row r="4369" spans="2:12" ht="25.5" x14ac:dyDescent="0.25">
      <c r="B4369" s="255" t="s">
        <v>2273</v>
      </c>
      <c r="C4369" s="256" t="s">
        <v>2176</v>
      </c>
      <c r="D4369" s="255" t="s">
        <v>229</v>
      </c>
      <c r="E4369" s="255" t="s">
        <v>2177</v>
      </c>
      <c r="F4369" s="518" t="s">
        <v>2162</v>
      </c>
      <c r="G4369" s="518"/>
      <c r="H4369" s="257" t="s">
        <v>231</v>
      </c>
      <c r="I4369" s="258">
        <v>0.3226</v>
      </c>
      <c r="J4369" s="258">
        <v>0</v>
      </c>
      <c r="K4369" s="259">
        <v>23.41</v>
      </c>
      <c r="L4369" s="259">
        <v>7.55</v>
      </c>
    </row>
    <row r="4370" spans="2:12" ht="25.5" x14ac:dyDescent="0.25">
      <c r="B4370" s="255" t="s">
        <v>2273</v>
      </c>
      <c r="C4370" s="256" t="s">
        <v>2163</v>
      </c>
      <c r="D4370" s="255" t="s">
        <v>229</v>
      </c>
      <c r="E4370" s="255" t="s">
        <v>2164</v>
      </c>
      <c r="F4370" s="518" t="s">
        <v>2162</v>
      </c>
      <c r="G4370" s="518"/>
      <c r="H4370" s="257" t="s">
        <v>231</v>
      </c>
      <c r="I4370" s="258">
        <v>0.3226</v>
      </c>
      <c r="J4370" s="258">
        <v>0</v>
      </c>
      <c r="K4370" s="259">
        <v>16.78</v>
      </c>
      <c r="L4370" s="259">
        <v>5.41</v>
      </c>
    </row>
    <row r="4371" spans="2:12" ht="25.5" x14ac:dyDescent="0.25">
      <c r="B4371" s="260"/>
      <c r="C4371" s="260"/>
      <c r="D4371" s="260"/>
      <c r="E4371" s="260"/>
      <c r="F4371" s="260"/>
      <c r="G4371" s="260" t="s">
        <v>2274</v>
      </c>
      <c r="H4371" s="261">
        <v>6.66</v>
      </c>
      <c r="I4371" s="260" t="s">
        <v>2275</v>
      </c>
      <c r="J4371" s="261">
        <v>6.3</v>
      </c>
      <c r="K4371" s="260" t="s">
        <v>2276</v>
      </c>
      <c r="L4371" s="261">
        <v>12.96</v>
      </c>
    </row>
    <row r="4372" spans="2:12" ht="25.5" x14ac:dyDescent="0.25">
      <c r="B4372" s="260"/>
      <c r="C4372" s="260"/>
      <c r="D4372" s="260"/>
      <c r="E4372" s="260"/>
      <c r="F4372" s="260"/>
      <c r="G4372" s="260" t="s">
        <v>2277</v>
      </c>
      <c r="H4372" s="261">
        <v>0</v>
      </c>
      <c r="I4372" s="519"/>
      <c r="J4372" s="519" t="s">
        <v>2278</v>
      </c>
      <c r="K4372" s="260"/>
      <c r="L4372" s="261">
        <v>123.96</v>
      </c>
    </row>
    <row r="4373" spans="2:12" ht="13.5" thickBot="1" x14ac:dyDescent="0.3">
      <c r="B4373" s="222"/>
      <c r="C4373" s="222"/>
      <c r="D4373" s="222"/>
      <c r="E4373" s="222"/>
      <c r="F4373" s="222"/>
      <c r="G4373" s="222"/>
      <c r="H4373" s="222"/>
      <c r="I4373" s="222" t="s">
        <v>2279</v>
      </c>
      <c r="J4373" s="262" t="s">
        <v>2726</v>
      </c>
      <c r="K4373" s="222" t="s">
        <v>2280</v>
      </c>
      <c r="L4373" s="263">
        <v>3346.92</v>
      </c>
    </row>
    <row r="4374" spans="2:12" ht="13.5" thickTop="1" x14ac:dyDescent="0.25">
      <c r="B4374" s="264"/>
      <c r="C4374" s="264"/>
      <c r="D4374" s="264"/>
      <c r="E4374" s="264"/>
      <c r="F4374" s="264"/>
      <c r="G4374" s="264"/>
      <c r="H4374" s="264"/>
      <c r="I4374" s="264"/>
      <c r="J4374" s="264"/>
      <c r="K4374" s="264"/>
      <c r="L4374" s="264"/>
    </row>
    <row r="4375" spans="2:12" ht="15" x14ac:dyDescent="0.25">
      <c r="B4375" s="247" t="s">
        <v>1346</v>
      </c>
      <c r="C4375" s="248" t="s">
        <v>24</v>
      </c>
      <c r="D4375" s="247" t="s">
        <v>50</v>
      </c>
      <c r="E4375" s="247" t="s">
        <v>45</v>
      </c>
      <c r="F4375" s="520" t="s">
        <v>2152</v>
      </c>
      <c r="G4375" s="520"/>
      <c r="H4375" s="249" t="s">
        <v>39</v>
      </c>
      <c r="I4375" s="248" t="s">
        <v>41</v>
      </c>
      <c r="J4375" s="248" t="s">
        <v>82</v>
      </c>
      <c r="K4375" s="248" t="s">
        <v>40</v>
      </c>
      <c r="L4375"/>
    </row>
    <row r="4376" spans="2:12" ht="51" x14ac:dyDescent="0.25">
      <c r="B4376" s="250" t="s">
        <v>2272</v>
      </c>
      <c r="C4376" s="251" t="s">
        <v>1347</v>
      </c>
      <c r="D4376" s="250" t="s">
        <v>667</v>
      </c>
      <c r="E4376" s="250" t="s">
        <v>1348</v>
      </c>
      <c r="F4376" s="521" t="s">
        <v>3304</v>
      </c>
      <c r="G4376" s="521"/>
      <c r="H4376" s="252" t="s">
        <v>268</v>
      </c>
      <c r="I4376" s="253">
        <v>1</v>
      </c>
      <c r="J4376" s="254">
        <v>384.97</v>
      </c>
      <c r="K4376" s="254">
        <v>384.97</v>
      </c>
      <c r="L4376"/>
    </row>
    <row r="4377" spans="2:12" ht="30" x14ac:dyDescent="0.25">
      <c r="B4377" s="247" t="s">
        <v>47</v>
      </c>
      <c r="C4377" s="248" t="s">
        <v>24</v>
      </c>
      <c r="D4377" s="247" t="s">
        <v>50</v>
      </c>
      <c r="E4377" s="247" t="s">
        <v>2162</v>
      </c>
      <c r="F4377" s="248" t="s">
        <v>2154</v>
      </c>
      <c r="G4377" s="522" t="s">
        <v>2638</v>
      </c>
      <c r="H4377" s="522"/>
      <c r="I4377" s="522"/>
      <c r="J4377" s="522"/>
      <c r="K4377" s="248" t="s">
        <v>2642</v>
      </c>
      <c r="L4377"/>
    </row>
    <row r="4378" spans="2:12" ht="25.5" x14ac:dyDescent="0.25">
      <c r="B4378" s="255" t="s">
        <v>2273</v>
      </c>
      <c r="C4378" s="256" t="s">
        <v>2176</v>
      </c>
      <c r="D4378" s="255" t="s">
        <v>229</v>
      </c>
      <c r="E4378" s="255" t="s">
        <v>2177</v>
      </c>
      <c r="F4378" s="258">
        <v>1.3333333000000001</v>
      </c>
      <c r="G4378" s="255"/>
      <c r="H4378" s="255"/>
      <c r="I4378" s="255"/>
      <c r="J4378" s="270" t="s">
        <v>3307</v>
      </c>
      <c r="K4378" s="270" t="s">
        <v>3708</v>
      </c>
      <c r="L4378"/>
    </row>
    <row r="4379" spans="2:12" ht="25.5" x14ac:dyDescent="0.25">
      <c r="B4379" s="255" t="s">
        <v>2273</v>
      </c>
      <c r="C4379" s="256" t="s">
        <v>2163</v>
      </c>
      <c r="D4379" s="255" t="s">
        <v>229</v>
      </c>
      <c r="E4379" s="255" t="s">
        <v>2164</v>
      </c>
      <c r="F4379" s="258">
        <v>1.3333333000000001</v>
      </c>
      <c r="G4379" s="255"/>
      <c r="H4379" s="255"/>
      <c r="I4379" s="255"/>
      <c r="J4379" s="270" t="s">
        <v>3305</v>
      </c>
      <c r="K4379" s="270" t="s">
        <v>3709</v>
      </c>
      <c r="L4379"/>
    </row>
    <row r="4380" spans="2:12" ht="15" x14ac:dyDescent="0.25">
      <c r="B4380" s="526"/>
      <c r="C4380" s="526"/>
      <c r="D4380" s="526"/>
      <c r="E4380" s="526"/>
      <c r="F4380" s="526"/>
      <c r="G4380" s="526" t="s">
        <v>2686</v>
      </c>
      <c r="H4380" s="526"/>
      <c r="I4380" s="526"/>
      <c r="J4380" s="526"/>
      <c r="K4380" s="271">
        <v>0</v>
      </c>
      <c r="L4380"/>
    </row>
    <row r="4381" spans="2:12" ht="15" x14ac:dyDescent="0.25">
      <c r="B4381" s="526"/>
      <c r="C4381" s="526"/>
      <c r="D4381" s="526"/>
      <c r="E4381" s="526"/>
      <c r="F4381" s="526"/>
      <c r="G4381" s="526" t="s">
        <v>2687</v>
      </c>
      <c r="H4381" s="526"/>
      <c r="I4381" s="526"/>
      <c r="J4381" s="526"/>
      <c r="K4381" s="222">
        <v>53.586599999999997</v>
      </c>
      <c r="L4381"/>
    </row>
    <row r="4382" spans="2:12" ht="15" x14ac:dyDescent="0.25">
      <c r="B4382" s="526"/>
      <c r="C4382" s="526"/>
      <c r="D4382" s="526"/>
      <c r="E4382" s="526"/>
      <c r="F4382" s="526"/>
      <c r="G4382" s="526" t="s">
        <v>3310</v>
      </c>
      <c r="H4382" s="526"/>
      <c r="I4382" s="526"/>
      <c r="J4382" s="526"/>
      <c r="K4382" s="222">
        <v>53.586599999999997</v>
      </c>
      <c r="L4382"/>
    </row>
    <row r="4383" spans="2:12" ht="15" x14ac:dyDescent="0.25">
      <c r="B4383" s="526"/>
      <c r="C4383" s="526"/>
      <c r="D4383" s="526"/>
      <c r="E4383" s="526"/>
      <c r="F4383" s="526"/>
      <c r="G4383" s="526" t="s">
        <v>2633</v>
      </c>
      <c r="H4383" s="526"/>
      <c r="I4383" s="526"/>
      <c r="J4383" s="526"/>
      <c r="K4383" s="222">
        <v>1</v>
      </c>
      <c r="L4383"/>
    </row>
    <row r="4384" spans="2:12" ht="15" x14ac:dyDescent="0.25">
      <c r="B4384" s="526"/>
      <c r="C4384" s="526"/>
      <c r="D4384" s="526"/>
      <c r="E4384" s="526"/>
      <c r="F4384" s="526"/>
      <c r="G4384" s="526" t="s">
        <v>3311</v>
      </c>
      <c r="H4384" s="526"/>
      <c r="I4384" s="526"/>
      <c r="J4384" s="526"/>
      <c r="K4384" s="222">
        <v>53.586599999999997</v>
      </c>
      <c r="L4384"/>
    </row>
    <row r="4385" spans="2:12" ht="30" x14ac:dyDescent="0.25">
      <c r="B4385" s="520" t="s">
        <v>2635</v>
      </c>
      <c r="C4385" s="522" t="s">
        <v>24</v>
      </c>
      <c r="D4385" s="520" t="s">
        <v>50</v>
      </c>
      <c r="E4385" s="520" t="s">
        <v>3312</v>
      </c>
      <c r="F4385" s="522" t="s">
        <v>2154</v>
      </c>
      <c r="G4385" s="248" t="s">
        <v>2153</v>
      </c>
      <c r="H4385" s="248" t="s">
        <v>2637</v>
      </c>
      <c r="I4385" s="248"/>
      <c r="J4385" s="248"/>
      <c r="K4385" s="248" t="s">
        <v>2638</v>
      </c>
      <c r="L4385"/>
    </row>
    <row r="4386" spans="2:12" ht="76.5" x14ac:dyDescent="0.25">
      <c r="B4386" s="255" t="s">
        <v>2273</v>
      </c>
      <c r="C4386" s="256" t="s">
        <v>3710</v>
      </c>
      <c r="D4386" s="255" t="s">
        <v>667</v>
      </c>
      <c r="E4386" s="255" t="s">
        <v>3711</v>
      </c>
      <c r="F4386" s="258">
        <v>1</v>
      </c>
      <c r="G4386" s="257" t="s">
        <v>268</v>
      </c>
      <c r="H4386" s="527" t="s">
        <v>3712</v>
      </c>
      <c r="I4386" s="527"/>
      <c r="J4386" s="518"/>
      <c r="K4386" s="270" t="s">
        <v>3712</v>
      </c>
      <c r="L4386"/>
    </row>
    <row r="4387" spans="2:12" ht="15" x14ac:dyDescent="0.25">
      <c r="B4387" s="526"/>
      <c r="C4387" s="526"/>
      <c r="D4387" s="526"/>
      <c r="E4387" s="526"/>
      <c r="F4387" s="526"/>
      <c r="G4387" s="526" t="s">
        <v>3324</v>
      </c>
      <c r="H4387" s="526"/>
      <c r="I4387" s="526"/>
      <c r="J4387" s="526"/>
      <c r="K4387" s="222">
        <v>331.38470000000001</v>
      </c>
      <c r="L4387"/>
    </row>
    <row r="4388" spans="2:12" ht="25.5" x14ac:dyDescent="0.25">
      <c r="B4388" s="260"/>
      <c r="C4388" s="260"/>
      <c r="D4388" s="260"/>
      <c r="E4388" s="260"/>
      <c r="F4388" s="260" t="s">
        <v>2274</v>
      </c>
      <c r="G4388" s="261">
        <v>0</v>
      </c>
      <c r="H4388" s="260" t="s">
        <v>2275</v>
      </c>
      <c r="I4388" s="261">
        <v>53.59</v>
      </c>
      <c r="J4388" s="260" t="s">
        <v>2276</v>
      </c>
      <c r="K4388" s="261">
        <v>53.586599999999997</v>
      </c>
      <c r="L4388"/>
    </row>
    <row r="4389" spans="2:12" ht="25.5" x14ac:dyDescent="0.25">
      <c r="B4389" s="260"/>
      <c r="C4389" s="260"/>
      <c r="D4389" s="260"/>
      <c r="E4389" s="260"/>
      <c r="F4389" s="260" t="s">
        <v>2277</v>
      </c>
      <c r="G4389" s="261">
        <v>0</v>
      </c>
      <c r="H4389" s="260"/>
      <c r="I4389" s="519" t="s">
        <v>2278</v>
      </c>
      <c r="J4389" s="519"/>
      <c r="K4389" s="261">
        <v>384.97</v>
      </c>
      <c r="L4389"/>
    </row>
    <row r="4390" spans="2:12" ht="15.75" thickBot="1" x14ac:dyDescent="0.3">
      <c r="B4390" s="222"/>
      <c r="C4390" s="222"/>
      <c r="D4390" s="222"/>
      <c r="E4390" s="222"/>
      <c r="F4390" s="222"/>
      <c r="G4390" s="222"/>
      <c r="H4390" s="222" t="s">
        <v>2279</v>
      </c>
      <c r="I4390" s="262" t="s">
        <v>2796</v>
      </c>
      <c r="J4390" s="222" t="s">
        <v>2280</v>
      </c>
      <c r="K4390" s="263">
        <v>7699.4</v>
      </c>
      <c r="L4390"/>
    </row>
    <row r="4391" spans="2:12" ht="15.75" thickTop="1" x14ac:dyDescent="0.25">
      <c r="B4391" s="264"/>
      <c r="C4391" s="264"/>
      <c r="D4391" s="264"/>
      <c r="E4391" s="264"/>
      <c r="F4391" s="264"/>
      <c r="G4391" s="264"/>
      <c r="H4391" s="264"/>
      <c r="I4391" s="264"/>
      <c r="J4391" s="264"/>
      <c r="K4391" s="264"/>
      <c r="L4391"/>
    </row>
    <row r="4392" spans="2:12" ht="15" x14ac:dyDescent="0.25">
      <c r="B4392" s="247" t="s">
        <v>1349</v>
      </c>
      <c r="C4392" s="248" t="s">
        <v>24</v>
      </c>
      <c r="D4392" s="247" t="s">
        <v>50</v>
      </c>
      <c r="E4392" s="247" t="s">
        <v>45</v>
      </c>
      <c r="F4392" s="520" t="s">
        <v>2152</v>
      </c>
      <c r="G4392" s="520"/>
      <c r="H4392" s="249" t="s">
        <v>39</v>
      </c>
      <c r="I4392" s="248" t="s">
        <v>41</v>
      </c>
      <c r="J4392" s="248" t="s">
        <v>82</v>
      </c>
      <c r="K4392" s="248" t="s">
        <v>40</v>
      </c>
      <c r="L4392"/>
    </row>
    <row r="4393" spans="2:12" ht="38.25" x14ac:dyDescent="0.25">
      <c r="B4393" s="250" t="s">
        <v>2272</v>
      </c>
      <c r="C4393" s="251" t="s">
        <v>1350</v>
      </c>
      <c r="D4393" s="250" t="s">
        <v>462</v>
      </c>
      <c r="E4393" s="250" t="s">
        <v>1351</v>
      </c>
      <c r="F4393" s="521" t="s">
        <v>2754</v>
      </c>
      <c r="G4393" s="521"/>
      <c r="H4393" s="252" t="s">
        <v>268</v>
      </c>
      <c r="I4393" s="253">
        <v>1</v>
      </c>
      <c r="J4393" s="254">
        <v>74.61</v>
      </c>
      <c r="K4393" s="254">
        <v>74.61</v>
      </c>
      <c r="L4393"/>
    </row>
    <row r="4394" spans="2:12" ht="15" x14ac:dyDescent="0.25">
      <c r="B4394" s="247" t="s">
        <v>38</v>
      </c>
      <c r="C4394" s="248" t="s">
        <v>24</v>
      </c>
      <c r="D4394" s="247" t="s">
        <v>50</v>
      </c>
      <c r="E4394" s="247" t="s">
        <v>45</v>
      </c>
      <c r="F4394" s="520" t="s">
        <v>2152</v>
      </c>
      <c r="G4394" s="522"/>
      <c r="H4394" s="249" t="s">
        <v>39</v>
      </c>
      <c r="I4394" s="248" t="s">
        <v>41</v>
      </c>
      <c r="J4394" s="248" t="s">
        <v>82</v>
      </c>
      <c r="K4394" s="248" t="s">
        <v>40</v>
      </c>
      <c r="L4394"/>
    </row>
    <row r="4395" spans="2:12" ht="25.5" x14ac:dyDescent="0.25">
      <c r="B4395" s="255" t="s">
        <v>2273</v>
      </c>
      <c r="C4395" s="256" t="s">
        <v>2176</v>
      </c>
      <c r="D4395" s="255" t="s">
        <v>229</v>
      </c>
      <c r="E4395" s="255" t="s">
        <v>2177</v>
      </c>
      <c r="F4395" s="518" t="s">
        <v>2162</v>
      </c>
      <c r="G4395" s="518"/>
      <c r="H4395" s="257" t="s">
        <v>231</v>
      </c>
      <c r="I4395" s="258">
        <v>1</v>
      </c>
      <c r="J4395" s="259" t="s">
        <v>2222</v>
      </c>
      <c r="K4395" s="270" t="s">
        <v>2222</v>
      </c>
      <c r="L4395"/>
    </row>
    <row r="4396" spans="2:12" ht="15" x14ac:dyDescent="0.25">
      <c r="B4396" s="255" t="s">
        <v>2273</v>
      </c>
      <c r="C4396" s="256" t="s">
        <v>3713</v>
      </c>
      <c r="D4396" s="255" t="s">
        <v>462</v>
      </c>
      <c r="E4396" s="255" t="s">
        <v>3714</v>
      </c>
      <c r="F4396" s="518" t="s">
        <v>2283</v>
      </c>
      <c r="G4396" s="518"/>
      <c r="H4396" s="257" t="s">
        <v>268</v>
      </c>
      <c r="I4396" s="258">
        <v>1</v>
      </c>
      <c r="J4396" s="259" t="s">
        <v>3715</v>
      </c>
      <c r="K4396" s="270" t="s">
        <v>3715</v>
      </c>
      <c r="L4396"/>
    </row>
    <row r="4397" spans="2:12" ht="25.5" x14ac:dyDescent="0.25">
      <c r="B4397" s="255" t="s">
        <v>2273</v>
      </c>
      <c r="C4397" s="256" t="s">
        <v>2160</v>
      </c>
      <c r="D4397" s="255" t="s">
        <v>229</v>
      </c>
      <c r="E4397" s="255" t="s">
        <v>2161</v>
      </c>
      <c r="F4397" s="518" t="s">
        <v>2162</v>
      </c>
      <c r="G4397" s="518"/>
      <c r="H4397" s="257" t="s">
        <v>231</v>
      </c>
      <c r="I4397" s="258">
        <v>1</v>
      </c>
      <c r="J4397" s="259" t="s">
        <v>2220</v>
      </c>
      <c r="K4397" s="270" t="s">
        <v>2220</v>
      </c>
      <c r="L4397"/>
    </row>
    <row r="4398" spans="2:12" ht="15" x14ac:dyDescent="0.25">
      <c r="B4398" s="523" t="s">
        <v>2697</v>
      </c>
      <c r="C4398" s="522"/>
      <c r="D4398" s="522"/>
      <c r="E4398" s="522"/>
      <c r="F4398" s="522"/>
      <c r="G4398" s="522"/>
      <c r="H4398" s="522"/>
      <c r="I4398" s="522"/>
      <c r="J4398" s="522"/>
      <c r="K4398" s="522"/>
      <c r="L4398"/>
    </row>
    <row r="4399" spans="2:12" ht="15" x14ac:dyDescent="0.25">
      <c r="B4399" s="247" t="s">
        <v>38</v>
      </c>
      <c r="C4399" s="248" t="s">
        <v>24</v>
      </c>
      <c r="D4399" s="247" t="s">
        <v>50</v>
      </c>
      <c r="E4399" s="247" t="s">
        <v>45</v>
      </c>
      <c r="F4399" s="520" t="s">
        <v>2152</v>
      </c>
      <c r="G4399" s="522"/>
      <c r="H4399" s="249" t="s">
        <v>39</v>
      </c>
      <c r="I4399" s="248" t="s">
        <v>41</v>
      </c>
      <c r="J4399" s="248" t="s">
        <v>82</v>
      </c>
      <c r="K4399" s="248" t="s">
        <v>40</v>
      </c>
      <c r="L4399"/>
    </row>
    <row r="4400" spans="2:12" ht="25.5" x14ac:dyDescent="0.25">
      <c r="B4400" s="255" t="s">
        <v>2273</v>
      </c>
      <c r="C4400" s="256" t="s">
        <v>2176</v>
      </c>
      <c r="D4400" s="255" t="s">
        <v>229</v>
      </c>
      <c r="E4400" s="255" t="s">
        <v>2177</v>
      </c>
      <c r="F4400" s="518" t="s">
        <v>2162</v>
      </c>
      <c r="G4400" s="518"/>
      <c r="H4400" s="257" t="s">
        <v>231</v>
      </c>
      <c r="I4400" s="258">
        <v>1</v>
      </c>
      <c r="J4400" s="259" t="s">
        <v>2222</v>
      </c>
      <c r="K4400" s="270" t="s">
        <v>2222</v>
      </c>
      <c r="L4400"/>
    </row>
    <row r="4401" spans="2:12" ht="15" x14ac:dyDescent="0.25">
      <c r="B4401" s="255" t="s">
        <v>2273</v>
      </c>
      <c r="C4401" s="256" t="s">
        <v>3713</v>
      </c>
      <c r="D4401" s="255" t="s">
        <v>462</v>
      </c>
      <c r="E4401" s="255" t="s">
        <v>3714</v>
      </c>
      <c r="F4401" s="518" t="s">
        <v>2283</v>
      </c>
      <c r="G4401" s="518"/>
      <c r="H4401" s="257" t="s">
        <v>268</v>
      </c>
      <c r="I4401" s="258">
        <v>1</v>
      </c>
      <c r="J4401" s="259" t="s">
        <v>3715</v>
      </c>
      <c r="K4401" s="270" t="s">
        <v>3715</v>
      </c>
      <c r="L4401"/>
    </row>
    <row r="4402" spans="2:12" ht="25.5" x14ac:dyDescent="0.25">
      <c r="B4402" s="255" t="s">
        <v>2273</v>
      </c>
      <c r="C4402" s="256" t="s">
        <v>2160</v>
      </c>
      <c r="D4402" s="255" t="s">
        <v>229</v>
      </c>
      <c r="E4402" s="255" t="s">
        <v>2161</v>
      </c>
      <c r="F4402" s="518" t="s">
        <v>2162</v>
      </c>
      <c r="G4402" s="518"/>
      <c r="H4402" s="257" t="s">
        <v>231</v>
      </c>
      <c r="I4402" s="258">
        <v>1</v>
      </c>
      <c r="J4402" s="259" t="s">
        <v>2220</v>
      </c>
      <c r="K4402" s="270" t="s">
        <v>2220</v>
      </c>
      <c r="L4402"/>
    </row>
    <row r="4403" spans="2:12" ht="25.5" x14ac:dyDescent="0.25">
      <c r="B4403" s="260"/>
      <c r="C4403" s="260"/>
      <c r="D4403" s="260"/>
      <c r="E4403" s="260"/>
      <c r="F4403" s="260" t="s">
        <v>2274</v>
      </c>
      <c r="G4403" s="261">
        <v>19.88</v>
      </c>
      <c r="H4403" s="260" t="s">
        <v>2275</v>
      </c>
      <c r="I4403" s="261">
        <v>18.829999999999998</v>
      </c>
      <c r="J4403" s="260" t="s">
        <v>2276</v>
      </c>
      <c r="K4403" s="261">
        <v>38.71</v>
      </c>
      <c r="L4403"/>
    </row>
    <row r="4404" spans="2:12" ht="25.5" x14ac:dyDescent="0.25">
      <c r="B4404" s="260"/>
      <c r="C4404" s="260"/>
      <c r="D4404" s="260"/>
      <c r="E4404" s="260"/>
      <c r="F4404" s="260" t="s">
        <v>2277</v>
      </c>
      <c r="G4404" s="261">
        <v>0</v>
      </c>
      <c r="H4404" s="260"/>
      <c r="I4404" s="519" t="s">
        <v>2278</v>
      </c>
      <c r="J4404" s="519"/>
      <c r="K4404" s="261">
        <v>74.61</v>
      </c>
      <c r="L4404"/>
    </row>
    <row r="4405" spans="2:12" ht="15.75" thickBot="1" x14ac:dyDescent="0.3">
      <c r="B4405" s="222"/>
      <c r="C4405" s="222"/>
      <c r="D4405" s="222"/>
      <c r="E4405" s="222"/>
      <c r="F4405" s="222"/>
      <c r="G4405" s="222"/>
      <c r="H4405" s="222" t="s">
        <v>2279</v>
      </c>
      <c r="I4405" s="262" t="s">
        <v>2650</v>
      </c>
      <c r="J4405" s="222" t="s">
        <v>2280</v>
      </c>
      <c r="K4405" s="263">
        <v>2685.96</v>
      </c>
      <c r="L4405"/>
    </row>
    <row r="4406" spans="2:12" ht="15.75" thickTop="1" x14ac:dyDescent="0.25">
      <c r="B4406" s="264"/>
      <c r="C4406" s="264"/>
      <c r="D4406" s="264"/>
      <c r="E4406" s="264"/>
      <c r="F4406" s="264"/>
      <c r="G4406" s="264"/>
      <c r="H4406" s="264"/>
      <c r="I4406" s="264"/>
      <c r="J4406" s="264"/>
      <c r="K4406" s="264"/>
      <c r="L4406"/>
    </row>
    <row r="4407" spans="2:12" ht="15" x14ac:dyDescent="0.25">
      <c r="B4407" s="247" t="s">
        <v>1352</v>
      </c>
      <c r="C4407" s="248" t="s">
        <v>24</v>
      </c>
      <c r="D4407" s="247" t="s">
        <v>50</v>
      </c>
      <c r="E4407" s="247" t="s">
        <v>45</v>
      </c>
      <c r="F4407" s="520" t="s">
        <v>2152</v>
      </c>
      <c r="G4407" s="520"/>
      <c r="H4407" s="249" t="s">
        <v>39</v>
      </c>
      <c r="I4407" s="248" t="s">
        <v>41</v>
      </c>
      <c r="J4407" s="248" t="s">
        <v>82</v>
      </c>
      <c r="K4407" s="248" t="s">
        <v>40</v>
      </c>
      <c r="L4407"/>
    </row>
    <row r="4408" spans="2:12" ht="25.5" x14ac:dyDescent="0.25">
      <c r="B4408" s="250" t="s">
        <v>2272</v>
      </c>
      <c r="C4408" s="251" t="s">
        <v>1353</v>
      </c>
      <c r="D4408" s="250" t="s">
        <v>462</v>
      </c>
      <c r="E4408" s="250" t="s">
        <v>1354</v>
      </c>
      <c r="F4408" s="521" t="s">
        <v>2754</v>
      </c>
      <c r="G4408" s="521"/>
      <c r="H4408" s="252" t="s">
        <v>268</v>
      </c>
      <c r="I4408" s="253">
        <v>1</v>
      </c>
      <c r="J4408" s="254">
        <v>89.81</v>
      </c>
      <c r="K4408" s="254">
        <v>89.81</v>
      </c>
      <c r="L4408"/>
    </row>
    <row r="4409" spans="2:12" ht="15" x14ac:dyDescent="0.25">
      <c r="B4409" s="247" t="s">
        <v>38</v>
      </c>
      <c r="C4409" s="248" t="s">
        <v>24</v>
      </c>
      <c r="D4409" s="247" t="s">
        <v>50</v>
      </c>
      <c r="E4409" s="247" t="s">
        <v>45</v>
      </c>
      <c r="F4409" s="520" t="s">
        <v>2152</v>
      </c>
      <c r="G4409" s="522"/>
      <c r="H4409" s="249" t="s">
        <v>39</v>
      </c>
      <c r="I4409" s="248" t="s">
        <v>41</v>
      </c>
      <c r="J4409" s="248" t="s">
        <v>82</v>
      </c>
      <c r="K4409" s="248" t="s">
        <v>40</v>
      </c>
      <c r="L4409"/>
    </row>
    <row r="4410" spans="2:12" ht="25.5" x14ac:dyDescent="0.25">
      <c r="B4410" s="255" t="s">
        <v>2273</v>
      </c>
      <c r="C4410" s="256" t="s">
        <v>2160</v>
      </c>
      <c r="D4410" s="255" t="s">
        <v>229</v>
      </c>
      <c r="E4410" s="255" t="s">
        <v>2161</v>
      </c>
      <c r="F4410" s="518" t="s">
        <v>2162</v>
      </c>
      <c r="G4410" s="518"/>
      <c r="H4410" s="257" t="s">
        <v>231</v>
      </c>
      <c r="I4410" s="258">
        <v>0.5</v>
      </c>
      <c r="J4410" s="259" t="s">
        <v>2220</v>
      </c>
      <c r="K4410" s="270" t="s">
        <v>3284</v>
      </c>
      <c r="L4410"/>
    </row>
    <row r="4411" spans="2:12" ht="25.5" x14ac:dyDescent="0.25">
      <c r="B4411" s="255" t="s">
        <v>2273</v>
      </c>
      <c r="C4411" s="256" t="s">
        <v>3716</v>
      </c>
      <c r="D4411" s="255" t="s">
        <v>462</v>
      </c>
      <c r="E4411" s="255" t="s">
        <v>3717</v>
      </c>
      <c r="F4411" s="518" t="s">
        <v>2283</v>
      </c>
      <c r="G4411" s="518"/>
      <c r="H4411" s="257" t="s">
        <v>268</v>
      </c>
      <c r="I4411" s="258">
        <v>1</v>
      </c>
      <c r="J4411" s="259" t="s">
        <v>3718</v>
      </c>
      <c r="K4411" s="270" t="s">
        <v>3718</v>
      </c>
      <c r="L4411"/>
    </row>
    <row r="4412" spans="2:12" ht="25.5" x14ac:dyDescent="0.25">
      <c r="B4412" s="255" t="s">
        <v>2273</v>
      </c>
      <c r="C4412" s="256" t="s">
        <v>2176</v>
      </c>
      <c r="D4412" s="255" t="s">
        <v>229</v>
      </c>
      <c r="E4412" s="255" t="s">
        <v>2177</v>
      </c>
      <c r="F4412" s="518" t="s">
        <v>2162</v>
      </c>
      <c r="G4412" s="518"/>
      <c r="H4412" s="257" t="s">
        <v>231</v>
      </c>
      <c r="I4412" s="258">
        <v>0.5</v>
      </c>
      <c r="J4412" s="259" t="s">
        <v>2222</v>
      </c>
      <c r="K4412" s="270" t="s">
        <v>2150</v>
      </c>
      <c r="L4412"/>
    </row>
    <row r="4413" spans="2:12" ht="15" x14ac:dyDescent="0.25">
      <c r="B4413" s="523" t="s">
        <v>2697</v>
      </c>
      <c r="C4413" s="522"/>
      <c r="D4413" s="522"/>
      <c r="E4413" s="522"/>
      <c r="F4413" s="522"/>
      <c r="G4413" s="522"/>
      <c r="H4413" s="522"/>
      <c r="I4413" s="522"/>
      <c r="J4413" s="522"/>
      <c r="K4413" s="522"/>
      <c r="L4413"/>
    </row>
    <row r="4414" spans="2:12" ht="15" x14ac:dyDescent="0.25">
      <c r="B4414" s="247" t="s">
        <v>38</v>
      </c>
      <c r="C4414" s="248" t="s">
        <v>24</v>
      </c>
      <c r="D4414" s="247" t="s">
        <v>50</v>
      </c>
      <c r="E4414" s="247" t="s">
        <v>45</v>
      </c>
      <c r="F4414" s="520" t="s">
        <v>2152</v>
      </c>
      <c r="G4414" s="522"/>
      <c r="H4414" s="249" t="s">
        <v>39</v>
      </c>
      <c r="I4414" s="248" t="s">
        <v>41</v>
      </c>
      <c r="J4414" s="248" t="s">
        <v>82</v>
      </c>
      <c r="K4414" s="248" t="s">
        <v>40</v>
      </c>
      <c r="L4414"/>
    </row>
    <row r="4415" spans="2:12" ht="25.5" x14ac:dyDescent="0.25">
      <c r="B4415" s="255" t="s">
        <v>2273</v>
      </c>
      <c r="C4415" s="256" t="s">
        <v>2160</v>
      </c>
      <c r="D4415" s="255" t="s">
        <v>229</v>
      </c>
      <c r="E4415" s="255" t="s">
        <v>2161</v>
      </c>
      <c r="F4415" s="518" t="s">
        <v>2162</v>
      </c>
      <c r="G4415" s="518"/>
      <c r="H4415" s="257" t="s">
        <v>231</v>
      </c>
      <c r="I4415" s="258">
        <v>0.5</v>
      </c>
      <c r="J4415" s="259" t="s">
        <v>2220</v>
      </c>
      <c r="K4415" s="270" t="s">
        <v>3284</v>
      </c>
      <c r="L4415"/>
    </row>
    <row r="4416" spans="2:12" ht="25.5" x14ac:dyDescent="0.25">
      <c r="B4416" s="255" t="s">
        <v>2273</v>
      </c>
      <c r="C4416" s="256" t="s">
        <v>3716</v>
      </c>
      <c r="D4416" s="255" t="s">
        <v>462</v>
      </c>
      <c r="E4416" s="255" t="s">
        <v>3717</v>
      </c>
      <c r="F4416" s="518" t="s">
        <v>2283</v>
      </c>
      <c r="G4416" s="518"/>
      <c r="H4416" s="257" t="s">
        <v>268</v>
      </c>
      <c r="I4416" s="258">
        <v>1</v>
      </c>
      <c r="J4416" s="259" t="s">
        <v>3718</v>
      </c>
      <c r="K4416" s="270" t="s">
        <v>3718</v>
      </c>
      <c r="L4416"/>
    </row>
    <row r="4417" spans="2:12" ht="25.5" x14ac:dyDescent="0.25">
      <c r="B4417" s="255" t="s">
        <v>2273</v>
      </c>
      <c r="C4417" s="256" t="s">
        <v>2176</v>
      </c>
      <c r="D4417" s="255" t="s">
        <v>229</v>
      </c>
      <c r="E4417" s="255" t="s">
        <v>2177</v>
      </c>
      <c r="F4417" s="518" t="s">
        <v>2162</v>
      </c>
      <c r="G4417" s="518"/>
      <c r="H4417" s="257" t="s">
        <v>231</v>
      </c>
      <c r="I4417" s="258">
        <v>0.5</v>
      </c>
      <c r="J4417" s="259" t="s">
        <v>2222</v>
      </c>
      <c r="K4417" s="270" t="s">
        <v>2150</v>
      </c>
      <c r="L4417"/>
    </row>
    <row r="4418" spans="2:12" ht="25.5" x14ac:dyDescent="0.25">
      <c r="B4418" s="260"/>
      <c r="C4418" s="260"/>
      <c r="D4418" s="260"/>
      <c r="E4418" s="260"/>
      <c r="F4418" s="260" t="s">
        <v>2274</v>
      </c>
      <c r="G4418" s="261">
        <v>9.94</v>
      </c>
      <c r="H4418" s="260" t="s">
        <v>2275</v>
      </c>
      <c r="I4418" s="261">
        <v>9.42</v>
      </c>
      <c r="J4418" s="260" t="s">
        <v>2276</v>
      </c>
      <c r="K4418" s="261">
        <v>19.36</v>
      </c>
      <c r="L4418"/>
    </row>
    <row r="4419" spans="2:12" ht="25.5" x14ac:dyDescent="0.25">
      <c r="B4419" s="260"/>
      <c r="C4419" s="260"/>
      <c r="D4419" s="260"/>
      <c r="E4419" s="260"/>
      <c r="F4419" s="260" t="s">
        <v>2277</v>
      </c>
      <c r="G4419" s="261">
        <v>0</v>
      </c>
      <c r="H4419" s="260"/>
      <c r="I4419" s="519" t="s">
        <v>2278</v>
      </c>
      <c r="J4419" s="519"/>
      <c r="K4419" s="261">
        <v>89.81</v>
      </c>
      <c r="L4419"/>
    </row>
    <row r="4420" spans="2:12" ht="15.75" thickBot="1" x14ac:dyDescent="0.3">
      <c r="B4420" s="222"/>
      <c r="C4420" s="222"/>
      <c r="D4420" s="222"/>
      <c r="E4420" s="222"/>
      <c r="F4420" s="222"/>
      <c r="G4420" s="222"/>
      <c r="H4420" s="222" t="s">
        <v>2279</v>
      </c>
      <c r="I4420" s="262" t="s">
        <v>2650</v>
      </c>
      <c r="J4420" s="222" t="s">
        <v>2280</v>
      </c>
      <c r="K4420" s="263">
        <v>3233.16</v>
      </c>
      <c r="L4420"/>
    </row>
    <row r="4421" spans="2:12" ht="15.75" thickTop="1" x14ac:dyDescent="0.25">
      <c r="B4421" s="264"/>
      <c r="C4421" s="264"/>
      <c r="D4421" s="264"/>
      <c r="E4421" s="264"/>
      <c r="F4421" s="264"/>
      <c r="G4421" s="264"/>
      <c r="H4421" s="264"/>
      <c r="I4421" s="264"/>
      <c r="J4421" s="264"/>
      <c r="K4421" s="264"/>
      <c r="L4421"/>
    </row>
    <row r="4422" spans="2:12" ht="15" x14ac:dyDescent="0.25">
      <c r="B4422" s="247" t="s">
        <v>1355</v>
      </c>
      <c r="C4422" s="248" t="s">
        <v>24</v>
      </c>
      <c r="D4422" s="247" t="s">
        <v>50</v>
      </c>
      <c r="E4422" s="247" t="s">
        <v>45</v>
      </c>
      <c r="F4422" s="520" t="s">
        <v>2152</v>
      </c>
      <c r="G4422" s="520"/>
      <c r="H4422" s="249" t="s">
        <v>39</v>
      </c>
      <c r="I4422" s="248" t="s">
        <v>41</v>
      </c>
      <c r="J4422" s="248" t="s">
        <v>82</v>
      </c>
      <c r="K4422" s="248" t="s">
        <v>40</v>
      </c>
      <c r="L4422"/>
    </row>
    <row r="4423" spans="2:12" ht="38.25" x14ac:dyDescent="0.25">
      <c r="B4423" s="250" t="s">
        <v>2272</v>
      </c>
      <c r="C4423" s="251" t="s">
        <v>1356</v>
      </c>
      <c r="D4423" s="250" t="s">
        <v>462</v>
      </c>
      <c r="E4423" s="250" t="s">
        <v>1357</v>
      </c>
      <c r="F4423" s="521" t="s">
        <v>2759</v>
      </c>
      <c r="G4423" s="521"/>
      <c r="H4423" s="252" t="s">
        <v>268</v>
      </c>
      <c r="I4423" s="253">
        <v>1</v>
      </c>
      <c r="J4423" s="254">
        <v>138.41</v>
      </c>
      <c r="K4423" s="254">
        <v>138.41</v>
      </c>
      <c r="L4423"/>
    </row>
    <row r="4424" spans="2:12" ht="15" x14ac:dyDescent="0.25">
      <c r="B4424" s="247" t="s">
        <v>38</v>
      </c>
      <c r="C4424" s="248" t="s">
        <v>24</v>
      </c>
      <c r="D4424" s="247" t="s">
        <v>50</v>
      </c>
      <c r="E4424" s="247" t="s">
        <v>45</v>
      </c>
      <c r="F4424" s="520" t="s">
        <v>2152</v>
      </c>
      <c r="G4424" s="522"/>
      <c r="H4424" s="249" t="s">
        <v>39</v>
      </c>
      <c r="I4424" s="248" t="s">
        <v>41</v>
      </c>
      <c r="J4424" s="248" t="s">
        <v>82</v>
      </c>
      <c r="K4424" s="248" t="s">
        <v>40</v>
      </c>
      <c r="L4424"/>
    </row>
    <row r="4425" spans="2:12" ht="25.5" x14ac:dyDescent="0.25">
      <c r="B4425" s="255" t="s">
        <v>2273</v>
      </c>
      <c r="C4425" s="256" t="s">
        <v>2176</v>
      </c>
      <c r="D4425" s="255" t="s">
        <v>229</v>
      </c>
      <c r="E4425" s="255" t="s">
        <v>2177</v>
      </c>
      <c r="F4425" s="518" t="s">
        <v>2162</v>
      </c>
      <c r="G4425" s="518"/>
      <c r="H4425" s="257" t="s">
        <v>231</v>
      </c>
      <c r="I4425" s="258">
        <v>0.5</v>
      </c>
      <c r="J4425" s="259" t="s">
        <v>2222</v>
      </c>
      <c r="K4425" s="270" t="s">
        <v>2150</v>
      </c>
      <c r="L4425"/>
    </row>
    <row r="4426" spans="2:12" ht="25.5" x14ac:dyDescent="0.25">
      <c r="B4426" s="255" t="s">
        <v>2273</v>
      </c>
      <c r="C4426" s="256" t="s">
        <v>3719</v>
      </c>
      <c r="D4426" s="255" t="s">
        <v>229</v>
      </c>
      <c r="E4426" s="255" t="s">
        <v>3720</v>
      </c>
      <c r="F4426" s="518" t="s">
        <v>2283</v>
      </c>
      <c r="G4426" s="518"/>
      <c r="H4426" s="257" t="s">
        <v>268</v>
      </c>
      <c r="I4426" s="258">
        <v>2</v>
      </c>
      <c r="J4426" s="259" t="s">
        <v>3721</v>
      </c>
      <c r="K4426" s="270" t="s">
        <v>3164</v>
      </c>
      <c r="L4426"/>
    </row>
    <row r="4427" spans="2:12" ht="25.5" x14ac:dyDescent="0.25">
      <c r="B4427" s="255" t="s">
        <v>2273</v>
      </c>
      <c r="C4427" s="256" t="s">
        <v>2160</v>
      </c>
      <c r="D4427" s="255" t="s">
        <v>229</v>
      </c>
      <c r="E4427" s="255" t="s">
        <v>2161</v>
      </c>
      <c r="F4427" s="518" t="s">
        <v>2162</v>
      </c>
      <c r="G4427" s="518"/>
      <c r="H4427" s="257" t="s">
        <v>231</v>
      </c>
      <c r="I4427" s="258">
        <v>0.3</v>
      </c>
      <c r="J4427" s="259" t="s">
        <v>2220</v>
      </c>
      <c r="K4427" s="270" t="s">
        <v>3722</v>
      </c>
      <c r="L4427"/>
    </row>
    <row r="4428" spans="2:12" ht="25.5" x14ac:dyDescent="0.25">
      <c r="B4428" s="255" t="s">
        <v>2273</v>
      </c>
      <c r="C4428" s="256" t="s">
        <v>3723</v>
      </c>
      <c r="D4428" s="255" t="s">
        <v>229</v>
      </c>
      <c r="E4428" s="255" t="s">
        <v>3724</v>
      </c>
      <c r="F4428" s="518" t="s">
        <v>2283</v>
      </c>
      <c r="G4428" s="518"/>
      <c r="H4428" s="257" t="s">
        <v>268</v>
      </c>
      <c r="I4428" s="258">
        <v>2</v>
      </c>
      <c r="J4428" s="259" t="s">
        <v>3725</v>
      </c>
      <c r="K4428" s="270" t="s">
        <v>3726</v>
      </c>
      <c r="L4428"/>
    </row>
    <row r="4429" spans="2:12" ht="25.5" x14ac:dyDescent="0.25">
      <c r="B4429" s="255" t="s">
        <v>2273</v>
      </c>
      <c r="C4429" s="256" t="s">
        <v>3727</v>
      </c>
      <c r="D4429" s="255" t="s">
        <v>462</v>
      </c>
      <c r="E4429" s="255" t="s">
        <v>3728</v>
      </c>
      <c r="F4429" s="518" t="s">
        <v>2283</v>
      </c>
      <c r="G4429" s="518"/>
      <c r="H4429" s="257" t="s">
        <v>268</v>
      </c>
      <c r="I4429" s="258">
        <v>1</v>
      </c>
      <c r="J4429" s="259" t="s">
        <v>3729</v>
      </c>
      <c r="K4429" s="270" t="s">
        <v>3729</v>
      </c>
      <c r="L4429"/>
    </row>
    <row r="4430" spans="2:12" ht="15" x14ac:dyDescent="0.25">
      <c r="B4430" s="523" t="s">
        <v>2697</v>
      </c>
      <c r="C4430" s="522"/>
      <c r="D4430" s="522"/>
      <c r="E4430" s="522"/>
      <c r="F4430" s="522"/>
      <c r="G4430" s="522"/>
      <c r="H4430" s="522"/>
      <c r="I4430" s="522"/>
      <c r="J4430" s="522"/>
      <c r="K4430" s="522"/>
      <c r="L4430"/>
    </row>
    <row r="4431" spans="2:12" ht="15" x14ac:dyDescent="0.25">
      <c r="B4431" s="247" t="s">
        <v>38</v>
      </c>
      <c r="C4431" s="248" t="s">
        <v>24</v>
      </c>
      <c r="D4431" s="247" t="s">
        <v>50</v>
      </c>
      <c r="E4431" s="247" t="s">
        <v>45</v>
      </c>
      <c r="F4431" s="520" t="s">
        <v>2152</v>
      </c>
      <c r="G4431" s="522"/>
      <c r="H4431" s="249" t="s">
        <v>39</v>
      </c>
      <c r="I4431" s="248" t="s">
        <v>41</v>
      </c>
      <c r="J4431" s="248" t="s">
        <v>82</v>
      </c>
      <c r="K4431" s="248" t="s">
        <v>40</v>
      </c>
      <c r="L4431"/>
    </row>
    <row r="4432" spans="2:12" ht="25.5" x14ac:dyDescent="0.25">
      <c r="B4432" s="255" t="s">
        <v>2273</v>
      </c>
      <c r="C4432" s="256" t="s">
        <v>2176</v>
      </c>
      <c r="D4432" s="255" t="s">
        <v>229</v>
      </c>
      <c r="E4432" s="255" t="s">
        <v>2177</v>
      </c>
      <c r="F4432" s="518" t="s">
        <v>2162</v>
      </c>
      <c r="G4432" s="518"/>
      <c r="H4432" s="257" t="s">
        <v>231</v>
      </c>
      <c r="I4432" s="258">
        <v>0.5</v>
      </c>
      <c r="J4432" s="259" t="s">
        <v>2222</v>
      </c>
      <c r="K4432" s="270" t="s">
        <v>2150</v>
      </c>
      <c r="L4432"/>
    </row>
    <row r="4433" spans="2:12" ht="25.5" x14ac:dyDescent="0.25">
      <c r="B4433" s="255" t="s">
        <v>2273</v>
      </c>
      <c r="C4433" s="256" t="s">
        <v>3719</v>
      </c>
      <c r="D4433" s="255" t="s">
        <v>229</v>
      </c>
      <c r="E4433" s="255" t="s">
        <v>3720</v>
      </c>
      <c r="F4433" s="518" t="s">
        <v>2283</v>
      </c>
      <c r="G4433" s="518"/>
      <c r="H4433" s="257" t="s">
        <v>268</v>
      </c>
      <c r="I4433" s="258">
        <v>2</v>
      </c>
      <c r="J4433" s="259" t="s">
        <v>3721</v>
      </c>
      <c r="K4433" s="270" t="s">
        <v>3164</v>
      </c>
      <c r="L4433"/>
    </row>
    <row r="4434" spans="2:12" ht="25.5" x14ac:dyDescent="0.25">
      <c r="B4434" s="255" t="s">
        <v>2273</v>
      </c>
      <c r="C4434" s="256" t="s">
        <v>2160</v>
      </c>
      <c r="D4434" s="255" t="s">
        <v>229</v>
      </c>
      <c r="E4434" s="255" t="s">
        <v>2161</v>
      </c>
      <c r="F4434" s="518" t="s">
        <v>2162</v>
      </c>
      <c r="G4434" s="518"/>
      <c r="H4434" s="257" t="s">
        <v>231</v>
      </c>
      <c r="I4434" s="258">
        <v>0.3</v>
      </c>
      <c r="J4434" s="259" t="s">
        <v>2220</v>
      </c>
      <c r="K4434" s="270" t="s">
        <v>3722</v>
      </c>
      <c r="L4434"/>
    </row>
    <row r="4435" spans="2:12" ht="25.5" x14ac:dyDescent="0.25">
      <c r="B4435" s="255" t="s">
        <v>2273</v>
      </c>
      <c r="C4435" s="256" t="s">
        <v>3723</v>
      </c>
      <c r="D4435" s="255" t="s">
        <v>229</v>
      </c>
      <c r="E4435" s="255" t="s">
        <v>3724</v>
      </c>
      <c r="F4435" s="518" t="s">
        <v>2283</v>
      </c>
      <c r="G4435" s="518"/>
      <c r="H4435" s="257" t="s">
        <v>268</v>
      </c>
      <c r="I4435" s="258">
        <v>2</v>
      </c>
      <c r="J4435" s="259" t="s">
        <v>3725</v>
      </c>
      <c r="K4435" s="270" t="s">
        <v>3726</v>
      </c>
      <c r="L4435"/>
    </row>
    <row r="4436" spans="2:12" ht="25.5" x14ac:dyDescent="0.25">
      <c r="B4436" s="255" t="s">
        <v>2273</v>
      </c>
      <c r="C4436" s="256" t="s">
        <v>3727</v>
      </c>
      <c r="D4436" s="255" t="s">
        <v>462</v>
      </c>
      <c r="E4436" s="255" t="s">
        <v>3728</v>
      </c>
      <c r="F4436" s="518" t="s">
        <v>2283</v>
      </c>
      <c r="G4436" s="518"/>
      <c r="H4436" s="257" t="s">
        <v>268</v>
      </c>
      <c r="I4436" s="258">
        <v>1</v>
      </c>
      <c r="J4436" s="259" t="s">
        <v>3729</v>
      </c>
      <c r="K4436" s="270" t="s">
        <v>3729</v>
      </c>
      <c r="L4436"/>
    </row>
    <row r="4437" spans="2:12" ht="25.5" x14ac:dyDescent="0.25">
      <c r="B4437" s="260"/>
      <c r="C4437" s="260"/>
      <c r="D4437" s="260"/>
      <c r="E4437" s="260"/>
      <c r="F4437" s="260" t="s">
        <v>2274</v>
      </c>
      <c r="G4437" s="261">
        <v>8.3699999999999992</v>
      </c>
      <c r="H4437" s="260" t="s">
        <v>2275</v>
      </c>
      <c r="I4437" s="261">
        <v>7.93</v>
      </c>
      <c r="J4437" s="260" t="s">
        <v>2276</v>
      </c>
      <c r="K4437" s="261">
        <v>16.3</v>
      </c>
      <c r="L4437"/>
    </row>
    <row r="4438" spans="2:12" ht="25.5" x14ac:dyDescent="0.25">
      <c r="B4438" s="260"/>
      <c r="C4438" s="260"/>
      <c r="D4438" s="260"/>
      <c r="E4438" s="260"/>
      <c r="F4438" s="260" t="s">
        <v>2277</v>
      </c>
      <c r="G4438" s="261">
        <v>0</v>
      </c>
      <c r="H4438" s="260"/>
      <c r="I4438" s="519" t="s">
        <v>2278</v>
      </c>
      <c r="J4438" s="519"/>
      <c r="K4438" s="261">
        <v>138.41</v>
      </c>
      <c r="L4438"/>
    </row>
    <row r="4439" spans="2:12" ht="15.75" thickBot="1" x14ac:dyDescent="0.3">
      <c r="B4439" s="222"/>
      <c r="C4439" s="222"/>
      <c r="D4439" s="222"/>
      <c r="E4439" s="222"/>
      <c r="F4439" s="222"/>
      <c r="G4439" s="222"/>
      <c r="H4439" s="222" t="s">
        <v>2279</v>
      </c>
      <c r="I4439" s="262" t="s">
        <v>2729</v>
      </c>
      <c r="J4439" s="222" t="s">
        <v>2280</v>
      </c>
      <c r="K4439" s="263">
        <v>415.23</v>
      </c>
      <c r="L4439"/>
    </row>
    <row r="4440" spans="2:12" ht="15.75" thickTop="1" x14ac:dyDescent="0.25">
      <c r="B4440" s="264"/>
      <c r="C4440" s="264"/>
      <c r="D4440" s="264"/>
      <c r="E4440" s="264"/>
      <c r="F4440" s="264"/>
      <c r="G4440" s="264"/>
      <c r="H4440" s="264"/>
      <c r="I4440" s="264"/>
      <c r="J4440" s="264"/>
      <c r="K4440" s="264"/>
      <c r="L4440"/>
    </row>
    <row r="4441" spans="2:12" ht="15" x14ac:dyDescent="0.25">
      <c r="B4441" s="247" t="s">
        <v>1358</v>
      </c>
      <c r="C4441" s="248" t="s">
        <v>24</v>
      </c>
      <c r="D4441" s="247" t="s">
        <v>50</v>
      </c>
      <c r="E4441" s="247" t="s">
        <v>45</v>
      </c>
      <c r="F4441" s="520" t="s">
        <v>2152</v>
      </c>
      <c r="G4441" s="520"/>
      <c r="H4441" s="249" t="s">
        <v>39</v>
      </c>
      <c r="I4441" s="248" t="s">
        <v>41</v>
      </c>
      <c r="J4441" s="248" t="s">
        <v>2271</v>
      </c>
      <c r="K4441" s="248" t="s">
        <v>82</v>
      </c>
      <c r="L4441" s="248" t="s">
        <v>40</v>
      </c>
    </row>
    <row r="4442" spans="2:12" ht="25.5" x14ac:dyDescent="0.25">
      <c r="B4442" s="250" t="s">
        <v>2272</v>
      </c>
      <c r="C4442" s="251" t="s">
        <v>1359</v>
      </c>
      <c r="D4442" s="250" t="s">
        <v>229</v>
      </c>
      <c r="E4442" s="250" t="s">
        <v>1360</v>
      </c>
      <c r="F4442" s="521">
        <v>7</v>
      </c>
      <c r="G4442" s="521"/>
      <c r="H4442" s="252" t="s">
        <v>268</v>
      </c>
      <c r="I4442" s="253">
        <v>1</v>
      </c>
      <c r="J4442" s="254"/>
      <c r="K4442" s="254">
        <v>57.75</v>
      </c>
      <c r="L4442" s="254">
        <v>57.75</v>
      </c>
    </row>
    <row r="4443" spans="2:12" ht="25.5" x14ac:dyDescent="0.25">
      <c r="B4443" s="255" t="s">
        <v>2273</v>
      </c>
      <c r="C4443" s="256" t="s">
        <v>2163</v>
      </c>
      <c r="D4443" s="255" t="s">
        <v>229</v>
      </c>
      <c r="E4443" s="255" t="s">
        <v>2164</v>
      </c>
      <c r="F4443" s="518" t="s">
        <v>2162</v>
      </c>
      <c r="G4443" s="518"/>
      <c r="H4443" s="257" t="s">
        <v>231</v>
      </c>
      <c r="I4443" s="258">
        <v>0.3226</v>
      </c>
      <c r="J4443" s="258">
        <v>0</v>
      </c>
      <c r="K4443" s="259">
        <v>16.78</v>
      </c>
      <c r="L4443" s="259">
        <v>5.41</v>
      </c>
    </row>
    <row r="4444" spans="2:12" ht="25.5" x14ac:dyDescent="0.25">
      <c r="B4444" s="255" t="s">
        <v>2273</v>
      </c>
      <c r="C4444" s="256" t="s">
        <v>2176</v>
      </c>
      <c r="D4444" s="255" t="s">
        <v>229</v>
      </c>
      <c r="E4444" s="255" t="s">
        <v>2177</v>
      </c>
      <c r="F4444" s="518" t="s">
        <v>2162</v>
      </c>
      <c r="G4444" s="518"/>
      <c r="H4444" s="257" t="s">
        <v>231</v>
      </c>
      <c r="I4444" s="258">
        <v>0.3226</v>
      </c>
      <c r="J4444" s="258">
        <v>0</v>
      </c>
      <c r="K4444" s="259">
        <v>23.41</v>
      </c>
      <c r="L4444" s="259">
        <v>7.55</v>
      </c>
    </row>
    <row r="4445" spans="2:12" ht="25.5" x14ac:dyDescent="0.25">
      <c r="B4445" s="255" t="s">
        <v>2273</v>
      </c>
      <c r="C4445" s="256" t="s">
        <v>3730</v>
      </c>
      <c r="D4445" s="255" t="s">
        <v>229</v>
      </c>
      <c r="E4445" s="255" t="s">
        <v>1360</v>
      </c>
      <c r="F4445" s="518" t="s">
        <v>2283</v>
      </c>
      <c r="G4445" s="518"/>
      <c r="H4445" s="257" t="s">
        <v>268</v>
      </c>
      <c r="I4445" s="258">
        <v>1</v>
      </c>
      <c r="J4445" s="258">
        <v>0</v>
      </c>
      <c r="K4445" s="259">
        <v>44.79</v>
      </c>
      <c r="L4445" s="259">
        <v>44.79</v>
      </c>
    </row>
    <row r="4446" spans="2:12" ht="25.5" x14ac:dyDescent="0.25">
      <c r="B4446" s="260"/>
      <c r="C4446" s="260"/>
      <c r="D4446" s="260"/>
      <c r="E4446" s="260"/>
      <c r="F4446" s="260"/>
      <c r="G4446" s="260" t="s">
        <v>2274</v>
      </c>
      <c r="H4446" s="261">
        <v>6.66</v>
      </c>
      <c r="I4446" s="260" t="s">
        <v>2275</v>
      </c>
      <c r="J4446" s="261">
        <v>6.3</v>
      </c>
      <c r="K4446" s="260" t="s">
        <v>2276</v>
      </c>
      <c r="L4446" s="261">
        <v>12.96</v>
      </c>
    </row>
    <row r="4447" spans="2:12" ht="25.5" x14ac:dyDescent="0.25">
      <c r="B4447" s="260"/>
      <c r="C4447" s="260"/>
      <c r="D4447" s="260"/>
      <c r="E4447" s="260"/>
      <c r="F4447" s="260"/>
      <c r="G4447" s="260" t="s">
        <v>2277</v>
      </c>
      <c r="H4447" s="261">
        <v>0</v>
      </c>
      <c r="I4447" s="519"/>
      <c r="J4447" s="519" t="s">
        <v>2278</v>
      </c>
      <c r="K4447" s="260"/>
      <c r="L4447" s="261">
        <v>57.75</v>
      </c>
    </row>
    <row r="4448" spans="2:12" ht="13.5" thickBot="1" x14ac:dyDescent="0.3">
      <c r="B4448" s="222"/>
      <c r="C4448" s="222"/>
      <c r="D4448" s="222"/>
      <c r="E4448" s="222"/>
      <c r="F4448" s="222"/>
      <c r="G4448" s="222"/>
      <c r="H4448" s="222"/>
      <c r="I4448" s="222" t="s">
        <v>2279</v>
      </c>
      <c r="J4448" s="262" t="s">
        <v>2727</v>
      </c>
      <c r="K4448" s="222" t="s">
        <v>2280</v>
      </c>
      <c r="L4448" s="263">
        <v>519.75</v>
      </c>
    </row>
    <row r="4449" spans="2:12" ht="13.5" thickTop="1" x14ac:dyDescent="0.25">
      <c r="B4449" s="264"/>
      <c r="C4449" s="264"/>
      <c r="D4449" s="264"/>
      <c r="E4449" s="264"/>
      <c r="F4449" s="264"/>
      <c r="G4449" s="264"/>
      <c r="H4449" s="264"/>
      <c r="I4449" s="264"/>
      <c r="J4449" s="264"/>
      <c r="K4449" s="264"/>
      <c r="L4449" s="264"/>
    </row>
    <row r="4450" spans="2:12" ht="15" x14ac:dyDescent="0.25">
      <c r="B4450" s="247" t="s">
        <v>1361</v>
      </c>
      <c r="C4450" s="248" t="s">
        <v>24</v>
      </c>
      <c r="D4450" s="247" t="s">
        <v>50</v>
      </c>
      <c r="E4450" s="247" t="s">
        <v>45</v>
      </c>
      <c r="F4450" s="520" t="s">
        <v>2152</v>
      </c>
      <c r="G4450" s="520"/>
      <c r="H4450" s="249" t="s">
        <v>39</v>
      </c>
      <c r="I4450" s="248" t="s">
        <v>41</v>
      </c>
      <c r="J4450" s="248" t="s">
        <v>2271</v>
      </c>
      <c r="K4450" s="248" t="s">
        <v>82</v>
      </c>
      <c r="L4450" s="248" t="s">
        <v>40</v>
      </c>
    </row>
    <row r="4451" spans="2:12" ht="25.5" x14ac:dyDescent="0.25">
      <c r="B4451" s="250" t="s">
        <v>2272</v>
      </c>
      <c r="C4451" s="251" t="s">
        <v>1362</v>
      </c>
      <c r="D4451" s="250" t="s">
        <v>229</v>
      </c>
      <c r="E4451" s="250" t="s">
        <v>1363</v>
      </c>
      <c r="F4451" s="521">
        <v>7</v>
      </c>
      <c r="G4451" s="521"/>
      <c r="H4451" s="252" t="s">
        <v>268</v>
      </c>
      <c r="I4451" s="253">
        <v>1</v>
      </c>
      <c r="J4451" s="254"/>
      <c r="K4451" s="254">
        <v>22.01</v>
      </c>
      <c r="L4451" s="254">
        <v>22.01</v>
      </c>
    </row>
    <row r="4452" spans="2:12" ht="25.5" x14ac:dyDescent="0.25">
      <c r="B4452" s="255" t="s">
        <v>2273</v>
      </c>
      <c r="C4452" s="256" t="s">
        <v>2163</v>
      </c>
      <c r="D4452" s="255" t="s">
        <v>229</v>
      </c>
      <c r="E4452" s="255" t="s">
        <v>2164</v>
      </c>
      <c r="F4452" s="518" t="s">
        <v>2162</v>
      </c>
      <c r="G4452" s="518"/>
      <c r="H4452" s="257" t="s">
        <v>231</v>
      </c>
      <c r="I4452" s="258">
        <v>0.08</v>
      </c>
      <c r="J4452" s="258">
        <v>0</v>
      </c>
      <c r="K4452" s="259">
        <v>16.78</v>
      </c>
      <c r="L4452" s="259">
        <v>1.34</v>
      </c>
    </row>
    <row r="4453" spans="2:12" ht="25.5" x14ac:dyDescent="0.25">
      <c r="B4453" s="255" t="s">
        <v>2273</v>
      </c>
      <c r="C4453" s="256" t="s">
        <v>3731</v>
      </c>
      <c r="D4453" s="255" t="s">
        <v>229</v>
      </c>
      <c r="E4453" s="255" t="s">
        <v>1363</v>
      </c>
      <c r="F4453" s="518" t="s">
        <v>2283</v>
      </c>
      <c r="G4453" s="518"/>
      <c r="H4453" s="257" t="s">
        <v>268</v>
      </c>
      <c r="I4453" s="258">
        <v>1</v>
      </c>
      <c r="J4453" s="258">
        <v>0</v>
      </c>
      <c r="K4453" s="259">
        <v>18.8</v>
      </c>
      <c r="L4453" s="259">
        <v>18.8</v>
      </c>
    </row>
    <row r="4454" spans="2:12" ht="25.5" x14ac:dyDescent="0.25">
      <c r="B4454" s="255" t="s">
        <v>2273</v>
      </c>
      <c r="C4454" s="256" t="s">
        <v>2176</v>
      </c>
      <c r="D4454" s="255" t="s">
        <v>229</v>
      </c>
      <c r="E4454" s="255" t="s">
        <v>2177</v>
      </c>
      <c r="F4454" s="518" t="s">
        <v>2162</v>
      </c>
      <c r="G4454" s="518"/>
      <c r="H4454" s="257" t="s">
        <v>231</v>
      </c>
      <c r="I4454" s="258">
        <v>0.08</v>
      </c>
      <c r="J4454" s="258">
        <v>0</v>
      </c>
      <c r="K4454" s="259">
        <v>23.41</v>
      </c>
      <c r="L4454" s="259">
        <v>1.87</v>
      </c>
    </row>
    <row r="4455" spans="2:12" ht="25.5" x14ac:dyDescent="0.25">
      <c r="B4455" s="260"/>
      <c r="C4455" s="260"/>
      <c r="D4455" s="260"/>
      <c r="E4455" s="260"/>
      <c r="F4455" s="260"/>
      <c r="G4455" s="260" t="s">
        <v>2274</v>
      </c>
      <c r="H4455" s="261">
        <v>1.65</v>
      </c>
      <c r="I4455" s="260" t="s">
        <v>2275</v>
      </c>
      <c r="J4455" s="261">
        <v>1.56</v>
      </c>
      <c r="K4455" s="260" t="s">
        <v>2276</v>
      </c>
      <c r="L4455" s="261">
        <v>3.21</v>
      </c>
    </row>
    <row r="4456" spans="2:12" ht="25.5" x14ac:dyDescent="0.25">
      <c r="B4456" s="260"/>
      <c r="C4456" s="260"/>
      <c r="D4456" s="260"/>
      <c r="E4456" s="260"/>
      <c r="F4456" s="260"/>
      <c r="G4456" s="260" t="s">
        <v>2277</v>
      </c>
      <c r="H4456" s="261">
        <v>0</v>
      </c>
      <c r="I4456" s="519"/>
      <c r="J4456" s="519" t="s">
        <v>2278</v>
      </c>
      <c r="K4456" s="260"/>
      <c r="L4456" s="261">
        <v>22.01</v>
      </c>
    </row>
    <row r="4457" spans="2:12" ht="13.5" thickBot="1" x14ac:dyDescent="0.3">
      <c r="B4457" s="222"/>
      <c r="C4457" s="222"/>
      <c r="D4457" s="222"/>
      <c r="E4457" s="222"/>
      <c r="F4457" s="222"/>
      <c r="G4457" s="222"/>
      <c r="H4457" s="222"/>
      <c r="I4457" s="222" t="s">
        <v>2279</v>
      </c>
      <c r="J4457" s="262" t="s">
        <v>2675</v>
      </c>
      <c r="K4457" s="222" t="s">
        <v>2280</v>
      </c>
      <c r="L4457" s="263">
        <v>1760.8</v>
      </c>
    </row>
    <row r="4458" spans="2:12" ht="13.5" thickTop="1" x14ac:dyDescent="0.25">
      <c r="B4458" s="264"/>
      <c r="C4458" s="264"/>
      <c r="D4458" s="264"/>
      <c r="E4458" s="264"/>
      <c r="F4458" s="264"/>
      <c r="G4458" s="264"/>
      <c r="H4458" s="264"/>
      <c r="I4458" s="264"/>
      <c r="J4458" s="264"/>
      <c r="K4458" s="264"/>
      <c r="L4458" s="264"/>
    </row>
    <row r="4459" spans="2:12" ht="15" x14ac:dyDescent="0.25">
      <c r="B4459" s="247" t="s">
        <v>1364</v>
      </c>
      <c r="C4459" s="248" t="s">
        <v>24</v>
      </c>
      <c r="D4459" s="247" t="s">
        <v>50</v>
      </c>
      <c r="E4459" s="247" t="s">
        <v>45</v>
      </c>
      <c r="F4459" s="520" t="s">
        <v>2152</v>
      </c>
      <c r="G4459" s="520"/>
      <c r="H4459" s="249" t="s">
        <v>39</v>
      </c>
      <c r="I4459" s="248" t="s">
        <v>41</v>
      </c>
      <c r="J4459" s="248" t="s">
        <v>2271</v>
      </c>
      <c r="K4459" s="248" t="s">
        <v>82</v>
      </c>
      <c r="L4459" s="248" t="s">
        <v>40</v>
      </c>
    </row>
    <row r="4460" spans="2:12" ht="25.5" x14ac:dyDescent="0.25">
      <c r="B4460" s="250" t="s">
        <v>2272</v>
      </c>
      <c r="C4460" s="251" t="s">
        <v>1365</v>
      </c>
      <c r="D4460" s="250" t="s">
        <v>229</v>
      </c>
      <c r="E4460" s="250" t="s">
        <v>1366</v>
      </c>
      <c r="F4460" s="521">
        <v>7</v>
      </c>
      <c r="G4460" s="521"/>
      <c r="H4460" s="252" t="s">
        <v>279</v>
      </c>
      <c r="I4460" s="253">
        <v>1</v>
      </c>
      <c r="J4460" s="254"/>
      <c r="K4460" s="254">
        <v>6.41</v>
      </c>
      <c r="L4460" s="254">
        <v>6.41</v>
      </c>
    </row>
    <row r="4461" spans="2:12" ht="25.5" x14ac:dyDescent="0.25">
      <c r="B4461" s="255" t="s">
        <v>2273</v>
      </c>
      <c r="C4461" s="256" t="s">
        <v>2176</v>
      </c>
      <c r="D4461" s="255" t="s">
        <v>229</v>
      </c>
      <c r="E4461" s="255" t="s">
        <v>2177</v>
      </c>
      <c r="F4461" s="518" t="s">
        <v>2162</v>
      </c>
      <c r="G4461" s="518"/>
      <c r="H4461" s="257" t="s">
        <v>231</v>
      </c>
      <c r="I4461" s="258">
        <v>6.6000000000000003E-2</v>
      </c>
      <c r="J4461" s="258">
        <v>0</v>
      </c>
      <c r="K4461" s="259">
        <v>23.41</v>
      </c>
      <c r="L4461" s="259">
        <v>1.55</v>
      </c>
    </row>
    <row r="4462" spans="2:12" ht="25.5" x14ac:dyDescent="0.25">
      <c r="B4462" s="255" t="s">
        <v>2273</v>
      </c>
      <c r="C4462" s="256" t="s">
        <v>2296</v>
      </c>
      <c r="D4462" s="255" t="s">
        <v>229</v>
      </c>
      <c r="E4462" s="255" t="s">
        <v>1366</v>
      </c>
      <c r="F4462" s="518" t="s">
        <v>2283</v>
      </c>
      <c r="G4462" s="518"/>
      <c r="H4462" s="257" t="s">
        <v>268</v>
      </c>
      <c r="I4462" s="258">
        <v>1</v>
      </c>
      <c r="J4462" s="258">
        <v>0</v>
      </c>
      <c r="K4462" s="259">
        <v>3.77</v>
      </c>
      <c r="L4462" s="259">
        <v>3.77</v>
      </c>
    </row>
    <row r="4463" spans="2:12" ht="25.5" x14ac:dyDescent="0.25">
      <c r="B4463" s="255" t="s">
        <v>2273</v>
      </c>
      <c r="C4463" s="256" t="s">
        <v>2163</v>
      </c>
      <c r="D4463" s="255" t="s">
        <v>229</v>
      </c>
      <c r="E4463" s="255" t="s">
        <v>2164</v>
      </c>
      <c r="F4463" s="518" t="s">
        <v>2162</v>
      </c>
      <c r="G4463" s="518"/>
      <c r="H4463" s="257" t="s">
        <v>231</v>
      </c>
      <c r="I4463" s="258">
        <v>6.6000000000000003E-2</v>
      </c>
      <c r="J4463" s="258">
        <v>0</v>
      </c>
      <c r="K4463" s="259">
        <v>16.78</v>
      </c>
      <c r="L4463" s="259">
        <v>1.1100000000000001</v>
      </c>
    </row>
    <row r="4464" spans="2:12" ht="25.5" x14ac:dyDescent="0.25">
      <c r="B4464" s="260"/>
      <c r="C4464" s="260"/>
      <c r="D4464" s="260"/>
      <c r="E4464" s="260"/>
      <c r="F4464" s="260"/>
      <c r="G4464" s="260" t="s">
        <v>2274</v>
      </c>
      <c r="H4464" s="261">
        <v>1.36</v>
      </c>
      <c r="I4464" s="260" t="s">
        <v>2275</v>
      </c>
      <c r="J4464" s="261">
        <v>1.28</v>
      </c>
      <c r="K4464" s="260" t="s">
        <v>2276</v>
      </c>
      <c r="L4464" s="261">
        <v>2.64</v>
      </c>
    </row>
    <row r="4465" spans="2:12" ht="25.5" x14ac:dyDescent="0.25">
      <c r="B4465" s="260"/>
      <c r="C4465" s="260"/>
      <c r="D4465" s="260"/>
      <c r="E4465" s="260"/>
      <c r="F4465" s="260"/>
      <c r="G4465" s="260" t="s">
        <v>2277</v>
      </c>
      <c r="H4465" s="261">
        <v>0</v>
      </c>
      <c r="I4465" s="519"/>
      <c r="J4465" s="519" t="s">
        <v>2278</v>
      </c>
      <c r="K4465" s="260"/>
      <c r="L4465" s="261">
        <v>6.41</v>
      </c>
    </row>
    <row r="4466" spans="2:12" ht="13.5" thickBot="1" x14ac:dyDescent="0.3">
      <c r="B4466" s="222"/>
      <c r="C4466" s="222"/>
      <c r="D4466" s="222"/>
      <c r="E4466" s="222"/>
      <c r="F4466" s="222"/>
      <c r="G4466" s="222"/>
      <c r="H4466" s="222"/>
      <c r="I4466" s="222" t="s">
        <v>2279</v>
      </c>
      <c r="J4466" s="262" t="s">
        <v>3732</v>
      </c>
      <c r="K4466" s="222" t="s">
        <v>2280</v>
      </c>
      <c r="L4466" s="263">
        <v>1083.29</v>
      </c>
    </row>
    <row r="4467" spans="2:12" ht="13.5" thickTop="1" x14ac:dyDescent="0.25">
      <c r="B4467" s="264"/>
      <c r="C4467" s="264"/>
      <c r="D4467" s="264"/>
      <c r="E4467" s="264"/>
      <c r="F4467" s="264"/>
      <c r="G4467" s="264"/>
      <c r="H4467" s="264"/>
      <c r="I4467" s="264"/>
      <c r="J4467" s="264"/>
      <c r="K4467" s="264"/>
      <c r="L4467" s="264"/>
    </row>
    <row r="4468" spans="2:12" ht="15" x14ac:dyDescent="0.25">
      <c r="B4468" s="247" t="s">
        <v>1367</v>
      </c>
      <c r="C4468" s="248" t="s">
        <v>24</v>
      </c>
      <c r="D4468" s="247" t="s">
        <v>50</v>
      </c>
      <c r="E4468" s="247" t="s">
        <v>45</v>
      </c>
      <c r="F4468" s="520" t="s">
        <v>2152</v>
      </c>
      <c r="G4468" s="520"/>
      <c r="H4468" s="249" t="s">
        <v>39</v>
      </c>
      <c r="I4468" s="248" t="s">
        <v>41</v>
      </c>
      <c r="J4468" s="248" t="s">
        <v>82</v>
      </c>
      <c r="K4468" s="248" t="s">
        <v>40</v>
      </c>
      <c r="L4468"/>
    </row>
    <row r="4469" spans="2:12" ht="25.5" x14ac:dyDescent="0.25">
      <c r="B4469" s="250" t="s">
        <v>2272</v>
      </c>
      <c r="C4469" s="251" t="s">
        <v>1368</v>
      </c>
      <c r="D4469" s="250" t="s">
        <v>462</v>
      </c>
      <c r="E4469" s="250" t="s">
        <v>1369</v>
      </c>
      <c r="F4469" s="521" t="s">
        <v>2754</v>
      </c>
      <c r="G4469" s="521"/>
      <c r="H4469" s="252" t="s">
        <v>268</v>
      </c>
      <c r="I4469" s="253">
        <v>1</v>
      </c>
      <c r="J4469" s="254">
        <v>22.33</v>
      </c>
      <c r="K4469" s="254">
        <v>22.33</v>
      </c>
      <c r="L4469"/>
    </row>
    <row r="4470" spans="2:12" ht="15" x14ac:dyDescent="0.25">
      <c r="B4470" s="247" t="s">
        <v>38</v>
      </c>
      <c r="C4470" s="248" t="s">
        <v>24</v>
      </c>
      <c r="D4470" s="247" t="s">
        <v>50</v>
      </c>
      <c r="E4470" s="247" t="s">
        <v>45</v>
      </c>
      <c r="F4470" s="520" t="s">
        <v>2152</v>
      </c>
      <c r="G4470" s="522"/>
      <c r="H4470" s="249" t="s">
        <v>39</v>
      </c>
      <c r="I4470" s="248" t="s">
        <v>41</v>
      </c>
      <c r="J4470" s="248" t="s">
        <v>82</v>
      </c>
      <c r="K4470" s="248" t="s">
        <v>40</v>
      </c>
      <c r="L4470"/>
    </row>
    <row r="4471" spans="2:12" ht="15" x14ac:dyDescent="0.25">
      <c r="B4471" s="255" t="s">
        <v>2273</v>
      </c>
      <c r="C4471" s="256" t="s">
        <v>3733</v>
      </c>
      <c r="D4471" s="255" t="s">
        <v>462</v>
      </c>
      <c r="E4471" s="255" t="s">
        <v>3734</v>
      </c>
      <c r="F4471" s="518" t="s">
        <v>2283</v>
      </c>
      <c r="G4471" s="518"/>
      <c r="H4471" s="257" t="s">
        <v>268</v>
      </c>
      <c r="I4471" s="258">
        <v>1</v>
      </c>
      <c r="J4471" s="259" t="s">
        <v>2114</v>
      </c>
      <c r="K4471" s="270" t="s">
        <v>2114</v>
      </c>
      <c r="L4471"/>
    </row>
    <row r="4472" spans="2:12" ht="25.5" x14ac:dyDescent="0.25">
      <c r="B4472" s="255" t="s">
        <v>2273</v>
      </c>
      <c r="C4472" s="256" t="s">
        <v>2176</v>
      </c>
      <c r="D4472" s="255" t="s">
        <v>229</v>
      </c>
      <c r="E4472" s="255" t="s">
        <v>2177</v>
      </c>
      <c r="F4472" s="518" t="s">
        <v>2162</v>
      </c>
      <c r="G4472" s="518"/>
      <c r="H4472" s="257" t="s">
        <v>231</v>
      </c>
      <c r="I4472" s="258">
        <v>0.1</v>
      </c>
      <c r="J4472" s="259" t="s">
        <v>2222</v>
      </c>
      <c r="K4472" s="270" t="s">
        <v>3260</v>
      </c>
      <c r="L4472"/>
    </row>
    <row r="4473" spans="2:12" ht="15" x14ac:dyDescent="0.25">
      <c r="B4473" s="523" t="s">
        <v>2697</v>
      </c>
      <c r="C4473" s="522"/>
      <c r="D4473" s="522"/>
      <c r="E4473" s="522"/>
      <c r="F4473" s="522"/>
      <c r="G4473" s="522"/>
      <c r="H4473" s="522"/>
      <c r="I4473" s="522"/>
      <c r="J4473" s="522"/>
      <c r="K4473" s="522"/>
      <c r="L4473"/>
    </row>
    <row r="4474" spans="2:12" ht="15" x14ac:dyDescent="0.25">
      <c r="B4474" s="247" t="s">
        <v>38</v>
      </c>
      <c r="C4474" s="248" t="s">
        <v>24</v>
      </c>
      <c r="D4474" s="247" t="s">
        <v>50</v>
      </c>
      <c r="E4474" s="247" t="s">
        <v>45</v>
      </c>
      <c r="F4474" s="520" t="s">
        <v>2152</v>
      </c>
      <c r="G4474" s="522"/>
      <c r="H4474" s="249" t="s">
        <v>39</v>
      </c>
      <c r="I4474" s="248" t="s">
        <v>41</v>
      </c>
      <c r="J4474" s="248" t="s">
        <v>82</v>
      </c>
      <c r="K4474" s="248" t="s">
        <v>40</v>
      </c>
      <c r="L4474"/>
    </row>
    <row r="4475" spans="2:12" ht="15" x14ac:dyDescent="0.25">
      <c r="B4475" s="255" t="s">
        <v>2273</v>
      </c>
      <c r="C4475" s="256" t="s">
        <v>3733</v>
      </c>
      <c r="D4475" s="255" t="s">
        <v>462</v>
      </c>
      <c r="E4475" s="255" t="s">
        <v>3734</v>
      </c>
      <c r="F4475" s="518" t="s">
        <v>2283</v>
      </c>
      <c r="G4475" s="518"/>
      <c r="H4475" s="257" t="s">
        <v>268</v>
      </c>
      <c r="I4475" s="258">
        <v>1</v>
      </c>
      <c r="J4475" s="259" t="s">
        <v>2114</v>
      </c>
      <c r="K4475" s="270" t="s">
        <v>2114</v>
      </c>
      <c r="L4475"/>
    </row>
    <row r="4476" spans="2:12" ht="25.5" x14ac:dyDescent="0.25">
      <c r="B4476" s="255" t="s">
        <v>2273</v>
      </c>
      <c r="C4476" s="256" t="s">
        <v>2176</v>
      </c>
      <c r="D4476" s="255" t="s">
        <v>229</v>
      </c>
      <c r="E4476" s="255" t="s">
        <v>2177</v>
      </c>
      <c r="F4476" s="518" t="s">
        <v>2162</v>
      </c>
      <c r="G4476" s="518"/>
      <c r="H4476" s="257" t="s">
        <v>231</v>
      </c>
      <c r="I4476" s="258">
        <v>0.1</v>
      </c>
      <c r="J4476" s="259" t="s">
        <v>2222</v>
      </c>
      <c r="K4476" s="270" t="s">
        <v>3260</v>
      </c>
      <c r="L4476"/>
    </row>
    <row r="4477" spans="2:12" ht="25.5" x14ac:dyDescent="0.25">
      <c r="B4477" s="260"/>
      <c r="C4477" s="260"/>
      <c r="D4477" s="260"/>
      <c r="E4477" s="260"/>
      <c r="F4477" s="260" t="s">
        <v>2274</v>
      </c>
      <c r="G4477" s="261">
        <v>1.2</v>
      </c>
      <c r="H4477" s="260" t="s">
        <v>2275</v>
      </c>
      <c r="I4477" s="261">
        <v>1.1399999999999999</v>
      </c>
      <c r="J4477" s="260" t="s">
        <v>2276</v>
      </c>
      <c r="K4477" s="261">
        <v>2.34</v>
      </c>
      <c r="L4477"/>
    </row>
    <row r="4478" spans="2:12" ht="25.5" x14ac:dyDescent="0.25">
      <c r="B4478" s="260"/>
      <c r="C4478" s="260"/>
      <c r="D4478" s="260"/>
      <c r="E4478" s="260"/>
      <c r="F4478" s="260" t="s">
        <v>2277</v>
      </c>
      <c r="G4478" s="261">
        <v>0</v>
      </c>
      <c r="H4478" s="260"/>
      <c r="I4478" s="519" t="s">
        <v>2278</v>
      </c>
      <c r="J4478" s="519"/>
      <c r="K4478" s="261">
        <v>22.33</v>
      </c>
      <c r="L4478"/>
    </row>
    <row r="4479" spans="2:12" ht="15.75" thickBot="1" x14ac:dyDescent="0.3">
      <c r="B4479" s="222"/>
      <c r="C4479" s="222"/>
      <c r="D4479" s="222"/>
      <c r="E4479" s="222"/>
      <c r="F4479" s="222"/>
      <c r="G4479" s="222"/>
      <c r="H4479" s="222" t="s">
        <v>2279</v>
      </c>
      <c r="I4479" s="262" t="s">
        <v>2755</v>
      </c>
      <c r="J4479" s="222" t="s">
        <v>2280</v>
      </c>
      <c r="K4479" s="263">
        <v>156.31</v>
      </c>
      <c r="L4479"/>
    </row>
    <row r="4480" spans="2:12" ht="15.75" thickTop="1" x14ac:dyDescent="0.25">
      <c r="B4480" s="264"/>
      <c r="C4480" s="264"/>
      <c r="D4480" s="264"/>
      <c r="E4480" s="264"/>
      <c r="F4480" s="264"/>
      <c r="G4480" s="264"/>
      <c r="H4480" s="264"/>
      <c r="I4480" s="264"/>
      <c r="J4480" s="264"/>
      <c r="K4480" s="264"/>
      <c r="L4480"/>
    </row>
    <row r="4481" spans="2:12" ht="45" x14ac:dyDescent="0.25">
      <c r="B4481" s="247" t="s">
        <v>1370</v>
      </c>
      <c r="C4481" s="248" t="s">
        <v>24</v>
      </c>
      <c r="D4481" s="247" t="s">
        <v>50</v>
      </c>
      <c r="E4481" s="247" t="s">
        <v>45</v>
      </c>
      <c r="F4481" s="520" t="s">
        <v>2152</v>
      </c>
      <c r="G4481" s="520"/>
      <c r="H4481" s="249" t="s">
        <v>39</v>
      </c>
      <c r="I4481" s="248" t="s">
        <v>41</v>
      </c>
      <c r="J4481" s="248" t="s">
        <v>82</v>
      </c>
      <c r="K4481" s="248" t="s">
        <v>40</v>
      </c>
      <c r="L4481"/>
    </row>
    <row r="4482" spans="2:12" ht="38.25" x14ac:dyDescent="0.25">
      <c r="B4482" s="250" t="s">
        <v>2272</v>
      </c>
      <c r="C4482" s="251" t="s">
        <v>1371</v>
      </c>
      <c r="D4482" s="250" t="s">
        <v>462</v>
      </c>
      <c r="E4482" s="250" t="s">
        <v>1372</v>
      </c>
      <c r="F4482" s="521" t="s">
        <v>2754</v>
      </c>
      <c r="G4482" s="521"/>
      <c r="H4482" s="252" t="s">
        <v>268</v>
      </c>
      <c r="I4482" s="253">
        <v>1</v>
      </c>
      <c r="J4482" s="254">
        <v>125.81</v>
      </c>
      <c r="K4482" s="254">
        <v>125.81</v>
      </c>
      <c r="L4482"/>
    </row>
    <row r="4483" spans="2:12" ht="15" x14ac:dyDescent="0.25">
      <c r="B4483" s="247" t="s">
        <v>38</v>
      </c>
      <c r="C4483" s="248" t="s">
        <v>24</v>
      </c>
      <c r="D4483" s="247" t="s">
        <v>50</v>
      </c>
      <c r="E4483" s="247" t="s">
        <v>45</v>
      </c>
      <c r="F4483" s="520" t="s">
        <v>2152</v>
      </c>
      <c r="G4483" s="522"/>
      <c r="H4483" s="249" t="s">
        <v>39</v>
      </c>
      <c r="I4483" s="248" t="s">
        <v>41</v>
      </c>
      <c r="J4483" s="248" t="s">
        <v>82</v>
      </c>
      <c r="K4483" s="248" t="s">
        <v>40</v>
      </c>
      <c r="L4483"/>
    </row>
    <row r="4484" spans="2:12" ht="25.5" x14ac:dyDescent="0.25">
      <c r="B4484" s="255" t="s">
        <v>2273</v>
      </c>
      <c r="C4484" s="256" t="s">
        <v>2176</v>
      </c>
      <c r="D4484" s="255" t="s">
        <v>229</v>
      </c>
      <c r="E4484" s="255" t="s">
        <v>2177</v>
      </c>
      <c r="F4484" s="518" t="s">
        <v>2162</v>
      </c>
      <c r="G4484" s="518"/>
      <c r="H4484" s="257" t="s">
        <v>231</v>
      </c>
      <c r="I4484" s="258">
        <v>0.6</v>
      </c>
      <c r="J4484" s="259" t="s">
        <v>2222</v>
      </c>
      <c r="K4484" s="270" t="s">
        <v>3735</v>
      </c>
      <c r="L4484"/>
    </row>
    <row r="4485" spans="2:12" ht="25.5" x14ac:dyDescent="0.25">
      <c r="B4485" s="255" t="s">
        <v>2273</v>
      </c>
      <c r="C4485" s="256" t="s">
        <v>3736</v>
      </c>
      <c r="D4485" s="255" t="s">
        <v>462</v>
      </c>
      <c r="E4485" s="255" t="s">
        <v>3737</v>
      </c>
      <c r="F4485" s="518" t="s">
        <v>2283</v>
      </c>
      <c r="G4485" s="518"/>
      <c r="H4485" s="257" t="s">
        <v>268</v>
      </c>
      <c r="I4485" s="258">
        <v>1</v>
      </c>
      <c r="J4485" s="259" t="s">
        <v>3738</v>
      </c>
      <c r="K4485" s="270" t="s">
        <v>3738</v>
      </c>
      <c r="L4485"/>
    </row>
    <row r="4486" spans="2:12" ht="25.5" x14ac:dyDescent="0.25">
      <c r="B4486" s="255" t="s">
        <v>2273</v>
      </c>
      <c r="C4486" s="256" t="s">
        <v>2160</v>
      </c>
      <c r="D4486" s="255" t="s">
        <v>229</v>
      </c>
      <c r="E4486" s="255" t="s">
        <v>2161</v>
      </c>
      <c r="F4486" s="518" t="s">
        <v>2162</v>
      </c>
      <c r="G4486" s="518"/>
      <c r="H4486" s="257" t="s">
        <v>231</v>
      </c>
      <c r="I4486" s="258">
        <v>0.6</v>
      </c>
      <c r="J4486" s="259" t="s">
        <v>2220</v>
      </c>
      <c r="K4486" s="270" t="s">
        <v>2141</v>
      </c>
      <c r="L4486"/>
    </row>
    <row r="4487" spans="2:12" ht="15" x14ac:dyDescent="0.25">
      <c r="B4487" s="523" t="s">
        <v>2697</v>
      </c>
      <c r="C4487" s="522"/>
      <c r="D4487" s="522"/>
      <c r="E4487" s="522"/>
      <c r="F4487" s="522"/>
      <c r="G4487" s="522"/>
      <c r="H4487" s="522"/>
      <c r="I4487" s="522"/>
      <c r="J4487" s="522"/>
      <c r="K4487" s="522"/>
      <c r="L4487"/>
    </row>
    <row r="4488" spans="2:12" ht="15" x14ac:dyDescent="0.25">
      <c r="B4488" s="247" t="s">
        <v>38</v>
      </c>
      <c r="C4488" s="248" t="s">
        <v>24</v>
      </c>
      <c r="D4488" s="247" t="s">
        <v>50</v>
      </c>
      <c r="E4488" s="247" t="s">
        <v>45</v>
      </c>
      <c r="F4488" s="520" t="s">
        <v>2152</v>
      </c>
      <c r="G4488" s="522"/>
      <c r="H4488" s="249" t="s">
        <v>39</v>
      </c>
      <c r="I4488" s="248" t="s">
        <v>41</v>
      </c>
      <c r="J4488" s="248" t="s">
        <v>82</v>
      </c>
      <c r="K4488" s="248" t="s">
        <v>40</v>
      </c>
      <c r="L4488"/>
    </row>
    <row r="4489" spans="2:12" ht="25.5" x14ac:dyDescent="0.25">
      <c r="B4489" s="255" t="s">
        <v>2273</v>
      </c>
      <c r="C4489" s="256" t="s">
        <v>2176</v>
      </c>
      <c r="D4489" s="255" t="s">
        <v>229</v>
      </c>
      <c r="E4489" s="255" t="s">
        <v>2177</v>
      </c>
      <c r="F4489" s="518" t="s">
        <v>2162</v>
      </c>
      <c r="G4489" s="518"/>
      <c r="H4489" s="257" t="s">
        <v>231</v>
      </c>
      <c r="I4489" s="258">
        <v>0.6</v>
      </c>
      <c r="J4489" s="259" t="s">
        <v>2222</v>
      </c>
      <c r="K4489" s="270" t="s">
        <v>3735</v>
      </c>
      <c r="L4489"/>
    </row>
    <row r="4490" spans="2:12" ht="25.5" x14ac:dyDescent="0.25">
      <c r="B4490" s="255" t="s">
        <v>2273</v>
      </c>
      <c r="C4490" s="256" t="s">
        <v>3736</v>
      </c>
      <c r="D4490" s="255" t="s">
        <v>462</v>
      </c>
      <c r="E4490" s="255" t="s">
        <v>3737</v>
      </c>
      <c r="F4490" s="518" t="s">
        <v>2283</v>
      </c>
      <c r="G4490" s="518"/>
      <c r="H4490" s="257" t="s">
        <v>268</v>
      </c>
      <c r="I4490" s="258">
        <v>1</v>
      </c>
      <c r="J4490" s="259" t="s">
        <v>3738</v>
      </c>
      <c r="K4490" s="270" t="s">
        <v>3738</v>
      </c>
      <c r="L4490"/>
    </row>
    <row r="4491" spans="2:12" ht="25.5" x14ac:dyDescent="0.25">
      <c r="B4491" s="255" t="s">
        <v>2273</v>
      </c>
      <c r="C4491" s="256" t="s">
        <v>2160</v>
      </c>
      <c r="D4491" s="255" t="s">
        <v>229</v>
      </c>
      <c r="E4491" s="255" t="s">
        <v>2161</v>
      </c>
      <c r="F4491" s="518" t="s">
        <v>2162</v>
      </c>
      <c r="G4491" s="518"/>
      <c r="H4491" s="257" t="s">
        <v>231</v>
      </c>
      <c r="I4491" s="258">
        <v>0.6</v>
      </c>
      <c r="J4491" s="259" t="s">
        <v>2220</v>
      </c>
      <c r="K4491" s="270" t="s">
        <v>2141</v>
      </c>
      <c r="L4491"/>
    </row>
    <row r="4492" spans="2:12" ht="25.5" x14ac:dyDescent="0.25">
      <c r="B4492" s="260"/>
      <c r="C4492" s="260"/>
      <c r="D4492" s="260"/>
      <c r="E4492" s="260"/>
      <c r="F4492" s="260" t="s">
        <v>2274</v>
      </c>
      <c r="G4492" s="261">
        <v>11.93</v>
      </c>
      <c r="H4492" s="260" t="s">
        <v>2275</v>
      </c>
      <c r="I4492" s="261">
        <v>11.3</v>
      </c>
      <c r="J4492" s="260" t="s">
        <v>2276</v>
      </c>
      <c r="K4492" s="261">
        <v>23.23</v>
      </c>
      <c r="L4492"/>
    </row>
    <row r="4493" spans="2:12" ht="25.5" x14ac:dyDescent="0.25">
      <c r="B4493" s="260"/>
      <c r="C4493" s="260"/>
      <c r="D4493" s="260"/>
      <c r="E4493" s="260"/>
      <c r="F4493" s="260" t="s">
        <v>2277</v>
      </c>
      <c r="G4493" s="261">
        <v>0</v>
      </c>
      <c r="H4493" s="260"/>
      <c r="I4493" s="519" t="s">
        <v>2278</v>
      </c>
      <c r="J4493" s="519"/>
      <c r="K4493" s="261">
        <v>125.81</v>
      </c>
      <c r="L4493"/>
    </row>
    <row r="4494" spans="2:12" ht="15.75" thickBot="1" x14ac:dyDescent="0.3">
      <c r="B4494" s="222"/>
      <c r="C4494" s="222"/>
      <c r="D4494" s="222"/>
      <c r="E4494" s="222"/>
      <c r="F4494" s="222"/>
      <c r="G4494" s="222"/>
      <c r="H4494" s="222" t="s">
        <v>2279</v>
      </c>
      <c r="I4494" s="262" t="s">
        <v>2096</v>
      </c>
      <c r="J4494" s="222" t="s">
        <v>2280</v>
      </c>
      <c r="K4494" s="263">
        <v>1887.15</v>
      </c>
      <c r="L4494"/>
    </row>
    <row r="4495" spans="2:12" ht="15.75" thickTop="1" x14ac:dyDescent="0.25">
      <c r="B4495" s="264"/>
      <c r="C4495" s="264"/>
      <c r="D4495" s="264"/>
      <c r="E4495" s="264"/>
      <c r="F4495" s="264"/>
      <c r="G4495" s="264"/>
      <c r="H4495" s="264"/>
      <c r="I4495" s="264"/>
      <c r="J4495" s="264"/>
      <c r="K4495" s="264"/>
      <c r="L4495"/>
    </row>
    <row r="4496" spans="2:12" ht="45" x14ac:dyDescent="0.25">
      <c r="B4496" s="247" t="s">
        <v>1373</v>
      </c>
      <c r="C4496" s="248" t="s">
        <v>24</v>
      </c>
      <c r="D4496" s="247" t="s">
        <v>50</v>
      </c>
      <c r="E4496" s="247" t="s">
        <v>45</v>
      </c>
      <c r="F4496" s="520" t="s">
        <v>2152</v>
      </c>
      <c r="G4496" s="520"/>
      <c r="H4496" s="249" t="s">
        <v>39</v>
      </c>
      <c r="I4496" s="248" t="s">
        <v>41</v>
      </c>
      <c r="J4496" s="248" t="s">
        <v>2271</v>
      </c>
      <c r="K4496" s="248" t="s">
        <v>82</v>
      </c>
      <c r="L4496" s="248" t="s">
        <v>40</v>
      </c>
    </row>
    <row r="4497" spans="2:12" ht="63.75" x14ac:dyDescent="0.25">
      <c r="B4497" s="250" t="s">
        <v>2272</v>
      </c>
      <c r="C4497" s="251" t="s">
        <v>1374</v>
      </c>
      <c r="D4497" s="250" t="s">
        <v>1163</v>
      </c>
      <c r="E4497" s="250" t="s">
        <v>1375</v>
      </c>
      <c r="F4497" s="521">
        <v>14</v>
      </c>
      <c r="G4497" s="521"/>
      <c r="H4497" s="252" t="s">
        <v>1376</v>
      </c>
      <c r="I4497" s="253">
        <v>1</v>
      </c>
      <c r="J4497" s="254"/>
      <c r="K4497" s="254">
        <v>209.75</v>
      </c>
      <c r="L4497" s="254">
        <v>209.75</v>
      </c>
    </row>
    <row r="4498" spans="2:12" ht="25.5" x14ac:dyDescent="0.25">
      <c r="B4498" s="255" t="s">
        <v>2273</v>
      </c>
      <c r="C4498" s="256" t="s">
        <v>2163</v>
      </c>
      <c r="D4498" s="255" t="s">
        <v>229</v>
      </c>
      <c r="E4498" s="255" t="s">
        <v>2164</v>
      </c>
      <c r="F4498" s="518" t="s">
        <v>2162</v>
      </c>
      <c r="G4498" s="518"/>
      <c r="H4498" s="257" t="s">
        <v>231</v>
      </c>
      <c r="I4498" s="258">
        <v>7.4800000000000005E-2</v>
      </c>
      <c r="J4498" s="258">
        <v>0</v>
      </c>
      <c r="K4498" s="259">
        <v>16.78</v>
      </c>
      <c r="L4498" s="259">
        <v>1.26</v>
      </c>
    </row>
    <row r="4499" spans="2:12" ht="38.25" x14ac:dyDescent="0.25">
      <c r="B4499" s="255" t="s">
        <v>2273</v>
      </c>
      <c r="C4499" s="256" t="s">
        <v>3739</v>
      </c>
      <c r="D4499" s="255" t="s">
        <v>1163</v>
      </c>
      <c r="E4499" s="255" t="s">
        <v>3740</v>
      </c>
      <c r="F4499" s="518" t="s">
        <v>2283</v>
      </c>
      <c r="G4499" s="518"/>
      <c r="H4499" s="257" t="s">
        <v>1376</v>
      </c>
      <c r="I4499" s="258">
        <v>1</v>
      </c>
      <c r="J4499" s="258">
        <v>0</v>
      </c>
      <c r="K4499" s="259">
        <v>204.3</v>
      </c>
      <c r="L4499" s="259">
        <v>204.3</v>
      </c>
    </row>
    <row r="4500" spans="2:12" ht="25.5" x14ac:dyDescent="0.25">
      <c r="B4500" s="255" t="s">
        <v>2273</v>
      </c>
      <c r="C4500" s="256" t="s">
        <v>2176</v>
      </c>
      <c r="D4500" s="255" t="s">
        <v>229</v>
      </c>
      <c r="E4500" s="255" t="s">
        <v>2177</v>
      </c>
      <c r="F4500" s="518" t="s">
        <v>2162</v>
      </c>
      <c r="G4500" s="518"/>
      <c r="H4500" s="257" t="s">
        <v>231</v>
      </c>
      <c r="I4500" s="258">
        <v>0.17949999999999999</v>
      </c>
      <c r="J4500" s="258">
        <v>0</v>
      </c>
      <c r="K4500" s="259">
        <v>23.41</v>
      </c>
      <c r="L4500" s="259">
        <v>4.2</v>
      </c>
    </row>
    <row r="4501" spans="2:12" ht="25.5" x14ac:dyDescent="0.25">
      <c r="B4501" s="260"/>
      <c r="C4501" s="260"/>
      <c r="D4501" s="260"/>
      <c r="E4501" s="260"/>
      <c r="F4501" s="260"/>
      <c r="G4501" s="260" t="s">
        <v>2274</v>
      </c>
      <c r="H4501" s="261">
        <v>2.8</v>
      </c>
      <c r="I4501" s="260" t="s">
        <v>2275</v>
      </c>
      <c r="J4501" s="261">
        <v>2.65</v>
      </c>
      <c r="K4501" s="260" t="s">
        <v>2276</v>
      </c>
      <c r="L4501" s="261">
        <v>5.45</v>
      </c>
    </row>
    <row r="4502" spans="2:12" ht="25.5" x14ac:dyDescent="0.25">
      <c r="B4502" s="260"/>
      <c r="C4502" s="260"/>
      <c r="D4502" s="260"/>
      <c r="E4502" s="260"/>
      <c r="F4502" s="260"/>
      <c r="G4502" s="260" t="s">
        <v>2277</v>
      </c>
      <c r="H4502" s="261">
        <v>0</v>
      </c>
      <c r="I4502" s="519"/>
      <c r="J4502" s="519" t="s">
        <v>2278</v>
      </c>
      <c r="K4502" s="260"/>
      <c r="L4502" s="261">
        <v>209.75</v>
      </c>
    </row>
    <row r="4503" spans="2:12" ht="13.5" thickBot="1" x14ac:dyDescent="0.3">
      <c r="B4503" s="222"/>
      <c r="C4503" s="222"/>
      <c r="D4503" s="222"/>
      <c r="E4503" s="222"/>
      <c r="F4503" s="222"/>
      <c r="G4503" s="222"/>
      <c r="H4503" s="222"/>
      <c r="I4503" s="222" t="s">
        <v>2279</v>
      </c>
      <c r="J4503" s="262" t="s">
        <v>2677</v>
      </c>
      <c r="K4503" s="222" t="s">
        <v>2280</v>
      </c>
      <c r="L4503" s="263">
        <v>1678</v>
      </c>
    </row>
    <row r="4504" spans="2:12" ht="13.5" thickTop="1" x14ac:dyDescent="0.25">
      <c r="B4504" s="264"/>
      <c r="C4504" s="264"/>
      <c r="D4504" s="264"/>
      <c r="E4504" s="264"/>
      <c r="F4504" s="264"/>
      <c r="G4504" s="264"/>
      <c r="H4504" s="264"/>
      <c r="I4504" s="264"/>
      <c r="J4504" s="264"/>
      <c r="K4504" s="264"/>
      <c r="L4504" s="264"/>
    </row>
    <row r="4505" spans="2:12" x14ac:dyDescent="0.25">
      <c r="B4505" s="244" t="s">
        <v>1377</v>
      </c>
      <c r="C4505" s="244"/>
      <c r="D4505" s="244"/>
      <c r="E4505" s="244" t="s">
        <v>1378</v>
      </c>
      <c r="F4505" s="244"/>
      <c r="G4505" s="525"/>
      <c r="H4505" s="525"/>
      <c r="I4505" s="244"/>
      <c r="J4505" s="245"/>
      <c r="K4505" s="244"/>
      <c r="L4505" s="246">
        <v>50581.82</v>
      </c>
    </row>
    <row r="4506" spans="2:12" ht="15" x14ac:dyDescent="0.25">
      <c r="B4506" s="247" t="s">
        <v>1379</v>
      </c>
      <c r="C4506" s="248" t="s">
        <v>24</v>
      </c>
      <c r="D4506" s="247" t="s">
        <v>50</v>
      </c>
      <c r="E4506" s="247" t="s">
        <v>45</v>
      </c>
      <c r="F4506" s="520" t="s">
        <v>2152</v>
      </c>
      <c r="G4506" s="520"/>
      <c r="H4506" s="249" t="s">
        <v>39</v>
      </c>
      <c r="I4506" s="248" t="s">
        <v>41</v>
      </c>
      <c r="J4506" s="248" t="s">
        <v>2271</v>
      </c>
      <c r="K4506" s="248" t="s">
        <v>82</v>
      </c>
      <c r="L4506" s="248" t="s">
        <v>40</v>
      </c>
    </row>
    <row r="4507" spans="2:12" ht="25.5" x14ac:dyDescent="0.25">
      <c r="B4507" s="250" t="s">
        <v>2272</v>
      </c>
      <c r="C4507" s="251" t="s">
        <v>1380</v>
      </c>
      <c r="D4507" s="250" t="s">
        <v>229</v>
      </c>
      <c r="E4507" s="250" t="s">
        <v>1381</v>
      </c>
      <c r="F4507" s="521">
        <v>7</v>
      </c>
      <c r="G4507" s="521"/>
      <c r="H4507" s="252" t="s">
        <v>279</v>
      </c>
      <c r="I4507" s="253">
        <v>1</v>
      </c>
      <c r="J4507" s="254"/>
      <c r="K4507" s="254">
        <v>3.44</v>
      </c>
      <c r="L4507" s="254">
        <v>3.44</v>
      </c>
    </row>
    <row r="4508" spans="2:12" ht="25.5" x14ac:dyDescent="0.25">
      <c r="B4508" s="255" t="s">
        <v>2273</v>
      </c>
      <c r="C4508" s="256" t="s">
        <v>2176</v>
      </c>
      <c r="D4508" s="255" t="s">
        <v>229</v>
      </c>
      <c r="E4508" s="255" t="s">
        <v>2177</v>
      </c>
      <c r="F4508" s="518" t="s">
        <v>2162</v>
      </c>
      <c r="G4508" s="518"/>
      <c r="H4508" s="257" t="s">
        <v>231</v>
      </c>
      <c r="I4508" s="258">
        <v>0.05</v>
      </c>
      <c r="J4508" s="258">
        <v>0</v>
      </c>
      <c r="K4508" s="259">
        <v>23.41</v>
      </c>
      <c r="L4508" s="259">
        <v>1.17</v>
      </c>
    </row>
    <row r="4509" spans="2:12" ht="25.5" x14ac:dyDescent="0.25">
      <c r="B4509" s="255" t="s">
        <v>2273</v>
      </c>
      <c r="C4509" s="256" t="s">
        <v>3741</v>
      </c>
      <c r="D4509" s="255" t="s">
        <v>229</v>
      </c>
      <c r="E4509" s="255" t="s">
        <v>3742</v>
      </c>
      <c r="F4509" s="518" t="s">
        <v>2283</v>
      </c>
      <c r="G4509" s="518"/>
      <c r="H4509" s="257" t="s">
        <v>268</v>
      </c>
      <c r="I4509" s="258">
        <v>1</v>
      </c>
      <c r="J4509" s="258">
        <v>0</v>
      </c>
      <c r="K4509" s="259">
        <v>1.44</v>
      </c>
      <c r="L4509" s="259">
        <v>1.44</v>
      </c>
    </row>
    <row r="4510" spans="2:12" ht="25.5" x14ac:dyDescent="0.25">
      <c r="B4510" s="255" t="s">
        <v>2273</v>
      </c>
      <c r="C4510" s="256" t="s">
        <v>2163</v>
      </c>
      <c r="D4510" s="255" t="s">
        <v>229</v>
      </c>
      <c r="E4510" s="255" t="s">
        <v>2164</v>
      </c>
      <c r="F4510" s="518" t="s">
        <v>2162</v>
      </c>
      <c r="G4510" s="518"/>
      <c r="H4510" s="257" t="s">
        <v>231</v>
      </c>
      <c r="I4510" s="258">
        <v>0.05</v>
      </c>
      <c r="J4510" s="258">
        <v>0</v>
      </c>
      <c r="K4510" s="259">
        <v>16.78</v>
      </c>
      <c r="L4510" s="259">
        <v>0.84</v>
      </c>
    </row>
    <row r="4511" spans="2:12" ht="25.5" x14ac:dyDescent="0.25">
      <c r="B4511" s="260"/>
      <c r="C4511" s="260"/>
      <c r="D4511" s="260"/>
      <c r="E4511" s="260"/>
      <c r="F4511" s="260"/>
      <c r="G4511" s="260" t="s">
        <v>2274</v>
      </c>
      <c r="H4511" s="261">
        <v>1.03</v>
      </c>
      <c r="I4511" s="260" t="s">
        <v>2275</v>
      </c>
      <c r="J4511" s="261">
        <v>0.97</v>
      </c>
      <c r="K4511" s="260" t="s">
        <v>2276</v>
      </c>
      <c r="L4511" s="261">
        <v>2</v>
      </c>
    </row>
    <row r="4512" spans="2:12" ht="25.5" x14ac:dyDescent="0.25">
      <c r="B4512" s="260"/>
      <c r="C4512" s="260"/>
      <c r="D4512" s="260"/>
      <c r="E4512" s="260"/>
      <c r="F4512" s="260"/>
      <c r="G4512" s="260" t="s">
        <v>2277</v>
      </c>
      <c r="H4512" s="261">
        <v>0</v>
      </c>
      <c r="I4512" s="519"/>
      <c r="J4512" s="519" t="s">
        <v>2278</v>
      </c>
      <c r="K4512" s="260"/>
      <c r="L4512" s="261">
        <v>3.44</v>
      </c>
    </row>
    <row r="4513" spans="2:12" ht="13.5" thickBot="1" x14ac:dyDescent="0.3">
      <c r="B4513" s="222"/>
      <c r="C4513" s="222"/>
      <c r="D4513" s="222"/>
      <c r="E4513" s="222"/>
      <c r="F4513" s="222"/>
      <c r="G4513" s="222"/>
      <c r="H4513" s="222"/>
      <c r="I4513" s="222" t="s">
        <v>2279</v>
      </c>
      <c r="J4513" s="262" t="s">
        <v>2676</v>
      </c>
      <c r="K4513" s="222" t="s">
        <v>2280</v>
      </c>
      <c r="L4513" s="263">
        <v>233.92</v>
      </c>
    </row>
    <row r="4514" spans="2:12" ht="13.5" thickTop="1" x14ac:dyDescent="0.25">
      <c r="B4514" s="264"/>
      <c r="C4514" s="264"/>
      <c r="D4514" s="264"/>
      <c r="E4514" s="264"/>
      <c r="F4514" s="264"/>
      <c r="G4514" s="264"/>
      <c r="H4514" s="264"/>
      <c r="I4514" s="264"/>
      <c r="J4514" s="264"/>
      <c r="K4514" s="264"/>
      <c r="L4514" s="264"/>
    </row>
    <row r="4515" spans="2:12" ht="15" x14ac:dyDescent="0.25">
      <c r="B4515" s="247" t="s">
        <v>1382</v>
      </c>
      <c r="C4515" s="248" t="s">
        <v>24</v>
      </c>
      <c r="D4515" s="247" t="s">
        <v>50</v>
      </c>
      <c r="E4515" s="247" t="s">
        <v>45</v>
      </c>
      <c r="F4515" s="520" t="s">
        <v>2152</v>
      </c>
      <c r="G4515" s="520"/>
      <c r="H4515" s="249" t="s">
        <v>39</v>
      </c>
      <c r="I4515" s="248" t="s">
        <v>41</v>
      </c>
      <c r="J4515" s="248" t="s">
        <v>2271</v>
      </c>
      <c r="K4515" s="248" t="s">
        <v>82</v>
      </c>
      <c r="L4515" s="248" t="s">
        <v>40</v>
      </c>
    </row>
    <row r="4516" spans="2:12" ht="25.5" x14ac:dyDescent="0.25">
      <c r="B4516" s="250" t="s">
        <v>2272</v>
      </c>
      <c r="C4516" s="251" t="s">
        <v>1383</v>
      </c>
      <c r="D4516" s="250" t="s">
        <v>229</v>
      </c>
      <c r="E4516" s="250" t="s">
        <v>1384</v>
      </c>
      <c r="F4516" s="521">
        <v>7</v>
      </c>
      <c r="G4516" s="521"/>
      <c r="H4516" s="252" t="s">
        <v>279</v>
      </c>
      <c r="I4516" s="253">
        <v>1</v>
      </c>
      <c r="J4516" s="254"/>
      <c r="K4516" s="254">
        <v>811.9</v>
      </c>
      <c r="L4516" s="254">
        <v>811.9</v>
      </c>
    </row>
    <row r="4517" spans="2:12" ht="25.5" x14ac:dyDescent="0.25">
      <c r="B4517" s="255" t="s">
        <v>2273</v>
      </c>
      <c r="C4517" s="256" t="s">
        <v>2163</v>
      </c>
      <c r="D4517" s="255" t="s">
        <v>229</v>
      </c>
      <c r="E4517" s="255" t="s">
        <v>2164</v>
      </c>
      <c r="F4517" s="518" t="s">
        <v>2162</v>
      </c>
      <c r="G4517" s="518"/>
      <c r="H4517" s="257" t="s">
        <v>231</v>
      </c>
      <c r="I4517" s="258">
        <v>1.75</v>
      </c>
      <c r="J4517" s="258">
        <v>0</v>
      </c>
      <c r="K4517" s="259">
        <v>16.78</v>
      </c>
      <c r="L4517" s="259">
        <v>29.37</v>
      </c>
    </row>
    <row r="4518" spans="2:12" ht="25.5" x14ac:dyDescent="0.25">
      <c r="B4518" s="255" t="s">
        <v>2273</v>
      </c>
      <c r="C4518" s="256" t="s">
        <v>2176</v>
      </c>
      <c r="D4518" s="255" t="s">
        <v>229</v>
      </c>
      <c r="E4518" s="255" t="s">
        <v>2177</v>
      </c>
      <c r="F4518" s="518" t="s">
        <v>2162</v>
      </c>
      <c r="G4518" s="518"/>
      <c r="H4518" s="257" t="s">
        <v>231</v>
      </c>
      <c r="I4518" s="258">
        <v>1.75</v>
      </c>
      <c r="J4518" s="258">
        <v>0</v>
      </c>
      <c r="K4518" s="259">
        <v>23.41</v>
      </c>
      <c r="L4518" s="259">
        <v>40.97</v>
      </c>
    </row>
    <row r="4519" spans="2:12" ht="25.5" x14ac:dyDescent="0.25">
      <c r="B4519" s="255" t="s">
        <v>2273</v>
      </c>
      <c r="C4519" s="256" t="s">
        <v>2967</v>
      </c>
      <c r="D4519" s="255" t="s">
        <v>229</v>
      </c>
      <c r="E4519" s="255" t="s">
        <v>2968</v>
      </c>
      <c r="F4519" s="518" t="s">
        <v>2283</v>
      </c>
      <c r="G4519" s="518"/>
      <c r="H4519" s="257" t="s">
        <v>268</v>
      </c>
      <c r="I4519" s="258">
        <v>1</v>
      </c>
      <c r="J4519" s="258">
        <v>0</v>
      </c>
      <c r="K4519" s="259">
        <v>741.58</v>
      </c>
      <c r="L4519" s="259">
        <v>741.58</v>
      </c>
    </row>
    <row r="4520" spans="2:12" ht="25.5" x14ac:dyDescent="0.25">
      <c r="B4520" s="260"/>
      <c r="C4520" s="260"/>
      <c r="D4520" s="260"/>
      <c r="E4520" s="260"/>
      <c r="F4520" s="260"/>
      <c r="G4520" s="260" t="s">
        <v>2274</v>
      </c>
      <c r="H4520" s="261">
        <v>36.119999999999997</v>
      </c>
      <c r="I4520" s="260" t="s">
        <v>2275</v>
      </c>
      <c r="J4520" s="261">
        <v>34.200000000000003</v>
      </c>
      <c r="K4520" s="260" t="s">
        <v>2276</v>
      </c>
      <c r="L4520" s="261">
        <v>70.319999999999993</v>
      </c>
    </row>
    <row r="4521" spans="2:12" ht="25.5" x14ac:dyDescent="0.25">
      <c r="B4521" s="260"/>
      <c r="C4521" s="260"/>
      <c r="D4521" s="260"/>
      <c r="E4521" s="260"/>
      <c r="F4521" s="260"/>
      <c r="G4521" s="260" t="s">
        <v>2277</v>
      </c>
      <c r="H4521" s="261">
        <v>0</v>
      </c>
      <c r="I4521" s="519"/>
      <c r="J4521" s="519" t="s">
        <v>2278</v>
      </c>
      <c r="K4521" s="260"/>
      <c r="L4521" s="261">
        <v>811.9</v>
      </c>
    </row>
    <row r="4522" spans="2:12" ht="13.5" thickBot="1" x14ac:dyDescent="0.3">
      <c r="B4522" s="222"/>
      <c r="C4522" s="222"/>
      <c r="D4522" s="222"/>
      <c r="E4522" s="222"/>
      <c r="F4522" s="222"/>
      <c r="G4522" s="222"/>
      <c r="H4522" s="222"/>
      <c r="I4522" s="222" t="s">
        <v>2279</v>
      </c>
      <c r="J4522" s="262" t="s">
        <v>2553</v>
      </c>
      <c r="K4522" s="222" t="s">
        <v>2280</v>
      </c>
      <c r="L4522" s="263">
        <v>811.9</v>
      </c>
    </row>
    <row r="4523" spans="2:12" ht="13.5" thickTop="1" x14ac:dyDescent="0.25">
      <c r="B4523" s="264"/>
      <c r="C4523" s="264"/>
      <c r="D4523" s="264"/>
      <c r="E4523" s="264"/>
      <c r="F4523" s="264"/>
      <c r="G4523" s="264"/>
      <c r="H4523" s="264"/>
      <c r="I4523" s="264"/>
      <c r="J4523" s="264"/>
      <c r="K4523" s="264"/>
      <c r="L4523" s="264"/>
    </row>
    <row r="4524" spans="2:12" ht="15" x14ac:dyDescent="0.25">
      <c r="B4524" s="247" t="s">
        <v>1385</v>
      </c>
      <c r="C4524" s="248" t="s">
        <v>24</v>
      </c>
      <c r="D4524" s="247" t="s">
        <v>50</v>
      </c>
      <c r="E4524" s="247" t="s">
        <v>45</v>
      </c>
      <c r="F4524" s="520" t="s">
        <v>2152</v>
      </c>
      <c r="G4524" s="520"/>
      <c r="H4524" s="249" t="s">
        <v>39</v>
      </c>
      <c r="I4524" s="248" t="s">
        <v>41</v>
      </c>
      <c r="J4524" s="248" t="s">
        <v>2271</v>
      </c>
      <c r="K4524" s="248" t="s">
        <v>82</v>
      </c>
      <c r="L4524" s="248" t="s">
        <v>40</v>
      </c>
    </row>
    <row r="4525" spans="2:12" ht="38.25" x14ac:dyDescent="0.25">
      <c r="B4525" s="250" t="s">
        <v>2272</v>
      </c>
      <c r="C4525" s="251" t="s">
        <v>1386</v>
      </c>
      <c r="D4525" s="250" t="s">
        <v>434</v>
      </c>
      <c r="E4525" s="250" t="s">
        <v>1387</v>
      </c>
      <c r="F4525" s="521" t="s">
        <v>2947</v>
      </c>
      <c r="G4525" s="521"/>
      <c r="H4525" s="252" t="s">
        <v>428</v>
      </c>
      <c r="I4525" s="253">
        <v>1</v>
      </c>
      <c r="J4525" s="254"/>
      <c r="K4525" s="254">
        <v>3812.58</v>
      </c>
      <c r="L4525" s="254">
        <v>3812.58</v>
      </c>
    </row>
    <row r="4526" spans="2:12" ht="25.5" x14ac:dyDescent="0.25">
      <c r="B4526" s="255" t="s">
        <v>2273</v>
      </c>
      <c r="C4526" s="256" t="s">
        <v>2176</v>
      </c>
      <c r="D4526" s="255" t="s">
        <v>229</v>
      </c>
      <c r="E4526" s="255" t="s">
        <v>2177</v>
      </c>
      <c r="F4526" s="518" t="s">
        <v>2162</v>
      </c>
      <c r="G4526" s="518"/>
      <c r="H4526" s="257" t="s">
        <v>231</v>
      </c>
      <c r="I4526" s="258">
        <v>12.323600000000001</v>
      </c>
      <c r="J4526" s="258">
        <v>0</v>
      </c>
      <c r="K4526" s="259">
        <v>23.41</v>
      </c>
      <c r="L4526" s="259">
        <v>288.5</v>
      </c>
    </row>
    <row r="4527" spans="2:12" ht="25.5" x14ac:dyDescent="0.25">
      <c r="B4527" s="255" t="s">
        <v>2273</v>
      </c>
      <c r="C4527" s="256" t="s">
        <v>2163</v>
      </c>
      <c r="D4527" s="255" t="s">
        <v>229</v>
      </c>
      <c r="E4527" s="255" t="s">
        <v>2164</v>
      </c>
      <c r="F4527" s="518" t="s">
        <v>2162</v>
      </c>
      <c r="G4527" s="518"/>
      <c r="H4527" s="257" t="s">
        <v>231</v>
      </c>
      <c r="I4527" s="258">
        <v>12.323600000000001</v>
      </c>
      <c r="J4527" s="258">
        <v>0</v>
      </c>
      <c r="K4527" s="259">
        <v>16.78</v>
      </c>
      <c r="L4527" s="259">
        <v>206.79</v>
      </c>
    </row>
    <row r="4528" spans="2:12" ht="25.5" x14ac:dyDescent="0.25">
      <c r="B4528" s="255" t="s">
        <v>2273</v>
      </c>
      <c r="C4528" s="256" t="s">
        <v>3743</v>
      </c>
      <c r="D4528" s="255" t="s">
        <v>434</v>
      </c>
      <c r="E4528" s="255" t="s">
        <v>3744</v>
      </c>
      <c r="F4528" s="518" t="s">
        <v>2283</v>
      </c>
      <c r="G4528" s="518"/>
      <c r="H4528" s="257" t="s">
        <v>428</v>
      </c>
      <c r="I4528" s="258">
        <v>1</v>
      </c>
      <c r="J4528" s="258">
        <v>0</v>
      </c>
      <c r="K4528" s="259">
        <v>3317.3</v>
      </c>
      <c r="L4528" s="259">
        <v>3317.3</v>
      </c>
    </row>
    <row r="4529" spans="2:12" ht="25.5" x14ac:dyDescent="0.25">
      <c r="B4529" s="260"/>
      <c r="C4529" s="260"/>
      <c r="D4529" s="260"/>
      <c r="E4529" s="260"/>
      <c r="F4529" s="260"/>
      <c r="G4529" s="260" t="s">
        <v>2274</v>
      </c>
      <c r="H4529" s="261">
        <v>254.37</v>
      </c>
      <c r="I4529" s="260" t="s">
        <v>2275</v>
      </c>
      <c r="J4529" s="261">
        <v>240.91</v>
      </c>
      <c r="K4529" s="260" t="s">
        <v>2276</v>
      </c>
      <c r="L4529" s="261">
        <v>495.28</v>
      </c>
    </row>
    <row r="4530" spans="2:12" ht="25.5" x14ac:dyDescent="0.25">
      <c r="B4530" s="260"/>
      <c r="C4530" s="260"/>
      <c r="D4530" s="260"/>
      <c r="E4530" s="260"/>
      <c r="F4530" s="260"/>
      <c r="G4530" s="260" t="s">
        <v>2277</v>
      </c>
      <c r="H4530" s="261">
        <v>0</v>
      </c>
      <c r="I4530" s="519"/>
      <c r="J4530" s="519" t="s">
        <v>2278</v>
      </c>
      <c r="K4530" s="260"/>
      <c r="L4530" s="261">
        <v>3812.58</v>
      </c>
    </row>
    <row r="4531" spans="2:12" ht="13.5" thickBot="1" x14ac:dyDescent="0.3">
      <c r="B4531" s="222"/>
      <c r="C4531" s="222"/>
      <c r="D4531" s="222"/>
      <c r="E4531" s="222"/>
      <c r="F4531" s="222"/>
      <c r="G4531" s="222"/>
      <c r="H4531" s="222"/>
      <c r="I4531" s="222" t="s">
        <v>2279</v>
      </c>
      <c r="J4531" s="262" t="s">
        <v>2553</v>
      </c>
      <c r="K4531" s="222" t="s">
        <v>2280</v>
      </c>
      <c r="L4531" s="263">
        <v>3812.58</v>
      </c>
    </row>
    <row r="4532" spans="2:12" ht="13.5" thickTop="1" x14ac:dyDescent="0.25">
      <c r="B4532" s="264"/>
      <c r="C4532" s="264"/>
      <c r="D4532" s="264"/>
      <c r="E4532" s="264"/>
      <c r="F4532" s="264"/>
      <c r="G4532" s="264"/>
      <c r="H4532" s="264"/>
      <c r="I4532" s="264"/>
      <c r="J4532" s="264"/>
      <c r="K4532" s="264"/>
      <c r="L4532" s="264"/>
    </row>
    <row r="4533" spans="2:12" ht="15" x14ac:dyDescent="0.25">
      <c r="B4533" s="247" t="s">
        <v>1388</v>
      </c>
      <c r="C4533" s="248" t="s">
        <v>24</v>
      </c>
      <c r="D4533" s="247" t="s">
        <v>50</v>
      </c>
      <c r="E4533" s="247" t="s">
        <v>45</v>
      </c>
      <c r="F4533" s="520" t="s">
        <v>2152</v>
      </c>
      <c r="G4533" s="520"/>
      <c r="H4533" s="249" t="s">
        <v>39</v>
      </c>
      <c r="I4533" s="248" t="s">
        <v>41</v>
      </c>
      <c r="J4533" s="248" t="s">
        <v>82</v>
      </c>
      <c r="K4533" s="248" t="s">
        <v>40</v>
      </c>
      <c r="L4533"/>
    </row>
    <row r="4534" spans="2:12" ht="38.25" x14ac:dyDescent="0.25">
      <c r="B4534" s="250" t="s">
        <v>2272</v>
      </c>
      <c r="C4534" s="251" t="s">
        <v>1389</v>
      </c>
      <c r="D4534" s="250" t="s">
        <v>667</v>
      </c>
      <c r="E4534" s="250" t="s">
        <v>1390</v>
      </c>
      <c r="F4534" s="521" t="s">
        <v>3304</v>
      </c>
      <c r="G4534" s="521"/>
      <c r="H4534" s="252" t="s">
        <v>268</v>
      </c>
      <c r="I4534" s="253">
        <v>1</v>
      </c>
      <c r="J4534" s="254">
        <v>2.2000000000000002</v>
      </c>
      <c r="K4534" s="254">
        <v>2.2000000000000002</v>
      </c>
      <c r="L4534"/>
    </row>
    <row r="4535" spans="2:12" ht="30" x14ac:dyDescent="0.25">
      <c r="B4535" s="247" t="s">
        <v>47</v>
      </c>
      <c r="C4535" s="248" t="s">
        <v>24</v>
      </c>
      <c r="D4535" s="247" t="s">
        <v>50</v>
      </c>
      <c r="E4535" s="247" t="s">
        <v>2162</v>
      </c>
      <c r="F4535" s="248" t="s">
        <v>2154</v>
      </c>
      <c r="G4535" s="522" t="s">
        <v>2638</v>
      </c>
      <c r="H4535" s="522"/>
      <c r="I4535" s="522"/>
      <c r="J4535" s="522"/>
      <c r="K4535" s="248" t="s">
        <v>2642</v>
      </c>
      <c r="L4535"/>
    </row>
    <row r="4536" spans="2:12" ht="25.5" x14ac:dyDescent="0.25">
      <c r="B4536" s="255" t="s">
        <v>2273</v>
      </c>
      <c r="C4536" s="256" t="s">
        <v>2176</v>
      </c>
      <c r="D4536" s="255" t="s">
        <v>229</v>
      </c>
      <c r="E4536" s="255" t="s">
        <v>2177</v>
      </c>
      <c r="F4536" s="258">
        <v>5.2380900000000001E-2</v>
      </c>
      <c r="G4536" s="255"/>
      <c r="H4536" s="255"/>
      <c r="I4536" s="255"/>
      <c r="J4536" s="270" t="s">
        <v>3307</v>
      </c>
      <c r="K4536" s="270" t="s">
        <v>3745</v>
      </c>
      <c r="L4536"/>
    </row>
    <row r="4537" spans="2:12" ht="15" x14ac:dyDescent="0.25">
      <c r="B4537" s="526"/>
      <c r="C4537" s="526"/>
      <c r="D4537" s="526"/>
      <c r="E4537" s="526"/>
      <c r="F4537" s="526"/>
      <c r="G4537" s="526" t="s">
        <v>2686</v>
      </c>
      <c r="H4537" s="526"/>
      <c r="I4537" s="526"/>
      <c r="J4537" s="526"/>
      <c r="K4537" s="271">
        <v>0</v>
      </c>
      <c r="L4537"/>
    </row>
    <row r="4538" spans="2:12" ht="15" x14ac:dyDescent="0.25">
      <c r="B4538" s="526"/>
      <c r="C4538" s="526"/>
      <c r="D4538" s="526"/>
      <c r="E4538" s="526"/>
      <c r="F4538" s="526"/>
      <c r="G4538" s="526" t="s">
        <v>2687</v>
      </c>
      <c r="H4538" s="526"/>
      <c r="I4538" s="526"/>
      <c r="J4538" s="526"/>
      <c r="K4538" s="222">
        <v>1.2262</v>
      </c>
      <c r="L4538"/>
    </row>
    <row r="4539" spans="2:12" ht="15" x14ac:dyDescent="0.25">
      <c r="B4539" s="526"/>
      <c r="C4539" s="526"/>
      <c r="D4539" s="526"/>
      <c r="E4539" s="526"/>
      <c r="F4539" s="526"/>
      <c r="G4539" s="526" t="s">
        <v>3310</v>
      </c>
      <c r="H4539" s="526"/>
      <c r="I4539" s="526"/>
      <c r="J4539" s="526"/>
      <c r="K4539" s="222">
        <v>1.2262</v>
      </c>
      <c r="L4539"/>
    </row>
    <row r="4540" spans="2:12" ht="15" x14ac:dyDescent="0.25">
      <c r="B4540" s="526"/>
      <c r="C4540" s="526"/>
      <c r="D4540" s="526"/>
      <c r="E4540" s="526"/>
      <c r="F4540" s="526"/>
      <c r="G4540" s="526" t="s">
        <v>2633</v>
      </c>
      <c r="H4540" s="526"/>
      <c r="I4540" s="526"/>
      <c r="J4540" s="526"/>
      <c r="K4540" s="222">
        <v>1</v>
      </c>
      <c r="L4540"/>
    </row>
    <row r="4541" spans="2:12" ht="15" x14ac:dyDescent="0.25">
      <c r="B4541" s="526"/>
      <c r="C4541" s="526"/>
      <c r="D4541" s="526"/>
      <c r="E4541" s="526"/>
      <c r="F4541" s="526"/>
      <c r="G4541" s="526" t="s">
        <v>3311</v>
      </c>
      <c r="H4541" s="526"/>
      <c r="I4541" s="526"/>
      <c r="J4541" s="526"/>
      <c r="K4541" s="222">
        <v>1.2262</v>
      </c>
      <c r="L4541"/>
    </row>
    <row r="4542" spans="2:12" ht="30" x14ac:dyDescent="0.25">
      <c r="B4542" s="520" t="s">
        <v>2635</v>
      </c>
      <c r="C4542" s="522" t="s">
        <v>24</v>
      </c>
      <c r="D4542" s="520" t="s">
        <v>50</v>
      </c>
      <c r="E4542" s="520" t="s">
        <v>3312</v>
      </c>
      <c r="F4542" s="522" t="s">
        <v>2154</v>
      </c>
      <c r="G4542" s="248" t="s">
        <v>2153</v>
      </c>
      <c r="H4542" s="248" t="s">
        <v>2637</v>
      </c>
      <c r="I4542" s="248"/>
      <c r="J4542" s="248"/>
      <c r="K4542" s="248" t="s">
        <v>2638</v>
      </c>
      <c r="L4542"/>
    </row>
    <row r="4543" spans="2:12" ht="38.25" x14ac:dyDescent="0.25">
      <c r="B4543" s="255" t="s">
        <v>2273</v>
      </c>
      <c r="C4543" s="256" t="s">
        <v>3746</v>
      </c>
      <c r="D4543" s="255" t="s">
        <v>667</v>
      </c>
      <c r="E4543" s="255" t="s">
        <v>3747</v>
      </c>
      <c r="F4543" s="258">
        <v>1</v>
      </c>
      <c r="G4543" s="257" t="s">
        <v>268</v>
      </c>
      <c r="H4543" s="527" t="s">
        <v>3748</v>
      </c>
      <c r="I4543" s="527"/>
      <c r="J4543" s="518"/>
      <c r="K4543" s="270" t="s">
        <v>3748</v>
      </c>
      <c r="L4543"/>
    </row>
    <row r="4544" spans="2:12" ht="38.25" x14ac:dyDescent="0.25">
      <c r="B4544" s="255" t="s">
        <v>2273</v>
      </c>
      <c r="C4544" s="256" t="s">
        <v>3749</v>
      </c>
      <c r="D4544" s="255" t="s">
        <v>667</v>
      </c>
      <c r="E4544" s="255" t="s">
        <v>3750</v>
      </c>
      <c r="F4544" s="258">
        <v>1</v>
      </c>
      <c r="G4544" s="257" t="s">
        <v>268</v>
      </c>
      <c r="H4544" s="527" t="s">
        <v>3751</v>
      </c>
      <c r="I4544" s="527"/>
      <c r="J4544" s="518"/>
      <c r="K4544" s="270" t="s">
        <v>3751</v>
      </c>
      <c r="L4544"/>
    </row>
    <row r="4545" spans="2:12" ht="15" x14ac:dyDescent="0.25">
      <c r="B4545" s="526"/>
      <c r="C4545" s="526"/>
      <c r="D4545" s="526"/>
      <c r="E4545" s="526"/>
      <c r="F4545" s="526"/>
      <c r="G4545" s="526" t="s">
        <v>3324</v>
      </c>
      <c r="H4545" s="526"/>
      <c r="I4545" s="526"/>
      <c r="J4545" s="526"/>
      <c r="K4545" s="222">
        <v>0.97</v>
      </c>
      <c r="L4545"/>
    </row>
    <row r="4546" spans="2:12" ht="25.5" x14ac:dyDescent="0.25">
      <c r="B4546" s="260"/>
      <c r="C4546" s="260"/>
      <c r="D4546" s="260"/>
      <c r="E4546" s="260"/>
      <c r="F4546" s="260" t="s">
        <v>2274</v>
      </c>
      <c r="G4546" s="261">
        <v>0</v>
      </c>
      <c r="H4546" s="260" t="s">
        <v>2275</v>
      </c>
      <c r="I4546" s="261">
        <v>1.23</v>
      </c>
      <c r="J4546" s="260" t="s">
        <v>2276</v>
      </c>
      <c r="K4546" s="261">
        <v>1.2262</v>
      </c>
      <c r="L4546"/>
    </row>
    <row r="4547" spans="2:12" ht="25.5" x14ac:dyDescent="0.25">
      <c r="B4547" s="260"/>
      <c r="C4547" s="260"/>
      <c r="D4547" s="260"/>
      <c r="E4547" s="260"/>
      <c r="F4547" s="260" t="s">
        <v>2277</v>
      </c>
      <c r="G4547" s="261">
        <v>0</v>
      </c>
      <c r="H4547" s="260"/>
      <c r="I4547" s="519" t="s">
        <v>2278</v>
      </c>
      <c r="J4547" s="519"/>
      <c r="K4547" s="261">
        <v>2.2000000000000002</v>
      </c>
      <c r="L4547"/>
    </row>
    <row r="4548" spans="2:12" ht="15.75" thickBot="1" x14ac:dyDescent="0.3">
      <c r="B4548" s="222"/>
      <c r="C4548" s="222"/>
      <c r="D4548" s="222"/>
      <c r="E4548" s="222"/>
      <c r="F4548" s="222"/>
      <c r="G4548" s="222"/>
      <c r="H4548" s="222" t="s">
        <v>2279</v>
      </c>
      <c r="I4548" s="262" t="s">
        <v>2883</v>
      </c>
      <c r="J4548" s="222" t="s">
        <v>2280</v>
      </c>
      <c r="K4548" s="263">
        <v>316.8</v>
      </c>
      <c r="L4548"/>
    </row>
    <row r="4549" spans="2:12" ht="15.75" thickTop="1" x14ac:dyDescent="0.25">
      <c r="B4549" s="264"/>
      <c r="C4549" s="264"/>
      <c r="D4549" s="264"/>
      <c r="E4549" s="264"/>
      <c r="F4549" s="264"/>
      <c r="G4549" s="264"/>
      <c r="H4549" s="264"/>
      <c r="I4549" s="264"/>
      <c r="J4549" s="264"/>
      <c r="K4549" s="264"/>
      <c r="L4549"/>
    </row>
    <row r="4550" spans="2:12" ht="15" x14ac:dyDescent="0.25">
      <c r="B4550" s="247" t="s">
        <v>1391</v>
      </c>
      <c r="C4550" s="248" t="s">
        <v>24</v>
      </c>
      <c r="D4550" s="247" t="s">
        <v>50</v>
      </c>
      <c r="E4550" s="247" t="s">
        <v>45</v>
      </c>
      <c r="F4550" s="520" t="s">
        <v>2152</v>
      </c>
      <c r="G4550" s="520"/>
      <c r="H4550" s="249" t="s">
        <v>39</v>
      </c>
      <c r="I4550" s="248" t="s">
        <v>41</v>
      </c>
      <c r="J4550" s="248" t="s">
        <v>2271</v>
      </c>
      <c r="K4550" s="248" t="s">
        <v>82</v>
      </c>
      <c r="L4550" s="248" t="s">
        <v>40</v>
      </c>
    </row>
    <row r="4551" spans="2:12" ht="38.25" x14ac:dyDescent="0.25">
      <c r="B4551" s="250" t="s">
        <v>2272</v>
      </c>
      <c r="C4551" s="251" t="s">
        <v>1392</v>
      </c>
      <c r="D4551" s="250" t="s">
        <v>1163</v>
      </c>
      <c r="E4551" s="250" t="s">
        <v>1393</v>
      </c>
      <c r="F4551" s="521" t="s">
        <v>3752</v>
      </c>
      <c r="G4551" s="521"/>
      <c r="H4551" s="252" t="s">
        <v>428</v>
      </c>
      <c r="I4551" s="253">
        <v>1</v>
      </c>
      <c r="J4551" s="254"/>
      <c r="K4551" s="254">
        <v>549.11</v>
      </c>
      <c r="L4551" s="254">
        <v>549.11</v>
      </c>
    </row>
    <row r="4552" spans="2:12" x14ac:dyDescent="0.25">
      <c r="B4552" s="255" t="s">
        <v>2273</v>
      </c>
      <c r="C4552" s="256" t="s">
        <v>3753</v>
      </c>
      <c r="D4552" s="255" t="s">
        <v>1163</v>
      </c>
      <c r="E4552" s="255" t="s">
        <v>3754</v>
      </c>
      <c r="F4552" s="518" t="s">
        <v>2283</v>
      </c>
      <c r="G4552" s="518"/>
      <c r="H4552" s="257" t="s">
        <v>428</v>
      </c>
      <c r="I4552" s="258">
        <v>1</v>
      </c>
      <c r="J4552" s="258">
        <v>0</v>
      </c>
      <c r="K4552" s="259">
        <v>468.73</v>
      </c>
      <c r="L4552" s="259">
        <v>468.73</v>
      </c>
    </row>
    <row r="4553" spans="2:12" ht="25.5" x14ac:dyDescent="0.25">
      <c r="B4553" s="255" t="s">
        <v>2273</v>
      </c>
      <c r="C4553" s="256" t="s">
        <v>2163</v>
      </c>
      <c r="D4553" s="255" t="s">
        <v>229</v>
      </c>
      <c r="E4553" s="255" t="s">
        <v>2164</v>
      </c>
      <c r="F4553" s="518" t="s">
        <v>2162</v>
      </c>
      <c r="G4553" s="518"/>
      <c r="H4553" s="257" t="s">
        <v>231</v>
      </c>
      <c r="I4553" s="258">
        <v>2</v>
      </c>
      <c r="J4553" s="258">
        <v>0</v>
      </c>
      <c r="K4553" s="259">
        <v>16.78</v>
      </c>
      <c r="L4553" s="259">
        <v>33.56</v>
      </c>
    </row>
    <row r="4554" spans="2:12" ht="25.5" x14ac:dyDescent="0.25">
      <c r="B4554" s="255" t="s">
        <v>2273</v>
      </c>
      <c r="C4554" s="256" t="s">
        <v>2176</v>
      </c>
      <c r="D4554" s="255" t="s">
        <v>229</v>
      </c>
      <c r="E4554" s="255" t="s">
        <v>2177</v>
      </c>
      <c r="F4554" s="518" t="s">
        <v>2162</v>
      </c>
      <c r="G4554" s="518"/>
      <c r="H4554" s="257" t="s">
        <v>231</v>
      </c>
      <c r="I4554" s="258">
        <v>2</v>
      </c>
      <c r="J4554" s="258">
        <v>0</v>
      </c>
      <c r="K4554" s="259">
        <v>23.41</v>
      </c>
      <c r="L4554" s="259">
        <v>46.82</v>
      </c>
    </row>
    <row r="4555" spans="2:12" ht="25.5" x14ac:dyDescent="0.25">
      <c r="B4555" s="260"/>
      <c r="C4555" s="260"/>
      <c r="D4555" s="260"/>
      <c r="E4555" s="260"/>
      <c r="F4555" s="260"/>
      <c r="G4555" s="260" t="s">
        <v>2274</v>
      </c>
      <c r="H4555" s="261">
        <v>41.28</v>
      </c>
      <c r="I4555" s="260" t="s">
        <v>2275</v>
      </c>
      <c r="J4555" s="261">
        <v>39.1</v>
      </c>
      <c r="K4555" s="260" t="s">
        <v>2276</v>
      </c>
      <c r="L4555" s="261">
        <v>80.38</v>
      </c>
    </row>
    <row r="4556" spans="2:12" ht="25.5" x14ac:dyDescent="0.25">
      <c r="B4556" s="260"/>
      <c r="C4556" s="260"/>
      <c r="D4556" s="260"/>
      <c r="E4556" s="260"/>
      <c r="F4556" s="260"/>
      <c r="G4556" s="260" t="s">
        <v>2277</v>
      </c>
      <c r="H4556" s="261">
        <v>0</v>
      </c>
      <c r="I4556" s="519"/>
      <c r="J4556" s="519" t="s">
        <v>2278</v>
      </c>
      <c r="K4556" s="260"/>
      <c r="L4556" s="261">
        <v>549.11</v>
      </c>
    </row>
    <row r="4557" spans="2:12" ht="13.5" thickBot="1" x14ac:dyDescent="0.3">
      <c r="B4557" s="222"/>
      <c r="C4557" s="222"/>
      <c r="D4557" s="222"/>
      <c r="E4557" s="222"/>
      <c r="F4557" s="222"/>
      <c r="G4557" s="222"/>
      <c r="H4557" s="222"/>
      <c r="I4557" s="222" t="s">
        <v>2279</v>
      </c>
      <c r="J4557" s="262" t="s">
        <v>2553</v>
      </c>
      <c r="K4557" s="222" t="s">
        <v>2280</v>
      </c>
      <c r="L4557" s="263">
        <v>549.11</v>
      </c>
    </row>
    <row r="4558" spans="2:12" ht="13.5" thickTop="1" x14ac:dyDescent="0.25">
      <c r="B4558" s="264"/>
      <c r="C4558" s="264"/>
      <c r="D4558" s="264"/>
      <c r="E4558" s="264"/>
      <c r="F4558" s="264"/>
      <c r="G4558" s="264"/>
      <c r="H4558" s="264"/>
      <c r="I4558" s="264"/>
      <c r="J4558" s="264"/>
      <c r="K4558" s="264"/>
      <c r="L4558" s="264"/>
    </row>
    <row r="4559" spans="2:12" ht="15" x14ac:dyDescent="0.25">
      <c r="B4559" s="247" t="s">
        <v>1394</v>
      </c>
      <c r="C4559" s="248" t="s">
        <v>24</v>
      </c>
      <c r="D4559" s="247" t="s">
        <v>50</v>
      </c>
      <c r="E4559" s="247" t="s">
        <v>45</v>
      </c>
      <c r="F4559" s="520" t="s">
        <v>2152</v>
      </c>
      <c r="G4559" s="520"/>
      <c r="H4559" s="249" t="s">
        <v>39</v>
      </c>
      <c r="I4559" s="248" t="s">
        <v>41</v>
      </c>
      <c r="J4559" s="248" t="s">
        <v>82</v>
      </c>
      <c r="K4559" s="248" t="s">
        <v>40</v>
      </c>
      <c r="L4559"/>
    </row>
    <row r="4560" spans="2:12" ht="25.5" x14ac:dyDescent="0.25">
      <c r="B4560" s="250" t="s">
        <v>2272</v>
      </c>
      <c r="C4560" s="251" t="s">
        <v>1395</v>
      </c>
      <c r="D4560" s="250" t="s">
        <v>462</v>
      </c>
      <c r="E4560" s="250" t="s">
        <v>1396</v>
      </c>
      <c r="F4560" s="521" t="s">
        <v>2725</v>
      </c>
      <c r="G4560" s="521"/>
      <c r="H4560" s="252" t="s">
        <v>268</v>
      </c>
      <c r="I4560" s="253">
        <v>1</v>
      </c>
      <c r="J4560" s="254">
        <v>3703.69</v>
      </c>
      <c r="K4560" s="254">
        <v>3703.69</v>
      </c>
      <c r="L4560"/>
    </row>
    <row r="4561" spans="2:12" ht="15" x14ac:dyDescent="0.25">
      <c r="B4561" s="247" t="s">
        <v>38</v>
      </c>
      <c r="C4561" s="248" t="s">
        <v>24</v>
      </c>
      <c r="D4561" s="247" t="s">
        <v>50</v>
      </c>
      <c r="E4561" s="247" t="s">
        <v>45</v>
      </c>
      <c r="F4561" s="520" t="s">
        <v>2152</v>
      </c>
      <c r="G4561" s="522"/>
      <c r="H4561" s="249" t="s">
        <v>39</v>
      </c>
      <c r="I4561" s="248" t="s">
        <v>41</v>
      </c>
      <c r="J4561" s="248" t="s">
        <v>82</v>
      </c>
      <c r="K4561" s="248" t="s">
        <v>40</v>
      </c>
      <c r="L4561"/>
    </row>
    <row r="4562" spans="2:12" ht="15" x14ac:dyDescent="0.25">
      <c r="B4562" s="255" t="s">
        <v>2273</v>
      </c>
      <c r="C4562" s="256" t="s">
        <v>3755</v>
      </c>
      <c r="D4562" s="255" t="s">
        <v>462</v>
      </c>
      <c r="E4562" s="255" t="s">
        <v>3756</v>
      </c>
      <c r="F4562" s="518" t="s">
        <v>2283</v>
      </c>
      <c r="G4562" s="518"/>
      <c r="H4562" s="257" t="s">
        <v>268</v>
      </c>
      <c r="I4562" s="258">
        <v>1</v>
      </c>
      <c r="J4562" s="259" t="s">
        <v>3757</v>
      </c>
      <c r="K4562" s="270" t="s">
        <v>3757</v>
      </c>
      <c r="L4562"/>
    </row>
    <row r="4563" spans="2:12" ht="25.5" x14ac:dyDescent="0.25">
      <c r="B4563" s="255" t="s">
        <v>2273</v>
      </c>
      <c r="C4563" s="256" t="s">
        <v>2167</v>
      </c>
      <c r="D4563" s="255" t="s">
        <v>229</v>
      </c>
      <c r="E4563" s="255" t="s">
        <v>2168</v>
      </c>
      <c r="F4563" s="518" t="s">
        <v>2162</v>
      </c>
      <c r="G4563" s="518"/>
      <c r="H4563" s="257" t="s">
        <v>231</v>
      </c>
      <c r="I4563" s="258">
        <v>1</v>
      </c>
      <c r="J4563" s="259" t="s">
        <v>2222</v>
      </c>
      <c r="K4563" s="270" t="s">
        <v>2222</v>
      </c>
      <c r="L4563"/>
    </row>
    <row r="4564" spans="2:12" ht="15" x14ac:dyDescent="0.25">
      <c r="B4564" s="523" t="s">
        <v>2697</v>
      </c>
      <c r="C4564" s="522"/>
      <c r="D4564" s="522"/>
      <c r="E4564" s="522"/>
      <c r="F4564" s="522"/>
      <c r="G4564" s="522"/>
      <c r="H4564" s="522"/>
      <c r="I4564" s="522"/>
      <c r="J4564" s="522"/>
      <c r="K4564" s="522"/>
      <c r="L4564"/>
    </row>
    <row r="4565" spans="2:12" ht="15" x14ac:dyDescent="0.25">
      <c r="B4565" s="247" t="s">
        <v>38</v>
      </c>
      <c r="C4565" s="248" t="s">
        <v>24</v>
      </c>
      <c r="D4565" s="247" t="s">
        <v>50</v>
      </c>
      <c r="E4565" s="247" t="s">
        <v>45</v>
      </c>
      <c r="F4565" s="520" t="s">
        <v>2152</v>
      </c>
      <c r="G4565" s="522"/>
      <c r="H4565" s="249" t="s">
        <v>39</v>
      </c>
      <c r="I4565" s="248" t="s">
        <v>41</v>
      </c>
      <c r="J4565" s="248" t="s">
        <v>82</v>
      </c>
      <c r="K4565" s="248" t="s">
        <v>40</v>
      </c>
      <c r="L4565"/>
    </row>
    <row r="4566" spans="2:12" ht="15" x14ac:dyDescent="0.25">
      <c r="B4566" s="255" t="s">
        <v>2273</v>
      </c>
      <c r="C4566" s="256" t="s">
        <v>3755</v>
      </c>
      <c r="D4566" s="255" t="s">
        <v>462</v>
      </c>
      <c r="E4566" s="255" t="s">
        <v>3756</v>
      </c>
      <c r="F4566" s="518" t="s">
        <v>2283</v>
      </c>
      <c r="G4566" s="518"/>
      <c r="H4566" s="257" t="s">
        <v>268</v>
      </c>
      <c r="I4566" s="258">
        <v>1</v>
      </c>
      <c r="J4566" s="259" t="s">
        <v>3757</v>
      </c>
      <c r="K4566" s="270" t="s">
        <v>3757</v>
      </c>
      <c r="L4566"/>
    </row>
    <row r="4567" spans="2:12" ht="25.5" x14ac:dyDescent="0.25">
      <c r="B4567" s="255" t="s">
        <v>2273</v>
      </c>
      <c r="C4567" s="256" t="s">
        <v>2167</v>
      </c>
      <c r="D4567" s="255" t="s">
        <v>229</v>
      </c>
      <c r="E4567" s="255" t="s">
        <v>2168</v>
      </c>
      <c r="F4567" s="518" t="s">
        <v>2162</v>
      </c>
      <c r="G4567" s="518"/>
      <c r="H4567" s="257" t="s">
        <v>231</v>
      </c>
      <c r="I4567" s="258">
        <v>1</v>
      </c>
      <c r="J4567" s="259" t="s">
        <v>2222</v>
      </c>
      <c r="K4567" s="270" t="s">
        <v>2222</v>
      </c>
      <c r="L4567"/>
    </row>
    <row r="4568" spans="2:12" ht="25.5" x14ac:dyDescent="0.25">
      <c r="B4568" s="260"/>
      <c r="C4568" s="260"/>
      <c r="D4568" s="260"/>
      <c r="E4568" s="260"/>
      <c r="F4568" s="260" t="s">
        <v>2274</v>
      </c>
      <c r="G4568" s="261">
        <v>12.02</v>
      </c>
      <c r="H4568" s="260" t="s">
        <v>2275</v>
      </c>
      <c r="I4568" s="261">
        <v>11.39</v>
      </c>
      <c r="J4568" s="260" t="s">
        <v>2276</v>
      </c>
      <c r="K4568" s="261">
        <v>23.41</v>
      </c>
      <c r="L4568"/>
    </row>
    <row r="4569" spans="2:12" ht="25.5" x14ac:dyDescent="0.25">
      <c r="B4569" s="260"/>
      <c r="C4569" s="260"/>
      <c r="D4569" s="260"/>
      <c r="E4569" s="260"/>
      <c r="F4569" s="260" t="s">
        <v>2277</v>
      </c>
      <c r="G4569" s="261">
        <v>0</v>
      </c>
      <c r="H4569" s="260"/>
      <c r="I4569" s="519" t="s">
        <v>2278</v>
      </c>
      <c r="J4569" s="519"/>
      <c r="K4569" s="261">
        <v>3703.69</v>
      </c>
      <c r="L4569"/>
    </row>
    <row r="4570" spans="2:12" ht="15.75" thickBot="1" x14ac:dyDescent="0.3">
      <c r="B4570" s="222"/>
      <c r="C4570" s="222"/>
      <c r="D4570" s="222"/>
      <c r="E4570" s="222"/>
      <c r="F4570" s="222"/>
      <c r="G4570" s="222"/>
      <c r="H4570" s="222" t="s">
        <v>2279</v>
      </c>
      <c r="I4570" s="262" t="s">
        <v>2695</v>
      </c>
      <c r="J4570" s="222" t="s">
        <v>2280</v>
      </c>
      <c r="K4570" s="263">
        <v>7407.38</v>
      </c>
      <c r="L4570"/>
    </row>
    <row r="4571" spans="2:12" ht="15.75" thickTop="1" x14ac:dyDescent="0.25">
      <c r="B4571" s="264"/>
      <c r="C4571" s="264"/>
      <c r="D4571" s="264"/>
      <c r="E4571" s="264"/>
      <c r="F4571" s="264"/>
      <c r="G4571" s="264"/>
      <c r="H4571" s="264"/>
      <c r="I4571" s="264"/>
      <c r="J4571" s="264"/>
      <c r="K4571" s="264"/>
      <c r="L4571"/>
    </row>
    <row r="4572" spans="2:12" ht="15" x14ac:dyDescent="0.25">
      <c r="B4572" s="247" t="s">
        <v>1397</v>
      </c>
      <c r="C4572" s="248" t="s">
        <v>24</v>
      </c>
      <c r="D4572" s="247" t="s">
        <v>50</v>
      </c>
      <c r="E4572" s="247" t="s">
        <v>45</v>
      </c>
      <c r="F4572" s="520" t="s">
        <v>2152</v>
      </c>
      <c r="G4572" s="520"/>
      <c r="H4572" s="249" t="s">
        <v>39</v>
      </c>
      <c r="I4572" s="248" t="s">
        <v>41</v>
      </c>
      <c r="J4572" s="248" t="s">
        <v>2271</v>
      </c>
      <c r="K4572" s="248" t="s">
        <v>82</v>
      </c>
      <c r="L4572" s="248" t="s">
        <v>40</v>
      </c>
    </row>
    <row r="4573" spans="2:12" ht="25.5" x14ac:dyDescent="0.25">
      <c r="B4573" s="250" t="s">
        <v>2272</v>
      </c>
      <c r="C4573" s="251" t="s">
        <v>1398</v>
      </c>
      <c r="D4573" s="250" t="s">
        <v>229</v>
      </c>
      <c r="E4573" s="250" t="s">
        <v>1399</v>
      </c>
      <c r="F4573" s="521">
        <v>7</v>
      </c>
      <c r="G4573" s="521"/>
      <c r="H4573" s="252" t="s">
        <v>279</v>
      </c>
      <c r="I4573" s="253">
        <v>1</v>
      </c>
      <c r="J4573" s="254"/>
      <c r="K4573" s="254">
        <v>34.71</v>
      </c>
      <c r="L4573" s="254">
        <v>34.71</v>
      </c>
    </row>
    <row r="4574" spans="2:12" ht="25.5" x14ac:dyDescent="0.25">
      <c r="B4574" s="255" t="s">
        <v>2273</v>
      </c>
      <c r="C4574" s="256" t="s">
        <v>2163</v>
      </c>
      <c r="D4574" s="255" t="s">
        <v>229</v>
      </c>
      <c r="E4574" s="255" t="s">
        <v>2164</v>
      </c>
      <c r="F4574" s="518" t="s">
        <v>2162</v>
      </c>
      <c r="G4574" s="518"/>
      <c r="H4574" s="257" t="s">
        <v>231</v>
      </c>
      <c r="I4574" s="258">
        <v>0.15</v>
      </c>
      <c r="J4574" s="258">
        <v>0</v>
      </c>
      <c r="K4574" s="259">
        <v>16.78</v>
      </c>
      <c r="L4574" s="259">
        <v>2.52</v>
      </c>
    </row>
    <row r="4575" spans="2:12" ht="25.5" x14ac:dyDescent="0.25">
      <c r="B4575" s="255" t="s">
        <v>2273</v>
      </c>
      <c r="C4575" s="256" t="s">
        <v>2176</v>
      </c>
      <c r="D4575" s="255" t="s">
        <v>229</v>
      </c>
      <c r="E4575" s="255" t="s">
        <v>2177</v>
      </c>
      <c r="F4575" s="518" t="s">
        <v>2162</v>
      </c>
      <c r="G4575" s="518"/>
      <c r="H4575" s="257" t="s">
        <v>231</v>
      </c>
      <c r="I4575" s="258">
        <v>0.15</v>
      </c>
      <c r="J4575" s="258">
        <v>0</v>
      </c>
      <c r="K4575" s="259">
        <v>23.41</v>
      </c>
      <c r="L4575" s="259">
        <v>3.51</v>
      </c>
    </row>
    <row r="4576" spans="2:12" ht="25.5" x14ac:dyDescent="0.25">
      <c r="B4576" s="255" t="s">
        <v>2273</v>
      </c>
      <c r="C4576" s="256" t="s">
        <v>2969</v>
      </c>
      <c r="D4576" s="255" t="s">
        <v>229</v>
      </c>
      <c r="E4576" s="255" t="s">
        <v>2970</v>
      </c>
      <c r="F4576" s="518" t="s">
        <v>2283</v>
      </c>
      <c r="G4576" s="518"/>
      <c r="H4576" s="257" t="s">
        <v>268</v>
      </c>
      <c r="I4576" s="258">
        <v>1</v>
      </c>
      <c r="J4576" s="258">
        <v>0</v>
      </c>
      <c r="K4576" s="259">
        <v>28.69</v>
      </c>
      <c r="L4576" s="259">
        <v>28.69</v>
      </c>
    </row>
    <row r="4577" spans="2:12" ht="25.5" x14ac:dyDescent="0.25">
      <c r="B4577" s="260"/>
      <c r="C4577" s="260"/>
      <c r="D4577" s="260"/>
      <c r="E4577" s="260"/>
      <c r="F4577" s="260"/>
      <c r="G4577" s="260" t="s">
        <v>2274</v>
      </c>
      <c r="H4577" s="261">
        <v>3.09</v>
      </c>
      <c r="I4577" s="260" t="s">
        <v>2275</v>
      </c>
      <c r="J4577" s="261">
        <v>2.93</v>
      </c>
      <c r="K4577" s="260" t="s">
        <v>2276</v>
      </c>
      <c r="L4577" s="261">
        <v>6.02</v>
      </c>
    </row>
    <row r="4578" spans="2:12" ht="25.5" x14ac:dyDescent="0.25">
      <c r="B4578" s="260"/>
      <c r="C4578" s="260"/>
      <c r="D4578" s="260"/>
      <c r="E4578" s="260"/>
      <c r="F4578" s="260"/>
      <c r="G4578" s="260" t="s">
        <v>2277</v>
      </c>
      <c r="H4578" s="261">
        <v>0</v>
      </c>
      <c r="I4578" s="519"/>
      <c r="J4578" s="519" t="s">
        <v>2278</v>
      </c>
      <c r="K4578" s="260"/>
      <c r="L4578" s="261">
        <v>34.71</v>
      </c>
    </row>
    <row r="4579" spans="2:12" ht="13.5" thickBot="1" x14ac:dyDescent="0.3">
      <c r="B4579" s="222"/>
      <c r="C4579" s="222"/>
      <c r="D4579" s="222"/>
      <c r="E4579" s="222"/>
      <c r="F4579" s="222"/>
      <c r="G4579" s="222"/>
      <c r="H4579" s="222"/>
      <c r="I4579" s="222" t="s">
        <v>2279</v>
      </c>
      <c r="J4579" s="262" t="s">
        <v>2553</v>
      </c>
      <c r="K4579" s="222" t="s">
        <v>2280</v>
      </c>
      <c r="L4579" s="263">
        <v>34.71</v>
      </c>
    </row>
    <row r="4580" spans="2:12" ht="13.5" thickTop="1" x14ac:dyDescent="0.25">
      <c r="B4580" s="264"/>
      <c r="C4580" s="264"/>
      <c r="D4580" s="264"/>
      <c r="E4580" s="264"/>
      <c r="F4580" s="264"/>
      <c r="G4580" s="264"/>
      <c r="H4580" s="264"/>
      <c r="I4580" s="264"/>
      <c r="J4580" s="264"/>
      <c r="K4580" s="264"/>
      <c r="L4580" s="264"/>
    </row>
    <row r="4581" spans="2:12" ht="15" x14ac:dyDescent="0.25">
      <c r="B4581" s="247" t="s">
        <v>1400</v>
      </c>
      <c r="C4581" s="248" t="s">
        <v>24</v>
      </c>
      <c r="D4581" s="247" t="s">
        <v>50</v>
      </c>
      <c r="E4581" s="247" t="s">
        <v>45</v>
      </c>
      <c r="F4581" s="520" t="s">
        <v>2152</v>
      </c>
      <c r="G4581" s="520"/>
      <c r="H4581" s="249" t="s">
        <v>39</v>
      </c>
      <c r="I4581" s="248" t="s">
        <v>41</v>
      </c>
      <c r="J4581" s="248" t="s">
        <v>2271</v>
      </c>
      <c r="K4581" s="248" t="s">
        <v>82</v>
      </c>
      <c r="L4581" s="248" t="s">
        <v>40</v>
      </c>
    </row>
    <row r="4582" spans="2:12" ht="38.25" x14ac:dyDescent="0.25">
      <c r="B4582" s="250" t="s">
        <v>2272</v>
      </c>
      <c r="C4582" s="251" t="s">
        <v>1236</v>
      </c>
      <c r="D4582" s="250" t="s">
        <v>434</v>
      </c>
      <c r="E4582" s="250" t="s">
        <v>1237</v>
      </c>
      <c r="F4582" s="521" t="s">
        <v>2698</v>
      </c>
      <c r="G4582" s="521"/>
      <c r="H4582" s="252" t="s">
        <v>428</v>
      </c>
      <c r="I4582" s="253">
        <v>1</v>
      </c>
      <c r="J4582" s="254"/>
      <c r="K4582" s="254">
        <v>13.24</v>
      </c>
      <c r="L4582" s="254">
        <v>13.24</v>
      </c>
    </row>
    <row r="4583" spans="2:12" ht="38.25" x14ac:dyDescent="0.25">
      <c r="B4583" s="265" t="s">
        <v>2652</v>
      </c>
      <c r="C4583" s="266" t="s">
        <v>2719</v>
      </c>
      <c r="D4583" s="265" t="s">
        <v>434</v>
      </c>
      <c r="E4583" s="265" t="s">
        <v>3643</v>
      </c>
      <c r="F4583" s="524" t="s">
        <v>2672</v>
      </c>
      <c r="G4583" s="524"/>
      <c r="H4583" s="267" t="s">
        <v>284</v>
      </c>
      <c r="I4583" s="268">
        <v>8.9999999999999998E-4</v>
      </c>
      <c r="J4583" s="268">
        <v>0</v>
      </c>
      <c r="K4583" s="269">
        <v>633.66</v>
      </c>
      <c r="L4583" s="269">
        <v>0.56999999999999995</v>
      </c>
    </row>
    <row r="4584" spans="2:12" ht="25.5" x14ac:dyDescent="0.25">
      <c r="B4584" s="255" t="s">
        <v>2273</v>
      </c>
      <c r="C4584" s="256" t="s">
        <v>2176</v>
      </c>
      <c r="D4584" s="255" t="s">
        <v>229</v>
      </c>
      <c r="E4584" s="255" t="s">
        <v>2177</v>
      </c>
      <c r="F4584" s="518" t="s">
        <v>2162</v>
      </c>
      <c r="G4584" s="518"/>
      <c r="H4584" s="257" t="s">
        <v>231</v>
      </c>
      <c r="I4584" s="258">
        <v>0.29099999999999998</v>
      </c>
      <c r="J4584" s="258">
        <v>0</v>
      </c>
      <c r="K4584" s="259">
        <v>23.41</v>
      </c>
      <c r="L4584" s="259">
        <v>6.81</v>
      </c>
    </row>
    <row r="4585" spans="2:12" ht="25.5" x14ac:dyDescent="0.25">
      <c r="B4585" s="255" t="s">
        <v>2273</v>
      </c>
      <c r="C4585" s="256" t="s">
        <v>2160</v>
      </c>
      <c r="D4585" s="255" t="s">
        <v>229</v>
      </c>
      <c r="E4585" s="255" t="s">
        <v>2161</v>
      </c>
      <c r="F4585" s="518" t="s">
        <v>2162</v>
      </c>
      <c r="G4585" s="518"/>
      <c r="H4585" s="257" t="s">
        <v>231</v>
      </c>
      <c r="I4585" s="258">
        <v>0.29099999999999998</v>
      </c>
      <c r="J4585" s="258">
        <v>0</v>
      </c>
      <c r="K4585" s="259">
        <v>15.3</v>
      </c>
      <c r="L4585" s="259">
        <v>4.45</v>
      </c>
    </row>
    <row r="4586" spans="2:12" ht="25.5" x14ac:dyDescent="0.25">
      <c r="B4586" s="255" t="s">
        <v>2273</v>
      </c>
      <c r="C4586" s="256" t="s">
        <v>2722</v>
      </c>
      <c r="D4586" s="255" t="s">
        <v>434</v>
      </c>
      <c r="E4586" s="255" t="s">
        <v>2723</v>
      </c>
      <c r="F4586" s="518" t="s">
        <v>2283</v>
      </c>
      <c r="G4586" s="518"/>
      <c r="H4586" s="257" t="s">
        <v>428</v>
      </c>
      <c r="I4586" s="258">
        <v>1</v>
      </c>
      <c r="J4586" s="258">
        <v>0</v>
      </c>
      <c r="K4586" s="259">
        <v>1.41</v>
      </c>
      <c r="L4586" s="259">
        <v>1.41</v>
      </c>
    </row>
    <row r="4587" spans="2:12" ht="25.5" x14ac:dyDescent="0.25">
      <c r="B4587" s="260"/>
      <c r="C4587" s="260"/>
      <c r="D4587" s="260"/>
      <c r="E4587" s="260"/>
      <c r="F4587" s="260"/>
      <c r="G4587" s="260" t="s">
        <v>2274</v>
      </c>
      <c r="H4587" s="261">
        <v>5.84</v>
      </c>
      <c r="I4587" s="260" t="s">
        <v>2275</v>
      </c>
      <c r="J4587" s="261">
        <v>5.53</v>
      </c>
      <c r="K4587" s="260" t="s">
        <v>2276</v>
      </c>
      <c r="L4587" s="261">
        <v>11.37</v>
      </c>
    </row>
    <row r="4588" spans="2:12" ht="25.5" x14ac:dyDescent="0.25">
      <c r="B4588" s="260"/>
      <c r="C4588" s="260"/>
      <c r="D4588" s="260"/>
      <c r="E4588" s="260"/>
      <c r="F4588" s="260"/>
      <c r="G4588" s="260" t="s">
        <v>2277</v>
      </c>
      <c r="H4588" s="261">
        <v>0</v>
      </c>
      <c r="I4588" s="519"/>
      <c r="J4588" s="519" t="s">
        <v>2278</v>
      </c>
      <c r="K4588" s="260"/>
      <c r="L4588" s="261">
        <v>13.24</v>
      </c>
    </row>
    <row r="4589" spans="2:12" ht="13.5" thickBot="1" x14ac:dyDescent="0.3">
      <c r="B4589" s="222"/>
      <c r="C4589" s="222"/>
      <c r="D4589" s="222"/>
      <c r="E4589" s="222"/>
      <c r="F4589" s="222"/>
      <c r="G4589" s="222"/>
      <c r="H4589" s="222"/>
      <c r="I4589" s="222" t="s">
        <v>2279</v>
      </c>
      <c r="J4589" s="262" t="s">
        <v>2923</v>
      </c>
      <c r="K4589" s="222" t="s">
        <v>2280</v>
      </c>
      <c r="L4589" s="263">
        <v>304.52</v>
      </c>
    </row>
    <row r="4590" spans="2:12" ht="13.5" thickTop="1" x14ac:dyDescent="0.25">
      <c r="B4590" s="264"/>
      <c r="C4590" s="264"/>
      <c r="D4590" s="264"/>
      <c r="E4590" s="264"/>
      <c r="F4590" s="264"/>
      <c r="G4590" s="264"/>
      <c r="H4590" s="264"/>
      <c r="I4590" s="264"/>
      <c r="J4590" s="264"/>
      <c r="K4590" s="264"/>
      <c r="L4590" s="264"/>
    </row>
    <row r="4591" spans="2:12" ht="15" x14ac:dyDescent="0.25">
      <c r="B4591" s="247" t="s">
        <v>1401</v>
      </c>
      <c r="C4591" s="248" t="s">
        <v>24</v>
      </c>
      <c r="D4591" s="247" t="s">
        <v>50</v>
      </c>
      <c r="E4591" s="247" t="s">
        <v>45</v>
      </c>
      <c r="F4591" s="520" t="s">
        <v>2152</v>
      </c>
      <c r="G4591" s="520"/>
      <c r="H4591" s="249" t="s">
        <v>39</v>
      </c>
      <c r="I4591" s="248" t="s">
        <v>41</v>
      </c>
      <c r="J4591" s="248" t="s">
        <v>2271</v>
      </c>
      <c r="K4591" s="248" t="s">
        <v>82</v>
      </c>
      <c r="L4591" s="248" t="s">
        <v>40</v>
      </c>
    </row>
    <row r="4592" spans="2:12" ht="38.25" x14ac:dyDescent="0.25">
      <c r="B4592" s="250" t="s">
        <v>2272</v>
      </c>
      <c r="C4592" s="251" t="s">
        <v>1239</v>
      </c>
      <c r="D4592" s="250" t="s">
        <v>434</v>
      </c>
      <c r="E4592" s="250" t="s">
        <v>1240</v>
      </c>
      <c r="F4592" s="521" t="s">
        <v>2698</v>
      </c>
      <c r="G4592" s="521"/>
      <c r="H4592" s="252" t="s">
        <v>428</v>
      </c>
      <c r="I4592" s="253">
        <v>1</v>
      </c>
      <c r="J4592" s="254"/>
      <c r="K4592" s="254">
        <v>15.21</v>
      </c>
      <c r="L4592" s="254">
        <v>15.21</v>
      </c>
    </row>
    <row r="4593" spans="2:12" ht="38.25" x14ac:dyDescent="0.25">
      <c r="B4593" s="265" t="s">
        <v>2652</v>
      </c>
      <c r="C4593" s="266" t="s">
        <v>2719</v>
      </c>
      <c r="D4593" s="265" t="s">
        <v>434</v>
      </c>
      <c r="E4593" s="265" t="s">
        <v>3643</v>
      </c>
      <c r="F4593" s="524" t="s">
        <v>2672</v>
      </c>
      <c r="G4593" s="524"/>
      <c r="H4593" s="267" t="s">
        <v>284</v>
      </c>
      <c r="I4593" s="268">
        <v>1.1999999999999999E-3</v>
      </c>
      <c r="J4593" s="268">
        <v>0</v>
      </c>
      <c r="K4593" s="269">
        <v>633.66</v>
      </c>
      <c r="L4593" s="269">
        <v>0.76</v>
      </c>
    </row>
    <row r="4594" spans="2:12" ht="25.5" x14ac:dyDescent="0.25">
      <c r="B4594" s="255" t="s">
        <v>2273</v>
      </c>
      <c r="C4594" s="256" t="s">
        <v>2160</v>
      </c>
      <c r="D4594" s="255" t="s">
        <v>229</v>
      </c>
      <c r="E4594" s="255" t="s">
        <v>2161</v>
      </c>
      <c r="F4594" s="518" t="s">
        <v>2162</v>
      </c>
      <c r="G4594" s="518"/>
      <c r="H4594" s="257" t="s">
        <v>231</v>
      </c>
      <c r="I4594" s="258">
        <v>0.30099999999999999</v>
      </c>
      <c r="J4594" s="258">
        <v>0</v>
      </c>
      <c r="K4594" s="259">
        <v>15.3</v>
      </c>
      <c r="L4594" s="259">
        <v>4.6100000000000003</v>
      </c>
    </row>
    <row r="4595" spans="2:12" ht="25.5" x14ac:dyDescent="0.25">
      <c r="B4595" s="255" t="s">
        <v>2273</v>
      </c>
      <c r="C4595" s="256" t="s">
        <v>2176</v>
      </c>
      <c r="D4595" s="255" t="s">
        <v>229</v>
      </c>
      <c r="E4595" s="255" t="s">
        <v>2177</v>
      </c>
      <c r="F4595" s="518" t="s">
        <v>2162</v>
      </c>
      <c r="G4595" s="518"/>
      <c r="H4595" s="257" t="s">
        <v>231</v>
      </c>
      <c r="I4595" s="258">
        <v>0.30099999999999999</v>
      </c>
      <c r="J4595" s="258">
        <v>0</v>
      </c>
      <c r="K4595" s="259">
        <v>23.41</v>
      </c>
      <c r="L4595" s="259">
        <v>7.05</v>
      </c>
    </row>
    <row r="4596" spans="2:12" ht="25.5" x14ac:dyDescent="0.25">
      <c r="B4596" s="255" t="s">
        <v>2273</v>
      </c>
      <c r="C4596" s="256" t="s">
        <v>2720</v>
      </c>
      <c r="D4596" s="255" t="s">
        <v>434</v>
      </c>
      <c r="E4596" s="255" t="s">
        <v>2721</v>
      </c>
      <c r="F4596" s="518" t="s">
        <v>2283</v>
      </c>
      <c r="G4596" s="518"/>
      <c r="H4596" s="257" t="s">
        <v>428</v>
      </c>
      <c r="I4596" s="258">
        <v>1</v>
      </c>
      <c r="J4596" s="258">
        <v>0</v>
      </c>
      <c r="K4596" s="259">
        <v>2.81</v>
      </c>
      <c r="L4596" s="259">
        <v>2.81</v>
      </c>
    </row>
    <row r="4597" spans="2:12" ht="25.5" x14ac:dyDescent="0.25">
      <c r="B4597" s="260"/>
      <c r="C4597" s="260"/>
      <c r="D4597" s="260"/>
      <c r="E4597" s="260"/>
      <c r="F4597" s="260"/>
      <c r="G4597" s="260" t="s">
        <v>2274</v>
      </c>
      <c r="H4597" s="261">
        <v>6.06</v>
      </c>
      <c r="I4597" s="260" t="s">
        <v>2275</v>
      </c>
      <c r="J4597" s="261">
        <v>5.73</v>
      </c>
      <c r="K4597" s="260" t="s">
        <v>2276</v>
      </c>
      <c r="L4597" s="261">
        <v>11.79</v>
      </c>
    </row>
    <row r="4598" spans="2:12" ht="25.5" x14ac:dyDescent="0.25">
      <c r="B4598" s="260"/>
      <c r="C4598" s="260"/>
      <c r="D4598" s="260"/>
      <c r="E4598" s="260"/>
      <c r="F4598" s="260"/>
      <c r="G4598" s="260" t="s">
        <v>2277</v>
      </c>
      <c r="H4598" s="261">
        <v>0</v>
      </c>
      <c r="I4598" s="519"/>
      <c r="J4598" s="519" t="s">
        <v>2278</v>
      </c>
      <c r="K4598" s="260"/>
      <c r="L4598" s="261">
        <v>15.21</v>
      </c>
    </row>
    <row r="4599" spans="2:12" ht="13.5" thickBot="1" x14ac:dyDescent="0.3">
      <c r="B4599" s="222"/>
      <c r="C4599" s="222"/>
      <c r="D4599" s="222"/>
      <c r="E4599" s="222"/>
      <c r="F4599" s="222"/>
      <c r="G4599" s="222"/>
      <c r="H4599" s="222"/>
      <c r="I4599" s="222" t="s">
        <v>2279</v>
      </c>
      <c r="J4599" s="262" t="s">
        <v>2741</v>
      </c>
      <c r="K4599" s="222" t="s">
        <v>2280</v>
      </c>
      <c r="L4599" s="263">
        <v>60.84</v>
      </c>
    </row>
    <row r="4600" spans="2:12" ht="13.5" thickTop="1" x14ac:dyDescent="0.25">
      <c r="B4600" s="264"/>
      <c r="C4600" s="264"/>
      <c r="D4600" s="264"/>
      <c r="E4600" s="264"/>
      <c r="F4600" s="264"/>
      <c r="G4600" s="264"/>
      <c r="H4600" s="264"/>
      <c r="I4600" s="264"/>
      <c r="J4600" s="264"/>
      <c r="K4600" s="264"/>
      <c r="L4600" s="264"/>
    </row>
    <row r="4601" spans="2:12" ht="15" x14ac:dyDescent="0.25">
      <c r="B4601" s="247" t="s">
        <v>1402</v>
      </c>
      <c r="C4601" s="248" t="s">
        <v>24</v>
      </c>
      <c r="D4601" s="247" t="s">
        <v>50</v>
      </c>
      <c r="E4601" s="247" t="s">
        <v>45</v>
      </c>
      <c r="F4601" s="520" t="s">
        <v>2152</v>
      </c>
      <c r="G4601" s="520"/>
      <c r="H4601" s="249" t="s">
        <v>39</v>
      </c>
      <c r="I4601" s="248" t="s">
        <v>41</v>
      </c>
      <c r="J4601" s="248" t="s">
        <v>2271</v>
      </c>
      <c r="K4601" s="248" t="s">
        <v>82</v>
      </c>
      <c r="L4601" s="248" t="s">
        <v>40</v>
      </c>
    </row>
    <row r="4602" spans="2:12" ht="38.25" x14ac:dyDescent="0.25">
      <c r="B4602" s="250" t="s">
        <v>2272</v>
      </c>
      <c r="C4602" s="251" t="s">
        <v>1245</v>
      </c>
      <c r="D4602" s="250" t="s">
        <v>434</v>
      </c>
      <c r="E4602" s="250" t="s">
        <v>1246</v>
      </c>
      <c r="F4602" s="521" t="s">
        <v>2698</v>
      </c>
      <c r="G4602" s="521"/>
      <c r="H4602" s="252" t="s">
        <v>428</v>
      </c>
      <c r="I4602" s="253">
        <v>1</v>
      </c>
      <c r="J4602" s="254"/>
      <c r="K4602" s="254">
        <v>12.24</v>
      </c>
      <c r="L4602" s="254">
        <v>12.24</v>
      </c>
    </row>
    <row r="4603" spans="2:12" ht="25.5" x14ac:dyDescent="0.25">
      <c r="B4603" s="255" t="s">
        <v>2273</v>
      </c>
      <c r="C4603" s="256" t="s">
        <v>2699</v>
      </c>
      <c r="D4603" s="255" t="s">
        <v>434</v>
      </c>
      <c r="E4603" s="255" t="s">
        <v>2700</v>
      </c>
      <c r="F4603" s="518" t="s">
        <v>2283</v>
      </c>
      <c r="G4603" s="518"/>
      <c r="H4603" s="257" t="s">
        <v>428</v>
      </c>
      <c r="I4603" s="258">
        <v>1</v>
      </c>
      <c r="J4603" s="258">
        <v>0</v>
      </c>
      <c r="K4603" s="259">
        <v>3.66</v>
      </c>
      <c r="L4603" s="259">
        <v>3.66</v>
      </c>
    </row>
    <row r="4604" spans="2:12" ht="25.5" x14ac:dyDescent="0.25">
      <c r="B4604" s="255" t="s">
        <v>2273</v>
      </c>
      <c r="C4604" s="256" t="s">
        <v>2160</v>
      </c>
      <c r="D4604" s="255" t="s">
        <v>229</v>
      </c>
      <c r="E4604" s="255" t="s">
        <v>2161</v>
      </c>
      <c r="F4604" s="518" t="s">
        <v>2162</v>
      </c>
      <c r="G4604" s="518"/>
      <c r="H4604" s="257" t="s">
        <v>231</v>
      </c>
      <c r="I4604" s="258">
        <v>0.222</v>
      </c>
      <c r="J4604" s="258">
        <v>0</v>
      </c>
      <c r="K4604" s="259">
        <v>15.3</v>
      </c>
      <c r="L4604" s="259">
        <v>3.4</v>
      </c>
    </row>
    <row r="4605" spans="2:12" ht="25.5" x14ac:dyDescent="0.25">
      <c r="B4605" s="255" t="s">
        <v>2273</v>
      </c>
      <c r="C4605" s="256" t="s">
        <v>2176</v>
      </c>
      <c r="D4605" s="255" t="s">
        <v>229</v>
      </c>
      <c r="E4605" s="255" t="s">
        <v>2177</v>
      </c>
      <c r="F4605" s="518" t="s">
        <v>2162</v>
      </c>
      <c r="G4605" s="518"/>
      <c r="H4605" s="257" t="s">
        <v>231</v>
      </c>
      <c r="I4605" s="258">
        <v>0.222</v>
      </c>
      <c r="J4605" s="258">
        <v>0</v>
      </c>
      <c r="K4605" s="259">
        <v>23.41</v>
      </c>
      <c r="L4605" s="259">
        <v>5.2</v>
      </c>
    </row>
    <row r="4606" spans="2:12" ht="25.5" x14ac:dyDescent="0.25">
      <c r="B4606" s="260"/>
      <c r="C4606" s="260"/>
      <c r="D4606" s="260"/>
      <c r="E4606" s="260"/>
      <c r="F4606" s="260"/>
      <c r="G4606" s="260" t="s">
        <v>2274</v>
      </c>
      <c r="H4606" s="261">
        <v>4.41</v>
      </c>
      <c r="I4606" s="260" t="s">
        <v>2275</v>
      </c>
      <c r="J4606" s="261">
        <v>4.17</v>
      </c>
      <c r="K4606" s="260" t="s">
        <v>2276</v>
      </c>
      <c r="L4606" s="261">
        <v>8.58</v>
      </c>
    </row>
    <row r="4607" spans="2:12" ht="25.5" x14ac:dyDescent="0.25">
      <c r="B4607" s="260"/>
      <c r="C4607" s="260"/>
      <c r="D4607" s="260"/>
      <c r="E4607" s="260"/>
      <c r="F4607" s="260"/>
      <c r="G4607" s="260" t="s">
        <v>2277</v>
      </c>
      <c r="H4607" s="261">
        <v>0</v>
      </c>
      <c r="I4607" s="519"/>
      <c r="J4607" s="519" t="s">
        <v>2278</v>
      </c>
      <c r="K4607" s="260"/>
      <c r="L4607" s="261">
        <v>12.24</v>
      </c>
    </row>
    <row r="4608" spans="2:12" ht="13.5" thickBot="1" x14ac:dyDescent="0.3">
      <c r="B4608" s="222"/>
      <c r="C4608" s="222"/>
      <c r="D4608" s="222"/>
      <c r="E4608" s="222"/>
      <c r="F4608" s="222"/>
      <c r="G4608" s="222"/>
      <c r="H4608" s="222"/>
      <c r="I4608" s="222" t="s">
        <v>2279</v>
      </c>
      <c r="J4608" s="262" t="s">
        <v>2755</v>
      </c>
      <c r="K4608" s="222" t="s">
        <v>2280</v>
      </c>
      <c r="L4608" s="263">
        <v>85.68</v>
      </c>
    </row>
    <row r="4609" spans="2:12" ht="13.5" thickTop="1" x14ac:dyDescent="0.25">
      <c r="B4609" s="264"/>
      <c r="C4609" s="264"/>
      <c r="D4609" s="264"/>
      <c r="E4609" s="264"/>
      <c r="F4609" s="264"/>
      <c r="G4609" s="264"/>
      <c r="H4609" s="264"/>
      <c r="I4609" s="264"/>
      <c r="J4609" s="264"/>
      <c r="K4609" s="264"/>
      <c r="L4609" s="264"/>
    </row>
    <row r="4610" spans="2:12" ht="15" x14ac:dyDescent="0.25">
      <c r="B4610" s="247" t="s">
        <v>1403</v>
      </c>
      <c r="C4610" s="248" t="s">
        <v>24</v>
      </c>
      <c r="D4610" s="247" t="s">
        <v>50</v>
      </c>
      <c r="E4610" s="247" t="s">
        <v>45</v>
      </c>
      <c r="F4610" s="520" t="s">
        <v>2152</v>
      </c>
      <c r="G4610" s="520"/>
      <c r="H4610" s="249" t="s">
        <v>39</v>
      </c>
      <c r="I4610" s="248" t="s">
        <v>41</v>
      </c>
      <c r="J4610" s="248" t="s">
        <v>2271</v>
      </c>
      <c r="K4610" s="248" t="s">
        <v>82</v>
      </c>
      <c r="L4610" s="248" t="s">
        <v>40</v>
      </c>
    </row>
    <row r="4611" spans="2:12" ht="51" x14ac:dyDescent="0.25">
      <c r="B4611" s="250" t="s">
        <v>2272</v>
      </c>
      <c r="C4611" s="251" t="s">
        <v>1233</v>
      </c>
      <c r="D4611" s="250" t="s">
        <v>434</v>
      </c>
      <c r="E4611" s="250" t="s">
        <v>1234</v>
      </c>
      <c r="F4611" s="521" t="s">
        <v>2698</v>
      </c>
      <c r="G4611" s="521"/>
      <c r="H4611" s="252" t="s">
        <v>428</v>
      </c>
      <c r="I4611" s="253">
        <v>1</v>
      </c>
      <c r="J4611" s="254"/>
      <c r="K4611" s="254">
        <v>40.35</v>
      </c>
      <c r="L4611" s="254">
        <v>40.35</v>
      </c>
    </row>
    <row r="4612" spans="2:12" ht="25.5" x14ac:dyDescent="0.25">
      <c r="B4612" s="255" t="s">
        <v>2273</v>
      </c>
      <c r="C4612" s="256" t="s">
        <v>2160</v>
      </c>
      <c r="D4612" s="255" t="s">
        <v>229</v>
      </c>
      <c r="E4612" s="255" t="s">
        <v>2161</v>
      </c>
      <c r="F4612" s="518" t="s">
        <v>2162</v>
      </c>
      <c r="G4612" s="518"/>
      <c r="H4612" s="257" t="s">
        <v>231</v>
      </c>
      <c r="I4612" s="258">
        <v>0.45779999999999998</v>
      </c>
      <c r="J4612" s="258">
        <v>0</v>
      </c>
      <c r="K4612" s="259">
        <v>15.3</v>
      </c>
      <c r="L4612" s="259">
        <v>7</v>
      </c>
    </row>
    <row r="4613" spans="2:12" ht="25.5" x14ac:dyDescent="0.25">
      <c r="B4613" s="255" t="s">
        <v>2273</v>
      </c>
      <c r="C4613" s="256" t="s">
        <v>2176</v>
      </c>
      <c r="D4613" s="255" t="s">
        <v>229</v>
      </c>
      <c r="E4613" s="255" t="s">
        <v>2177</v>
      </c>
      <c r="F4613" s="518" t="s">
        <v>2162</v>
      </c>
      <c r="G4613" s="518"/>
      <c r="H4613" s="257" t="s">
        <v>231</v>
      </c>
      <c r="I4613" s="258">
        <v>0.45779999999999998</v>
      </c>
      <c r="J4613" s="258">
        <v>0</v>
      </c>
      <c r="K4613" s="259">
        <v>23.41</v>
      </c>
      <c r="L4613" s="259">
        <v>10.72</v>
      </c>
    </row>
    <row r="4614" spans="2:12" ht="25.5" x14ac:dyDescent="0.25">
      <c r="B4614" s="255" t="s">
        <v>2273</v>
      </c>
      <c r="C4614" s="256" t="s">
        <v>3641</v>
      </c>
      <c r="D4614" s="255" t="s">
        <v>434</v>
      </c>
      <c r="E4614" s="255" t="s">
        <v>3642</v>
      </c>
      <c r="F4614" s="518" t="s">
        <v>2283</v>
      </c>
      <c r="G4614" s="518"/>
      <c r="H4614" s="257" t="s">
        <v>428</v>
      </c>
      <c r="I4614" s="258">
        <v>1</v>
      </c>
      <c r="J4614" s="258">
        <v>0</v>
      </c>
      <c r="K4614" s="259">
        <v>21.76</v>
      </c>
      <c r="L4614" s="259">
        <v>21.76</v>
      </c>
    </row>
    <row r="4615" spans="2:12" ht="25.5" x14ac:dyDescent="0.25">
      <c r="B4615" s="255" t="s">
        <v>2273</v>
      </c>
      <c r="C4615" s="256" t="s">
        <v>3035</v>
      </c>
      <c r="D4615" s="255" t="s">
        <v>229</v>
      </c>
      <c r="E4615" s="255" t="s">
        <v>3036</v>
      </c>
      <c r="F4615" s="518" t="s">
        <v>2283</v>
      </c>
      <c r="G4615" s="518"/>
      <c r="H4615" s="257" t="s">
        <v>268</v>
      </c>
      <c r="I4615" s="258">
        <v>2</v>
      </c>
      <c r="J4615" s="258">
        <v>0</v>
      </c>
      <c r="K4615" s="259">
        <v>0.44</v>
      </c>
      <c r="L4615" s="259">
        <v>0.88</v>
      </c>
    </row>
    <row r="4616" spans="2:12" ht="25.5" x14ac:dyDescent="0.25">
      <c r="B4616" s="260"/>
      <c r="C4616" s="260"/>
      <c r="D4616" s="260"/>
      <c r="E4616" s="260"/>
      <c r="F4616" s="260"/>
      <c r="G4616" s="260" t="s">
        <v>2274</v>
      </c>
      <c r="H4616" s="261">
        <v>9.1</v>
      </c>
      <c r="I4616" s="260" t="s">
        <v>2275</v>
      </c>
      <c r="J4616" s="261">
        <v>8.61</v>
      </c>
      <c r="K4616" s="260" t="s">
        <v>2276</v>
      </c>
      <c r="L4616" s="261">
        <v>17.71</v>
      </c>
    </row>
    <row r="4617" spans="2:12" ht="25.5" x14ac:dyDescent="0.25">
      <c r="B4617" s="260"/>
      <c r="C4617" s="260"/>
      <c r="D4617" s="260"/>
      <c r="E4617" s="260"/>
      <c r="F4617" s="260"/>
      <c r="G4617" s="260" t="s">
        <v>2277</v>
      </c>
      <c r="H4617" s="261">
        <v>0</v>
      </c>
      <c r="I4617" s="519"/>
      <c r="J4617" s="519" t="s">
        <v>2278</v>
      </c>
      <c r="K4617" s="260"/>
      <c r="L4617" s="261">
        <v>40.35</v>
      </c>
    </row>
    <row r="4618" spans="2:12" ht="13.5" thickBot="1" x14ac:dyDescent="0.3">
      <c r="B4618" s="222"/>
      <c r="C4618" s="222"/>
      <c r="D4618" s="222"/>
      <c r="E4618" s="222"/>
      <c r="F4618" s="222"/>
      <c r="G4618" s="222"/>
      <c r="H4618" s="222"/>
      <c r="I4618" s="222" t="s">
        <v>2279</v>
      </c>
      <c r="J4618" s="262" t="s">
        <v>2695</v>
      </c>
      <c r="K4618" s="222" t="s">
        <v>2280</v>
      </c>
      <c r="L4618" s="263">
        <v>80.7</v>
      </c>
    </row>
    <row r="4619" spans="2:12" ht="13.5" thickTop="1" x14ac:dyDescent="0.25">
      <c r="B4619" s="264"/>
      <c r="C4619" s="264"/>
      <c r="D4619" s="264"/>
      <c r="E4619" s="264"/>
      <c r="F4619" s="264"/>
      <c r="G4619" s="264"/>
      <c r="H4619" s="264"/>
      <c r="I4619" s="264"/>
      <c r="J4619" s="264"/>
      <c r="K4619" s="264"/>
      <c r="L4619" s="264"/>
    </row>
    <row r="4620" spans="2:12" ht="15" x14ac:dyDescent="0.25">
      <c r="B4620" s="247" t="s">
        <v>1404</v>
      </c>
      <c r="C4620" s="248" t="s">
        <v>24</v>
      </c>
      <c r="D4620" s="247" t="s">
        <v>50</v>
      </c>
      <c r="E4620" s="247" t="s">
        <v>45</v>
      </c>
      <c r="F4620" s="520" t="s">
        <v>2152</v>
      </c>
      <c r="G4620" s="520"/>
      <c r="H4620" s="249" t="s">
        <v>39</v>
      </c>
      <c r="I4620" s="248" t="s">
        <v>41</v>
      </c>
      <c r="J4620" s="248" t="s">
        <v>2271</v>
      </c>
      <c r="K4620" s="248" t="s">
        <v>82</v>
      </c>
      <c r="L4620" s="248" t="s">
        <v>40</v>
      </c>
    </row>
    <row r="4621" spans="2:12" ht="25.5" x14ac:dyDescent="0.25">
      <c r="B4621" s="250" t="s">
        <v>2272</v>
      </c>
      <c r="C4621" s="251" t="s">
        <v>1258</v>
      </c>
      <c r="D4621" s="250" t="s">
        <v>229</v>
      </c>
      <c r="E4621" s="250" t="s">
        <v>1259</v>
      </c>
      <c r="F4621" s="521">
        <v>7</v>
      </c>
      <c r="G4621" s="521"/>
      <c r="H4621" s="252" t="s">
        <v>279</v>
      </c>
      <c r="I4621" s="253">
        <v>1</v>
      </c>
      <c r="J4621" s="254"/>
      <c r="K4621" s="254">
        <v>4.41</v>
      </c>
      <c r="L4621" s="254">
        <v>4.41</v>
      </c>
    </row>
    <row r="4622" spans="2:12" ht="25.5" x14ac:dyDescent="0.25">
      <c r="B4622" s="255" t="s">
        <v>2273</v>
      </c>
      <c r="C4622" s="256" t="s">
        <v>2176</v>
      </c>
      <c r="D4622" s="255" t="s">
        <v>229</v>
      </c>
      <c r="E4622" s="255" t="s">
        <v>2177</v>
      </c>
      <c r="F4622" s="518" t="s">
        <v>2162</v>
      </c>
      <c r="G4622" s="518"/>
      <c r="H4622" s="257" t="s">
        <v>231</v>
      </c>
      <c r="I4622" s="258">
        <v>0.05</v>
      </c>
      <c r="J4622" s="258">
        <v>0</v>
      </c>
      <c r="K4622" s="259">
        <v>23.41</v>
      </c>
      <c r="L4622" s="259">
        <v>1.17</v>
      </c>
    </row>
    <row r="4623" spans="2:12" ht="25.5" x14ac:dyDescent="0.25">
      <c r="B4623" s="255" t="s">
        <v>2273</v>
      </c>
      <c r="C4623" s="256" t="s">
        <v>2972</v>
      </c>
      <c r="D4623" s="255" t="s">
        <v>229</v>
      </c>
      <c r="E4623" s="255" t="s">
        <v>1259</v>
      </c>
      <c r="F4623" s="518" t="s">
        <v>2283</v>
      </c>
      <c r="G4623" s="518"/>
      <c r="H4623" s="257" t="s">
        <v>268</v>
      </c>
      <c r="I4623" s="258">
        <v>1</v>
      </c>
      <c r="J4623" s="258">
        <v>0</v>
      </c>
      <c r="K4623" s="259">
        <v>2.41</v>
      </c>
      <c r="L4623" s="259">
        <v>2.41</v>
      </c>
    </row>
    <row r="4624" spans="2:12" ht="25.5" x14ac:dyDescent="0.25">
      <c r="B4624" s="255" t="s">
        <v>2273</v>
      </c>
      <c r="C4624" s="256" t="s">
        <v>2163</v>
      </c>
      <c r="D4624" s="255" t="s">
        <v>229</v>
      </c>
      <c r="E4624" s="255" t="s">
        <v>2164</v>
      </c>
      <c r="F4624" s="518" t="s">
        <v>2162</v>
      </c>
      <c r="G4624" s="518"/>
      <c r="H4624" s="257" t="s">
        <v>231</v>
      </c>
      <c r="I4624" s="258">
        <v>0.05</v>
      </c>
      <c r="J4624" s="258">
        <v>0</v>
      </c>
      <c r="K4624" s="259">
        <v>16.78</v>
      </c>
      <c r="L4624" s="259">
        <v>0.84</v>
      </c>
    </row>
    <row r="4625" spans="2:12" ht="25.5" x14ac:dyDescent="0.25">
      <c r="B4625" s="260"/>
      <c r="C4625" s="260"/>
      <c r="D4625" s="260"/>
      <c r="E4625" s="260"/>
      <c r="F4625" s="260"/>
      <c r="G4625" s="260" t="s">
        <v>2274</v>
      </c>
      <c r="H4625" s="261">
        <v>1.03</v>
      </c>
      <c r="I4625" s="260" t="s">
        <v>2275</v>
      </c>
      <c r="J4625" s="261">
        <v>0.97</v>
      </c>
      <c r="K4625" s="260" t="s">
        <v>2276</v>
      </c>
      <c r="L4625" s="261">
        <v>2</v>
      </c>
    </row>
    <row r="4626" spans="2:12" ht="25.5" x14ac:dyDescent="0.25">
      <c r="B4626" s="260"/>
      <c r="C4626" s="260"/>
      <c r="D4626" s="260"/>
      <c r="E4626" s="260"/>
      <c r="F4626" s="260"/>
      <c r="G4626" s="260" t="s">
        <v>2277</v>
      </c>
      <c r="H4626" s="261">
        <v>0</v>
      </c>
      <c r="I4626" s="519"/>
      <c r="J4626" s="519" t="s">
        <v>2278</v>
      </c>
      <c r="K4626" s="260"/>
      <c r="L4626" s="261">
        <v>4.41</v>
      </c>
    </row>
    <row r="4627" spans="2:12" ht="13.5" thickBot="1" x14ac:dyDescent="0.3">
      <c r="B4627" s="222"/>
      <c r="C4627" s="222"/>
      <c r="D4627" s="222"/>
      <c r="E4627" s="222"/>
      <c r="F4627" s="222"/>
      <c r="G4627" s="222"/>
      <c r="H4627" s="222"/>
      <c r="I4627" s="222" t="s">
        <v>2279</v>
      </c>
      <c r="J4627" s="262" t="s">
        <v>2757</v>
      </c>
      <c r="K4627" s="222" t="s">
        <v>2280</v>
      </c>
      <c r="L4627" s="263">
        <v>79.38</v>
      </c>
    </row>
    <row r="4628" spans="2:12" ht="13.5" thickTop="1" x14ac:dyDescent="0.25">
      <c r="B4628" s="264"/>
      <c r="C4628" s="264"/>
      <c r="D4628" s="264"/>
      <c r="E4628" s="264"/>
      <c r="F4628" s="264"/>
      <c r="G4628" s="264"/>
      <c r="H4628" s="264"/>
      <c r="I4628" s="264"/>
      <c r="J4628" s="264"/>
      <c r="K4628" s="264"/>
      <c r="L4628" s="264"/>
    </row>
    <row r="4629" spans="2:12" ht="15" x14ac:dyDescent="0.25">
      <c r="B4629" s="247" t="s">
        <v>1405</v>
      </c>
      <c r="C4629" s="248" t="s">
        <v>24</v>
      </c>
      <c r="D4629" s="247" t="s">
        <v>50</v>
      </c>
      <c r="E4629" s="247" t="s">
        <v>45</v>
      </c>
      <c r="F4629" s="520" t="s">
        <v>2152</v>
      </c>
      <c r="G4629" s="520"/>
      <c r="H4629" s="249" t="s">
        <v>39</v>
      </c>
      <c r="I4629" s="248" t="s">
        <v>41</v>
      </c>
      <c r="J4629" s="248" t="s">
        <v>2271</v>
      </c>
      <c r="K4629" s="248" t="s">
        <v>82</v>
      </c>
      <c r="L4629" s="248" t="s">
        <v>40</v>
      </c>
    </row>
    <row r="4630" spans="2:12" ht="25.5" x14ac:dyDescent="0.25">
      <c r="B4630" s="250" t="s">
        <v>2272</v>
      </c>
      <c r="C4630" s="251" t="s">
        <v>1261</v>
      </c>
      <c r="D4630" s="250" t="s">
        <v>229</v>
      </c>
      <c r="E4630" s="250" t="s">
        <v>1262</v>
      </c>
      <c r="F4630" s="521">
        <v>7</v>
      </c>
      <c r="G4630" s="521"/>
      <c r="H4630" s="252" t="s">
        <v>279</v>
      </c>
      <c r="I4630" s="253">
        <v>1</v>
      </c>
      <c r="J4630" s="254"/>
      <c r="K4630" s="254">
        <v>7.19</v>
      </c>
      <c r="L4630" s="254">
        <v>7.19</v>
      </c>
    </row>
    <row r="4631" spans="2:12" ht="25.5" x14ac:dyDescent="0.25">
      <c r="B4631" s="255" t="s">
        <v>2273</v>
      </c>
      <c r="C4631" s="256" t="s">
        <v>3652</v>
      </c>
      <c r="D4631" s="255" t="s">
        <v>229</v>
      </c>
      <c r="E4631" s="255" t="s">
        <v>1262</v>
      </c>
      <c r="F4631" s="518" t="s">
        <v>2283</v>
      </c>
      <c r="G4631" s="518"/>
      <c r="H4631" s="257" t="s">
        <v>268</v>
      </c>
      <c r="I4631" s="258">
        <v>1</v>
      </c>
      <c r="J4631" s="258">
        <v>0</v>
      </c>
      <c r="K4631" s="259">
        <v>4.3899999999999997</v>
      </c>
      <c r="L4631" s="259">
        <v>4.3899999999999997</v>
      </c>
    </row>
    <row r="4632" spans="2:12" ht="25.5" x14ac:dyDescent="0.25">
      <c r="B4632" s="255" t="s">
        <v>2273</v>
      </c>
      <c r="C4632" s="256" t="s">
        <v>2176</v>
      </c>
      <c r="D4632" s="255" t="s">
        <v>229</v>
      </c>
      <c r="E4632" s="255" t="s">
        <v>2177</v>
      </c>
      <c r="F4632" s="518" t="s">
        <v>2162</v>
      </c>
      <c r="G4632" s="518"/>
      <c r="H4632" s="257" t="s">
        <v>231</v>
      </c>
      <c r="I4632" s="258">
        <v>7.0000000000000007E-2</v>
      </c>
      <c r="J4632" s="258">
        <v>0</v>
      </c>
      <c r="K4632" s="259">
        <v>23.41</v>
      </c>
      <c r="L4632" s="259">
        <v>1.64</v>
      </c>
    </row>
    <row r="4633" spans="2:12" ht="25.5" x14ac:dyDescent="0.25">
      <c r="B4633" s="255" t="s">
        <v>2273</v>
      </c>
      <c r="C4633" s="256" t="s">
        <v>2163</v>
      </c>
      <c r="D4633" s="255" t="s">
        <v>229</v>
      </c>
      <c r="E4633" s="255" t="s">
        <v>2164</v>
      </c>
      <c r="F4633" s="518" t="s">
        <v>2162</v>
      </c>
      <c r="G4633" s="518"/>
      <c r="H4633" s="257" t="s">
        <v>231</v>
      </c>
      <c r="I4633" s="258">
        <v>7.0000000000000007E-2</v>
      </c>
      <c r="J4633" s="258">
        <v>0</v>
      </c>
      <c r="K4633" s="259">
        <v>16.78</v>
      </c>
      <c r="L4633" s="259">
        <v>1.17</v>
      </c>
    </row>
    <row r="4634" spans="2:12" ht="25.5" x14ac:dyDescent="0.25">
      <c r="B4634" s="260"/>
      <c r="C4634" s="260"/>
      <c r="D4634" s="260"/>
      <c r="E4634" s="260"/>
      <c r="F4634" s="260"/>
      <c r="G4634" s="260" t="s">
        <v>2274</v>
      </c>
      <c r="H4634" s="261">
        <v>1.44</v>
      </c>
      <c r="I4634" s="260" t="s">
        <v>2275</v>
      </c>
      <c r="J4634" s="261">
        <v>1.36</v>
      </c>
      <c r="K4634" s="260" t="s">
        <v>2276</v>
      </c>
      <c r="L4634" s="261">
        <v>2.8</v>
      </c>
    </row>
    <row r="4635" spans="2:12" ht="25.5" x14ac:dyDescent="0.25">
      <c r="B4635" s="260"/>
      <c r="C4635" s="260"/>
      <c r="D4635" s="260"/>
      <c r="E4635" s="260"/>
      <c r="F4635" s="260"/>
      <c r="G4635" s="260" t="s">
        <v>2277</v>
      </c>
      <c r="H4635" s="261">
        <v>0</v>
      </c>
      <c r="I4635" s="519"/>
      <c r="J4635" s="519" t="s">
        <v>2278</v>
      </c>
      <c r="K4635" s="260"/>
      <c r="L4635" s="261">
        <v>7.19</v>
      </c>
    </row>
    <row r="4636" spans="2:12" ht="13.5" thickBot="1" x14ac:dyDescent="0.3">
      <c r="B4636" s="222"/>
      <c r="C4636" s="222"/>
      <c r="D4636" s="222"/>
      <c r="E4636" s="222"/>
      <c r="F4636" s="222"/>
      <c r="G4636" s="222"/>
      <c r="H4636" s="222"/>
      <c r="I4636" s="222" t="s">
        <v>2279</v>
      </c>
      <c r="J4636" s="262" t="s">
        <v>2729</v>
      </c>
      <c r="K4636" s="222" t="s">
        <v>2280</v>
      </c>
      <c r="L4636" s="263">
        <v>21.57</v>
      </c>
    </row>
    <row r="4637" spans="2:12" ht="13.5" thickTop="1" x14ac:dyDescent="0.25">
      <c r="B4637" s="264"/>
      <c r="C4637" s="264"/>
      <c r="D4637" s="264"/>
      <c r="E4637" s="264"/>
      <c r="F4637" s="264"/>
      <c r="G4637" s="264"/>
      <c r="H4637" s="264"/>
      <c r="I4637" s="264"/>
      <c r="J4637" s="264"/>
      <c r="K4637" s="264"/>
      <c r="L4637" s="264"/>
    </row>
    <row r="4638" spans="2:12" ht="15" x14ac:dyDescent="0.25">
      <c r="B4638" s="247" t="s">
        <v>1406</v>
      </c>
      <c r="C4638" s="248" t="s">
        <v>24</v>
      </c>
      <c r="D4638" s="247" t="s">
        <v>50</v>
      </c>
      <c r="E4638" s="247" t="s">
        <v>45</v>
      </c>
      <c r="F4638" s="520" t="s">
        <v>2152</v>
      </c>
      <c r="G4638" s="520"/>
      <c r="H4638" s="249" t="s">
        <v>39</v>
      </c>
      <c r="I4638" s="248" t="s">
        <v>41</v>
      </c>
      <c r="J4638" s="248" t="s">
        <v>2271</v>
      </c>
      <c r="K4638" s="248" t="s">
        <v>82</v>
      </c>
      <c r="L4638" s="248" t="s">
        <v>40</v>
      </c>
    </row>
    <row r="4639" spans="2:12" ht="25.5" x14ac:dyDescent="0.25">
      <c r="B4639" s="250" t="s">
        <v>2272</v>
      </c>
      <c r="C4639" s="251" t="s">
        <v>1282</v>
      </c>
      <c r="D4639" s="250" t="s">
        <v>229</v>
      </c>
      <c r="E4639" s="250" t="s">
        <v>1283</v>
      </c>
      <c r="F4639" s="521">
        <v>7</v>
      </c>
      <c r="G4639" s="521"/>
      <c r="H4639" s="252" t="s">
        <v>279</v>
      </c>
      <c r="I4639" s="253">
        <v>1</v>
      </c>
      <c r="J4639" s="254"/>
      <c r="K4639" s="254">
        <v>0.1</v>
      </c>
      <c r="L4639" s="254">
        <v>0.1</v>
      </c>
    </row>
    <row r="4640" spans="2:12" ht="25.5" x14ac:dyDescent="0.25">
      <c r="B4640" s="255" t="s">
        <v>2273</v>
      </c>
      <c r="C4640" s="256" t="s">
        <v>2937</v>
      </c>
      <c r="D4640" s="255" t="s">
        <v>229</v>
      </c>
      <c r="E4640" s="255" t="s">
        <v>1283</v>
      </c>
      <c r="F4640" s="518" t="s">
        <v>2283</v>
      </c>
      <c r="G4640" s="518"/>
      <c r="H4640" s="257" t="s">
        <v>268</v>
      </c>
      <c r="I4640" s="258">
        <v>1</v>
      </c>
      <c r="J4640" s="258">
        <v>0</v>
      </c>
      <c r="K4640" s="259">
        <v>0.1</v>
      </c>
      <c r="L4640" s="259">
        <v>0.1</v>
      </c>
    </row>
    <row r="4641" spans="2:12" ht="25.5" x14ac:dyDescent="0.25">
      <c r="B4641" s="260"/>
      <c r="C4641" s="260"/>
      <c r="D4641" s="260"/>
      <c r="E4641" s="260"/>
      <c r="F4641" s="260"/>
      <c r="G4641" s="260" t="s">
        <v>2274</v>
      </c>
      <c r="H4641" s="261">
        <v>0</v>
      </c>
      <c r="I4641" s="260" t="s">
        <v>2275</v>
      </c>
      <c r="J4641" s="261">
        <v>0</v>
      </c>
      <c r="K4641" s="260" t="s">
        <v>2276</v>
      </c>
      <c r="L4641" s="261">
        <v>0</v>
      </c>
    </row>
    <row r="4642" spans="2:12" ht="25.5" x14ac:dyDescent="0.25">
      <c r="B4642" s="260"/>
      <c r="C4642" s="260"/>
      <c r="D4642" s="260"/>
      <c r="E4642" s="260"/>
      <c r="F4642" s="260"/>
      <c r="G4642" s="260" t="s">
        <v>2277</v>
      </c>
      <c r="H4642" s="261">
        <v>0</v>
      </c>
      <c r="I4642" s="519"/>
      <c r="J4642" s="519" t="s">
        <v>2278</v>
      </c>
      <c r="K4642" s="260"/>
      <c r="L4642" s="261">
        <v>0.1</v>
      </c>
    </row>
    <row r="4643" spans="2:12" ht="13.5" thickBot="1" x14ac:dyDescent="0.3">
      <c r="B4643" s="222"/>
      <c r="C4643" s="222"/>
      <c r="D4643" s="222"/>
      <c r="E4643" s="222"/>
      <c r="F4643" s="222"/>
      <c r="G4643" s="222"/>
      <c r="H4643" s="222"/>
      <c r="I4643" s="222" t="s">
        <v>2279</v>
      </c>
      <c r="J4643" s="262" t="s">
        <v>3758</v>
      </c>
      <c r="K4643" s="222" t="s">
        <v>2280</v>
      </c>
      <c r="L4643" s="263">
        <v>24.1</v>
      </c>
    </row>
    <row r="4644" spans="2:12" ht="13.5" thickTop="1" x14ac:dyDescent="0.25">
      <c r="B4644" s="264"/>
      <c r="C4644" s="264"/>
      <c r="D4644" s="264"/>
      <c r="E4644" s="264"/>
      <c r="F4644" s="264"/>
      <c r="G4644" s="264"/>
      <c r="H4644" s="264"/>
      <c r="I4644" s="264"/>
      <c r="J4644" s="264"/>
      <c r="K4644" s="264"/>
      <c r="L4644" s="264"/>
    </row>
    <row r="4645" spans="2:12" ht="15" x14ac:dyDescent="0.25">
      <c r="B4645" s="247" t="s">
        <v>1407</v>
      </c>
      <c r="C4645" s="248" t="s">
        <v>24</v>
      </c>
      <c r="D4645" s="247" t="s">
        <v>50</v>
      </c>
      <c r="E4645" s="247" t="s">
        <v>45</v>
      </c>
      <c r="F4645" s="520" t="s">
        <v>2152</v>
      </c>
      <c r="G4645" s="520"/>
      <c r="H4645" s="249" t="s">
        <v>39</v>
      </c>
      <c r="I4645" s="248" t="s">
        <v>41</v>
      </c>
      <c r="J4645" s="248" t="s">
        <v>82</v>
      </c>
      <c r="K4645" s="248" t="s">
        <v>40</v>
      </c>
      <c r="L4645"/>
    </row>
    <row r="4646" spans="2:12" ht="25.5" x14ac:dyDescent="0.25">
      <c r="B4646" s="250" t="s">
        <v>2272</v>
      </c>
      <c r="C4646" s="251" t="s">
        <v>1288</v>
      </c>
      <c r="D4646" s="250" t="s">
        <v>462</v>
      </c>
      <c r="E4646" s="250" t="s">
        <v>1289</v>
      </c>
      <c r="F4646" s="521" t="s">
        <v>3668</v>
      </c>
      <c r="G4646" s="521"/>
      <c r="H4646" s="252" t="s">
        <v>268</v>
      </c>
      <c r="I4646" s="253">
        <v>1</v>
      </c>
      <c r="J4646" s="254">
        <v>0.5</v>
      </c>
      <c r="K4646" s="254">
        <v>0.5</v>
      </c>
      <c r="L4646"/>
    </row>
    <row r="4647" spans="2:12" ht="15" x14ac:dyDescent="0.25">
      <c r="B4647" s="247" t="s">
        <v>38</v>
      </c>
      <c r="C4647" s="248" t="s">
        <v>24</v>
      </c>
      <c r="D4647" s="247" t="s">
        <v>50</v>
      </c>
      <c r="E4647" s="247" t="s">
        <v>45</v>
      </c>
      <c r="F4647" s="520" t="s">
        <v>2152</v>
      </c>
      <c r="G4647" s="522"/>
      <c r="H4647" s="249" t="s">
        <v>39</v>
      </c>
      <c r="I4647" s="248" t="s">
        <v>41</v>
      </c>
      <c r="J4647" s="248" t="s">
        <v>82</v>
      </c>
      <c r="K4647" s="248" t="s">
        <v>40</v>
      </c>
      <c r="L4647"/>
    </row>
    <row r="4648" spans="2:12" ht="15" x14ac:dyDescent="0.25">
      <c r="B4648" s="255" t="s">
        <v>2273</v>
      </c>
      <c r="C4648" s="256" t="s">
        <v>3672</v>
      </c>
      <c r="D4648" s="255" t="s">
        <v>462</v>
      </c>
      <c r="E4648" s="255" t="s">
        <v>3673</v>
      </c>
      <c r="F4648" s="518" t="s">
        <v>2283</v>
      </c>
      <c r="G4648" s="518"/>
      <c r="H4648" s="257" t="s">
        <v>268</v>
      </c>
      <c r="I4648" s="258">
        <v>1</v>
      </c>
      <c r="J4648" s="259" t="s">
        <v>2817</v>
      </c>
      <c r="K4648" s="270" t="s">
        <v>2817</v>
      </c>
      <c r="L4648"/>
    </row>
    <row r="4649" spans="2:12" ht="25.5" x14ac:dyDescent="0.25">
      <c r="B4649" s="255" t="s">
        <v>2273</v>
      </c>
      <c r="C4649" s="256" t="s">
        <v>2176</v>
      </c>
      <c r="D4649" s="255" t="s">
        <v>229</v>
      </c>
      <c r="E4649" s="255" t="s">
        <v>2177</v>
      </c>
      <c r="F4649" s="518" t="s">
        <v>2162</v>
      </c>
      <c r="G4649" s="518"/>
      <c r="H4649" s="257" t="s">
        <v>231</v>
      </c>
      <c r="I4649" s="258">
        <v>0.01</v>
      </c>
      <c r="J4649" s="259" t="s">
        <v>2222</v>
      </c>
      <c r="K4649" s="270" t="s">
        <v>2130</v>
      </c>
      <c r="L4649"/>
    </row>
    <row r="4650" spans="2:12" ht="25.5" x14ac:dyDescent="0.25">
      <c r="B4650" s="255" t="s">
        <v>2273</v>
      </c>
      <c r="C4650" s="256" t="s">
        <v>2160</v>
      </c>
      <c r="D4650" s="255" t="s">
        <v>229</v>
      </c>
      <c r="E4650" s="255" t="s">
        <v>2161</v>
      </c>
      <c r="F4650" s="518" t="s">
        <v>2162</v>
      </c>
      <c r="G4650" s="518"/>
      <c r="H4650" s="257" t="s">
        <v>231</v>
      </c>
      <c r="I4650" s="258">
        <v>0.01</v>
      </c>
      <c r="J4650" s="259" t="s">
        <v>2220</v>
      </c>
      <c r="K4650" s="270" t="s">
        <v>2893</v>
      </c>
      <c r="L4650"/>
    </row>
    <row r="4651" spans="2:12" ht="15" x14ac:dyDescent="0.25">
      <c r="B4651" s="523" t="s">
        <v>2697</v>
      </c>
      <c r="C4651" s="522"/>
      <c r="D4651" s="522"/>
      <c r="E4651" s="522"/>
      <c r="F4651" s="522"/>
      <c r="G4651" s="522"/>
      <c r="H4651" s="522"/>
      <c r="I4651" s="522"/>
      <c r="J4651" s="522"/>
      <c r="K4651" s="522"/>
      <c r="L4651"/>
    </row>
    <row r="4652" spans="2:12" ht="15" x14ac:dyDescent="0.25">
      <c r="B4652" s="247" t="s">
        <v>38</v>
      </c>
      <c r="C4652" s="248" t="s">
        <v>24</v>
      </c>
      <c r="D4652" s="247" t="s">
        <v>50</v>
      </c>
      <c r="E4652" s="247" t="s">
        <v>45</v>
      </c>
      <c r="F4652" s="520" t="s">
        <v>2152</v>
      </c>
      <c r="G4652" s="522"/>
      <c r="H4652" s="249" t="s">
        <v>39</v>
      </c>
      <c r="I4652" s="248" t="s">
        <v>41</v>
      </c>
      <c r="J4652" s="248" t="s">
        <v>82</v>
      </c>
      <c r="K4652" s="248" t="s">
        <v>40</v>
      </c>
      <c r="L4652"/>
    </row>
    <row r="4653" spans="2:12" ht="15" x14ac:dyDescent="0.25">
      <c r="B4653" s="255" t="s">
        <v>2273</v>
      </c>
      <c r="C4653" s="256" t="s">
        <v>3672</v>
      </c>
      <c r="D4653" s="255" t="s">
        <v>462</v>
      </c>
      <c r="E4653" s="255" t="s">
        <v>3673</v>
      </c>
      <c r="F4653" s="518" t="s">
        <v>2283</v>
      </c>
      <c r="G4653" s="518"/>
      <c r="H4653" s="257" t="s">
        <v>268</v>
      </c>
      <c r="I4653" s="258">
        <v>1</v>
      </c>
      <c r="J4653" s="259" t="s">
        <v>2817</v>
      </c>
      <c r="K4653" s="270" t="s">
        <v>2817</v>
      </c>
      <c r="L4653"/>
    </row>
    <row r="4654" spans="2:12" ht="25.5" x14ac:dyDescent="0.25">
      <c r="B4654" s="255" t="s">
        <v>2273</v>
      </c>
      <c r="C4654" s="256" t="s">
        <v>2176</v>
      </c>
      <c r="D4654" s="255" t="s">
        <v>229</v>
      </c>
      <c r="E4654" s="255" t="s">
        <v>2177</v>
      </c>
      <c r="F4654" s="518" t="s">
        <v>2162</v>
      </c>
      <c r="G4654" s="518"/>
      <c r="H4654" s="257" t="s">
        <v>231</v>
      </c>
      <c r="I4654" s="258">
        <v>0.01</v>
      </c>
      <c r="J4654" s="259" t="s">
        <v>2222</v>
      </c>
      <c r="K4654" s="270" t="s">
        <v>2130</v>
      </c>
      <c r="L4654"/>
    </row>
    <row r="4655" spans="2:12" ht="25.5" x14ac:dyDescent="0.25">
      <c r="B4655" s="255" t="s">
        <v>2273</v>
      </c>
      <c r="C4655" s="256" t="s">
        <v>2160</v>
      </c>
      <c r="D4655" s="255" t="s">
        <v>229</v>
      </c>
      <c r="E4655" s="255" t="s">
        <v>2161</v>
      </c>
      <c r="F4655" s="518" t="s">
        <v>2162</v>
      </c>
      <c r="G4655" s="518"/>
      <c r="H4655" s="257" t="s">
        <v>231</v>
      </c>
      <c r="I4655" s="258">
        <v>0.01</v>
      </c>
      <c r="J4655" s="259" t="s">
        <v>2220</v>
      </c>
      <c r="K4655" s="270" t="s">
        <v>2893</v>
      </c>
      <c r="L4655"/>
    </row>
    <row r="4656" spans="2:12" ht="25.5" x14ac:dyDescent="0.25">
      <c r="B4656" s="260"/>
      <c r="C4656" s="260"/>
      <c r="D4656" s="260"/>
      <c r="E4656" s="260"/>
      <c r="F4656" s="260" t="s">
        <v>2274</v>
      </c>
      <c r="G4656" s="261">
        <v>0.2</v>
      </c>
      <c r="H4656" s="260" t="s">
        <v>2275</v>
      </c>
      <c r="I4656" s="261">
        <v>0.18</v>
      </c>
      <c r="J4656" s="260" t="s">
        <v>2276</v>
      </c>
      <c r="K4656" s="261">
        <v>0.38</v>
      </c>
      <c r="L4656"/>
    </row>
    <row r="4657" spans="2:12" ht="25.5" x14ac:dyDescent="0.25">
      <c r="B4657" s="260"/>
      <c r="C4657" s="260"/>
      <c r="D4657" s="260"/>
      <c r="E4657" s="260"/>
      <c r="F4657" s="260" t="s">
        <v>2277</v>
      </c>
      <c r="G4657" s="261">
        <v>0</v>
      </c>
      <c r="H4657" s="260"/>
      <c r="I4657" s="519" t="s">
        <v>2278</v>
      </c>
      <c r="J4657" s="519"/>
      <c r="K4657" s="261">
        <v>0.5</v>
      </c>
      <c r="L4657"/>
    </row>
    <row r="4658" spans="2:12" ht="15.75" thickBot="1" x14ac:dyDescent="0.3">
      <c r="B4658" s="222"/>
      <c r="C4658" s="222"/>
      <c r="D4658" s="222"/>
      <c r="E4658" s="222"/>
      <c r="F4658" s="222"/>
      <c r="G4658" s="222"/>
      <c r="H4658" s="222" t="s">
        <v>2279</v>
      </c>
      <c r="I4658" s="262" t="s">
        <v>2919</v>
      </c>
      <c r="J4658" s="222" t="s">
        <v>2280</v>
      </c>
      <c r="K4658" s="263">
        <v>20</v>
      </c>
      <c r="L4658"/>
    </row>
    <row r="4659" spans="2:12" ht="15.75" thickTop="1" x14ac:dyDescent="0.25">
      <c r="B4659" s="264"/>
      <c r="C4659" s="264"/>
      <c r="D4659" s="264"/>
      <c r="E4659" s="264"/>
      <c r="F4659" s="264"/>
      <c r="G4659" s="264"/>
      <c r="H4659" s="264"/>
      <c r="I4659" s="264"/>
      <c r="J4659" s="264"/>
      <c r="K4659" s="264"/>
      <c r="L4659"/>
    </row>
    <row r="4660" spans="2:12" ht="15" x14ac:dyDescent="0.25">
      <c r="B4660" s="247" t="s">
        <v>1408</v>
      </c>
      <c r="C4660" s="248" t="s">
        <v>24</v>
      </c>
      <c r="D4660" s="247" t="s">
        <v>50</v>
      </c>
      <c r="E4660" s="247" t="s">
        <v>45</v>
      </c>
      <c r="F4660" s="520" t="s">
        <v>2152</v>
      </c>
      <c r="G4660" s="520"/>
      <c r="H4660" s="249" t="s">
        <v>39</v>
      </c>
      <c r="I4660" s="248" t="s">
        <v>41</v>
      </c>
      <c r="J4660" s="248" t="s">
        <v>2271</v>
      </c>
      <c r="K4660" s="248" t="s">
        <v>82</v>
      </c>
      <c r="L4660" s="248" t="s">
        <v>40</v>
      </c>
    </row>
    <row r="4661" spans="2:12" ht="25.5" x14ac:dyDescent="0.25">
      <c r="B4661" s="250" t="s">
        <v>2272</v>
      </c>
      <c r="C4661" s="251" t="s">
        <v>1291</v>
      </c>
      <c r="D4661" s="250" t="s">
        <v>229</v>
      </c>
      <c r="E4661" s="250" t="s">
        <v>1292</v>
      </c>
      <c r="F4661" s="521">
        <v>7</v>
      </c>
      <c r="G4661" s="521"/>
      <c r="H4661" s="252" t="s">
        <v>279</v>
      </c>
      <c r="I4661" s="253">
        <v>1</v>
      </c>
      <c r="J4661" s="254"/>
      <c r="K4661" s="254">
        <v>0.74</v>
      </c>
      <c r="L4661" s="254">
        <v>0.74</v>
      </c>
    </row>
    <row r="4662" spans="2:12" ht="25.5" x14ac:dyDescent="0.25">
      <c r="B4662" s="255" t="s">
        <v>2273</v>
      </c>
      <c r="C4662" s="256" t="s">
        <v>2163</v>
      </c>
      <c r="D4662" s="255" t="s">
        <v>229</v>
      </c>
      <c r="E4662" s="255" t="s">
        <v>2164</v>
      </c>
      <c r="F4662" s="518" t="s">
        <v>2162</v>
      </c>
      <c r="G4662" s="518"/>
      <c r="H4662" s="257" t="s">
        <v>231</v>
      </c>
      <c r="I4662" s="258">
        <v>1.6E-2</v>
      </c>
      <c r="J4662" s="258">
        <v>0</v>
      </c>
      <c r="K4662" s="259">
        <v>16.78</v>
      </c>
      <c r="L4662" s="259">
        <v>0.27</v>
      </c>
    </row>
    <row r="4663" spans="2:12" ht="25.5" x14ac:dyDescent="0.25">
      <c r="B4663" s="255" t="s">
        <v>2273</v>
      </c>
      <c r="C4663" s="256" t="s">
        <v>3674</v>
      </c>
      <c r="D4663" s="255" t="s">
        <v>229</v>
      </c>
      <c r="E4663" s="255" t="s">
        <v>1292</v>
      </c>
      <c r="F4663" s="518" t="s">
        <v>2283</v>
      </c>
      <c r="G4663" s="518"/>
      <c r="H4663" s="257" t="s">
        <v>268</v>
      </c>
      <c r="I4663" s="258">
        <v>1</v>
      </c>
      <c r="J4663" s="258">
        <v>0</v>
      </c>
      <c r="K4663" s="259">
        <v>0.11</v>
      </c>
      <c r="L4663" s="259">
        <v>0.11</v>
      </c>
    </row>
    <row r="4664" spans="2:12" ht="25.5" x14ac:dyDescent="0.25">
      <c r="B4664" s="255" t="s">
        <v>2273</v>
      </c>
      <c r="C4664" s="256" t="s">
        <v>2176</v>
      </c>
      <c r="D4664" s="255" t="s">
        <v>229</v>
      </c>
      <c r="E4664" s="255" t="s">
        <v>2177</v>
      </c>
      <c r="F4664" s="518" t="s">
        <v>2162</v>
      </c>
      <c r="G4664" s="518"/>
      <c r="H4664" s="257" t="s">
        <v>231</v>
      </c>
      <c r="I4664" s="258">
        <v>1.6E-2</v>
      </c>
      <c r="J4664" s="258">
        <v>0</v>
      </c>
      <c r="K4664" s="259">
        <v>23.41</v>
      </c>
      <c r="L4664" s="259">
        <v>0.37</v>
      </c>
    </row>
    <row r="4665" spans="2:12" ht="25.5" x14ac:dyDescent="0.25">
      <c r="B4665" s="260"/>
      <c r="C4665" s="260"/>
      <c r="D4665" s="260"/>
      <c r="E4665" s="260"/>
      <c r="F4665" s="260"/>
      <c r="G4665" s="260" t="s">
        <v>2274</v>
      </c>
      <c r="H4665" s="261">
        <v>0.32</v>
      </c>
      <c r="I4665" s="260" t="s">
        <v>2275</v>
      </c>
      <c r="J4665" s="261">
        <v>0.31</v>
      </c>
      <c r="K4665" s="260" t="s">
        <v>2276</v>
      </c>
      <c r="L4665" s="261">
        <v>0.63</v>
      </c>
    </row>
    <row r="4666" spans="2:12" ht="25.5" x14ac:dyDescent="0.25">
      <c r="B4666" s="260"/>
      <c r="C4666" s="260"/>
      <c r="D4666" s="260"/>
      <c r="E4666" s="260"/>
      <c r="F4666" s="260"/>
      <c r="G4666" s="260" t="s">
        <v>2277</v>
      </c>
      <c r="H4666" s="261">
        <v>0</v>
      </c>
      <c r="I4666" s="519"/>
      <c r="J4666" s="519" t="s">
        <v>2278</v>
      </c>
      <c r="K4666" s="260"/>
      <c r="L4666" s="261">
        <v>0.74</v>
      </c>
    </row>
    <row r="4667" spans="2:12" ht="13.5" thickBot="1" x14ac:dyDescent="0.3">
      <c r="B4667" s="222"/>
      <c r="C4667" s="222"/>
      <c r="D4667" s="222"/>
      <c r="E4667" s="222"/>
      <c r="F4667" s="222"/>
      <c r="G4667" s="222"/>
      <c r="H4667" s="222"/>
      <c r="I4667" s="222" t="s">
        <v>2279</v>
      </c>
      <c r="J4667" s="262" t="s">
        <v>2677</v>
      </c>
      <c r="K4667" s="222" t="s">
        <v>2280</v>
      </c>
      <c r="L4667" s="263">
        <v>5.92</v>
      </c>
    </row>
    <row r="4668" spans="2:12" ht="13.5" thickTop="1" x14ac:dyDescent="0.25">
      <c r="B4668" s="264"/>
      <c r="C4668" s="264"/>
      <c r="D4668" s="264"/>
      <c r="E4668" s="264"/>
      <c r="F4668" s="264"/>
      <c r="G4668" s="264"/>
      <c r="H4668" s="264"/>
      <c r="I4668" s="264"/>
      <c r="J4668" s="264"/>
      <c r="K4668" s="264"/>
      <c r="L4668" s="264"/>
    </row>
    <row r="4669" spans="2:12" ht="15" x14ac:dyDescent="0.25">
      <c r="B4669" s="247" t="s">
        <v>1409</v>
      </c>
      <c r="C4669" s="248" t="s">
        <v>24</v>
      </c>
      <c r="D4669" s="247" t="s">
        <v>50</v>
      </c>
      <c r="E4669" s="247" t="s">
        <v>45</v>
      </c>
      <c r="F4669" s="520" t="s">
        <v>2152</v>
      </c>
      <c r="G4669" s="520"/>
      <c r="H4669" s="249" t="s">
        <v>39</v>
      </c>
      <c r="I4669" s="248" t="s">
        <v>41</v>
      </c>
      <c r="J4669" s="248" t="s">
        <v>2271</v>
      </c>
      <c r="K4669" s="248" t="s">
        <v>82</v>
      </c>
      <c r="L4669" s="248" t="s">
        <v>40</v>
      </c>
    </row>
    <row r="4670" spans="2:12" ht="25.5" x14ac:dyDescent="0.25">
      <c r="B4670" s="250" t="s">
        <v>2272</v>
      </c>
      <c r="C4670" s="251" t="s">
        <v>1294</v>
      </c>
      <c r="D4670" s="250" t="s">
        <v>229</v>
      </c>
      <c r="E4670" s="250" t="s">
        <v>1295</v>
      </c>
      <c r="F4670" s="521">
        <v>7</v>
      </c>
      <c r="G4670" s="521"/>
      <c r="H4670" s="252" t="s">
        <v>279</v>
      </c>
      <c r="I4670" s="253">
        <v>1</v>
      </c>
      <c r="J4670" s="254"/>
      <c r="K4670" s="254">
        <v>0.82</v>
      </c>
      <c r="L4670" s="254">
        <v>0.82</v>
      </c>
    </row>
    <row r="4671" spans="2:12" ht="25.5" x14ac:dyDescent="0.25">
      <c r="B4671" s="255" t="s">
        <v>2273</v>
      </c>
      <c r="C4671" s="256" t="s">
        <v>3676</v>
      </c>
      <c r="D4671" s="255" t="s">
        <v>229</v>
      </c>
      <c r="E4671" s="255" t="s">
        <v>1295</v>
      </c>
      <c r="F4671" s="518" t="s">
        <v>2283</v>
      </c>
      <c r="G4671" s="518"/>
      <c r="H4671" s="257" t="s">
        <v>268</v>
      </c>
      <c r="I4671" s="258">
        <v>1</v>
      </c>
      <c r="J4671" s="258">
        <v>0</v>
      </c>
      <c r="K4671" s="259">
        <v>0.19</v>
      </c>
      <c r="L4671" s="259">
        <v>0.19</v>
      </c>
    </row>
    <row r="4672" spans="2:12" ht="25.5" x14ac:dyDescent="0.25">
      <c r="B4672" s="255" t="s">
        <v>2273</v>
      </c>
      <c r="C4672" s="256" t="s">
        <v>2176</v>
      </c>
      <c r="D4672" s="255" t="s">
        <v>229</v>
      </c>
      <c r="E4672" s="255" t="s">
        <v>2177</v>
      </c>
      <c r="F4672" s="518" t="s">
        <v>2162</v>
      </c>
      <c r="G4672" s="518"/>
      <c r="H4672" s="257" t="s">
        <v>231</v>
      </c>
      <c r="I4672" s="258">
        <v>1.6E-2</v>
      </c>
      <c r="J4672" s="258">
        <v>0</v>
      </c>
      <c r="K4672" s="259">
        <v>23.41</v>
      </c>
      <c r="L4672" s="259">
        <v>0.37</v>
      </c>
    </row>
    <row r="4673" spans="2:12" ht="25.5" x14ac:dyDescent="0.25">
      <c r="B4673" s="255" t="s">
        <v>2273</v>
      </c>
      <c r="C4673" s="256" t="s">
        <v>2163</v>
      </c>
      <c r="D4673" s="255" t="s">
        <v>229</v>
      </c>
      <c r="E4673" s="255" t="s">
        <v>2164</v>
      </c>
      <c r="F4673" s="518" t="s">
        <v>2162</v>
      </c>
      <c r="G4673" s="518"/>
      <c r="H4673" s="257" t="s">
        <v>231</v>
      </c>
      <c r="I4673" s="258">
        <v>1.6E-2</v>
      </c>
      <c r="J4673" s="258">
        <v>0</v>
      </c>
      <c r="K4673" s="259">
        <v>16.78</v>
      </c>
      <c r="L4673" s="259">
        <v>0.27</v>
      </c>
    </row>
    <row r="4674" spans="2:12" ht="25.5" x14ac:dyDescent="0.25">
      <c r="B4674" s="260"/>
      <c r="C4674" s="260"/>
      <c r="D4674" s="260"/>
      <c r="E4674" s="260"/>
      <c r="F4674" s="260"/>
      <c r="G4674" s="260" t="s">
        <v>2274</v>
      </c>
      <c r="H4674" s="261">
        <v>0.32</v>
      </c>
      <c r="I4674" s="260" t="s">
        <v>2275</v>
      </c>
      <c r="J4674" s="261">
        <v>0.31</v>
      </c>
      <c r="K4674" s="260" t="s">
        <v>2276</v>
      </c>
      <c r="L4674" s="261">
        <v>0.63</v>
      </c>
    </row>
    <row r="4675" spans="2:12" ht="25.5" x14ac:dyDescent="0.25">
      <c r="B4675" s="260"/>
      <c r="C4675" s="260"/>
      <c r="D4675" s="260"/>
      <c r="E4675" s="260"/>
      <c r="F4675" s="260"/>
      <c r="G4675" s="260" t="s">
        <v>2277</v>
      </c>
      <c r="H4675" s="261">
        <v>0</v>
      </c>
      <c r="I4675" s="519"/>
      <c r="J4675" s="519" t="s">
        <v>2278</v>
      </c>
      <c r="K4675" s="260"/>
      <c r="L4675" s="261">
        <v>0.82</v>
      </c>
    </row>
    <row r="4676" spans="2:12" ht="13.5" thickBot="1" x14ac:dyDescent="0.3">
      <c r="B4676" s="222"/>
      <c r="C4676" s="222"/>
      <c r="D4676" s="222"/>
      <c r="E4676" s="222"/>
      <c r="F4676" s="222"/>
      <c r="G4676" s="222"/>
      <c r="H4676" s="222"/>
      <c r="I4676" s="222" t="s">
        <v>2279</v>
      </c>
      <c r="J4676" s="262" t="s">
        <v>3759</v>
      </c>
      <c r="K4676" s="222" t="s">
        <v>2280</v>
      </c>
      <c r="L4676" s="263">
        <v>144.32</v>
      </c>
    </row>
    <row r="4677" spans="2:12" ht="13.5" thickTop="1" x14ac:dyDescent="0.25">
      <c r="B4677" s="264"/>
      <c r="C4677" s="264"/>
      <c r="D4677" s="264"/>
      <c r="E4677" s="264"/>
      <c r="F4677" s="264"/>
      <c r="G4677" s="264"/>
      <c r="H4677" s="264"/>
      <c r="I4677" s="264"/>
      <c r="J4677" s="264"/>
      <c r="K4677" s="264"/>
      <c r="L4677" s="264"/>
    </row>
    <row r="4678" spans="2:12" ht="15" x14ac:dyDescent="0.25">
      <c r="B4678" s="247" t="s">
        <v>1410</v>
      </c>
      <c r="C4678" s="248" t="s">
        <v>24</v>
      </c>
      <c r="D4678" s="247" t="s">
        <v>50</v>
      </c>
      <c r="E4678" s="247" t="s">
        <v>45</v>
      </c>
      <c r="F4678" s="520" t="s">
        <v>2152</v>
      </c>
      <c r="G4678" s="520"/>
      <c r="H4678" s="249" t="s">
        <v>39</v>
      </c>
      <c r="I4678" s="248" t="s">
        <v>41</v>
      </c>
      <c r="J4678" s="248" t="s">
        <v>2271</v>
      </c>
      <c r="K4678" s="248" t="s">
        <v>82</v>
      </c>
      <c r="L4678" s="248" t="s">
        <v>40</v>
      </c>
    </row>
    <row r="4679" spans="2:12" ht="25.5" x14ac:dyDescent="0.25">
      <c r="B4679" s="250" t="s">
        <v>2272</v>
      </c>
      <c r="C4679" s="251" t="s">
        <v>1300</v>
      </c>
      <c r="D4679" s="250" t="s">
        <v>229</v>
      </c>
      <c r="E4679" s="250" t="s">
        <v>1301</v>
      </c>
      <c r="F4679" s="521">
        <v>7</v>
      </c>
      <c r="G4679" s="521"/>
      <c r="H4679" s="252" t="s">
        <v>279</v>
      </c>
      <c r="I4679" s="253">
        <v>1</v>
      </c>
      <c r="J4679" s="254"/>
      <c r="K4679" s="254">
        <v>0.52</v>
      </c>
      <c r="L4679" s="254">
        <v>0.52</v>
      </c>
    </row>
    <row r="4680" spans="2:12" ht="25.5" x14ac:dyDescent="0.25">
      <c r="B4680" s="255" t="s">
        <v>2273</v>
      </c>
      <c r="C4680" s="256" t="s">
        <v>2176</v>
      </c>
      <c r="D4680" s="255" t="s">
        <v>229</v>
      </c>
      <c r="E4680" s="255" t="s">
        <v>2177</v>
      </c>
      <c r="F4680" s="518" t="s">
        <v>2162</v>
      </c>
      <c r="G4680" s="518"/>
      <c r="H4680" s="257" t="s">
        <v>231</v>
      </c>
      <c r="I4680" s="258">
        <v>1.01E-2</v>
      </c>
      <c r="J4680" s="258">
        <v>0</v>
      </c>
      <c r="K4680" s="259">
        <v>23.41</v>
      </c>
      <c r="L4680" s="259">
        <v>0.24</v>
      </c>
    </row>
    <row r="4681" spans="2:12" ht="25.5" x14ac:dyDescent="0.25">
      <c r="B4681" s="255" t="s">
        <v>2273</v>
      </c>
      <c r="C4681" s="256" t="s">
        <v>2163</v>
      </c>
      <c r="D4681" s="255" t="s">
        <v>229</v>
      </c>
      <c r="E4681" s="255" t="s">
        <v>2164</v>
      </c>
      <c r="F4681" s="518" t="s">
        <v>2162</v>
      </c>
      <c r="G4681" s="518"/>
      <c r="H4681" s="257" t="s">
        <v>231</v>
      </c>
      <c r="I4681" s="258">
        <v>1.01E-2</v>
      </c>
      <c r="J4681" s="258">
        <v>0</v>
      </c>
      <c r="K4681" s="259">
        <v>16.78</v>
      </c>
      <c r="L4681" s="259">
        <v>0.17</v>
      </c>
    </row>
    <row r="4682" spans="2:12" ht="25.5" x14ac:dyDescent="0.25">
      <c r="B4682" s="255" t="s">
        <v>2273</v>
      </c>
      <c r="C4682" s="256" t="s">
        <v>3679</v>
      </c>
      <c r="D4682" s="255" t="s">
        <v>229</v>
      </c>
      <c r="E4682" s="255" t="s">
        <v>1301</v>
      </c>
      <c r="F4682" s="518" t="s">
        <v>2283</v>
      </c>
      <c r="G4682" s="518"/>
      <c r="H4682" s="257" t="s">
        <v>268</v>
      </c>
      <c r="I4682" s="258">
        <v>1</v>
      </c>
      <c r="J4682" s="258">
        <v>0</v>
      </c>
      <c r="K4682" s="259">
        <v>0.13</v>
      </c>
      <c r="L4682" s="259">
        <v>0.13</v>
      </c>
    </row>
    <row r="4683" spans="2:12" ht="25.5" x14ac:dyDescent="0.25">
      <c r="B4683" s="260"/>
      <c r="C4683" s="260"/>
      <c r="D4683" s="260"/>
      <c r="E4683" s="260"/>
      <c r="F4683" s="260"/>
      <c r="G4683" s="260" t="s">
        <v>2274</v>
      </c>
      <c r="H4683" s="261">
        <v>0.2</v>
      </c>
      <c r="I4683" s="260" t="s">
        <v>2275</v>
      </c>
      <c r="J4683" s="261">
        <v>0.19</v>
      </c>
      <c r="K4683" s="260" t="s">
        <v>2276</v>
      </c>
      <c r="L4683" s="261">
        <v>0.39</v>
      </c>
    </row>
    <row r="4684" spans="2:12" ht="25.5" x14ac:dyDescent="0.25">
      <c r="B4684" s="260"/>
      <c r="C4684" s="260"/>
      <c r="D4684" s="260"/>
      <c r="E4684" s="260"/>
      <c r="F4684" s="260"/>
      <c r="G4684" s="260" t="s">
        <v>2277</v>
      </c>
      <c r="H4684" s="261">
        <v>0</v>
      </c>
      <c r="I4684" s="519"/>
      <c r="J4684" s="519" t="s">
        <v>2278</v>
      </c>
      <c r="K4684" s="260"/>
      <c r="L4684" s="261">
        <v>0.52</v>
      </c>
    </row>
    <row r="4685" spans="2:12" ht="13.5" thickBot="1" x14ac:dyDescent="0.3">
      <c r="B4685" s="222"/>
      <c r="C4685" s="222"/>
      <c r="D4685" s="222"/>
      <c r="E4685" s="222"/>
      <c r="F4685" s="222"/>
      <c r="G4685" s="222"/>
      <c r="H4685" s="222"/>
      <c r="I4685" s="222" t="s">
        <v>2279</v>
      </c>
      <c r="J4685" s="262" t="s">
        <v>2677</v>
      </c>
      <c r="K4685" s="222" t="s">
        <v>2280</v>
      </c>
      <c r="L4685" s="263">
        <v>4.16</v>
      </c>
    </row>
    <row r="4686" spans="2:12" ht="13.5" thickTop="1" x14ac:dyDescent="0.25">
      <c r="B4686" s="264"/>
      <c r="C4686" s="264"/>
      <c r="D4686" s="264"/>
      <c r="E4686" s="264"/>
      <c r="F4686" s="264"/>
      <c r="G4686" s="264"/>
      <c r="H4686" s="264"/>
      <c r="I4686" s="264"/>
      <c r="J4686" s="264"/>
      <c r="K4686" s="264"/>
      <c r="L4686" s="264"/>
    </row>
    <row r="4687" spans="2:12" ht="15" x14ac:dyDescent="0.25">
      <c r="B4687" s="247" t="s">
        <v>1411</v>
      </c>
      <c r="C4687" s="248" t="s">
        <v>24</v>
      </c>
      <c r="D4687" s="247" t="s">
        <v>50</v>
      </c>
      <c r="E4687" s="247" t="s">
        <v>45</v>
      </c>
      <c r="F4687" s="520" t="s">
        <v>2152</v>
      </c>
      <c r="G4687" s="520"/>
      <c r="H4687" s="249" t="s">
        <v>39</v>
      </c>
      <c r="I4687" s="248" t="s">
        <v>41</v>
      </c>
      <c r="J4687" s="248" t="s">
        <v>2271</v>
      </c>
      <c r="K4687" s="248" t="s">
        <v>82</v>
      </c>
      <c r="L4687" s="248" t="s">
        <v>40</v>
      </c>
    </row>
    <row r="4688" spans="2:12" ht="25.5" x14ac:dyDescent="0.25">
      <c r="B4688" s="250" t="s">
        <v>2272</v>
      </c>
      <c r="C4688" s="251" t="s">
        <v>1303</v>
      </c>
      <c r="D4688" s="250" t="s">
        <v>229</v>
      </c>
      <c r="E4688" s="250" t="s">
        <v>1304</v>
      </c>
      <c r="F4688" s="521">
        <v>7</v>
      </c>
      <c r="G4688" s="521"/>
      <c r="H4688" s="252" t="s">
        <v>279</v>
      </c>
      <c r="I4688" s="253">
        <v>1</v>
      </c>
      <c r="J4688" s="254"/>
      <c r="K4688" s="254">
        <v>0.6</v>
      </c>
      <c r="L4688" s="254">
        <v>0.6</v>
      </c>
    </row>
    <row r="4689" spans="2:12" ht="25.5" x14ac:dyDescent="0.25">
      <c r="B4689" s="255" t="s">
        <v>2273</v>
      </c>
      <c r="C4689" s="256" t="s">
        <v>2163</v>
      </c>
      <c r="D4689" s="255" t="s">
        <v>229</v>
      </c>
      <c r="E4689" s="255" t="s">
        <v>2164</v>
      </c>
      <c r="F4689" s="518" t="s">
        <v>2162</v>
      </c>
      <c r="G4689" s="518"/>
      <c r="H4689" s="257" t="s">
        <v>231</v>
      </c>
      <c r="I4689" s="258">
        <v>1.01E-2</v>
      </c>
      <c r="J4689" s="258">
        <v>0</v>
      </c>
      <c r="K4689" s="259">
        <v>16.78</v>
      </c>
      <c r="L4689" s="259">
        <v>0.17</v>
      </c>
    </row>
    <row r="4690" spans="2:12" ht="25.5" x14ac:dyDescent="0.25">
      <c r="B4690" s="255" t="s">
        <v>2273</v>
      </c>
      <c r="C4690" s="256" t="s">
        <v>2176</v>
      </c>
      <c r="D4690" s="255" t="s">
        <v>229</v>
      </c>
      <c r="E4690" s="255" t="s">
        <v>2177</v>
      </c>
      <c r="F4690" s="518" t="s">
        <v>2162</v>
      </c>
      <c r="G4690" s="518"/>
      <c r="H4690" s="257" t="s">
        <v>231</v>
      </c>
      <c r="I4690" s="258">
        <v>1.01E-2</v>
      </c>
      <c r="J4690" s="258">
        <v>0</v>
      </c>
      <c r="K4690" s="259">
        <v>23.41</v>
      </c>
      <c r="L4690" s="259">
        <v>0.24</v>
      </c>
    </row>
    <row r="4691" spans="2:12" ht="25.5" x14ac:dyDescent="0.25">
      <c r="B4691" s="255" t="s">
        <v>2273</v>
      </c>
      <c r="C4691" s="256" t="s">
        <v>3680</v>
      </c>
      <c r="D4691" s="255" t="s">
        <v>229</v>
      </c>
      <c r="E4691" s="255" t="s">
        <v>1304</v>
      </c>
      <c r="F4691" s="518" t="s">
        <v>2283</v>
      </c>
      <c r="G4691" s="518"/>
      <c r="H4691" s="257" t="s">
        <v>268</v>
      </c>
      <c r="I4691" s="258">
        <v>1</v>
      </c>
      <c r="J4691" s="258">
        <v>0</v>
      </c>
      <c r="K4691" s="259">
        <v>0.21</v>
      </c>
      <c r="L4691" s="259">
        <v>0.21</v>
      </c>
    </row>
    <row r="4692" spans="2:12" ht="25.5" x14ac:dyDescent="0.25">
      <c r="B4692" s="260"/>
      <c r="C4692" s="260"/>
      <c r="D4692" s="260"/>
      <c r="E4692" s="260"/>
      <c r="F4692" s="260"/>
      <c r="G4692" s="260" t="s">
        <v>2274</v>
      </c>
      <c r="H4692" s="261">
        <v>0.2</v>
      </c>
      <c r="I4692" s="260" t="s">
        <v>2275</v>
      </c>
      <c r="J4692" s="261">
        <v>0.19</v>
      </c>
      <c r="K4692" s="260" t="s">
        <v>2276</v>
      </c>
      <c r="L4692" s="261">
        <v>0.39</v>
      </c>
    </row>
    <row r="4693" spans="2:12" ht="25.5" x14ac:dyDescent="0.25">
      <c r="B4693" s="260"/>
      <c r="C4693" s="260"/>
      <c r="D4693" s="260"/>
      <c r="E4693" s="260"/>
      <c r="F4693" s="260"/>
      <c r="G4693" s="260" t="s">
        <v>2277</v>
      </c>
      <c r="H4693" s="261">
        <v>0</v>
      </c>
      <c r="I4693" s="519"/>
      <c r="J4693" s="519" t="s">
        <v>2278</v>
      </c>
      <c r="K4693" s="260"/>
      <c r="L4693" s="261">
        <v>0.6</v>
      </c>
    </row>
    <row r="4694" spans="2:12" ht="13.5" thickBot="1" x14ac:dyDescent="0.3">
      <c r="B4694" s="222"/>
      <c r="C4694" s="222"/>
      <c r="D4694" s="222"/>
      <c r="E4694" s="222"/>
      <c r="F4694" s="222"/>
      <c r="G4694" s="222"/>
      <c r="H4694" s="222"/>
      <c r="I4694" s="222" t="s">
        <v>2279</v>
      </c>
      <c r="J4694" s="262" t="s">
        <v>3759</v>
      </c>
      <c r="K4694" s="222" t="s">
        <v>2280</v>
      </c>
      <c r="L4694" s="263">
        <v>105.6</v>
      </c>
    </row>
    <row r="4695" spans="2:12" ht="13.5" thickTop="1" x14ac:dyDescent="0.25">
      <c r="B4695" s="264"/>
      <c r="C4695" s="264"/>
      <c r="D4695" s="264"/>
      <c r="E4695" s="264"/>
      <c r="F4695" s="264"/>
      <c r="G4695" s="264"/>
      <c r="H4695" s="264"/>
      <c r="I4695" s="264"/>
      <c r="J4695" s="264"/>
      <c r="K4695" s="264"/>
      <c r="L4695" s="264"/>
    </row>
    <row r="4696" spans="2:12" ht="15" x14ac:dyDescent="0.25">
      <c r="B4696" s="247" t="s">
        <v>1412</v>
      </c>
      <c r="C4696" s="248" t="s">
        <v>24</v>
      </c>
      <c r="D4696" s="247" t="s">
        <v>50</v>
      </c>
      <c r="E4696" s="247" t="s">
        <v>45</v>
      </c>
      <c r="F4696" s="520" t="s">
        <v>2152</v>
      </c>
      <c r="G4696" s="520"/>
      <c r="H4696" s="249" t="s">
        <v>39</v>
      </c>
      <c r="I4696" s="248" t="s">
        <v>41</v>
      </c>
      <c r="J4696" s="248" t="s">
        <v>2271</v>
      </c>
      <c r="K4696" s="248" t="s">
        <v>82</v>
      </c>
      <c r="L4696" s="248" t="s">
        <v>40</v>
      </c>
    </row>
    <row r="4697" spans="2:12" ht="25.5" x14ac:dyDescent="0.25">
      <c r="B4697" s="250" t="s">
        <v>2272</v>
      </c>
      <c r="C4697" s="251" t="s">
        <v>1312</v>
      </c>
      <c r="D4697" s="250" t="s">
        <v>229</v>
      </c>
      <c r="E4697" s="250" t="s">
        <v>1313</v>
      </c>
      <c r="F4697" s="521">
        <v>7</v>
      </c>
      <c r="G4697" s="521"/>
      <c r="H4697" s="252" t="s">
        <v>279</v>
      </c>
      <c r="I4697" s="253">
        <v>1</v>
      </c>
      <c r="J4697" s="254"/>
      <c r="K4697" s="254">
        <v>0.48</v>
      </c>
      <c r="L4697" s="254">
        <v>0.48</v>
      </c>
    </row>
    <row r="4698" spans="2:12" ht="25.5" x14ac:dyDescent="0.25">
      <c r="B4698" s="255" t="s">
        <v>2273</v>
      </c>
      <c r="C4698" s="256" t="s">
        <v>2163</v>
      </c>
      <c r="D4698" s="255" t="s">
        <v>229</v>
      </c>
      <c r="E4698" s="255" t="s">
        <v>2164</v>
      </c>
      <c r="F4698" s="518" t="s">
        <v>2162</v>
      </c>
      <c r="G4698" s="518"/>
      <c r="H4698" s="257" t="s">
        <v>231</v>
      </c>
      <c r="I4698" s="258">
        <v>6.6E-3</v>
      </c>
      <c r="J4698" s="258">
        <v>0</v>
      </c>
      <c r="K4698" s="259">
        <v>16.78</v>
      </c>
      <c r="L4698" s="259">
        <v>0.11</v>
      </c>
    </row>
    <row r="4699" spans="2:12" ht="25.5" x14ac:dyDescent="0.25">
      <c r="B4699" s="255" t="s">
        <v>2273</v>
      </c>
      <c r="C4699" s="256" t="s">
        <v>2176</v>
      </c>
      <c r="D4699" s="255" t="s">
        <v>229</v>
      </c>
      <c r="E4699" s="255" t="s">
        <v>2177</v>
      </c>
      <c r="F4699" s="518" t="s">
        <v>2162</v>
      </c>
      <c r="G4699" s="518"/>
      <c r="H4699" s="257" t="s">
        <v>231</v>
      </c>
      <c r="I4699" s="258">
        <v>6.6E-3</v>
      </c>
      <c r="J4699" s="258">
        <v>0</v>
      </c>
      <c r="K4699" s="259">
        <v>23.41</v>
      </c>
      <c r="L4699" s="259">
        <v>0.15</v>
      </c>
    </row>
    <row r="4700" spans="2:12" ht="25.5" x14ac:dyDescent="0.25">
      <c r="B4700" s="255" t="s">
        <v>2273</v>
      </c>
      <c r="C4700" s="256" t="s">
        <v>3684</v>
      </c>
      <c r="D4700" s="255" t="s">
        <v>229</v>
      </c>
      <c r="E4700" s="255" t="s">
        <v>3685</v>
      </c>
      <c r="F4700" s="518" t="s">
        <v>2283</v>
      </c>
      <c r="G4700" s="518"/>
      <c r="H4700" s="257" t="s">
        <v>268</v>
      </c>
      <c r="I4700" s="258">
        <v>1</v>
      </c>
      <c r="J4700" s="258">
        <v>0</v>
      </c>
      <c r="K4700" s="259">
        <v>0.22</v>
      </c>
      <c r="L4700" s="259">
        <v>0.22</v>
      </c>
    </row>
    <row r="4701" spans="2:12" ht="25.5" x14ac:dyDescent="0.25">
      <c r="B4701" s="260"/>
      <c r="C4701" s="260"/>
      <c r="D4701" s="260"/>
      <c r="E4701" s="260"/>
      <c r="F4701" s="260"/>
      <c r="G4701" s="260" t="s">
        <v>2274</v>
      </c>
      <c r="H4701" s="261">
        <v>0.13</v>
      </c>
      <c r="I4701" s="260" t="s">
        <v>2275</v>
      </c>
      <c r="J4701" s="261">
        <v>0.13</v>
      </c>
      <c r="K4701" s="260" t="s">
        <v>2276</v>
      </c>
      <c r="L4701" s="261">
        <v>0.26</v>
      </c>
    </row>
    <row r="4702" spans="2:12" ht="25.5" x14ac:dyDescent="0.25">
      <c r="B4702" s="260"/>
      <c r="C4702" s="260"/>
      <c r="D4702" s="260"/>
      <c r="E4702" s="260"/>
      <c r="F4702" s="260"/>
      <c r="G4702" s="260" t="s">
        <v>2277</v>
      </c>
      <c r="H4702" s="261">
        <v>0</v>
      </c>
      <c r="I4702" s="519"/>
      <c r="J4702" s="519" t="s">
        <v>2278</v>
      </c>
      <c r="K4702" s="260"/>
      <c r="L4702" s="261">
        <v>0.48</v>
      </c>
    </row>
    <row r="4703" spans="2:12" ht="13.5" thickBot="1" x14ac:dyDescent="0.3">
      <c r="B4703" s="222"/>
      <c r="C4703" s="222"/>
      <c r="D4703" s="222"/>
      <c r="E4703" s="222"/>
      <c r="F4703" s="222"/>
      <c r="G4703" s="222"/>
      <c r="H4703" s="222"/>
      <c r="I4703" s="222" t="s">
        <v>2279</v>
      </c>
      <c r="J4703" s="262" t="s">
        <v>3760</v>
      </c>
      <c r="K4703" s="222" t="s">
        <v>2280</v>
      </c>
      <c r="L4703" s="263">
        <v>53.76</v>
      </c>
    </row>
    <row r="4704" spans="2:12" ht="13.5" thickTop="1" x14ac:dyDescent="0.25">
      <c r="B4704" s="264"/>
      <c r="C4704" s="264"/>
      <c r="D4704" s="264"/>
      <c r="E4704" s="264"/>
      <c r="F4704" s="264"/>
      <c r="G4704" s="264"/>
      <c r="H4704" s="264"/>
      <c r="I4704" s="264"/>
      <c r="J4704" s="264"/>
      <c r="K4704" s="264"/>
      <c r="L4704" s="264"/>
    </row>
    <row r="4705" spans="2:12" ht="15" x14ac:dyDescent="0.25">
      <c r="B4705" s="247" t="s">
        <v>1413</v>
      </c>
      <c r="C4705" s="248" t="s">
        <v>24</v>
      </c>
      <c r="D4705" s="247" t="s">
        <v>50</v>
      </c>
      <c r="E4705" s="247" t="s">
        <v>45</v>
      </c>
      <c r="F4705" s="520" t="s">
        <v>2152</v>
      </c>
      <c r="G4705" s="520"/>
      <c r="H4705" s="249" t="s">
        <v>39</v>
      </c>
      <c r="I4705" s="248" t="s">
        <v>41</v>
      </c>
      <c r="J4705" s="248" t="s">
        <v>2271</v>
      </c>
      <c r="K4705" s="248" t="s">
        <v>82</v>
      </c>
      <c r="L4705" s="248" t="s">
        <v>40</v>
      </c>
    </row>
    <row r="4706" spans="2:12" ht="25.5" x14ac:dyDescent="0.25">
      <c r="B4706" s="250" t="s">
        <v>2272</v>
      </c>
      <c r="C4706" s="251" t="s">
        <v>1414</v>
      </c>
      <c r="D4706" s="250" t="s">
        <v>229</v>
      </c>
      <c r="E4706" s="250" t="s">
        <v>1415</v>
      </c>
      <c r="F4706" s="521">
        <v>7</v>
      </c>
      <c r="G4706" s="521"/>
      <c r="H4706" s="252" t="s">
        <v>279</v>
      </c>
      <c r="I4706" s="253">
        <v>1</v>
      </c>
      <c r="J4706" s="254"/>
      <c r="K4706" s="254">
        <v>0.42</v>
      </c>
      <c r="L4706" s="254">
        <v>0.42</v>
      </c>
    </row>
    <row r="4707" spans="2:12" ht="25.5" x14ac:dyDescent="0.25">
      <c r="B4707" s="255" t="s">
        <v>2273</v>
      </c>
      <c r="C4707" s="256" t="s">
        <v>2163</v>
      </c>
      <c r="D4707" s="255" t="s">
        <v>229</v>
      </c>
      <c r="E4707" s="255" t="s">
        <v>2164</v>
      </c>
      <c r="F4707" s="518" t="s">
        <v>2162</v>
      </c>
      <c r="G4707" s="518"/>
      <c r="H4707" s="257" t="s">
        <v>231</v>
      </c>
      <c r="I4707" s="258">
        <v>6.6E-3</v>
      </c>
      <c r="J4707" s="258">
        <v>0</v>
      </c>
      <c r="K4707" s="259">
        <v>16.78</v>
      </c>
      <c r="L4707" s="259">
        <v>0.11</v>
      </c>
    </row>
    <row r="4708" spans="2:12" ht="25.5" x14ac:dyDescent="0.25">
      <c r="B4708" s="255" t="s">
        <v>2273</v>
      </c>
      <c r="C4708" s="256" t="s">
        <v>2933</v>
      </c>
      <c r="D4708" s="255" t="s">
        <v>229</v>
      </c>
      <c r="E4708" s="255" t="s">
        <v>2934</v>
      </c>
      <c r="F4708" s="518" t="s">
        <v>2283</v>
      </c>
      <c r="G4708" s="518"/>
      <c r="H4708" s="257" t="s">
        <v>268</v>
      </c>
      <c r="I4708" s="258">
        <v>1</v>
      </c>
      <c r="J4708" s="258">
        <v>0</v>
      </c>
      <c r="K4708" s="259">
        <v>0.16</v>
      </c>
      <c r="L4708" s="259">
        <v>0.16</v>
      </c>
    </row>
    <row r="4709" spans="2:12" ht="25.5" x14ac:dyDescent="0.25">
      <c r="B4709" s="255" t="s">
        <v>2273</v>
      </c>
      <c r="C4709" s="256" t="s">
        <v>2176</v>
      </c>
      <c r="D4709" s="255" t="s">
        <v>229</v>
      </c>
      <c r="E4709" s="255" t="s">
        <v>2177</v>
      </c>
      <c r="F4709" s="518" t="s">
        <v>2162</v>
      </c>
      <c r="G4709" s="518"/>
      <c r="H4709" s="257" t="s">
        <v>231</v>
      </c>
      <c r="I4709" s="258">
        <v>6.6E-3</v>
      </c>
      <c r="J4709" s="258">
        <v>0</v>
      </c>
      <c r="K4709" s="259">
        <v>23.41</v>
      </c>
      <c r="L4709" s="259">
        <v>0.15</v>
      </c>
    </row>
    <row r="4710" spans="2:12" ht="25.5" x14ac:dyDescent="0.25">
      <c r="B4710" s="260"/>
      <c r="C4710" s="260"/>
      <c r="D4710" s="260"/>
      <c r="E4710" s="260"/>
      <c r="F4710" s="260"/>
      <c r="G4710" s="260" t="s">
        <v>2274</v>
      </c>
      <c r="H4710" s="261">
        <v>0.13</v>
      </c>
      <c r="I4710" s="260" t="s">
        <v>2275</v>
      </c>
      <c r="J4710" s="261">
        <v>0.13</v>
      </c>
      <c r="K4710" s="260" t="s">
        <v>2276</v>
      </c>
      <c r="L4710" s="261">
        <v>0.26</v>
      </c>
    </row>
    <row r="4711" spans="2:12" ht="25.5" x14ac:dyDescent="0.25">
      <c r="B4711" s="260"/>
      <c r="C4711" s="260"/>
      <c r="D4711" s="260"/>
      <c r="E4711" s="260"/>
      <c r="F4711" s="260"/>
      <c r="G4711" s="260" t="s">
        <v>2277</v>
      </c>
      <c r="H4711" s="261">
        <v>0</v>
      </c>
      <c r="I4711" s="519"/>
      <c r="J4711" s="519" t="s">
        <v>2278</v>
      </c>
      <c r="K4711" s="260"/>
      <c r="L4711" s="261">
        <v>0.42</v>
      </c>
    </row>
    <row r="4712" spans="2:12" ht="13.5" thickBot="1" x14ac:dyDescent="0.3">
      <c r="B4712" s="222"/>
      <c r="C4712" s="222"/>
      <c r="D4712" s="222"/>
      <c r="E4712" s="222"/>
      <c r="F4712" s="222"/>
      <c r="G4712" s="222"/>
      <c r="H4712" s="222"/>
      <c r="I4712" s="222" t="s">
        <v>2279</v>
      </c>
      <c r="J4712" s="262" t="s">
        <v>3761</v>
      </c>
      <c r="K4712" s="222" t="s">
        <v>2280</v>
      </c>
      <c r="L4712" s="263">
        <v>77.7</v>
      </c>
    </row>
    <row r="4713" spans="2:12" ht="13.5" thickTop="1" x14ac:dyDescent="0.25">
      <c r="B4713" s="264"/>
      <c r="C4713" s="264"/>
      <c r="D4713" s="264"/>
      <c r="E4713" s="264"/>
      <c r="F4713" s="264"/>
      <c r="G4713" s="264"/>
      <c r="H4713" s="264"/>
      <c r="I4713" s="264"/>
      <c r="J4713" s="264"/>
      <c r="K4713" s="264"/>
      <c r="L4713" s="264"/>
    </row>
    <row r="4714" spans="2:12" ht="15" x14ac:dyDescent="0.25">
      <c r="B4714" s="247" t="s">
        <v>1416</v>
      </c>
      <c r="C4714" s="248" t="s">
        <v>24</v>
      </c>
      <c r="D4714" s="247" t="s">
        <v>50</v>
      </c>
      <c r="E4714" s="247" t="s">
        <v>45</v>
      </c>
      <c r="F4714" s="520" t="s">
        <v>2152</v>
      </c>
      <c r="G4714" s="520"/>
      <c r="H4714" s="249" t="s">
        <v>39</v>
      </c>
      <c r="I4714" s="248" t="s">
        <v>41</v>
      </c>
      <c r="J4714" s="248" t="s">
        <v>82</v>
      </c>
      <c r="K4714" s="248" t="s">
        <v>40</v>
      </c>
      <c r="L4714"/>
    </row>
    <row r="4715" spans="2:12" ht="25.5" x14ac:dyDescent="0.25">
      <c r="B4715" s="250" t="s">
        <v>2272</v>
      </c>
      <c r="C4715" s="251" t="s">
        <v>1417</v>
      </c>
      <c r="D4715" s="250" t="s">
        <v>462</v>
      </c>
      <c r="E4715" s="250" t="s">
        <v>1418</v>
      </c>
      <c r="F4715" s="521" t="s">
        <v>2725</v>
      </c>
      <c r="G4715" s="521"/>
      <c r="H4715" s="252" t="s">
        <v>268</v>
      </c>
      <c r="I4715" s="253">
        <v>1</v>
      </c>
      <c r="J4715" s="254">
        <v>2.17</v>
      </c>
      <c r="K4715" s="254">
        <v>2.17</v>
      </c>
      <c r="L4715"/>
    </row>
    <row r="4716" spans="2:12" ht="15" x14ac:dyDescent="0.25">
      <c r="B4716" s="247" t="s">
        <v>38</v>
      </c>
      <c r="C4716" s="248" t="s">
        <v>24</v>
      </c>
      <c r="D4716" s="247" t="s">
        <v>50</v>
      </c>
      <c r="E4716" s="247" t="s">
        <v>45</v>
      </c>
      <c r="F4716" s="520" t="s">
        <v>2152</v>
      </c>
      <c r="G4716" s="522"/>
      <c r="H4716" s="249" t="s">
        <v>39</v>
      </c>
      <c r="I4716" s="248" t="s">
        <v>41</v>
      </c>
      <c r="J4716" s="248" t="s">
        <v>82</v>
      </c>
      <c r="K4716" s="248" t="s">
        <v>40</v>
      </c>
      <c r="L4716"/>
    </row>
    <row r="4717" spans="2:12" ht="25.5" x14ac:dyDescent="0.25">
      <c r="B4717" s="255" t="s">
        <v>2273</v>
      </c>
      <c r="C4717" s="256" t="s">
        <v>2160</v>
      </c>
      <c r="D4717" s="255" t="s">
        <v>229</v>
      </c>
      <c r="E4717" s="255" t="s">
        <v>2161</v>
      </c>
      <c r="F4717" s="518" t="s">
        <v>2162</v>
      </c>
      <c r="G4717" s="518"/>
      <c r="H4717" s="257" t="s">
        <v>231</v>
      </c>
      <c r="I4717" s="258">
        <v>0.05</v>
      </c>
      <c r="J4717" s="259" t="s">
        <v>2220</v>
      </c>
      <c r="K4717" s="270" t="s">
        <v>3762</v>
      </c>
      <c r="L4717"/>
    </row>
    <row r="4718" spans="2:12" ht="25.5" x14ac:dyDescent="0.25">
      <c r="B4718" s="255" t="s">
        <v>2273</v>
      </c>
      <c r="C4718" s="256" t="s">
        <v>2176</v>
      </c>
      <c r="D4718" s="255" t="s">
        <v>229</v>
      </c>
      <c r="E4718" s="255" t="s">
        <v>2177</v>
      </c>
      <c r="F4718" s="518" t="s">
        <v>2162</v>
      </c>
      <c r="G4718" s="518"/>
      <c r="H4718" s="257" t="s">
        <v>231</v>
      </c>
      <c r="I4718" s="258">
        <v>0.05</v>
      </c>
      <c r="J4718" s="259" t="s">
        <v>2222</v>
      </c>
      <c r="K4718" s="270" t="s">
        <v>3763</v>
      </c>
      <c r="L4718"/>
    </row>
    <row r="4719" spans="2:12" ht="38.25" x14ac:dyDescent="0.25">
      <c r="B4719" s="255" t="s">
        <v>2273</v>
      </c>
      <c r="C4719" s="256" t="s">
        <v>3764</v>
      </c>
      <c r="D4719" s="255" t="s">
        <v>462</v>
      </c>
      <c r="E4719" s="255" t="s">
        <v>3765</v>
      </c>
      <c r="F4719" s="518" t="s">
        <v>2283</v>
      </c>
      <c r="G4719" s="518"/>
      <c r="H4719" s="257" t="s">
        <v>268</v>
      </c>
      <c r="I4719" s="258">
        <v>1</v>
      </c>
      <c r="J4719" s="259" t="s">
        <v>2130</v>
      </c>
      <c r="K4719" s="270" t="s">
        <v>2130</v>
      </c>
      <c r="L4719"/>
    </row>
    <row r="4720" spans="2:12" ht="15" x14ac:dyDescent="0.25">
      <c r="B4720" s="523" t="s">
        <v>2697</v>
      </c>
      <c r="C4720" s="522"/>
      <c r="D4720" s="522"/>
      <c r="E4720" s="522"/>
      <c r="F4720" s="522"/>
      <c r="G4720" s="522"/>
      <c r="H4720" s="522"/>
      <c r="I4720" s="522"/>
      <c r="J4720" s="522"/>
      <c r="K4720" s="522"/>
      <c r="L4720"/>
    </row>
    <row r="4721" spans="2:12" ht="15" x14ac:dyDescent="0.25">
      <c r="B4721" s="247" t="s">
        <v>38</v>
      </c>
      <c r="C4721" s="248" t="s">
        <v>24</v>
      </c>
      <c r="D4721" s="247" t="s">
        <v>50</v>
      </c>
      <c r="E4721" s="247" t="s">
        <v>45</v>
      </c>
      <c r="F4721" s="520" t="s">
        <v>2152</v>
      </c>
      <c r="G4721" s="522"/>
      <c r="H4721" s="249" t="s">
        <v>39</v>
      </c>
      <c r="I4721" s="248" t="s">
        <v>41</v>
      </c>
      <c r="J4721" s="248" t="s">
        <v>82</v>
      </c>
      <c r="K4721" s="248" t="s">
        <v>40</v>
      </c>
      <c r="L4721"/>
    </row>
    <row r="4722" spans="2:12" ht="25.5" x14ac:dyDescent="0.25">
      <c r="B4722" s="255" t="s">
        <v>2273</v>
      </c>
      <c r="C4722" s="256" t="s">
        <v>2160</v>
      </c>
      <c r="D4722" s="255" t="s">
        <v>229</v>
      </c>
      <c r="E4722" s="255" t="s">
        <v>2161</v>
      </c>
      <c r="F4722" s="518" t="s">
        <v>2162</v>
      </c>
      <c r="G4722" s="518"/>
      <c r="H4722" s="257" t="s">
        <v>231</v>
      </c>
      <c r="I4722" s="258">
        <v>0.05</v>
      </c>
      <c r="J4722" s="259" t="s">
        <v>2220</v>
      </c>
      <c r="K4722" s="270" t="s">
        <v>3762</v>
      </c>
      <c r="L4722"/>
    </row>
    <row r="4723" spans="2:12" ht="25.5" x14ac:dyDescent="0.25">
      <c r="B4723" s="255" t="s">
        <v>2273</v>
      </c>
      <c r="C4723" s="256" t="s">
        <v>2176</v>
      </c>
      <c r="D4723" s="255" t="s">
        <v>229</v>
      </c>
      <c r="E4723" s="255" t="s">
        <v>2177</v>
      </c>
      <c r="F4723" s="518" t="s">
        <v>2162</v>
      </c>
      <c r="G4723" s="518"/>
      <c r="H4723" s="257" t="s">
        <v>231</v>
      </c>
      <c r="I4723" s="258">
        <v>0.05</v>
      </c>
      <c r="J4723" s="259" t="s">
        <v>2222</v>
      </c>
      <c r="K4723" s="270" t="s">
        <v>3763</v>
      </c>
      <c r="L4723"/>
    </row>
    <row r="4724" spans="2:12" ht="38.25" x14ac:dyDescent="0.25">
      <c r="B4724" s="255" t="s">
        <v>2273</v>
      </c>
      <c r="C4724" s="256" t="s">
        <v>3764</v>
      </c>
      <c r="D4724" s="255" t="s">
        <v>462</v>
      </c>
      <c r="E4724" s="255" t="s">
        <v>3765</v>
      </c>
      <c r="F4724" s="518" t="s">
        <v>2283</v>
      </c>
      <c r="G4724" s="518"/>
      <c r="H4724" s="257" t="s">
        <v>268</v>
      </c>
      <c r="I4724" s="258">
        <v>1</v>
      </c>
      <c r="J4724" s="259" t="s">
        <v>2130</v>
      </c>
      <c r="K4724" s="270" t="s">
        <v>2130</v>
      </c>
      <c r="L4724"/>
    </row>
    <row r="4725" spans="2:12" ht="25.5" x14ac:dyDescent="0.25">
      <c r="B4725" s="260"/>
      <c r="C4725" s="260"/>
      <c r="D4725" s="260"/>
      <c r="E4725" s="260"/>
      <c r="F4725" s="260" t="s">
        <v>2274</v>
      </c>
      <c r="G4725" s="261">
        <v>1</v>
      </c>
      <c r="H4725" s="260" t="s">
        <v>2275</v>
      </c>
      <c r="I4725" s="261">
        <v>0.94</v>
      </c>
      <c r="J4725" s="260" t="s">
        <v>2276</v>
      </c>
      <c r="K4725" s="261">
        <v>1.94</v>
      </c>
      <c r="L4725"/>
    </row>
    <row r="4726" spans="2:12" ht="25.5" x14ac:dyDescent="0.25">
      <c r="B4726" s="260"/>
      <c r="C4726" s="260"/>
      <c r="D4726" s="260"/>
      <c r="E4726" s="260"/>
      <c r="F4726" s="260" t="s">
        <v>2277</v>
      </c>
      <c r="G4726" s="261">
        <v>0</v>
      </c>
      <c r="H4726" s="260"/>
      <c r="I4726" s="519" t="s">
        <v>2278</v>
      </c>
      <c r="J4726" s="519"/>
      <c r="K4726" s="261">
        <v>2.17</v>
      </c>
      <c r="L4726"/>
    </row>
    <row r="4727" spans="2:12" ht="15.75" thickBot="1" x14ac:dyDescent="0.3">
      <c r="B4727" s="222"/>
      <c r="C4727" s="222"/>
      <c r="D4727" s="222"/>
      <c r="E4727" s="222"/>
      <c r="F4727" s="222"/>
      <c r="G4727" s="222"/>
      <c r="H4727" s="222" t="s">
        <v>2279</v>
      </c>
      <c r="I4727" s="262" t="s">
        <v>2919</v>
      </c>
      <c r="J4727" s="222" t="s">
        <v>2280</v>
      </c>
      <c r="K4727" s="263">
        <v>86.8</v>
      </c>
      <c r="L4727"/>
    </row>
    <row r="4728" spans="2:12" ht="15.75" thickTop="1" x14ac:dyDescent="0.25">
      <c r="B4728" s="264"/>
      <c r="C4728" s="264"/>
      <c r="D4728" s="264"/>
      <c r="E4728" s="264"/>
      <c r="F4728" s="264"/>
      <c r="G4728" s="264"/>
      <c r="H4728" s="264"/>
      <c r="I4728" s="264"/>
      <c r="J4728" s="264"/>
      <c r="K4728" s="264"/>
      <c r="L4728"/>
    </row>
    <row r="4729" spans="2:12" ht="15" x14ac:dyDescent="0.25">
      <c r="B4729" s="247" t="s">
        <v>1419</v>
      </c>
      <c r="C4729" s="248" t="s">
        <v>24</v>
      </c>
      <c r="D4729" s="247" t="s">
        <v>50</v>
      </c>
      <c r="E4729" s="247" t="s">
        <v>45</v>
      </c>
      <c r="F4729" s="520" t="s">
        <v>2152</v>
      </c>
      <c r="G4729" s="520"/>
      <c r="H4729" s="249" t="s">
        <v>39</v>
      </c>
      <c r="I4729" s="248" t="s">
        <v>41</v>
      </c>
      <c r="J4729" s="248" t="s">
        <v>2271</v>
      </c>
      <c r="K4729" s="248" t="s">
        <v>82</v>
      </c>
      <c r="L4729" s="248" t="s">
        <v>40</v>
      </c>
    </row>
    <row r="4730" spans="2:12" ht="25.5" x14ac:dyDescent="0.25">
      <c r="B4730" s="250" t="s">
        <v>2272</v>
      </c>
      <c r="C4730" s="251" t="s">
        <v>1315</v>
      </c>
      <c r="D4730" s="250" t="s">
        <v>229</v>
      </c>
      <c r="E4730" s="250" t="s">
        <v>1316</v>
      </c>
      <c r="F4730" s="521">
        <v>7</v>
      </c>
      <c r="G4730" s="521"/>
      <c r="H4730" s="252" t="s">
        <v>628</v>
      </c>
      <c r="I4730" s="253">
        <v>1</v>
      </c>
      <c r="J4730" s="254"/>
      <c r="K4730" s="254">
        <v>14.7</v>
      </c>
      <c r="L4730" s="254">
        <v>14.7</v>
      </c>
    </row>
    <row r="4731" spans="2:12" ht="25.5" x14ac:dyDescent="0.25">
      <c r="B4731" s="255" t="s">
        <v>2273</v>
      </c>
      <c r="C4731" s="256" t="s">
        <v>2176</v>
      </c>
      <c r="D4731" s="255" t="s">
        <v>229</v>
      </c>
      <c r="E4731" s="255" t="s">
        <v>2177</v>
      </c>
      <c r="F4731" s="518" t="s">
        <v>2162</v>
      </c>
      <c r="G4731" s="518"/>
      <c r="H4731" s="257" t="s">
        <v>231</v>
      </c>
      <c r="I4731" s="258">
        <v>0.24</v>
      </c>
      <c r="J4731" s="258">
        <v>0</v>
      </c>
      <c r="K4731" s="259">
        <v>23.41</v>
      </c>
      <c r="L4731" s="259">
        <v>5.62</v>
      </c>
    </row>
    <row r="4732" spans="2:12" ht="25.5" x14ac:dyDescent="0.25">
      <c r="B4732" s="255" t="s">
        <v>2273</v>
      </c>
      <c r="C4732" s="256" t="s">
        <v>2163</v>
      </c>
      <c r="D4732" s="255" t="s">
        <v>229</v>
      </c>
      <c r="E4732" s="255" t="s">
        <v>2164</v>
      </c>
      <c r="F4732" s="518" t="s">
        <v>2162</v>
      </c>
      <c r="G4732" s="518"/>
      <c r="H4732" s="257" t="s">
        <v>231</v>
      </c>
      <c r="I4732" s="258">
        <v>0.24</v>
      </c>
      <c r="J4732" s="258">
        <v>0</v>
      </c>
      <c r="K4732" s="259">
        <v>16.78</v>
      </c>
      <c r="L4732" s="259">
        <v>4.03</v>
      </c>
    </row>
    <row r="4733" spans="2:12" ht="25.5" x14ac:dyDescent="0.25">
      <c r="B4733" s="255" t="s">
        <v>2273</v>
      </c>
      <c r="C4733" s="256" t="s">
        <v>2959</v>
      </c>
      <c r="D4733" s="255" t="s">
        <v>229</v>
      </c>
      <c r="E4733" s="255" t="s">
        <v>2960</v>
      </c>
      <c r="F4733" s="518" t="s">
        <v>2283</v>
      </c>
      <c r="G4733" s="518"/>
      <c r="H4733" s="257" t="s">
        <v>292</v>
      </c>
      <c r="I4733" s="258">
        <v>1</v>
      </c>
      <c r="J4733" s="258">
        <v>0</v>
      </c>
      <c r="K4733" s="259">
        <v>5.07</v>
      </c>
      <c r="L4733" s="259">
        <v>5.07</v>
      </c>
    </row>
    <row r="4734" spans="2:12" ht="25.5" x14ac:dyDescent="0.25">
      <c r="B4734" s="260"/>
      <c r="C4734" s="260"/>
      <c r="D4734" s="260"/>
      <c r="E4734" s="260"/>
      <c r="F4734" s="260"/>
      <c r="G4734" s="260" t="s">
        <v>2274</v>
      </c>
      <c r="H4734" s="261">
        <v>4.95</v>
      </c>
      <c r="I4734" s="260" t="s">
        <v>2275</v>
      </c>
      <c r="J4734" s="261">
        <v>4.68</v>
      </c>
      <c r="K4734" s="260" t="s">
        <v>2276</v>
      </c>
      <c r="L4734" s="261">
        <v>9.6300000000000008</v>
      </c>
    </row>
    <row r="4735" spans="2:12" ht="25.5" x14ac:dyDescent="0.25">
      <c r="B4735" s="260"/>
      <c r="C4735" s="260"/>
      <c r="D4735" s="260"/>
      <c r="E4735" s="260"/>
      <c r="F4735" s="260"/>
      <c r="G4735" s="260" t="s">
        <v>2277</v>
      </c>
      <c r="H4735" s="261">
        <v>0</v>
      </c>
      <c r="I4735" s="519"/>
      <c r="J4735" s="519" t="s">
        <v>2278</v>
      </c>
      <c r="K4735" s="260"/>
      <c r="L4735" s="261">
        <v>14.7</v>
      </c>
    </row>
    <row r="4736" spans="2:12" ht="13.5" thickBot="1" x14ac:dyDescent="0.3">
      <c r="B4736" s="222"/>
      <c r="C4736" s="222"/>
      <c r="D4736" s="222"/>
      <c r="E4736" s="222"/>
      <c r="F4736" s="222"/>
      <c r="G4736" s="222"/>
      <c r="H4736" s="222"/>
      <c r="I4736" s="222" t="s">
        <v>2279</v>
      </c>
      <c r="J4736" s="262" t="s">
        <v>2924</v>
      </c>
      <c r="K4736" s="222" t="s">
        <v>2280</v>
      </c>
      <c r="L4736" s="263">
        <v>1764</v>
      </c>
    </row>
    <row r="4737" spans="2:12" ht="13.5" thickTop="1" x14ac:dyDescent="0.25">
      <c r="B4737" s="264"/>
      <c r="C4737" s="264"/>
      <c r="D4737" s="264"/>
      <c r="E4737" s="264"/>
      <c r="F4737" s="264"/>
      <c r="G4737" s="264"/>
      <c r="H4737" s="264"/>
      <c r="I4737" s="264"/>
      <c r="J4737" s="264"/>
      <c r="K4737" s="264"/>
      <c r="L4737" s="264"/>
    </row>
    <row r="4738" spans="2:12" ht="15" x14ac:dyDescent="0.25">
      <c r="B4738" s="247" t="s">
        <v>1420</v>
      </c>
      <c r="C4738" s="248" t="s">
        <v>24</v>
      </c>
      <c r="D4738" s="247" t="s">
        <v>50</v>
      </c>
      <c r="E4738" s="247" t="s">
        <v>45</v>
      </c>
      <c r="F4738" s="520" t="s">
        <v>2152</v>
      </c>
      <c r="G4738" s="520"/>
      <c r="H4738" s="249" t="s">
        <v>39</v>
      </c>
      <c r="I4738" s="248" t="s">
        <v>41</v>
      </c>
      <c r="J4738" s="248" t="s">
        <v>2271</v>
      </c>
      <c r="K4738" s="248" t="s">
        <v>82</v>
      </c>
      <c r="L4738" s="248" t="s">
        <v>40</v>
      </c>
    </row>
    <row r="4739" spans="2:12" ht="38.25" x14ac:dyDescent="0.25">
      <c r="B4739" s="250" t="s">
        <v>2272</v>
      </c>
      <c r="C4739" s="251" t="s">
        <v>1421</v>
      </c>
      <c r="D4739" s="250" t="s">
        <v>1163</v>
      </c>
      <c r="E4739" s="250" t="s">
        <v>1422</v>
      </c>
      <c r="F4739" s="521">
        <v>0</v>
      </c>
      <c r="G4739" s="521"/>
      <c r="H4739" s="252" t="s">
        <v>428</v>
      </c>
      <c r="I4739" s="253">
        <v>1</v>
      </c>
      <c r="J4739" s="254"/>
      <c r="K4739" s="254">
        <v>465.72</v>
      </c>
      <c r="L4739" s="254">
        <v>465.72</v>
      </c>
    </row>
    <row r="4740" spans="2:12" ht="25.5" x14ac:dyDescent="0.25">
      <c r="B4740" s="255" t="s">
        <v>2273</v>
      </c>
      <c r="C4740" s="256" t="s">
        <v>2167</v>
      </c>
      <c r="D4740" s="255" t="s">
        <v>229</v>
      </c>
      <c r="E4740" s="255" t="s">
        <v>2168</v>
      </c>
      <c r="F4740" s="518" t="s">
        <v>2162</v>
      </c>
      <c r="G4740" s="518"/>
      <c r="H4740" s="257" t="s">
        <v>231</v>
      </c>
      <c r="I4740" s="258">
        <v>2</v>
      </c>
      <c r="J4740" s="258">
        <v>0</v>
      </c>
      <c r="K4740" s="259">
        <v>23.41</v>
      </c>
      <c r="L4740" s="259">
        <v>46.82</v>
      </c>
    </row>
    <row r="4741" spans="2:12" ht="25.5" x14ac:dyDescent="0.25">
      <c r="B4741" s="255" t="s">
        <v>2273</v>
      </c>
      <c r="C4741" s="256" t="s">
        <v>2163</v>
      </c>
      <c r="D4741" s="255" t="s">
        <v>229</v>
      </c>
      <c r="E4741" s="255" t="s">
        <v>2164</v>
      </c>
      <c r="F4741" s="518" t="s">
        <v>2162</v>
      </c>
      <c r="G4741" s="518"/>
      <c r="H4741" s="257" t="s">
        <v>231</v>
      </c>
      <c r="I4741" s="258">
        <v>2</v>
      </c>
      <c r="J4741" s="258">
        <v>0</v>
      </c>
      <c r="K4741" s="259">
        <v>16.78</v>
      </c>
      <c r="L4741" s="259">
        <v>33.56</v>
      </c>
    </row>
    <row r="4742" spans="2:12" ht="25.5" x14ac:dyDescent="0.25">
      <c r="B4742" s="255" t="s">
        <v>2273</v>
      </c>
      <c r="C4742" s="256" t="s">
        <v>3766</v>
      </c>
      <c r="D4742" s="255" t="s">
        <v>1163</v>
      </c>
      <c r="E4742" s="255" t="s">
        <v>3767</v>
      </c>
      <c r="F4742" s="518" t="s">
        <v>2283</v>
      </c>
      <c r="G4742" s="518"/>
      <c r="H4742" s="257" t="s">
        <v>428</v>
      </c>
      <c r="I4742" s="258">
        <v>1</v>
      </c>
      <c r="J4742" s="258">
        <v>0</v>
      </c>
      <c r="K4742" s="259">
        <v>385.34</v>
      </c>
      <c r="L4742" s="259">
        <v>385.34</v>
      </c>
    </row>
    <row r="4743" spans="2:12" ht="25.5" x14ac:dyDescent="0.25">
      <c r="B4743" s="260"/>
      <c r="C4743" s="260"/>
      <c r="D4743" s="260"/>
      <c r="E4743" s="260"/>
      <c r="F4743" s="260"/>
      <c r="G4743" s="260" t="s">
        <v>2274</v>
      </c>
      <c r="H4743" s="261">
        <v>41.28</v>
      </c>
      <c r="I4743" s="260" t="s">
        <v>2275</v>
      </c>
      <c r="J4743" s="261">
        <v>39.1</v>
      </c>
      <c r="K4743" s="260" t="s">
        <v>2276</v>
      </c>
      <c r="L4743" s="261">
        <v>80.38</v>
      </c>
    </row>
    <row r="4744" spans="2:12" ht="25.5" x14ac:dyDescent="0.25">
      <c r="B4744" s="260"/>
      <c r="C4744" s="260"/>
      <c r="D4744" s="260"/>
      <c r="E4744" s="260"/>
      <c r="F4744" s="260"/>
      <c r="G4744" s="260" t="s">
        <v>2277</v>
      </c>
      <c r="H4744" s="261">
        <v>0</v>
      </c>
      <c r="I4744" s="519"/>
      <c r="J4744" s="519" t="s">
        <v>2278</v>
      </c>
      <c r="K4744" s="260"/>
      <c r="L4744" s="261">
        <v>465.72</v>
      </c>
    </row>
    <row r="4745" spans="2:12" ht="13.5" thickBot="1" x14ac:dyDescent="0.3">
      <c r="B4745" s="222"/>
      <c r="C4745" s="222"/>
      <c r="D4745" s="222"/>
      <c r="E4745" s="222"/>
      <c r="F4745" s="222"/>
      <c r="G4745" s="222"/>
      <c r="H4745" s="222"/>
      <c r="I4745" s="222" t="s">
        <v>2279</v>
      </c>
      <c r="J4745" s="262" t="s">
        <v>2060</v>
      </c>
      <c r="K4745" s="222" t="s">
        <v>2280</v>
      </c>
      <c r="L4745" s="263">
        <v>2328.6</v>
      </c>
    </row>
    <row r="4746" spans="2:12" ht="13.5" thickTop="1" x14ac:dyDescent="0.25">
      <c r="B4746" s="264"/>
      <c r="C4746" s="264"/>
      <c r="D4746" s="264"/>
      <c r="E4746" s="264"/>
      <c r="F4746" s="264"/>
      <c r="G4746" s="264"/>
      <c r="H4746" s="264"/>
      <c r="I4746" s="264"/>
      <c r="J4746" s="264"/>
      <c r="K4746" s="264"/>
      <c r="L4746" s="264"/>
    </row>
    <row r="4747" spans="2:12" ht="15" x14ac:dyDescent="0.25">
      <c r="B4747" s="247" t="s">
        <v>1423</v>
      </c>
      <c r="C4747" s="248" t="s">
        <v>24</v>
      </c>
      <c r="D4747" s="247" t="s">
        <v>50</v>
      </c>
      <c r="E4747" s="247" t="s">
        <v>45</v>
      </c>
      <c r="F4747" s="520" t="s">
        <v>2152</v>
      </c>
      <c r="G4747" s="520"/>
      <c r="H4747" s="249" t="s">
        <v>39</v>
      </c>
      <c r="I4747" s="248" t="s">
        <v>41</v>
      </c>
      <c r="J4747" s="248" t="s">
        <v>82</v>
      </c>
      <c r="K4747" s="248" t="s">
        <v>40</v>
      </c>
      <c r="L4747"/>
    </row>
    <row r="4748" spans="2:12" ht="25.5" x14ac:dyDescent="0.25">
      <c r="B4748" s="250" t="s">
        <v>2272</v>
      </c>
      <c r="C4748" s="251" t="s">
        <v>1424</v>
      </c>
      <c r="D4748" s="250" t="s">
        <v>462</v>
      </c>
      <c r="E4748" s="250" t="s">
        <v>1425</v>
      </c>
      <c r="F4748" s="521" t="s">
        <v>3105</v>
      </c>
      <c r="G4748" s="521"/>
      <c r="H4748" s="252" t="s">
        <v>268</v>
      </c>
      <c r="I4748" s="253">
        <v>1</v>
      </c>
      <c r="J4748" s="254">
        <v>1134.5999999999999</v>
      </c>
      <c r="K4748" s="254">
        <v>1134.5999999999999</v>
      </c>
      <c r="L4748"/>
    </row>
    <row r="4749" spans="2:12" ht="15" x14ac:dyDescent="0.25">
      <c r="B4749" s="247" t="s">
        <v>38</v>
      </c>
      <c r="C4749" s="248" t="s">
        <v>24</v>
      </c>
      <c r="D4749" s="247" t="s">
        <v>50</v>
      </c>
      <c r="E4749" s="247" t="s">
        <v>45</v>
      </c>
      <c r="F4749" s="520" t="s">
        <v>2152</v>
      </c>
      <c r="G4749" s="522"/>
      <c r="H4749" s="249" t="s">
        <v>39</v>
      </c>
      <c r="I4749" s="248" t="s">
        <v>41</v>
      </c>
      <c r="J4749" s="248" t="s">
        <v>82</v>
      </c>
      <c r="K4749" s="248" t="s">
        <v>40</v>
      </c>
      <c r="L4749"/>
    </row>
    <row r="4750" spans="2:12" ht="15" x14ac:dyDescent="0.25">
      <c r="B4750" s="255" t="s">
        <v>2273</v>
      </c>
      <c r="C4750" s="256" t="s">
        <v>3768</v>
      </c>
      <c r="D4750" s="255" t="s">
        <v>462</v>
      </c>
      <c r="E4750" s="255" t="s">
        <v>3769</v>
      </c>
      <c r="F4750" s="518" t="s">
        <v>2283</v>
      </c>
      <c r="G4750" s="518"/>
      <c r="H4750" s="257" t="s">
        <v>279</v>
      </c>
      <c r="I4750" s="258">
        <v>1</v>
      </c>
      <c r="J4750" s="259" t="s">
        <v>3770</v>
      </c>
      <c r="K4750" s="270" t="s">
        <v>3770</v>
      </c>
      <c r="L4750"/>
    </row>
    <row r="4751" spans="2:12" ht="25.5" x14ac:dyDescent="0.25">
      <c r="B4751" s="255" t="s">
        <v>2273</v>
      </c>
      <c r="C4751" s="256" t="s">
        <v>2167</v>
      </c>
      <c r="D4751" s="255" t="s">
        <v>229</v>
      </c>
      <c r="E4751" s="255" t="s">
        <v>2168</v>
      </c>
      <c r="F4751" s="518" t="s">
        <v>2162</v>
      </c>
      <c r="G4751" s="518"/>
      <c r="H4751" s="257" t="s">
        <v>231</v>
      </c>
      <c r="I4751" s="258">
        <v>1</v>
      </c>
      <c r="J4751" s="259" t="s">
        <v>2222</v>
      </c>
      <c r="K4751" s="270" t="s">
        <v>2222</v>
      </c>
      <c r="L4751"/>
    </row>
    <row r="4752" spans="2:12" ht="15" x14ac:dyDescent="0.25">
      <c r="B4752" s="523" t="s">
        <v>2697</v>
      </c>
      <c r="C4752" s="522"/>
      <c r="D4752" s="522"/>
      <c r="E4752" s="522"/>
      <c r="F4752" s="522"/>
      <c r="G4752" s="522"/>
      <c r="H4752" s="522"/>
      <c r="I4752" s="522"/>
      <c r="J4752" s="522"/>
      <c r="K4752" s="522"/>
      <c r="L4752"/>
    </row>
    <row r="4753" spans="2:12" ht="15" x14ac:dyDescent="0.25">
      <c r="B4753" s="247" t="s">
        <v>38</v>
      </c>
      <c r="C4753" s="248" t="s">
        <v>24</v>
      </c>
      <c r="D4753" s="247" t="s">
        <v>50</v>
      </c>
      <c r="E4753" s="247" t="s">
        <v>45</v>
      </c>
      <c r="F4753" s="520" t="s">
        <v>2152</v>
      </c>
      <c r="G4753" s="522"/>
      <c r="H4753" s="249" t="s">
        <v>39</v>
      </c>
      <c r="I4753" s="248" t="s">
        <v>41</v>
      </c>
      <c r="J4753" s="248" t="s">
        <v>82</v>
      </c>
      <c r="K4753" s="248" t="s">
        <v>40</v>
      </c>
      <c r="L4753"/>
    </row>
    <row r="4754" spans="2:12" ht="15" x14ac:dyDescent="0.25">
      <c r="B4754" s="255" t="s">
        <v>2273</v>
      </c>
      <c r="C4754" s="256" t="s">
        <v>3768</v>
      </c>
      <c r="D4754" s="255" t="s">
        <v>462</v>
      </c>
      <c r="E4754" s="255" t="s">
        <v>3769</v>
      </c>
      <c r="F4754" s="518" t="s">
        <v>2283</v>
      </c>
      <c r="G4754" s="518"/>
      <c r="H4754" s="257" t="s">
        <v>279</v>
      </c>
      <c r="I4754" s="258">
        <v>1</v>
      </c>
      <c r="J4754" s="259" t="s">
        <v>3770</v>
      </c>
      <c r="K4754" s="270" t="s">
        <v>3770</v>
      </c>
      <c r="L4754"/>
    </row>
    <row r="4755" spans="2:12" ht="25.5" x14ac:dyDescent="0.25">
      <c r="B4755" s="255" t="s">
        <v>2273</v>
      </c>
      <c r="C4755" s="256" t="s">
        <v>2167</v>
      </c>
      <c r="D4755" s="255" t="s">
        <v>229</v>
      </c>
      <c r="E4755" s="255" t="s">
        <v>2168</v>
      </c>
      <c r="F4755" s="518" t="s">
        <v>2162</v>
      </c>
      <c r="G4755" s="518"/>
      <c r="H4755" s="257" t="s">
        <v>231</v>
      </c>
      <c r="I4755" s="258">
        <v>1</v>
      </c>
      <c r="J4755" s="259" t="s">
        <v>2222</v>
      </c>
      <c r="K4755" s="270" t="s">
        <v>2222</v>
      </c>
      <c r="L4755"/>
    </row>
    <row r="4756" spans="2:12" ht="25.5" x14ac:dyDescent="0.25">
      <c r="B4756" s="260"/>
      <c r="C4756" s="260"/>
      <c r="D4756" s="260"/>
      <c r="E4756" s="260"/>
      <c r="F4756" s="260" t="s">
        <v>2274</v>
      </c>
      <c r="G4756" s="261">
        <v>12.02</v>
      </c>
      <c r="H4756" s="260" t="s">
        <v>2275</v>
      </c>
      <c r="I4756" s="261">
        <v>11.39</v>
      </c>
      <c r="J4756" s="260" t="s">
        <v>2276</v>
      </c>
      <c r="K4756" s="261">
        <v>23.41</v>
      </c>
      <c r="L4756"/>
    </row>
    <row r="4757" spans="2:12" ht="25.5" x14ac:dyDescent="0.25">
      <c r="B4757" s="260"/>
      <c r="C4757" s="260"/>
      <c r="D4757" s="260"/>
      <c r="E4757" s="260"/>
      <c r="F4757" s="260" t="s">
        <v>2277</v>
      </c>
      <c r="G4757" s="261">
        <v>0</v>
      </c>
      <c r="H4757" s="260"/>
      <c r="I4757" s="519" t="s">
        <v>2278</v>
      </c>
      <c r="J4757" s="519"/>
      <c r="K4757" s="261">
        <v>1134.5999999999999</v>
      </c>
      <c r="L4757"/>
    </row>
    <row r="4758" spans="2:12" ht="15.75" thickBot="1" x14ac:dyDescent="0.3">
      <c r="B4758" s="222"/>
      <c r="C4758" s="222"/>
      <c r="D4758" s="222"/>
      <c r="E4758" s="222"/>
      <c r="F4758" s="222"/>
      <c r="G4758" s="222"/>
      <c r="H4758" s="222" t="s">
        <v>2279</v>
      </c>
      <c r="I4758" s="262" t="s">
        <v>2755</v>
      </c>
      <c r="J4758" s="222" t="s">
        <v>2280</v>
      </c>
      <c r="K4758" s="263">
        <v>7942.2</v>
      </c>
      <c r="L4758"/>
    </row>
    <row r="4759" spans="2:12" ht="15.75" thickTop="1" x14ac:dyDescent="0.25">
      <c r="B4759" s="264"/>
      <c r="C4759" s="264"/>
      <c r="D4759" s="264"/>
      <c r="E4759" s="264"/>
      <c r="F4759" s="264"/>
      <c r="G4759" s="264"/>
      <c r="H4759" s="264"/>
      <c r="I4759" s="264"/>
      <c r="J4759" s="264"/>
      <c r="K4759" s="264"/>
      <c r="L4759"/>
    </row>
    <row r="4760" spans="2:12" ht="15" x14ac:dyDescent="0.25">
      <c r="B4760" s="247" t="s">
        <v>1426</v>
      </c>
      <c r="C4760" s="248" t="s">
        <v>24</v>
      </c>
      <c r="D4760" s="247" t="s">
        <v>50</v>
      </c>
      <c r="E4760" s="247" t="s">
        <v>45</v>
      </c>
      <c r="F4760" s="520" t="s">
        <v>2152</v>
      </c>
      <c r="G4760" s="520"/>
      <c r="H4760" s="249" t="s">
        <v>39</v>
      </c>
      <c r="I4760" s="248" t="s">
        <v>41</v>
      </c>
      <c r="J4760" s="248" t="s">
        <v>2271</v>
      </c>
      <c r="K4760" s="248" t="s">
        <v>82</v>
      </c>
      <c r="L4760" s="248" t="s">
        <v>40</v>
      </c>
    </row>
    <row r="4761" spans="2:12" ht="25.5" x14ac:dyDescent="0.25">
      <c r="B4761" s="250" t="s">
        <v>2272</v>
      </c>
      <c r="C4761" s="251" t="s">
        <v>1427</v>
      </c>
      <c r="D4761" s="250" t="s">
        <v>229</v>
      </c>
      <c r="E4761" s="250" t="s">
        <v>1428</v>
      </c>
      <c r="F4761" s="521">
        <v>7</v>
      </c>
      <c r="G4761" s="521"/>
      <c r="H4761" s="252" t="s">
        <v>628</v>
      </c>
      <c r="I4761" s="253">
        <v>1</v>
      </c>
      <c r="J4761" s="254"/>
      <c r="K4761" s="254">
        <v>5.59</v>
      </c>
      <c r="L4761" s="254">
        <v>5.59</v>
      </c>
    </row>
    <row r="4762" spans="2:12" ht="25.5" x14ac:dyDescent="0.25">
      <c r="B4762" s="255" t="s">
        <v>2273</v>
      </c>
      <c r="C4762" s="256" t="s">
        <v>2163</v>
      </c>
      <c r="D4762" s="255" t="s">
        <v>229</v>
      </c>
      <c r="E4762" s="255" t="s">
        <v>2164</v>
      </c>
      <c r="F4762" s="518" t="s">
        <v>2162</v>
      </c>
      <c r="G4762" s="518"/>
      <c r="H4762" s="257" t="s">
        <v>231</v>
      </c>
      <c r="I4762" s="258">
        <v>6.5000000000000002E-2</v>
      </c>
      <c r="J4762" s="258">
        <v>0</v>
      </c>
      <c r="K4762" s="259">
        <v>16.78</v>
      </c>
      <c r="L4762" s="259">
        <v>1.0900000000000001</v>
      </c>
    </row>
    <row r="4763" spans="2:12" ht="25.5" x14ac:dyDescent="0.25">
      <c r="B4763" s="255" t="s">
        <v>2273</v>
      </c>
      <c r="C4763" s="256" t="s">
        <v>2176</v>
      </c>
      <c r="D4763" s="255" t="s">
        <v>229</v>
      </c>
      <c r="E4763" s="255" t="s">
        <v>2177</v>
      </c>
      <c r="F4763" s="518" t="s">
        <v>2162</v>
      </c>
      <c r="G4763" s="518"/>
      <c r="H4763" s="257" t="s">
        <v>231</v>
      </c>
      <c r="I4763" s="258">
        <v>6.5000000000000002E-2</v>
      </c>
      <c r="J4763" s="258">
        <v>0</v>
      </c>
      <c r="K4763" s="259">
        <v>23.41</v>
      </c>
      <c r="L4763" s="259">
        <v>1.52</v>
      </c>
    </row>
    <row r="4764" spans="2:12" ht="25.5" x14ac:dyDescent="0.25">
      <c r="B4764" s="255" t="s">
        <v>2273</v>
      </c>
      <c r="C4764" s="256" t="s">
        <v>2973</v>
      </c>
      <c r="D4764" s="255" t="s">
        <v>229</v>
      </c>
      <c r="E4764" s="255" t="s">
        <v>2974</v>
      </c>
      <c r="F4764" s="518" t="s">
        <v>2283</v>
      </c>
      <c r="G4764" s="518"/>
      <c r="H4764" s="257" t="s">
        <v>292</v>
      </c>
      <c r="I4764" s="258">
        <v>1.02</v>
      </c>
      <c r="J4764" s="258">
        <v>0</v>
      </c>
      <c r="K4764" s="259">
        <v>2.93</v>
      </c>
      <c r="L4764" s="259">
        <v>2.99</v>
      </c>
    </row>
    <row r="4765" spans="2:12" ht="25.5" x14ac:dyDescent="0.25">
      <c r="B4765" s="260"/>
      <c r="C4765" s="260"/>
      <c r="D4765" s="260"/>
      <c r="E4765" s="260"/>
      <c r="F4765" s="260"/>
      <c r="G4765" s="260" t="s">
        <v>2274</v>
      </c>
      <c r="H4765" s="261">
        <v>1.34</v>
      </c>
      <c r="I4765" s="260" t="s">
        <v>2275</v>
      </c>
      <c r="J4765" s="261">
        <v>1.27</v>
      </c>
      <c r="K4765" s="260" t="s">
        <v>2276</v>
      </c>
      <c r="L4765" s="261">
        <v>2.61</v>
      </c>
    </row>
    <row r="4766" spans="2:12" ht="25.5" x14ac:dyDescent="0.25">
      <c r="B4766" s="260"/>
      <c r="C4766" s="260"/>
      <c r="D4766" s="260"/>
      <c r="E4766" s="260"/>
      <c r="F4766" s="260"/>
      <c r="G4766" s="260" t="s">
        <v>2277</v>
      </c>
      <c r="H4766" s="261">
        <v>0</v>
      </c>
      <c r="I4766" s="519"/>
      <c r="J4766" s="519" t="s">
        <v>2278</v>
      </c>
      <c r="K4766" s="260"/>
      <c r="L4766" s="261">
        <v>5.59</v>
      </c>
    </row>
    <row r="4767" spans="2:12" ht="13.5" thickBot="1" x14ac:dyDescent="0.3">
      <c r="B4767" s="222"/>
      <c r="C4767" s="222"/>
      <c r="D4767" s="222"/>
      <c r="E4767" s="222"/>
      <c r="F4767" s="222"/>
      <c r="G4767" s="222"/>
      <c r="H4767" s="222"/>
      <c r="I4767" s="222" t="s">
        <v>2279</v>
      </c>
      <c r="J4767" s="262" t="s">
        <v>3771</v>
      </c>
      <c r="K4767" s="222" t="s">
        <v>2280</v>
      </c>
      <c r="L4767" s="263">
        <v>9137.9699999999993</v>
      </c>
    </row>
    <row r="4768" spans="2:12" ht="13.5" thickTop="1" x14ac:dyDescent="0.25">
      <c r="B4768" s="264"/>
      <c r="C4768" s="264"/>
      <c r="D4768" s="264"/>
      <c r="E4768" s="264"/>
      <c r="F4768" s="264"/>
      <c r="G4768" s="264"/>
      <c r="H4768" s="264"/>
      <c r="I4768" s="264"/>
      <c r="J4768" s="264"/>
      <c r="K4768" s="264"/>
      <c r="L4768" s="264"/>
    </row>
    <row r="4769" spans="2:12" ht="15" x14ac:dyDescent="0.25">
      <c r="B4769" s="247" t="s">
        <v>1429</v>
      </c>
      <c r="C4769" s="248" t="s">
        <v>24</v>
      </c>
      <c r="D4769" s="247" t="s">
        <v>50</v>
      </c>
      <c r="E4769" s="247" t="s">
        <v>45</v>
      </c>
      <c r="F4769" s="520" t="s">
        <v>2152</v>
      </c>
      <c r="G4769" s="520"/>
      <c r="H4769" s="249" t="s">
        <v>39</v>
      </c>
      <c r="I4769" s="248" t="s">
        <v>41</v>
      </c>
      <c r="J4769" s="248" t="s">
        <v>2271</v>
      </c>
      <c r="K4769" s="248" t="s">
        <v>82</v>
      </c>
      <c r="L4769" s="248" t="s">
        <v>40</v>
      </c>
    </row>
    <row r="4770" spans="2:12" ht="25.5" x14ac:dyDescent="0.25">
      <c r="B4770" s="250" t="s">
        <v>2272</v>
      </c>
      <c r="C4770" s="251" t="s">
        <v>1430</v>
      </c>
      <c r="D4770" s="250" t="s">
        <v>229</v>
      </c>
      <c r="E4770" s="250" t="s">
        <v>1431</v>
      </c>
      <c r="F4770" s="521">
        <v>7</v>
      </c>
      <c r="G4770" s="521"/>
      <c r="H4770" s="252" t="s">
        <v>279</v>
      </c>
      <c r="I4770" s="253">
        <v>1</v>
      </c>
      <c r="J4770" s="254"/>
      <c r="K4770" s="254">
        <v>10.8</v>
      </c>
      <c r="L4770" s="254">
        <v>10.8</v>
      </c>
    </row>
    <row r="4771" spans="2:12" ht="25.5" x14ac:dyDescent="0.25">
      <c r="B4771" s="255" t="s">
        <v>2273</v>
      </c>
      <c r="C4771" s="256" t="s">
        <v>2163</v>
      </c>
      <c r="D4771" s="255" t="s">
        <v>229</v>
      </c>
      <c r="E4771" s="255" t="s">
        <v>2164</v>
      </c>
      <c r="F4771" s="518" t="s">
        <v>2162</v>
      </c>
      <c r="G4771" s="518"/>
      <c r="H4771" s="257" t="s">
        <v>231</v>
      </c>
      <c r="I4771" s="258">
        <v>0.03</v>
      </c>
      <c r="J4771" s="258">
        <v>0</v>
      </c>
      <c r="K4771" s="259">
        <v>16.78</v>
      </c>
      <c r="L4771" s="259">
        <v>0.5</v>
      </c>
    </row>
    <row r="4772" spans="2:12" ht="25.5" x14ac:dyDescent="0.25">
      <c r="B4772" s="255" t="s">
        <v>2273</v>
      </c>
      <c r="C4772" s="256" t="s">
        <v>3772</v>
      </c>
      <c r="D4772" s="255" t="s">
        <v>229</v>
      </c>
      <c r="E4772" s="255" t="s">
        <v>1431</v>
      </c>
      <c r="F4772" s="518" t="s">
        <v>2283</v>
      </c>
      <c r="G4772" s="518"/>
      <c r="H4772" s="257" t="s">
        <v>268</v>
      </c>
      <c r="I4772" s="258">
        <v>1</v>
      </c>
      <c r="J4772" s="258">
        <v>0</v>
      </c>
      <c r="K4772" s="259">
        <v>9.6</v>
      </c>
      <c r="L4772" s="259">
        <v>9.6</v>
      </c>
    </row>
    <row r="4773" spans="2:12" ht="25.5" x14ac:dyDescent="0.25">
      <c r="B4773" s="255" t="s">
        <v>2273</v>
      </c>
      <c r="C4773" s="256" t="s">
        <v>2176</v>
      </c>
      <c r="D4773" s="255" t="s">
        <v>229</v>
      </c>
      <c r="E4773" s="255" t="s">
        <v>2177</v>
      </c>
      <c r="F4773" s="518" t="s">
        <v>2162</v>
      </c>
      <c r="G4773" s="518"/>
      <c r="H4773" s="257" t="s">
        <v>231</v>
      </c>
      <c r="I4773" s="258">
        <v>0.03</v>
      </c>
      <c r="J4773" s="258">
        <v>0</v>
      </c>
      <c r="K4773" s="259">
        <v>23.41</v>
      </c>
      <c r="L4773" s="259">
        <v>0.7</v>
      </c>
    </row>
    <row r="4774" spans="2:12" ht="25.5" x14ac:dyDescent="0.25">
      <c r="B4774" s="260"/>
      <c r="C4774" s="260"/>
      <c r="D4774" s="260"/>
      <c r="E4774" s="260"/>
      <c r="F4774" s="260"/>
      <c r="G4774" s="260" t="s">
        <v>2274</v>
      </c>
      <c r="H4774" s="261">
        <v>0.62</v>
      </c>
      <c r="I4774" s="260" t="s">
        <v>2275</v>
      </c>
      <c r="J4774" s="261">
        <v>0.57999999999999996</v>
      </c>
      <c r="K4774" s="260" t="s">
        <v>2276</v>
      </c>
      <c r="L4774" s="261">
        <v>1.2</v>
      </c>
    </row>
    <row r="4775" spans="2:12" ht="25.5" x14ac:dyDescent="0.25">
      <c r="B4775" s="260"/>
      <c r="C4775" s="260"/>
      <c r="D4775" s="260"/>
      <c r="E4775" s="260"/>
      <c r="F4775" s="260"/>
      <c r="G4775" s="260" t="s">
        <v>2277</v>
      </c>
      <c r="H4775" s="261">
        <v>0</v>
      </c>
      <c r="I4775" s="519"/>
      <c r="J4775" s="519" t="s">
        <v>2278</v>
      </c>
      <c r="K4775" s="260"/>
      <c r="L4775" s="261">
        <v>10.8</v>
      </c>
    </row>
    <row r="4776" spans="2:12" ht="13.5" thickBot="1" x14ac:dyDescent="0.3">
      <c r="B4776" s="222"/>
      <c r="C4776" s="222"/>
      <c r="D4776" s="222"/>
      <c r="E4776" s="222"/>
      <c r="F4776" s="222"/>
      <c r="G4776" s="222"/>
      <c r="H4776" s="222"/>
      <c r="I4776" s="222" t="s">
        <v>2279</v>
      </c>
      <c r="J4776" s="262" t="s">
        <v>2741</v>
      </c>
      <c r="K4776" s="222" t="s">
        <v>2280</v>
      </c>
      <c r="L4776" s="263">
        <v>43.2</v>
      </c>
    </row>
    <row r="4777" spans="2:12" ht="13.5" thickTop="1" x14ac:dyDescent="0.25">
      <c r="B4777" s="264"/>
      <c r="C4777" s="264"/>
      <c r="D4777" s="264"/>
      <c r="E4777" s="264"/>
      <c r="F4777" s="264"/>
      <c r="G4777" s="264"/>
      <c r="H4777" s="264"/>
      <c r="I4777" s="264"/>
      <c r="J4777" s="264"/>
      <c r="K4777" s="264"/>
      <c r="L4777" s="264"/>
    </row>
    <row r="4778" spans="2:12" ht="15" x14ac:dyDescent="0.25">
      <c r="B4778" s="247" t="s">
        <v>1432</v>
      </c>
      <c r="C4778" s="248" t="s">
        <v>24</v>
      </c>
      <c r="D4778" s="247" t="s">
        <v>50</v>
      </c>
      <c r="E4778" s="247" t="s">
        <v>45</v>
      </c>
      <c r="F4778" s="520" t="s">
        <v>2152</v>
      </c>
      <c r="G4778" s="520"/>
      <c r="H4778" s="249" t="s">
        <v>39</v>
      </c>
      <c r="I4778" s="248" t="s">
        <v>41</v>
      </c>
      <c r="J4778" s="248" t="s">
        <v>2271</v>
      </c>
      <c r="K4778" s="248" t="s">
        <v>82</v>
      </c>
      <c r="L4778" s="248" t="s">
        <v>40</v>
      </c>
    </row>
    <row r="4779" spans="2:12" ht="25.5" x14ac:dyDescent="0.25">
      <c r="B4779" s="250" t="s">
        <v>2272</v>
      </c>
      <c r="C4779" s="251" t="s">
        <v>1433</v>
      </c>
      <c r="D4779" s="250" t="s">
        <v>229</v>
      </c>
      <c r="E4779" s="250" t="s">
        <v>1434</v>
      </c>
      <c r="F4779" s="521">
        <v>7</v>
      </c>
      <c r="G4779" s="521"/>
      <c r="H4779" s="252" t="s">
        <v>279</v>
      </c>
      <c r="I4779" s="253">
        <v>1</v>
      </c>
      <c r="J4779" s="254"/>
      <c r="K4779" s="254">
        <v>38.07</v>
      </c>
      <c r="L4779" s="254">
        <v>38.07</v>
      </c>
    </row>
    <row r="4780" spans="2:12" ht="25.5" x14ac:dyDescent="0.25">
      <c r="B4780" s="255" t="s">
        <v>2273</v>
      </c>
      <c r="C4780" s="256" t="s">
        <v>3773</v>
      </c>
      <c r="D4780" s="255" t="s">
        <v>229</v>
      </c>
      <c r="E4780" s="255" t="s">
        <v>3774</v>
      </c>
      <c r="F4780" s="518" t="s">
        <v>2283</v>
      </c>
      <c r="G4780" s="518"/>
      <c r="H4780" s="257" t="s">
        <v>268</v>
      </c>
      <c r="I4780" s="258">
        <v>1</v>
      </c>
      <c r="J4780" s="258">
        <v>0</v>
      </c>
      <c r="K4780" s="259">
        <v>23.21</v>
      </c>
      <c r="L4780" s="259">
        <v>23.21</v>
      </c>
    </row>
    <row r="4781" spans="2:12" ht="25.5" x14ac:dyDescent="0.25">
      <c r="B4781" s="255" t="s">
        <v>2273</v>
      </c>
      <c r="C4781" s="256" t="s">
        <v>2163</v>
      </c>
      <c r="D4781" s="255" t="s">
        <v>229</v>
      </c>
      <c r="E4781" s="255" t="s">
        <v>2164</v>
      </c>
      <c r="F4781" s="518" t="s">
        <v>2162</v>
      </c>
      <c r="G4781" s="518"/>
      <c r="H4781" s="257" t="s">
        <v>231</v>
      </c>
      <c r="I4781" s="258">
        <v>0.37</v>
      </c>
      <c r="J4781" s="258">
        <v>0</v>
      </c>
      <c r="K4781" s="259">
        <v>16.78</v>
      </c>
      <c r="L4781" s="259">
        <v>6.21</v>
      </c>
    </row>
    <row r="4782" spans="2:12" ht="25.5" x14ac:dyDescent="0.25">
      <c r="B4782" s="255" t="s">
        <v>2273</v>
      </c>
      <c r="C4782" s="256" t="s">
        <v>2176</v>
      </c>
      <c r="D4782" s="255" t="s">
        <v>229</v>
      </c>
      <c r="E4782" s="255" t="s">
        <v>2177</v>
      </c>
      <c r="F4782" s="518" t="s">
        <v>2162</v>
      </c>
      <c r="G4782" s="518"/>
      <c r="H4782" s="257" t="s">
        <v>231</v>
      </c>
      <c r="I4782" s="258">
        <v>0.37</v>
      </c>
      <c r="J4782" s="258">
        <v>0</v>
      </c>
      <c r="K4782" s="259">
        <v>23.41</v>
      </c>
      <c r="L4782" s="259">
        <v>8.66</v>
      </c>
    </row>
    <row r="4783" spans="2:12" ht="25.5" x14ac:dyDescent="0.25">
      <c r="B4783" s="260"/>
      <c r="C4783" s="260"/>
      <c r="D4783" s="260"/>
      <c r="E4783" s="260"/>
      <c r="F4783" s="260"/>
      <c r="G4783" s="260" t="s">
        <v>2274</v>
      </c>
      <c r="H4783" s="261">
        <v>7.63</v>
      </c>
      <c r="I4783" s="260" t="s">
        <v>2275</v>
      </c>
      <c r="J4783" s="261">
        <v>7.23</v>
      </c>
      <c r="K4783" s="260" t="s">
        <v>2276</v>
      </c>
      <c r="L4783" s="261">
        <v>14.86</v>
      </c>
    </row>
    <row r="4784" spans="2:12" ht="25.5" x14ac:dyDescent="0.25">
      <c r="B4784" s="260"/>
      <c r="C4784" s="260"/>
      <c r="D4784" s="260"/>
      <c r="E4784" s="260"/>
      <c r="F4784" s="260"/>
      <c r="G4784" s="260" t="s">
        <v>2277</v>
      </c>
      <c r="H4784" s="261">
        <v>0</v>
      </c>
      <c r="I4784" s="519"/>
      <c r="J4784" s="519" t="s">
        <v>2278</v>
      </c>
      <c r="K4784" s="260"/>
      <c r="L4784" s="261">
        <v>38.07</v>
      </c>
    </row>
    <row r="4785" spans="2:12" ht="13.5" thickBot="1" x14ac:dyDescent="0.3">
      <c r="B4785" s="222"/>
      <c r="C4785" s="222"/>
      <c r="D4785" s="222"/>
      <c r="E4785" s="222"/>
      <c r="F4785" s="222"/>
      <c r="G4785" s="222"/>
      <c r="H4785" s="222"/>
      <c r="I4785" s="222" t="s">
        <v>2279</v>
      </c>
      <c r="J4785" s="262" t="s">
        <v>2755</v>
      </c>
      <c r="K4785" s="222" t="s">
        <v>2280</v>
      </c>
      <c r="L4785" s="263">
        <v>266.49</v>
      </c>
    </row>
    <row r="4786" spans="2:12" ht="13.5" thickTop="1" x14ac:dyDescent="0.25">
      <c r="B4786" s="264"/>
      <c r="C4786" s="264"/>
      <c r="D4786" s="264"/>
      <c r="E4786" s="264"/>
      <c r="F4786" s="264"/>
      <c r="G4786" s="264"/>
      <c r="H4786" s="264"/>
      <c r="I4786" s="264"/>
      <c r="J4786" s="264"/>
      <c r="K4786" s="264"/>
      <c r="L4786" s="264"/>
    </row>
    <row r="4787" spans="2:12" ht="15" x14ac:dyDescent="0.25">
      <c r="B4787" s="247" t="s">
        <v>1435</v>
      </c>
      <c r="C4787" s="248" t="s">
        <v>24</v>
      </c>
      <c r="D4787" s="247" t="s">
        <v>50</v>
      </c>
      <c r="E4787" s="247" t="s">
        <v>45</v>
      </c>
      <c r="F4787" s="520" t="s">
        <v>2152</v>
      </c>
      <c r="G4787" s="520"/>
      <c r="H4787" s="249" t="s">
        <v>39</v>
      </c>
      <c r="I4787" s="248" t="s">
        <v>41</v>
      </c>
      <c r="J4787" s="248" t="s">
        <v>2271</v>
      </c>
      <c r="K4787" s="248" t="s">
        <v>82</v>
      </c>
      <c r="L4787" s="248" t="s">
        <v>40</v>
      </c>
    </row>
    <row r="4788" spans="2:12" ht="25.5" x14ac:dyDescent="0.25">
      <c r="B4788" s="250" t="s">
        <v>2272</v>
      </c>
      <c r="C4788" s="251" t="s">
        <v>1436</v>
      </c>
      <c r="D4788" s="250" t="s">
        <v>238</v>
      </c>
      <c r="E4788" s="250" t="s">
        <v>1437</v>
      </c>
      <c r="F4788" s="521" t="s">
        <v>2947</v>
      </c>
      <c r="G4788" s="521"/>
      <c r="H4788" s="252" t="s">
        <v>428</v>
      </c>
      <c r="I4788" s="253">
        <v>1</v>
      </c>
      <c r="J4788" s="254"/>
      <c r="K4788" s="254">
        <v>67.28</v>
      </c>
      <c r="L4788" s="254">
        <v>67.28</v>
      </c>
    </row>
    <row r="4789" spans="2:12" ht="25.5" x14ac:dyDescent="0.25">
      <c r="B4789" s="255" t="s">
        <v>2273</v>
      </c>
      <c r="C4789" s="256" t="s">
        <v>2176</v>
      </c>
      <c r="D4789" s="255" t="s">
        <v>229</v>
      </c>
      <c r="E4789" s="255" t="s">
        <v>2177</v>
      </c>
      <c r="F4789" s="518" t="s">
        <v>2162</v>
      </c>
      <c r="G4789" s="518"/>
      <c r="H4789" s="257" t="s">
        <v>231</v>
      </c>
      <c r="I4789" s="258">
        <v>0.20619999999999999</v>
      </c>
      <c r="J4789" s="258">
        <v>0</v>
      </c>
      <c r="K4789" s="259">
        <v>23.41</v>
      </c>
      <c r="L4789" s="259">
        <v>4.83</v>
      </c>
    </row>
    <row r="4790" spans="2:12" ht="25.5" x14ac:dyDescent="0.25">
      <c r="B4790" s="255" t="s">
        <v>2273</v>
      </c>
      <c r="C4790" s="256" t="s">
        <v>2163</v>
      </c>
      <c r="D4790" s="255" t="s">
        <v>229</v>
      </c>
      <c r="E4790" s="255" t="s">
        <v>2164</v>
      </c>
      <c r="F4790" s="518" t="s">
        <v>2162</v>
      </c>
      <c r="G4790" s="518"/>
      <c r="H4790" s="257" t="s">
        <v>231</v>
      </c>
      <c r="I4790" s="258">
        <v>0.20619999999999999</v>
      </c>
      <c r="J4790" s="258">
        <v>0</v>
      </c>
      <c r="K4790" s="259">
        <v>16.78</v>
      </c>
      <c r="L4790" s="259">
        <v>3.46</v>
      </c>
    </row>
    <row r="4791" spans="2:12" ht="25.5" x14ac:dyDescent="0.25">
      <c r="B4791" s="255" t="s">
        <v>2273</v>
      </c>
      <c r="C4791" s="256" t="s">
        <v>3775</v>
      </c>
      <c r="D4791" s="255" t="s">
        <v>434</v>
      </c>
      <c r="E4791" s="255" t="s">
        <v>3776</v>
      </c>
      <c r="F4791" s="518" t="s">
        <v>2283</v>
      </c>
      <c r="G4791" s="518"/>
      <c r="H4791" s="257" t="s">
        <v>428</v>
      </c>
      <c r="I4791" s="258">
        <v>2</v>
      </c>
      <c r="J4791" s="258">
        <v>0</v>
      </c>
      <c r="K4791" s="259">
        <v>29.5</v>
      </c>
      <c r="L4791" s="259">
        <v>59</v>
      </c>
    </row>
    <row r="4792" spans="2:12" ht="25.5" x14ac:dyDescent="0.25">
      <c r="B4792" s="260"/>
      <c r="C4792" s="260"/>
      <c r="D4792" s="260"/>
      <c r="E4792" s="260"/>
      <c r="F4792" s="260"/>
      <c r="G4792" s="260" t="s">
        <v>2274</v>
      </c>
      <c r="H4792" s="261">
        <v>4.25</v>
      </c>
      <c r="I4792" s="260" t="s">
        <v>2275</v>
      </c>
      <c r="J4792" s="261">
        <v>4.03</v>
      </c>
      <c r="K4792" s="260" t="s">
        <v>2276</v>
      </c>
      <c r="L4792" s="261">
        <v>8.2799999999999994</v>
      </c>
    </row>
    <row r="4793" spans="2:12" ht="25.5" x14ac:dyDescent="0.25">
      <c r="B4793" s="260"/>
      <c r="C4793" s="260"/>
      <c r="D4793" s="260"/>
      <c r="E4793" s="260"/>
      <c r="F4793" s="260"/>
      <c r="G4793" s="260" t="s">
        <v>2277</v>
      </c>
      <c r="H4793" s="261">
        <v>0</v>
      </c>
      <c r="I4793" s="519"/>
      <c r="J4793" s="519" t="s">
        <v>2278</v>
      </c>
      <c r="K4793" s="260"/>
      <c r="L4793" s="261">
        <v>67.28</v>
      </c>
    </row>
    <row r="4794" spans="2:12" ht="13.5" thickBot="1" x14ac:dyDescent="0.3">
      <c r="B4794" s="222"/>
      <c r="C4794" s="222"/>
      <c r="D4794" s="222"/>
      <c r="E4794" s="222"/>
      <c r="F4794" s="222"/>
      <c r="G4794" s="222"/>
      <c r="H4794" s="222"/>
      <c r="I4794" s="222" t="s">
        <v>2279</v>
      </c>
      <c r="J4794" s="262" t="s">
        <v>2867</v>
      </c>
      <c r="K4794" s="222" t="s">
        <v>2280</v>
      </c>
      <c r="L4794" s="263">
        <v>740.08</v>
      </c>
    </row>
    <row r="4795" spans="2:12" ht="13.5" thickTop="1" x14ac:dyDescent="0.25">
      <c r="B4795" s="264"/>
      <c r="C4795" s="264"/>
      <c r="D4795" s="264"/>
      <c r="E4795" s="264"/>
      <c r="F4795" s="264"/>
      <c r="G4795" s="264"/>
      <c r="H4795" s="264"/>
      <c r="I4795" s="264"/>
      <c r="J4795" s="264"/>
      <c r="K4795" s="264"/>
      <c r="L4795" s="264"/>
    </row>
    <row r="4796" spans="2:12" ht="15" x14ac:dyDescent="0.25">
      <c r="B4796" s="247" t="s">
        <v>1438</v>
      </c>
      <c r="C4796" s="248" t="s">
        <v>24</v>
      </c>
      <c r="D4796" s="247" t="s">
        <v>50</v>
      </c>
      <c r="E4796" s="247" t="s">
        <v>45</v>
      </c>
      <c r="F4796" s="520" t="s">
        <v>2152</v>
      </c>
      <c r="G4796" s="520"/>
      <c r="H4796" s="249" t="s">
        <v>39</v>
      </c>
      <c r="I4796" s="248" t="s">
        <v>41</v>
      </c>
      <c r="J4796" s="248" t="s">
        <v>2271</v>
      </c>
      <c r="K4796" s="248" t="s">
        <v>82</v>
      </c>
      <c r="L4796" s="248" t="s">
        <v>40</v>
      </c>
    </row>
    <row r="4797" spans="2:12" ht="51" x14ac:dyDescent="0.25">
      <c r="B4797" s="250" t="s">
        <v>2272</v>
      </c>
      <c r="C4797" s="251" t="s">
        <v>1089</v>
      </c>
      <c r="D4797" s="250" t="s">
        <v>434</v>
      </c>
      <c r="E4797" s="250" t="s">
        <v>1439</v>
      </c>
      <c r="F4797" s="521" t="s">
        <v>2698</v>
      </c>
      <c r="G4797" s="521"/>
      <c r="H4797" s="252" t="s">
        <v>628</v>
      </c>
      <c r="I4797" s="253">
        <v>1</v>
      </c>
      <c r="J4797" s="254"/>
      <c r="K4797" s="254">
        <v>13.6</v>
      </c>
      <c r="L4797" s="254">
        <v>13.6</v>
      </c>
    </row>
    <row r="4798" spans="2:12" ht="25.5" x14ac:dyDescent="0.25">
      <c r="B4798" s="255" t="s">
        <v>2273</v>
      </c>
      <c r="C4798" s="256" t="s">
        <v>2160</v>
      </c>
      <c r="D4798" s="255" t="s">
        <v>229</v>
      </c>
      <c r="E4798" s="255" t="s">
        <v>2161</v>
      </c>
      <c r="F4798" s="518" t="s">
        <v>2162</v>
      </c>
      <c r="G4798" s="518"/>
      <c r="H4798" s="257" t="s">
        <v>231</v>
      </c>
      <c r="I4798" s="258">
        <v>0.15110000000000001</v>
      </c>
      <c r="J4798" s="258">
        <v>0</v>
      </c>
      <c r="K4798" s="259">
        <v>15.3</v>
      </c>
      <c r="L4798" s="259">
        <v>2.31</v>
      </c>
    </row>
    <row r="4799" spans="2:12" ht="38.25" x14ac:dyDescent="0.25">
      <c r="B4799" s="255" t="s">
        <v>2273</v>
      </c>
      <c r="C4799" s="256" t="s">
        <v>2715</v>
      </c>
      <c r="D4799" s="255" t="s">
        <v>434</v>
      </c>
      <c r="E4799" s="255" t="s">
        <v>2716</v>
      </c>
      <c r="F4799" s="518" t="s">
        <v>2283</v>
      </c>
      <c r="G4799" s="518"/>
      <c r="H4799" s="257" t="s">
        <v>628</v>
      </c>
      <c r="I4799" s="258">
        <v>1.1000000000000001</v>
      </c>
      <c r="J4799" s="258">
        <v>0</v>
      </c>
      <c r="K4799" s="259">
        <v>7.06</v>
      </c>
      <c r="L4799" s="259">
        <v>7.77</v>
      </c>
    </row>
    <row r="4800" spans="2:12" ht="25.5" x14ac:dyDescent="0.25">
      <c r="B4800" s="255" t="s">
        <v>2273</v>
      </c>
      <c r="C4800" s="256" t="s">
        <v>2176</v>
      </c>
      <c r="D4800" s="255" t="s">
        <v>229</v>
      </c>
      <c r="E4800" s="255" t="s">
        <v>2177</v>
      </c>
      <c r="F4800" s="518" t="s">
        <v>2162</v>
      </c>
      <c r="G4800" s="518"/>
      <c r="H4800" s="257" t="s">
        <v>231</v>
      </c>
      <c r="I4800" s="258">
        <v>0.15110000000000001</v>
      </c>
      <c r="J4800" s="258">
        <v>0</v>
      </c>
      <c r="K4800" s="259">
        <v>23.41</v>
      </c>
      <c r="L4800" s="259">
        <v>3.54</v>
      </c>
    </row>
    <row r="4801" spans="2:12" ht="25.5" x14ac:dyDescent="0.25">
      <c r="B4801" s="260"/>
      <c r="C4801" s="260"/>
      <c r="D4801" s="260"/>
      <c r="E4801" s="260"/>
      <c r="F4801" s="260"/>
      <c r="G4801" s="260" t="s">
        <v>2274</v>
      </c>
      <c r="H4801" s="261">
        <v>3</v>
      </c>
      <c r="I4801" s="260" t="s">
        <v>2275</v>
      </c>
      <c r="J4801" s="261">
        <v>2.84</v>
      </c>
      <c r="K4801" s="260" t="s">
        <v>2276</v>
      </c>
      <c r="L4801" s="261">
        <v>5.84</v>
      </c>
    </row>
    <row r="4802" spans="2:12" ht="25.5" x14ac:dyDescent="0.25">
      <c r="B4802" s="260"/>
      <c r="C4802" s="260"/>
      <c r="D4802" s="260"/>
      <c r="E4802" s="260"/>
      <c r="F4802" s="260"/>
      <c r="G4802" s="260" t="s">
        <v>2277</v>
      </c>
      <c r="H4802" s="261">
        <v>0</v>
      </c>
      <c r="I4802" s="519"/>
      <c r="J4802" s="519" t="s">
        <v>2278</v>
      </c>
      <c r="K4802" s="260"/>
      <c r="L4802" s="261">
        <v>13.6</v>
      </c>
    </row>
    <row r="4803" spans="2:12" ht="13.5" thickBot="1" x14ac:dyDescent="0.3">
      <c r="B4803" s="222"/>
      <c r="C4803" s="222"/>
      <c r="D4803" s="222"/>
      <c r="E4803" s="222"/>
      <c r="F4803" s="222"/>
      <c r="G4803" s="222"/>
      <c r="H4803" s="222"/>
      <c r="I4803" s="222" t="s">
        <v>2279</v>
      </c>
      <c r="J4803" s="262" t="s">
        <v>3777</v>
      </c>
      <c r="K4803" s="222" t="s">
        <v>2280</v>
      </c>
      <c r="L4803" s="263">
        <v>262.48</v>
      </c>
    </row>
    <row r="4804" spans="2:12" ht="13.5" thickTop="1" x14ac:dyDescent="0.25">
      <c r="B4804" s="264"/>
      <c r="C4804" s="264"/>
      <c r="D4804" s="264"/>
      <c r="E4804" s="264"/>
      <c r="F4804" s="264"/>
      <c r="G4804" s="264"/>
      <c r="H4804" s="264"/>
      <c r="I4804" s="264"/>
      <c r="J4804" s="264"/>
      <c r="K4804" s="264"/>
      <c r="L4804" s="264"/>
    </row>
    <row r="4805" spans="2:12" ht="15" x14ac:dyDescent="0.25">
      <c r="B4805" s="247" t="s">
        <v>1440</v>
      </c>
      <c r="C4805" s="248" t="s">
        <v>24</v>
      </c>
      <c r="D4805" s="247" t="s">
        <v>50</v>
      </c>
      <c r="E4805" s="247" t="s">
        <v>45</v>
      </c>
      <c r="F4805" s="520" t="s">
        <v>2152</v>
      </c>
      <c r="G4805" s="520"/>
      <c r="H4805" s="249" t="s">
        <v>39</v>
      </c>
      <c r="I4805" s="248" t="s">
        <v>41</v>
      </c>
      <c r="J4805" s="248" t="s">
        <v>2271</v>
      </c>
      <c r="K4805" s="248" t="s">
        <v>82</v>
      </c>
      <c r="L4805" s="248" t="s">
        <v>40</v>
      </c>
    </row>
    <row r="4806" spans="2:12" ht="51" x14ac:dyDescent="0.25">
      <c r="B4806" s="250" t="s">
        <v>2272</v>
      </c>
      <c r="C4806" s="251" t="s">
        <v>1441</v>
      </c>
      <c r="D4806" s="250" t="s">
        <v>434</v>
      </c>
      <c r="E4806" s="250" t="s">
        <v>1442</v>
      </c>
      <c r="F4806" s="521" t="s">
        <v>2698</v>
      </c>
      <c r="G4806" s="521"/>
      <c r="H4806" s="252" t="s">
        <v>628</v>
      </c>
      <c r="I4806" s="253">
        <v>1</v>
      </c>
      <c r="J4806" s="254"/>
      <c r="K4806" s="254">
        <v>11.79</v>
      </c>
      <c r="L4806" s="254">
        <v>11.79</v>
      </c>
    </row>
    <row r="4807" spans="2:12" ht="25.5" x14ac:dyDescent="0.25">
      <c r="B4807" s="255" t="s">
        <v>2273</v>
      </c>
      <c r="C4807" s="256" t="s">
        <v>2176</v>
      </c>
      <c r="D4807" s="255" t="s">
        <v>229</v>
      </c>
      <c r="E4807" s="255" t="s">
        <v>2177</v>
      </c>
      <c r="F4807" s="518" t="s">
        <v>2162</v>
      </c>
      <c r="G4807" s="518"/>
      <c r="H4807" s="257" t="s">
        <v>231</v>
      </c>
      <c r="I4807" s="258">
        <v>0.14899999999999999</v>
      </c>
      <c r="J4807" s="258">
        <v>0</v>
      </c>
      <c r="K4807" s="259">
        <v>23.41</v>
      </c>
      <c r="L4807" s="259">
        <v>3.49</v>
      </c>
    </row>
    <row r="4808" spans="2:12" ht="25.5" x14ac:dyDescent="0.25">
      <c r="B4808" s="255" t="s">
        <v>2273</v>
      </c>
      <c r="C4808" s="256" t="s">
        <v>2163</v>
      </c>
      <c r="D4808" s="255" t="s">
        <v>229</v>
      </c>
      <c r="E4808" s="255" t="s">
        <v>2164</v>
      </c>
      <c r="F4808" s="518" t="s">
        <v>2162</v>
      </c>
      <c r="G4808" s="518"/>
      <c r="H4808" s="257" t="s">
        <v>231</v>
      </c>
      <c r="I4808" s="258">
        <v>0.14899999999999999</v>
      </c>
      <c r="J4808" s="258">
        <v>0</v>
      </c>
      <c r="K4808" s="259">
        <v>16.78</v>
      </c>
      <c r="L4808" s="259">
        <v>2.5</v>
      </c>
    </row>
    <row r="4809" spans="2:12" ht="25.5" x14ac:dyDescent="0.25">
      <c r="B4809" s="255" t="s">
        <v>2273</v>
      </c>
      <c r="C4809" s="256" t="s">
        <v>3555</v>
      </c>
      <c r="D4809" s="255" t="s">
        <v>434</v>
      </c>
      <c r="E4809" s="255" t="s">
        <v>3556</v>
      </c>
      <c r="F4809" s="518" t="s">
        <v>2283</v>
      </c>
      <c r="G4809" s="518"/>
      <c r="H4809" s="257" t="s">
        <v>628</v>
      </c>
      <c r="I4809" s="258">
        <v>1.0169999999999999</v>
      </c>
      <c r="J4809" s="258">
        <v>0</v>
      </c>
      <c r="K4809" s="259">
        <v>5.72</v>
      </c>
      <c r="L4809" s="259">
        <v>5.82</v>
      </c>
    </row>
    <row r="4810" spans="2:12" ht="25.5" x14ac:dyDescent="0.25">
      <c r="B4810" s="260"/>
      <c r="C4810" s="260"/>
      <c r="D4810" s="260"/>
      <c r="E4810" s="260"/>
      <c r="F4810" s="260"/>
      <c r="G4810" s="260" t="s">
        <v>2274</v>
      </c>
      <c r="H4810" s="261">
        <v>3.07</v>
      </c>
      <c r="I4810" s="260" t="s">
        <v>2275</v>
      </c>
      <c r="J4810" s="261">
        <v>2.91</v>
      </c>
      <c r="K4810" s="260" t="s">
        <v>2276</v>
      </c>
      <c r="L4810" s="261">
        <v>5.98</v>
      </c>
    </row>
    <row r="4811" spans="2:12" ht="25.5" x14ac:dyDescent="0.25">
      <c r="B4811" s="260"/>
      <c r="C4811" s="260"/>
      <c r="D4811" s="260"/>
      <c r="E4811" s="260"/>
      <c r="F4811" s="260"/>
      <c r="G4811" s="260" t="s">
        <v>2277</v>
      </c>
      <c r="H4811" s="261">
        <v>0</v>
      </c>
      <c r="I4811" s="519"/>
      <c r="J4811" s="519" t="s">
        <v>2278</v>
      </c>
      <c r="K4811" s="260"/>
      <c r="L4811" s="261">
        <v>11.79</v>
      </c>
    </row>
    <row r="4812" spans="2:12" ht="13.5" thickBot="1" x14ac:dyDescent="0.3">
      <c r="B4812" s="222"/>
      <c r="C4812" s="222"/>
      <c r="D4812" s="222"/>
      <c r="E4812" s="222"/>
      <c r="F4812" s="222"/>
      <c r="G4812" s="222"/>
      <c r="H4812" s="222"/>
      <c r="I4812" s="222" t="s">
        <v>2279</v>
      </c>
      <c r="J4812" s="262" t="s">
        <v>3778</v>
      </c>
      <c r="K4812" s="222" t="s">
        <v>2280</v>
      </c>
      <c r="L4812" s="263">
        <v>86.07</v>
      </c>
    </row>
    <row r="4813" spans="2:12" ht="13.5" thickTop="1" x14ac:dyDescent="0.25">
      <c r="B4813" s="264"/>
      <c r="C4813" s="264"/>
      <c r="D4813" s="264"/>
      <c r="E4813" s="264"/>
      <c r="F4813" s="264"/>
      <c r="G4813" s="264"/>
      <c r="H4813" s="264"/>
      <c r="I4813" s="264"/>
      <c r="J4813" s="264"/>
      <c r="K4813" s="264"/>
      <c r="L4813" s="264"/>
    </row>
    <row r="4814" spans="2:12" ht="15" x14ac:dyDescent="0.25">
      <c r="B4814" s="247" t="s">
        <v>1443</v>
      </c>
      <c r="C4814" s="248" t="s">
        <v>24</v>
      </c>
      <c r="D4814" s="247" t="s">
        <v>50</v>
      </c>
      <c r="E4814" s="247" t="s">
        <v>45</v>
      </c>
      <c r="F4814" s="520" t="s">
        <v>2152</v>
      </c>
      <c r="G4814" s="520"/>
      <c r="H4814" s="249" t="s">
        <v>39</v>
      </c>
      <c r="I4814" s="248" t="s">
        <v>41</v>
      </c>
      <c r="J4814" s="248" t="s">
        <v>2271</v>
      </c>
      <c r="K4814" s="248" t="s">
        <v>82</v>
      </c>
      <c r="L4814" s="248" t="s">
        <v>40</v>
      </c>
    </row>
    <row r="4815" spans="2:12" ht="51" x14ac:dyDescent="0.25">
      <c r="B4815" s="250" t="s">
        <v>2272</v>
      </c>
      <c r="C4815" s="251" t="s">
        <v>1083</v>
      </c>
      <c r="D4815" s="250" t="s">
        <v>434</v>
      </c>
      <c r="E4815" s="250" t="s">
        <v>1084</v>
      </c>
      <c r="F4815" s="521" t="s">
        <v>2698</v>
      </c>
      <c r="G4815" s="521"/>
      <c r="H4815" s="252" t="s">
        <v>628</v>
      </c>
      <c r="I4815" s="253">
        <v>1</v>
      </c>
      <c r="J4815" s="254"/>
      <c r="K4815" s="254">
        <v>15.91</v>
      </c>
      <c r="L4815" s="254">
        <v>15.91</v>
      </c>
    </row>
    <row r="4816" spans="2:12" ht="63.75" x14ac:dyDescent="0.25">
      <c r="B4816" s="265" t="s">
        <v>2652</v>
      </c>
      <c r="C4816" s="266" t="s">
        <v>3549</v>
      </c>
      <c r="D4816" s="265" t="s">
        <v>434</v>
      </c>
      <c r="E4816" s="265" t="s">
        <v>3550</v>
      </c>
      <c r="F4816" s="524" t="s">
        <v>2808</v>
      </c>
      <c r="G4816" s="524"/>
      <c r="H4816" s="267" t="s">
        <v>628</v>
      </c>
      <c r="I4816" s="268">
        <v>1</v>
      </c>
      <c r="J4816" s="268">
        <v>0</v>
      </c>
      <c r="K4816" s="269">
        <v>7.8</v>
      </c>
      <c r="L4816" s="269">
        <v>7.8</v>
      </c>
    </row>
    <row r="4817" spans="2:12" ht="25.5" x14ac:dyDescent="0.25">
      <c r="B4817" s="255" t="s">
        <v>2273</v>
      </c>
      <c r="C4817" s="256" t="s">
        <v>2176</v>
      </c>
      <c r="D4817" s="255" t="s">
        <v>229</v>
      </c>
      <c r="E4817" s="255" t="s">
        <v>2177</v>
      </c>
      <c r="F4817" s="518" t="s">
        <v>2162</v>
      </c>
      <c r="G4817" s="518"/>
      <c r="H4817" s="257" t="s">
        <v>231</v>
      </c>
      <c r="I4817" s="258">
        <v>0.123</v>
      </c>
      <c r="J4817" s="258">
        <v>0</v>
      </c>
      <c r="K4817" s="259">
        <v>23.41</v>
      </c>
      <c r="L4817" s="259">
        <v>2.88</v>
      </c>
    </row>
    <row r="4818" spans="2:12" ht="25.5" x14ac:dyDescent="0.25">
      <c r="B4818" s="255" t="s">
        <v>2273</v>
      </c>
      <c r="C4818" s="256" t="s">
        <v>2160</v>
      </c>
      <c r="D4818" s="255" t="s">
        <v>229</v>
      </c>
      <c r="E4818" s="255" t="s">
        <v>2161</v>
      </c>
      <c r="F4818" s="518" t="s">
        <v>2162</v>
      </c>
      <c r="G4818" s="518"/>
      <c r="H4818" s="257" t="s">
        <v>231</v>
      </c>
      <c r="I4818" s="258">
        <v>0.123</v>
      </c>
      <c r="J4818" s="258">
        <v>0</v>
      </c>
      <c r="K4818" s="259">
        <v>15.3</v>
      </c>
      <c r="L4818" s="259">
        <v>1.88</v>
      </c>
    </row>
    <row r="4819" spans="2:12" ht="38.25" x14ac:dyDescent="0.25">
      <c r="B4819" s="255" t="s">
        <v>2273</v>
      </c>
      <c r="C4819" s="256" t="s">
        <v>2717</v>
      </c>
      <c r="D4819" s="255" t="s">
        <v>434</v>
      </c>
      <c r="E4819" s="255" t="s">
        <v>2718</v>
      </c>
      <c r="F4819" s="518" t="s">
        <v>2283</v>
      </c>
      <c r="G4819" s="518"/>
      <c r="H4819" s="257" t="s">
        <v>628</v>
      </c>
      <c r="I4819" s="258">
        <v>1.1000000000000001</v>
      </c>
      <c r="J4819" s="258">
        <v>0</v>
      </c>
      <c r="K4819" s="259">
        <v>3.06</v>
      </c>
      <c r="L4819" s="259">
        <v>3.37</v>
      </c>
    </row>
    <row r="4820" spans="2:12" ht="25.5" x14ac:dyDescent="0.25">
      <c r="B4820" s="260"/>
      <c r="C4820" s="260"/>
      <c r="D4820" s="260"/>
      <c r="E4820" s="260"/>
      <c r="F4820" s="260"/>
      <c r="G4820" s="260" t="s">
        <v>2274</v>
      </c>
      <c r="H4820" s="261">
        <v>5.55</v>
      </c>
      <c r="I4820" s="260" t="s">
        <v>2275</v>
      </c>
      <c r="J4820" s="261">
        <v>5.26</v>
      </c>
      <c r="K4820" s="260" t="s">
        <v>2276</v>
      </c>
      <c r="L4820" s="261">
        <v>10.81</v>
      </c>
    </row>
    <row r="4821" spans="2:12" ht="25.5" x14ac:dyDescent="0.25">
      <c r="B4821" s="260"/>
      <c r="C4821" s="260"/>
      <c r="D4821" s="260"/>
      <c r="E4821" s="260"/>
      <c r="F4821" s="260"/>
      <c r="G4821" s="260" t="s">
        <v>2277</v>
      </c>
      <c r="H4821" s="261">
        <v>0</v>
      </c>
      <c r="I4821" s="519"/>
      <c r="J4821" s="519" t="s">
        <v>2278</v>
      </c>
      <c r="K4821" s="260"/>
      <c r="L4821" s="261">
        <v>15.91</v>
      </c>
    </row>
    <row r="4822" spans="2:12" ht="13.5" thickBot="1" x14ac:dyDescent="0.3">
      <c r="B4822" s="222"/>
      <c r="C4822" s="222"/>
      <c r="D4822" s="222"/>
      <c r="E4822" s="222"/>
      <c r="F4822" s="222"/>
      <c r="G4822" s="222"/>
      <c r="H4822" s="222"/>
      <c r="I4822" s="222" t="s">
        <v>2279</v>
      </c>
      <c r="J4822" s="262" t="s">
        <v>3779</v>
      </c>
      <c r="K4822" s="222" t="s">
        <v>2280</v>
      </c>
      <c r="L4822" s="263">
        <v>273.64999999999998</v>
      </c>
    </row>
    <row r="4823" spans="2:12" ht="13.5" thickTop="1" x14ac:dyDescent="0.25">
      <c r="B4823" s="264"/>
      <c r="C4823" s="264"/>
      <c r="D4823" s="264"/>
      <c r="E4823" s="264"/>
      <c r="F4823" s="264"/>
      <c r="G4823" s="264"/>
      <c r="H4823" s="264"/>
      <c r="I4823" s="264"/>
      <c r="J4823" s="264"/>
      <c r="K4823" s="264"/>
      <c r="L4823" s="264"/>
    </row>
    <row r="4824" spans="2:12" ht="15" x14ac:dyDescent="0.25">
      <c r="B4824" s="247" t="s">
        <v>1444</v>
      </c>
      <c r="C4824" s="248" t="s">
        <v>24</v>
      </c>
      <c r="D4824" s="247" t="s">
        <v>50</v>
      </c>
      <c r="E4824" s="247" t="s">
        <v>45</v>
      </c>
      <c r="F4824" s="520" t="s">
        <v>2152</v>
      </c>
      <c r="G4824" s="520"/>
      <c r="H4824" s="249" t="s">
        <v>39</v>
      </c>
      <c r="I4824" s="248" t="s">
        <v>41</v>
      </c>
      <c r="J4824" s="248" t="s">
        <v>2271</v>
      </c>
      <c r="K4824" s="248" t="s">
        <v>82</v>
      </c>
      <c r="L4824" s="248" t="s">
        <v>40</v>
      </c>
    </row>
    <row r="4825" spans="2:12" ht="25.5" x14ac:dyDescent="0.25">
      <c r="B4825" s="250" t="s">
        <v>2272</v>
      </c>
      <c r="C4825" s="251" t="s">
        <v>1035</v>
      </c>
      <c r="D4825" s="250" t="s">
        <v>229</v>
      </c>
      <c r="E4825" s="250" t="s">
        <v>1036</v>
      </c>
      <c r="F4825" s="521">
        <v>7</v>
      </c>
      <c r="G4825" s="521"/>
      <c r="H4825" s="252" t="s">
        <v>628</v>
      </c>
      <c r="I4825" s="253">
        <v>1</v>
      </c>
      <c r="J4825" s="254"/>
      <c r="K4825" s="254">
        <v>16.88</v>
      </c>
      <c r="L4825" s="254">
        <v>16.88</v>
      </c>
    </row>
    <row r="4826" spans="2:12" ht="25.5" x14ac:dyDescent="0.25">
      <c r="B4826" s="255" t="s">
        <v>2273</v>
      </c>
      <c r="C4826" s="256" t="s">
        <v>2163</v>
      </c>
      <c r="D4826" s="255" t="s">
        <v>229</v>
      </c>
      <c r="E4826" s="255" t="s">
        <v>2164</v>
      </c>
      <c r="F4826" s="518" t="s">
        <v>2162</v>
      </c>
      <c r="G4826" s="518"/>
      <c r="H4826" s="257" t="s">
        <v>231</v>
      </c>
      <c r="I4826" s="258">
        <v>0.2</v>
      </c>
      <c r="J4826" s="258">
        <v>0</v>
      </c>
      <c r="K4826" s="259">
        <v>16.78</v>
      </c>
      <c r="L4826" s="259">
        <v>3.36</v>
      </c>
    </row>
    <row r="4827" spans="2:12" ht="25.5" x14ac:dyDescent="0.25">
      <c r="B4827" s="255" t="s">
        <v>2273</v>
      </c>
      <c r="C4827" s="256" t="s">
        <v>2971</v>
      </c>
      <c r="D4827" s="255" t="s">
        <v>229</v>
      </c>
      <c r="E4827" s="255" t="s">
        <v>1036</v>
      </c>
      <c r="F4827" s="518" t="s">
        <v>2283</v>
      </c>
      <c r="G4827" s="518"/>
      <c r="H4827" s="257" t="s">
        <v>292</v>
      </c>
      <c r="I4827" s="258">
        <v>1</v>
      </c>
      <c r="J4827" s="258">
        <v>0</v>
      </c>
      <c r="K4827" s="259">
        <v>8.85</v>
      </c>
      <c r="L4827" s="259">
        <v>8.85</v>
      </c>
    </row>
    <row r="4828" spans="2:12" ht="25.5" x14ac:dyDescent="0.25">
      <c r="B4828" s="255" t="s">
        <v>2273</v>
      </c>
      <c r="C4828" s="256" t="s">
        <v>2176</v>
      </c>
      <c r="D4828" s="255" t="s">
        <v>229</v>
      </c>
      <c r="E4828" s="255" t="s">
        <v>2177</v>
      </c>
      <c r="F4828" s="518" t="s">
        <v>2162</v>
      </c>
      <c r="G4828" s="518"/>
      <c r="H4828" s="257" t="s">
        <v>231</v>
      </c>
      <c r="I4828" s="258">
        <v>0.2</v>
      </c>
      <c r="J4828" s="258">
        <v>0</v>
      </c>
      <c r="K4828" s="259">
        <v>23.41</v>
      </c>
      <c r="L4828" s="259">
        <v>4.68</v>
      </c>
    </row>
    <row r="4829" spans="2:12" ht="25.5" x14ac:dyDescent="0.25">
      <c r="B4829" s="260"/>
      <c r="C4829" s="260"/>
      <c r="D4829" s="260"/>
      <c r="E4829" s="260"/>
      <c r="F4829" s="260"/>
      <c r="G4829" s="260" t="s">
        <v>2274</v>
      </c>
      <c r="H4829" s="261">
        <v>4.12</v>
      </c>
      <c r="I4829" s="260" t="s">
        <v>2275</v>
      </c>
      <c r="J4829" s="261">
        <v>3.91</v>
      </c>
      <c r="K4829" s="260" t="s">
        <v>2276</v>
      </c>
      <c r="L4829" s="261">
        <v>8.0299999999999994</v>
      </c>
    </row>
    <row r="4830" spans="2:12" ht="25.5" x14ac:dyDescent="0.25">
      <c r="B4830" s="260"/>
      <c r="C4830" s="260"/>
      <c r="D4830" s="260"/>
      <c r="E4830" s="260"/>
      <c r="F4830" s="260"/>
      <c r="G4830" s="260" t="s">
        <v>2277</v>
      </c>
      <c r="H4830" s="261">
        <v>0</v>
      </c>
      <c r="I4830" s="519"/>
      <c r="J4830" s="519" t="s">
        <v>2278</v>
      </c>
      <c r="K4830" s="260"/>
      <c r="L4830" s="261">
        <v>16.88</v>
      </c>
    </row>
    <row r="4831" spans="2:12" ht="13.5" thickBot="1" x14ac:dyDescent="0.3">
      <c r="B4831" s="222"/>
      <c r="C4831" s="222"/>
      <c r="D4831" s="222"/>
      <c r="E4831" s="222"/>
      <c r="F4831" s="222"/>
      <c r="G4831" s="222"/>
      <c r="H4831" s="222"/>
      <c r="I4831" s="222" t="s">
        <v>2279</v>
      </c>
      <c r="J4831" s="262" t="s">
        <v>3780</v>
      </c>
      <c r="K4831" s="222" t="s">
        <v>2280</v>
      </c>
      <c r="L4831" s="263">
        <v>6917.42</v>
      </c>
    </row>
    <row r="4832" spans="2:12" ht="13.5" thickTop="1" x14ac:dyDescent="0.25">
      <c r="B4832" s="264"/>
      <c r="C4832" s="264"/>
      <c r="D4832" s="264"/>
      <c r="E4832" s="264"/>
      <c r="F4832" s="264"/>
      <c r="G4832" s="264"/>
      <c r="H4832" s="264"/>
      <c r="I4832" s="264"/>
      <c r="J4832" s="264"/>
      <c r="K4832" s="264"/>
      <c r="L4832" s="264"/>
    </row>
    <row r="4833" spans="2:12" ht="15" x14ac:dyDescent="0.25">
      <c r="B4833" s="247" t="s">
        <v>1445</v>
      </c>
      <c r="C4833" s="248" t="s">
        <v>24</v>
      </c>
      <c r="D4833" s="247" t="s">
        <v>50</v>
      </c>
      <c r="E4833" s="247" t="s">
        <v>45</v>
      </c>
      <c r="F4833" s="520" t="s">
        <v>2152</v>
      </c>
      <c r="G4833" s="520"/>
      <c r="H4833" s="249" t="s">
        <v>39</v>
      </c>
      <c r="I4833" s="248" t="s">
        <v>41</v>
      </c>
      <c r="J4833" s="248" t="s">
        <v>2271</v>
      </c>
      <c r="K4833" s="248" t="s">
        <v>82</v>
      </c>
      <c r="L4833" s="248" t="s">
        <v>40</v>
      </c>
    </row>
    <row r="4834" spans="2:12" ht="25.5" x14ac:dyDescent="0.25">
      <c r="B4834" s="250" t="s">
        <v>2272</v>
      </c>
      <c r="C4834" s="251" t="s">
        <v>1105</v>
      </c>
      <c r="D4834" s="250" t="s">
        <v>229</v>
      </c>
      <c r="E4834" s="250" t="s">
        <v>1106</v>
      </c>
      <c r="F4834" s="521">
        <v>7</v>
      </c>
      <c r="G4834" s="521"/>
      <c r="H4834" s="252" t="s">
        <v>628</v>
      </c>
      <c r="I4834" s="253">
        <v>1</v>
      </c>
      <c r="J4834" s="254"/>
      <c r="K4834" s="254">
        <v>28.94</v>
      </c>
      <c r="L4834" s="254">
        <v>28.94</v>
      </c>
    </row>
    <row r="4835" spans="2:12" ht="25.5" x14ac:dyDescent="0.25">
      <c r="B4835" s="255" t="s">
        <v>2273</v>
      </c>
      <c r="C4835" s="256" t="s">
        <v>3561</v>
      </c>
      <c r="D4835" s="255" t="s">
        <v>229</v>
      </c>
      <c r="E4835" s="255" t="s">
        <v>1106</v>
      </c>
      <c r="F4835" s="518" t="s">
        <v>2283</v>
      </c>
      <c r="G4835" s="518"/>
      <c r="H4835" s="257" t="s">
        <v>292</v>
      </c>
      <c r="I4835" s="258">
        <v>1</v>
      </c>
      <c r="J4835" s="258">
        <v>0</v>
      </c>
      <c r="K4835" s="259">
        <v>12.07</v>
      </c>
      <c r="L4835" s="259">
        <v>12.07</v>
      </c>
    </row>
    <row r="4836" spans="2:12" ht="25.5" x14ac:dyDescent="0.25">
      <c r="B4836" s="255" t="s">
        <v>2273</v>
      </c>
      <c r="C4836" s="256" t="s">
        <v>2176</v>
      </c>
      <c r="D4836" s="255" t="s">
        <v>229</v>
      </c>
      <c r="E4836" s="255" t="s">
        <v>2177</v>
      </c>
      <c r="F4836" s="518" t="s">
        <v>2162</v>
      </c>
      <c r="G4836" s="518"/>
      <c r="H4836" s="257" t="s">
        <v>231</v>
      </c>
      <c r="I4836" s="258">
        <v>0.42</v>
      </c>
      <c r="J4836" s="258">
        <v>0</v>
      </c>
      <c r="K4836" s="259">
        <v>23.41</v>
      </c>
      <c r="L4836" s="259">
        <v>9.83</v>
      </c>
    </row>
    <row r="4837" spans="2:12" ht="25.5" x14ac:dyDescent="0.25">
      <c r="B4837" s="255" t="s">
        <v>2273</v>
      </c>
      <c r="C4837" s="256" t="s">
        <v>2163</v>
      </c>
      <c r="D4837" s="255" t="s">
        <v>229</v>
      </c>
      <c r="E4837" s="255" t="s">
        <v>2164</v>
      </c>
      <c r="F4837" s="518" t="s">
        <v>2162</v>
      </c>
      <c r="G4837" s="518"/>
      <c r="H4837" s="257" t="s">
        <v>231</v>
      </c>
      <c r="I4837" s="258">
        <v>0.42</v>
      </c>
      <c r="J4837" s="258">
        <v>0</v>
      </c>
      <c r="K4837" s="259">
        <v>16.78</v>
      </c>
      <c r="L4837" s="259">
        <v>7.05</v>
      </c>
    </row>
    <row r="4838" spans="2:12" ht="25.5" x14ac:dyDescent="0.25">
      <c r="B4838" s="260"/>
      <c r="C4838" s="260"/>
      <c r="D4838" s="260"/>
      <c r="E4838" s="260"/>
      <c r="F4838" s="260"/>
      <c r="G4838" s="260" t="s">
        <v>2274</v>
      </c>
      <c r="H4838" s="261">
        <v>8.66</v>
      </c>
      <c r="I4838" s="260" t="s">
        <v>2275</v>
      </c>
      <c r="J4838" s="261">
        <v>8.2100000000000009</v>
      </c>
      <c r="K4838" s="260" t="s">
        <v>2276</v>
      </c>
      <c r="L4838" s="261">
        <v>16.87</v>
      </c>
    </row>
    <row r="4839" spans="2:12" ht="25.5" x14ac:dyDescent="0.25">
      <c r="B4839" s="260"/>
      <c r="C4839" s="260"/>
      <c r="D4839" s="260"/>
      <c r="E4839" s="260"/>
      <c r="F4839" s="260"/>
      <c r="G4839" s="260" t="s">
        <v>2277</v>
      </c>
      <c r="H4839" s="261">
        <v>0</v>
      </c>
      <c r="I4839" s="519"/>
      <c r="J4839" s="519" t="s">
        <v>2278</v>
      </c>
      <c r="K4839" s="260"/>
      <c r="L4839" s="261">
        <v>28.94</v>
      </c>
    </row>
    <row r="4840" spans="2:12" ht="13.5" thickBot="1" x14ac:dyDescent="0.3">
      <c r="B4840" s="222"/>
      <c r="C4840" s="222"/>
      <c r="D4840" s="222"/>
      <c r="E4840" s="222"/>
      <c r="F4840" s="222"/>
      <c r="G4840" s="222"/>
      <c r="H4840" s="222"/>
      <c r="I4840" s="222" t="s">
        <v>2279</v>
      </c>
      <c r="J4840" s="262" t="s">
        <v>2793</v>
      </c>
      <c r="K4840" s="222" t="s">
        <v>2280</v>
      </c>
      <c r="L4840" s="263">
        <v>1128.6600000000001</v>
      </c>
    </row>
    <row r="4841" spans="2:12" ht="13.5" thickTop="1" x14ac:dyDescent="0.25">
      <c r="B4841" s="264"/>
      <c r="C4841" s="264"/>
      <c r="D4841" s="264"/>
      <c r="E4841" s="264"/>
      <c r="F4841" s="264"/>
      <c r="G4841" s="264"/>
      <c r="H4841" s="264"/>
      <c r="I4841" s="264"/>
      <c r="J4841" s="264"/>
      <c r="K4841" s="264"/>
      <c r="L4841" s="264"/>
    </row>
    <row r="4842" spans="2:12" ht="15" x14ac:dyDescent="0.25">
      <c r="B4842" s="247" t="s">
        <v>1446</v>
      </c>
      <c r="C4842" s="248" t="s">
        <v>24</v>
      </c>
      <c r="D4842" s="247" t="s">
        <v>50</v>
      </c>
      <c r="E4842" s="247" t="s">
        <v>45</v>
      </c>
      <c r="F4842" s="520" t="s">
        <v>2152</v>
      </c>
      <c r="G4842" s="520"/>
      <c r="H4842" s="249" t="s">
        <v>39</v>
      </c>
      <c r="I4842" s="248" t="s">
        <v>41</v>
      </c>
      <c r="J4842" s="248" t="s">
        <v>2271</v>
      </c>
      <c r="K4842" s="248" t="s">
        <v>82</v>
      </c>
      <c r="L4842" s="248" t="s">
        <v>40</v>
      </c>
    </row>
    <row r="4843" spans="2:12" ht="25.5" x14ac:dyDescent="0.25">
      <c r="B4843" s="250" t="s">
        <v>2272</v>
      </c>
      <c r="C4843" s="251" t="s">
        <v>1098</v>
      </c>
      <c r="D4843" s="250" t="s">
        <v>229</v>
      </c>
      <c r="E4843" s="250" t="s">
        <v>1099</v>
      </c>
      <c r="F4843" s="521">
        <v>7</v>
      </c>
      <c r="G4843" s="521"/>
      <c r="H4843" s="252" t="s">
        <v>628</v>
      </c>
      <c r="I4843" s="253">
        <v>1</v>
      </c>
      <c r="J4843" s="254"/>
      <c r="K4843" s="254">
        <v>12.35</v>
      </c>
      <c r="L4843" s="254">
        <v>12.35</v>
      </c>
    </row>
    <row r="4844" spans="2:12" ht="25.5" x14ac:dyDescent="0.25">
      <c r="B4844" s="255" t="s">
        <v>2273</v>
      </c>
      <c r="C4844" s="256" t="s">
        <v>2694</v>
      </c>
      <c r="D4844" s="255" t="s">
        <v>229</v>
      </c>
      <c r="E4844" s="255" t="s">
        <v>1099</v>
      </c>
      <c r="F4844" s="518" t="s">
        <v>2283</v>
      </c>
      <c r="G4844" s="518"/>
      <c r="H4844" s="257" t="s">
        <v>292</v>
      </c>
      <c r="I4844" s="258">
        <v>1</v>
      </c>
      <c r="J4844" s="258">
        <v>0</v>
      </c>
      <c r="K4844" s="259">
        <v>5.53</v>
      </c>
      <c r="L4844" s="259">
        <v>5.53</v>
      </c>
    </row>
    <row r="4845" spans="2:12" ht="25.5" x14ac:dyDescent="0.25">
      <c r="B4845" s="255" t="s">
        <v>2273</v>
      </c>
      <c r="C4845" s="256" t="s">
        <v>2176</v>
      </c>
      <c r="D4845" s="255" t="s">
        <v>229</v>
      </c>
      <c r="E4845" s="255" t="s">
        <v>2177</v>
      </c>
      <c r="F4845" s="518" t="s">
        <v>2162</v>
      </c>
      <c r="G4845" s="518"/>
      <c r="H4845" s="257" t="s">
        <v>231</v>
      </c>
      <c r="I4845" s="258">
        <v>0.17</v>
      </c>
      <c r="J4845" s="258">
        <v>0</v>
      </c>
      <c r="K4845" s="259">
        <v>23.41</v>
      </c>
      <c r="L4845" s="259">
        <v>3.98</v>
      </c>
    </row>
    <row r="4846" spans="2:12" ht="25.5" x14ac:dyDescent="0.25">
      <c r="B4846" s="255" t="s">
        <v>2273</v>
      </c>
      <c r="C4846" s="256" t="s">
        <v>2163</v>
      </c>
      <c r="D4846" s="255" t="s">
        <v>229</v>
      </c>
      <c r="E4846" s="255" t="s">
        <v>2164</v>
      </c>
      <c r="F4846" s="518" t="s">
        <v>2162</v>
      </c>
      <c r="G4846" s="518"/>
      <c r="H4846" s="257" t="s">
        <v>231</v>
      </c>
      <c r="I4846" s="258">
        <v>0.17</v>
      </c>
      <c r="J4846" s="258">
        <v>0</v>
      </c>
      <c r="K4846" s="259">
        <v>16.78</v>
      </c>
      <c r="L4846" s="259">
        <v>2.85</v>
      </c>
    </row>
    <row r="4847" spans="2:12" ht="25.5" x14ac:dyDescent="0.25">
      <c r="B4847" s="260"/>
      <c r="C4847" s="260"/>
      <c r="D4847" s="260"/>
      <c r="E4847" s="260"/>
      <c r="F4847" s="260"/>
      <c r="G4847" s="260" t="s">
        <v>2274</v>
      </c>
      <c r="H4847" s="261">
        <v>3.5</v>
      </c>
      <c r="I4847" s="260" t="s">
        <v>2275</v>
      </c>
      <c r="J4847" s="261">
        <v>3.32</v>
      </c>
      <c r="K4847" s="260" t="s">
        <v>2276</v>
      </c>
      <c r="L4847" s="261">
        <v>6.82</v>
      </c>
    </row>
    <row r="4848" spans="2:12" ht="25.5" x14ac:dyDescent="0.25">
      <c r="B4848" s="260"/>
      <c r="C4848" s="260"/>
      <c r="D4848" s="260"/>
      <c r="E4848" s="260"/>
      <c r="F4848" s="260"/>
      <c r="G4848" s="260" t="s">
        <v>2277</v>
      </c>
      <c r="H4848" s="261">
        <v>0</v>
      </c>
      <c r="I4848" s="519"/>
      <c r="J4848" s="519" t="s">
        <v>2278</v>
      </c>
      <c r="K4848" s="260"/>
      <c r="L4848" s="261">
        <v>12.35</v>
      </c>
    </row>
    <row r="4849" spans="2:12" ht="13.5" thickBot="1" x14ac:dyDescent="0.3">
      <c r="B4849" s="222"/>
      <c r="C4849" s="222"/>
      <c r="D4849" s="222"/>
      <c r="E4849" s="222"/>
      <c r="F4849" s="222"/>
      <c r="G4849" s="222"/>
      <c r="H4849" s="222"/>
      <c r="I4849" s="222" t="s">
        <v>2279</v>
      </c>
      <c r="J4849" s="262" t="s">
        <v>2891</v>
      </c>
      <c r="K4849" s="222" t="s">
        <v>2280</v>
      </c>
      <c r="L4849" s="263">
        <v>55.58</v>
      </c>
    </row>
    <row r="4850" spans="2:12" ht="13.5" thickTop="1" x14ac:dyDescent="0.25">
      <c r="B4850" s="264"/>
      <c r="C4850" s="264"/>
      <c r="D4850" s="264"/>
      <c r="E4850" s="264"/>
      <c r="F4850" s="264"/>
      <c r="G4850" s="264"/>
      <c r="H4850" s="264"/>
      <c r="I4850" s="264"/>
      <c r="J4850" s="264"/>
      <c r="K4850" s="264"/>
      <c r="L4850" s="264"/>
    </row>
    <row r="4851" spans="2:12" ht="15" x14ac:dyDescent="0.25">
      <c r="B4851" s="247" t="s">
        <v>1447</v>
      </c>
      <c r="C4851" s="248" t="s">
        <v>24</v>
      </c>
      <c r="D4851" s="247" t="s">
        <v>50</v>
      </c>
      <c r="E4851" s="247" t="s">
        <v>45</v>
      </c>
      <c r="F4851" s="520" t="s">
        <v>2152</v>
      </c>
      <c r="G4851" s="520"/>
      <c r="H4851" s="249" t="s">
        <v>39</v>
      </c>
      <c r="I4851" s="248" t="s">
        <v>41</v>
      </c>
      <c r="J4851" s="248" t="s">
        <v>2271</v>
      </c>
      <c r="K4851" s="248" t="s">
        <v>82</v>
      </c>
      <c r="L4851" s="248" t="s">
        <v>40</v>
      </c>
    </row>
    <row r="4852" spans="2:12" ht="38.25" x14ac:dyDescent="0.25">
      <c r="B4852" s="250" t="s">
        <v>2272</v>
      </c>
      <c r="C4852" s="251" t="s">
        <v>1117</v>
      </c>
      <c r="D4852" s="250" t="s">
        <v>294</v>
      </c>
      <c r="E4852" s="250" t="s">
        <v>1118</v>
      </c>
      <c r="F4852" s="521">
        <v>38.21</v>
      </c>
      <c r="G4852" s="521"/>
      <c r="H4852" s="252" t="s">
        <v>292</v>
      </c>
      <c r="I4852" s="253">
        <v>1</v>
      </c>
      <c r="J4852" s="254"/>
      <c r="K4852" s="254">
        <v>77.95</v>
      </c>
      <c r="L4852" s="254">
        <v>77.95</v>
      </c>
    </row>
    <row r="4853" spans="2:12" ht="38.25" x14ac:dyDescent="0.25">
      <c r="B4853" s="255" t="s">
        <v>2273</v>
      </c>
      <c r="C4853" s="256" t="s">
        <v>3570</v>
      </c>
      <c r="D4853" s="255" t="s">
        <v>294</v>
      </c>
      <c r="E4853" s="255" t="s">
        <v>3571</v>
      </c>
      <c r="F4853" s="518" t="s">
        <v>2283</v>
      </c>
      <c r="G4853" s="518"/>
      <c r="H4853" s="257" t="s">
        <v>292</v>
      </c>
      <c r="I4853" s="258">
        <v>1.3</v>
      </c>
      <c r="J4853" s="258">
        <v>0</v>
      </c>
      <c r="K4853" s="259">
        <v>44.5</v>
      </c>
      <c r="L4853" s="259">
        <v>57.85</v>
      </c>
    </row>
    <row r="4854" spans="2:12" ht="25.5" x14ac:dyDescent="0.25">
      <c r="B4854" s="255" t="s">
        <v>2273</v>
      </c>
      <c r="C4854" s="256" t="s">
        <v>2176</v>
      </c>
      <c r="D4854" s="255" t="s">
        <v>229</v>
      </c>
      <c r="E4854" s="255" t="s">
        <v>2177</v>
      </c>
      <c r="F4854" s="518" t="s">
        <v>2162</v>
      </c>
      <c r="G4854" s="518"/>
      <c r="H4854" s="257" t="s">
        <v>231</v>
      </c>
      <c r="I4854" s="258">
        <v>0.5</v>
      </c>
      <c r="J4854" s="258">
        <v>0</v>
      </c>
      <c r="K4854" s="259">
        <v>23.41</v>
      </c>
      <c r="L4854" s="259">
        <v>11.71</v>
      </c>
    </row>
    <row r="4855" spans="2:12" ht="25.5" x14ac:dyDescent="0.25">
      <c r="B4855" s="255" t="s">
        <v>2273</v>
      </c>
      <c r="C4855" s="256" t="s">
        <v>2163</v>
      </c>
      <c r="D4855" s="255" t="s">
        <v>229</v>
      </c>
      <c r="E4855" s="255" t="s">
        <v>2164</v>
      </c>
      <c r="F4855" s="518" t="s">
        <v>2162</v>
      </c>
      <c r="G4855" s="518"/>
      <c r="H4855" s="257" t="s">
        <v>231</v>
      </c>
      <c r="I4855" s="258">
        <v>0.5</v>
      </c>
      <c r="J4855" s="258">
        <v>0</v>
      </c>
      <c r="K4855" s="259">
        <v>16.78</v>
      </c>
      <c r="L4855" s="259">
        <v>8.39</v>
      </c>
    </row>
    <row r="4856" spans="2:12" ht="25.5" x14ac:dyDescent="0.25">
      <c r="B4856" s="260"/>
      <c r="C4856" s="260"/>
      <c r="D4856" s="260"/>
      <c r="E4856" s="260"/>
      <c r="F4856" s="260"/>
      <c r="G4856" s="260" t="s">
        <v>2274</v>
      </c>
      <c r="H4856" s="261">
        <v>10.32</v>
      </c>
      <c r="I4856" s="260" t="s">
        <v>2275</v>
      </c>
      <c r="J4856" s="261">
        <v>9.7799999999999994</v>
      </c>
      <c r="K4856" s="260" t="s">
        <v>2276</v>
      </c>
      <c r="L4856" s="261">
        <v>20.100000000000001</v>
      </c>
    </row>
    <row r="4857" spans="2:12" ht="25.5" x14ac:dyDescent="0.25">
      <c r="B4857" s="260"/>
      <c r="C4857" s="260"/>
      <c r="D4857" s="260"/>
      <c r="E4857" s="260"/>
      <c r="F4857" s="260"/>
      <c r="G4857" s="260" t="s">
        <v>2277</v>
      </c>
      <c r="H4857" s="261">
        <v>0</v>
      </c>
      <c r="I4857" s="519"/>
      <c r="J4857" s="519" t="s">
        <v>2278</v>
      </c>
      <c r="K4857" s="260"/>
      <c r="L4857" s="261">
        <v>77.95</v>
      </c>
    </row>
    <row r="4858" spans="2:12" ht="13.5" thickBot="1" x14ac:dyDescent="0.3">
      <c r="B4858" s="222"/>
      <c r="C4858" s="222"/>
      <c r="D4858" s="222"/>
      <c r="E4858" s="222"/>
      <c r="F4858" s="222"/>
      <c r="G4858" s="222"/>
      <c r="H4858" s="222"/>
      <c r="I4858" s="222" t="s">
        <v>2279</v>
      </c>
      <c r="J4858" s="262" t="s">
        <v>2684</v>
      </c>
      <c r="K4858" s="222" t="s">
        <v>2280</v>
      </c>
      <c r="L4858" s="263">
        <v>3484.37</v>
      </c>
    </row>
    <row r="4859" spans="2:12" ht="13.5" thickTop="1" x14ac:dyDescent="0.25">
      <c r="B4859" s="264"/>
      <c r="C4859" s="264"/>
      <c r="D4859" s="264"/>
      <c r="E4859" s="264"/>
      <c r="F4859" s="264"/>
      <c r="G4859" s="264"/>
      <c r="H4859" s="264"/>
      <c r="I4859" s="264"/>
      <c r="J4859" s="264"/>
      <c r="K4859" s="264"/>
      <c r="L4859" s="264"/>
    </row>
    <row r="4860" spans="2:12" ht="15" x14ac:dyDescent="0.25">
      <c r="B4860" s="247" t="s">
        <v>1448</v>
      </c>
      <c r="C4860" s="248" t="s">
        <v>24</v>
      </c>
      <c r="D4860" s="247" t="s">
        <v>50</v>
      </c>
      <c r="E4860" s="247" t="s">
        <v>45</v>
      </c>
      <c r="F4860" s="520" t="s">
        <v>2152</v>
      </c>
      <c r="G4860" s="520"/>
      <c r="H4860" s="249" t="s">
        <v>39</v>
      </c>
      <c r="I4860" s="248" t="s">
        <v>41</v>
      </c>
      <c r="J4860" s="248" t="s">
        <v>2271</v>
      </c>
      <c r="K4860" s="248" t="s">
        <v>82</v>
      </c>
      <c r="L4860" s="248" t="s">
        <v>40</v>
      </c>
    </row>
    <row r="4861" spans="2:12" ht="25.5" x14ac:dyDescent="0.25">
      <c r="B4861" s="250" t="s">
        <v>2272</v>
      </c>
      <c r="C4861" s="251" t="s">
        <v>1321</v>
      </c>
      <c r="D4861" s="250" t="s">
        <v>229</v>
      </c>
      <c r="E4861" s="250" t="s">
        <v>1322</v>
      </c>
      <c r="F4861" s="521">
        <v>7</v>
      </c>
      <c r="G4861" s="521"/>
      <c r="H4861" s="252" t="s">
        <v>279</v>
      </c>
      <c r="I4861" s="253">
        <v>1</v>
      </c>
      <c r="J4861" s="254"/>
      <c r="K4861" s="254">
        <v>1.59</v>
      </c>
      <c r="L4861" s="254">
        <v>1.59</v>
      </c>
    </row>
    <row r="4862" spans="2:12" ht="25.5" x14ac:dyDescent="0.25">
      <c r="B4862" s="255" t="s">
        <v>2273</v>
      </c>
      <c r="C4862" s="256" t="s">
        <v>2163</v>
      </c>
      <c r="D4862" s="255" t="s">
        <v>229</v>
      </c>
      <c r="E4862" s="255" t="s">
        <v>2164</v>
      </c>
      <c r="F4862" s="518" t="s">
        <v>2162</v>
      </c>
      <c r="G4862" s="518"/>
      <c r="H4862" s="257" t="s">
        <v>231</v>
      </c>
      <c r="I4862" s="258">
        <v>0.01</v>
      </c>
      <c r="J4862" s="258">
        <v>0</v>
      </c>
      <c r="K4862" s="259">
        <v>16.78</v>
      </c>
      <c r="L4862" s="259">
        <v>0.17</v>
      </c>
    </row>
    <row r="4863" spans="2:12" ht="25.5" x14ac:dyDescent="0.25">
      <c r="B4863" s="255" t="s">
        <v>2273</v>
      </c>
      <c r="C4863" s="256" t="s">
        <v>2176</v>
      </c>
      <c r="D4863" s="255" t="s">
        <v>229</v>
      </c>
      <c r="E4863" s="255" t="s">
        <v>2177</v>
      </c>
      <c r="F4863" s="518" t="s">
        <v>2162</v>
      </c>
      <c r="G4863" s="518"/>
      <c r="H4863" s="257" t="s">
        <v>231</v>
      </c>
      <c r="I4863" s="258">
        <v>0.01</v>
      </c>
      <c r="J4863" s="258">
        <v>0</v>
      </c>
      <c r="K4863" s="259">
        <v>23.41</v>
      </c>
      <c r="L4863" s="259">
        <v>0.23</v>
      </c>
    </row>
    <row r="4864" spans="2:12" ht="25.5" x14ac:dyDescent="0.25">
      <c r="B4864" s="255" t="s">
        <v>2273</v>
      </c>
      <c r="C4864" s="256" t="s">
        <v>3688</v>
      </c>
      <c r="D4864" s="255" t="s">
        <v>229</v>
      </c>
      <c r="E4864" s="255" t="s">
        <v>3689</v>
      </c>
      <c r="F4864" s="518" t="s">
        <v>2283</v>
      </c>
      <c r="G4864" s="518"/>
      <c r="H4864" s="257" t="s">
        <v>268</v>
      </c>
      <c r="I4864" s="258">
        <v>1</v>
      </c>
      <c r="J4864" s="258">
        <v>0</v>
      </c>
      <c r="K4864" s="259">
        <v>1.2</v>
      </c>
      <c r="L4864" s="259">
        <v>1.2</v>
      </c>
    </row>
    <row r="4865" spans="2:12" ht="25.5" x14ac:dyDescent="0.25">
      <c r="B4865" s="260"/>
      <c r="C4865" s="260"/>
      <c r="D4865" s="260"/>
      <c r="E4865" s="260"/>
      <c r="F4865" s="260"/>
      <c r="G4865" s="260" t="s">
        <v>2274</v>
      </c>
      <c r="H4865" s="261">
        <v>0.2</v>
      </c>
      <c r="I4865" s="260" t="s">
        <v>2275</v>
      </c>
      <c r="J4865" s="261">
        <v>0.19</v>
      </c>
      <c r="K4865" s="260" t="s">
        <v>2276</v>
      </c>
      <c r="L4865" s="261">
        <v>0.39</v>
      </c>
    </row>
    <row r="4866" spans="2:12" ht="25.5" x14ac:dyDescent="0.25">
      <c r="B4866" s="260"/>
      <c r="C4866" s="260"/>
      <c r="D4866" s="260"/>
      <c r="E4866" s="260"/>
      <c r="F4866" s="260"/>
      <c r="G4866" s="260" t="s">
        <v>2277</v>
      </c>
      <c r="H4866" s="261">
        <v>0</v>
      </c>
      <c r="I4866" s="519"/>
      <c r="J4866" s="519" t="s">
        <v>2278</v>
      </c>
      <c r="K4866" s="260"/>
      <c r="L4866" s="261">
        <v>1.59</v>
      </c>
    </row>
    <row r="4867" spans="2:12" ht="13.5" thickBot="1" x14ac:dyDescent="0.3">
      <c r="B4867" s="222"/>
      <c r="C4867" s="222"/>
      <c r="D4867" s="222"/>
      <c r="E4867" s="222"/>
      <c r="F4867" s="222"/>
      <c r="G4867" s="222"/>
      <c r="H4867" s="222"/>
      <c r="I4867" s="222" t="s">
        <v>2279</v>
      </c>
      <c r="J4867" s="262" t="s">
        <v>3781</v>
      </c>
      <c r="K4867" s="222" t="s">
        <v>2280</v>
      </c>
      <c r="L4867" s="263">
        <v>259.17</v>
      </c>
    </row>
    <row r="4868" spans="2:12" ht="13.5" thickTop="1" x14ac:dyDescent="0.25">
      <c r="B4868" s="264"/>
      <c r="C4868" s="264"/>
      <c r="D4868" s="264"/>
      <c r="E4868" s="264"/>
      <c r="F4868" s="264"/>
      <c r="G4868" s="264"/>
      <c r="H4868" s="264"/>
      <c r="I4868" s="264"/>
      <c r="J4868" s="264"/>
      <c r="K4868" s="264"/>
      <c r="L4868" s="264"/>
    </row>
    <row r="4869" spans="2:12" ht="15" x14ac:dyDescent="0.25">
      <c r="B4869" s="247" t="s">
        <v>1449</v>
      </c>
      <c r="C4869" s="248" t="s">
        <v>24</v>
      </c>
      <c r="D4869" s="247" t="s">
        <v>50</v>
      </c>
      <c r="E4869" s="247" t="s">
        <v>45</v>
      </c>
      <c r="F4869" s="520" t="s">
        <v>2152</v>
      </c>
      <c r="G4869" s="520"/>
      <c r="H4869" s="249" t="s">
        <v>39</v>
      </c>
      <c r="I4869" s="248" t="s">
        <v>41</v>
      </c>
      <c r="J4869" s="248" t="s">
        <v>2271</v>
      </c>
      <c r="K4869" s="248" t="s">
        <v>82</v>
      </c>
      <c r="L4869" s="248" t="s">
        <v>40</v>
      </c>
    </row>
    <row r="4870" spans="2:12" ht="25.5" x14ac:dyDescent="0.25">
      <c r="B4870" s="250" t="s">
        <v>2272</v>
      </c>
      <c r="C4870" s="251" t="s">
        <v>1324</v>
      </c>
      <c r="D4870" s="250" t="s">
        <v>229</v>
      </c>
      <c r="E4870" s="250" t="s">
        <v>1325</v>
      </c>
      <c r="F4870" s="521">
        <v>7</v>
      </c>
      <c r="G4870" s="521"/>
      <c r="H4870" s="252" t="s">
        <v>279</v>
      </c>
      <c r="I4870" s="253">
        <v>1</v>
      </c>
      <c r="J4870" s="254"/>
      <c r="K4870" s="254">
        <v>3.05</v>
      </c>
      <c r="L4870" s="254">
        <v>3.05</v>
      </c>
    </row>
    <row r="4871" spans="2:12" ht="25.5" x14ac:dyDescent="0.25">
      <c r="B4871" s="255" t="s">
        <v>2273</v>
      </c>
      <c r="C4871" s="256" t="s">
        <v>3690</v>
      </c>
      <c r="D4871" s="255" t="s">
        <v>229</v>
      </c>
      <c r="E4871" s="255" t="s">
        <v>3691</v>
      </c>
      <c r="F4871" s="518" t="s">
        <v>2283</v>
      </c>
      <c r="G4871" s="518"/>
      <c r="H4871" s="257" t="s">
        <v>268</v>
      </c>
      <c r="I4871" s="258">
        <v>1</v>
      </c>
      <c r="J4871" s="258">
        <v>0</v>
      </c>
      <c r="K4871" s="259">
        <v>1.85</v>
      </c>
      <c r="L4871" s="259">
        <v>1.85</v>
      </c>
    </row>
    <row r="4872" spans="2:12" ht="25.5" x14ac:dyDescent="0.25">
      <c r="B4872" s="255" t="s">
        <v>2273</v>
      </c>
      <c r="C4872" s="256" t="s">
        <v>2176</v>
      </c>
      <c r="D4872" s="255" t="s">
        <v>229</v>
      </c>
      <c r="E4872" s="255" t="s">
        <v>2177</v>
      </c>
      <c r="F4872" s="518" t="s">
        <v>2162</v>
      </c>
      <c r="G4872" s="518"/>
      <c r="H4872" s="257" t="s">
        <v>231</v>
      </c>
      <c r="I4872" s="258">
        <v>0.03</v>
      </c>
      <c r="J4872" s="258">
        <v>0</v>
      </c>
      <c r="K4872" s="259">
        <v>23.41</v>
      </c>
      <c r="L4872" s="259">
        <v>0.7</v>
      </c>
    </row>
    <row r="4873" spans="2:12" ht="25.5" x14ac:dyDescent="0.25">
      <c r="B4873" s="255" t="s">
        <v>2273</v>
      </c>
      <c r="C4873" s="256" t="s">
        <v>2163</v>
      </c>
      <c r="D4873" s="255" t="s">
        <v>229</v>
      </c>
      <c r="E4873" s="255" t="s">
        <v>2164</v>
      </c>
      <c r="F4873" s="518" t="s">
        <v>2162</v>
      </c>
      <c r="G4873" s="518"/>
      <c r="H4873" s="257" t="s">
        <v>231</v>
      </c>
      <c r="I4873" s="258">
        <v>0.03</v>
      </c>
      <c r="J4873" s="258">
        <v>0</v>
      </c>
      <c r="K4873" s="259">
        <v>16.78</v>
      </c>
      <c r="L4873" s="259">
        <v>0.5</v>
      </c>
    </row>
    <row r="4874" spans="2:12" ht="25.5" x14ac:dyDescent="0.25">
      <c r="B4874" s="260"/>
      <c r="C4874" s="260"/>
      <c r="D4874" s="260"/>
      <c r="E4874" s="260"/>
      <c r="F4874" s="260"/>
      <c r="G4874" s="260" t="s">
        <v>2274</v>
      </c>
      <c r="H4874" s="261">
        <v>0.62</v>
      </c>
      <c r="I4874" s="260" t="s">
        <v>2275</v>
      </c>
      <c r="J4874" s="261">
        <v>0.57999999999999996</v>
      </c>
      <c r="K4874" s="260" t="s">
        <v>2276</v>
      </c>
      <c r="L4874" s="261">
        <v>1.2</v>
      </c>
    </row>
    <row r="4875" spans="2:12" ht="25.5" x14ac:dyDescent="0.25">
      <c r="B4875" s="260"/>
      <c r="C4875" s="260"/>
      <c r="D4875" s="260"/>
      <c r="E4875" s="260"/>
      <c r="F4875" s="260"/>
      <c r="G4875" s="260" t="s">
        <v>2277</v>
      </c>
      <c r="H4875" s="261">
        <v>0</v>
      </c>
      <c r="I4875" s="519"/>
      <c r="J4875" s="519" t="s">
        <v>2278</v>
      </c>
      <c r="K4875" s="260"/>
      <c r="L4875" s="261">
        <v>3.05</v>
      </c>
    </row>
    <row r="4876" spans="2:12" ht="13.5" thickBot="1" x14ac:dyDescent="0.3">
      <c r="B4876" s="222"/>
      <c r="C4876" s="222"/>
      <c r="D4876" s="222"/>
      <c r="E4876" s="222"/>
      <c r="F4876" s="222"/>
      <c r="G4876" s="222"/>
      <c r="H4876" s="222"/>
      <c r="I4876" s="222" t="s">
        <v>2279</v>
      </c>
      <c r="J4876" s="262" t="s">
        <v>2810</v>
      </c>
      <c r="K4876" s="222" t="s">
        <v>2280</v>
      </c>
      <c r="L4876" s="263">
        <v>39.65</v>
      </c>
    </row>
    <row r="4877" spans="2:12" ht="13.5" thickTop="1" x14ac:dyDescent="0.25">
      <c r="B4877" s="264"/>
      <c r="C4877" s="264"/>
      <c r="D4877" s="264"/>
      <c r="E4877" s="264"/>
      <c r="F4877" s="264"/>
      <c r="G4877" s="264"/>
      <c r="H4877" s="264"/>
      <c r="I4877" s="264"/>
      <c r="J4877" s="264"/>
      <c r="K4877" s="264"/>
      <c r="L4877" s="264"/>
    </row>
    <row r="4878" spans="2:12" ht="15" x14ac:dyDescent="0.25">
      <c r="B4878" s="247" t="s">
        <v>1450</v>
      </c>
      <c r="C4878" s="248" t="s">
        <v>24</v>
      </c>
      <c r="D4878" s="247" t="s">
        <v>50</v>
      </c>
      <c r="E4878" s="247" t="s">
        <v>45</v>
      </c>
      <c r="F4878" s="520" t="s">
        <v>2152</v>
      </c>
      <c r="G4878" s="520"/>
      <c r="H4878" s="249" t="s">
        <v>39</v>
      </c>
      <c r="I4878" s="248" t="s">
        <v>41</v>
      </c>
      <c r="J4878" s="248" t="s">
        <v>2271</v>
      </c>
      <c r="K4878" s="248" t="s">
        <v>82</v>
      </c>
      <c r="L4878" s="248" t="s">
        <v>40</v>
      </c>
    </row>
    <row r="4879" spans="2:12" ht="25.5" x14ac:dyDescent="0.25">
      <c r="B4879" s="250" t="s">
        <v>2272</v>
      </c>
      <c r="C4879" s="251" t="s">
        <v>1318</v>
      </c>
      <c r="D4879" s="250" t="s">
        <v>229</v>
      </c>
      <c r="E4879" s="250" t="s">
        <v>1319</v>
      </c>
      <c r="F4879" s="521">
        <v>7</v>
      </c>
      <c r="G4879" s="521"/>
      <c r="H4879" s="252" t="s">
        <v>279</v>
      </c>
      <c r="I4879" s="253">
        <v>1</v>
      </c>
      <c r="J4879" s="254"/>
      <c r="K4879" s="254">
        <v>1.48</v>
      </c>
      <c r="L4879" s="254">
        <v>1.48</v>
      </c>
    </row>
    <row r="4880" spans="2:12" ht="25.5" x14ac:dyDescent="0.25">
      <c r="B4880" s="255" t="s">
        <v>2273</v>
      </c>
      <c r="C4880" s="256" t="s">
        <v>2176</v>
      </c>
      <c r="D4880" s="255" t="s">
        <v>229</v>
      </c>
      <c r="E4880" s="255" t="s">
        <v>2177</v>
      </c>
      <c r="F4880" s="518" t="s">
        <v>2162</v>
      </c>
      <c r="G4880" s="518"/>
      <c r="H4880" s="257" t="s">
        <v>231</v>
      </c>
      <c r="I4880" s="258">
        <v>0.01</v>
      </c>
      <c r="J4880" s="258">
        <v>0</v>
      </c>
      <c r="K4880" s="259">
        <v>23.41</v>
      </c>
      <c r="L4880" s="259">
        <v>0.23</v>
      </c>
    </row>
    <row r="4881" spans="2:12" ht="25.5" x14ac:dyDescent="0.25">
      <c r="B4881" s="255" t="s">
        <v>2273</v>
      </c>
      <c r="C4881" s="256" t="s">
        <v>2486</v>
      </c>
      <c r="D4881" s="255" t="s">
        <v>229</v>
      </c>
      <c r="E4881" s="255" t="s">
        <v>3172</v>
      </c>
      <c r="F4881" s="518" t="s">
        <v>2283</v>
      </c>
      <c r="G4881" s="518"/>
      <c r="H4881" s="257" t="s">
        <v>268</v>
      </c>
      <c r="I4881" s="258">
        <v>1</v>
      </c>
      <c r="J4881" s="258">
        <v>0</v>
      </c>
      <c r="K4881" s="259">
        <v>1.0900000000000001</v>
      </c>
      <c r="L4881" s="259">
        <v>1.0900000000000001</v>
      </c>
    </row>
    <row r="4882" spans="2:12" ht="25.5" x14ac:dyDescent="0.25">
      <c r="B4882" s="255" t="s">
        <v>2273</v>
      </c>
      <c r="C4882" s="256" t="s">
        <v>2163</v>
      </c>
      <c r="D4882" s="255" t="s">
        <v>229</v>
      </c>
      <c r="E4882" s="255" t="s">
        <v>2164</v>
      </c>
      <c r="F4882" s="518" t="s">
        <v>2162</v>
      </c>
      <c r="G4882" s="518"/>
      <c r="H4882" s="257" t="s">
        <v>231</v>
      </c>
      <c r="I4882" s="258">
        <v>0.01</v>
      </c>
      <c r="J4882" s="258">
        <v>0</v>
      </c>
      <c r="K4882" s="259">
        <v>16.78</v>
      </c>
      <c r="L4882" s="259">
        <v>0.17</v>
      </c>
    </row>
    <row r="4883" spans="2:12" ht="25.5" x14ac:dyDescent="0.25">
      <c r="B4883" s="260"/>
      <c r="C4883" s="260"/>
      <c r="D4883" s="260"/>
      <c r="E4883" s="260"/>
      <c r="F4883" s="260"/>
      <c r="G4883" s="260" t="s">
        <v>2274</v>
      </c>
      <c r="H4883" s="261">
        <v>0.2</v>
      </c>
      <c r="I4883" s="260" t="s">
        <v>2275</v>
      </c>
      <c r="J4883" s="261">
        <v>0.19</v>
      </c>
      <c r="K4883" s="260" t="s">
        <v>2276</v>
      </c>
      <c r="L4883" s="261">
        <v>0.39</v>
      </c>
    </row>
    <row r="4884" spans="2:12" ht="25.5" x14ac:dyDescent="0.25">
      <c r="B4884" s="260"/>
      <c r="C4884" s="260"/>
      <c r="D4884" s="260"/>
      <c r="E4884" s="260"/>
      <c r="F4884" s="260"/>
      <c r="G4884" s="260" t="s">
        <v>2277</v>
      </c>
      <c r="H4884" s="261">
        <v>0</v>
      </c>
      <c r="I4884" s="519"/>
      <c r="J4884" s="519" t="s">
        <v>2278</v>
      </c>
      <c r="K4884" s="260"/>
      <c r="L4884" s="261">
        <v>1.48</v>
      </c>
    </row>
    <row r="4885" spans="2:12" ht="13.5" thickBot="1" x14ac:dyDescent="0.3">
      <c r="B4885" s="222"/>
      <c r="C4885" s="222"/>
      <c r="D4885" s="222"/>
      <c r="E4885" s="222"/>
      <c r="F4885" s="222"/>
      <c r="G4885" s="222"/>
      <c r="H4885" s="222"/>
      <c r="I4885" s="222" t="s">
        <v>2279</v>
      </c>
      <c r="J4885" s="262" t="s">
        <v>2741</v>
      </c>
      <c r="K4885" s="222" t="s">
        <v>2280</v>
      </c>
      <c r="L4885" s="263">
        <v>5.92</v>
      </c>
    </row>
    <row r="4886" spans="2:12" ht="13.5" thickTop="1" x14ac:dyDescent="0.25">
      <c r="B4886" s="264"/>
      <c r="C4886" s="264"/>
      <c r="D4886" s="264"/>
      <c r="E4886" s="264"/>
      <c r="F4886" s="264"/>
      <c r="G4886" s="264"/>
      <c r="H4886" s="264"/>
      <c r="I4886" s="264"/>
      <c r="J4886" s="264"/>
      <c r="K4886" s="264"/>
      <c r="L4886" s="264"/>
    </row>
    <row r="4887" spans="2:12" ht="15" x14ac:dyDescent="0.25">
      <c r="B4887" s="247" t="s">
        <v>1451</v>
      </c>
      <c r="C4887" s="248" t="s">
        <v>24</v>
      </c>
      <c r="D4887" s="247" t="s">
        <v>50</v>
      </c>
      <c r="E4887" s="247" t="s">
        <v>45</v>
      </c>
      <c r="F4887" s="520" t="s">
        <v>2152</v>
      </c>
      <c r="G4887" s="520"/>
      <c r="H4887" s="249" t="s">
        <v>39</v>
      </c>
      <c r="I4887" s="248" t="s">
        <v>41</v>
      </c>
      <c r="J4887" s="248" t="s">
        <v>2271</v>
      </c>
      <c r="K4887" s="248" t="s">
        <v>82</v>
      </c>
      <c r="L4887" s="248" t="s">
        <v>40</v>
      </c>
    </row>
    <row r="4888" spans="2:12" ht="51" x14ac:dyDescent="0.25">
      <c r="B4888" s="250" t="s">
        <v>2272</v>
      </c>
      <c r="C4888" s="251" t="s">
        <v>1452</v>
      </c>
      <c r="D4888" s="250" t="s">
        <v>434</v>
      </c>
      <c r="E4888" s="250" t="s">
        <v>1453</v>
      </c>
      <c r="F4888" s="521" t="s">
        <v>2698</v>
      </c>
      <c r="G4888" s="521"/>
      <c r="H4888" s="252" t="s">
        <v>428</v>
      </c>
      <c r="I4888" s="253">
        <v>1</v>
      </c>
      <c r="J4888" s="254"/>
      <c r="K4888" s="254">
        <v>15.65</v>
      </c>
      <c r="L4888" s="254">
        <v>15.65</v>
      </c>
    </row>
    <row r="4889" spans="2:12" ht="25.5" x14ac:dyDescent="0.25">
      <c r="B4889" s="255" t="s">
        <v>2273</v>
      </c>
      <c r="C4889" s="256" t="s">
        <v>3782</v>
      </c>
      <c r="D4889" s="255" t="s">
        <v>434</v>
      </c>
      <c r="E4889" s="255" t="s">
        <v>3783</v>
      </c>
      <c r="F4889" s="518" t="s">
        <v>2283</v>
      </c>
      <c r="G4889" s="518"/>
      <c r="H4889" s="257" t="s">
        <v>428</v>
      </c>
      <c r="I4889" s="258">
        <v>1</v>
      </c>
      <c r="J4889" s="258">
        <v>0</v>
      </c>
      <c r="K4889" s="259">
        <v>2.48</v>
      </c>
      <c r="L4889" s="259">
        <v>2.48</v>
      </c>
    </row>
    <row r="4890" spans="2:12" ht="25.5" x14ac:dyDescent="0.25">
      <c r="B4890" s="255" t="s">
        <v>2273</v>
      </c>
      <c r="C4890" s="256" t="s">
        <v>2163</v>
      </c>
      <c r="D4890" s="255" t="s">
        <v>229</v>
      </c>
      <c r="E4890" s="255" t="s">
        <v>2164</v>
      </c>
      <c r="F4890" s="518" t="s">
        <v>2162</v>
      </c>
      <c r="G4890" s="518"/>
      <c r="H4890" s="257" t="s">
        <v>231</v>
      </c>
      <c r="I4890" s="258">
        <v>0.32800000000000001</v>
      </c>
      <c r="J4890" s="258">
        <v>0</v>
      </c>
      <c r="K4890" s="259">
        <v>16.78</v>
      </c>
      <c r="L4890" s="259">
        <v>5.5</v>
      </c>
    </row>
    <row r="4891" spans="2:12" ht="25.5" x14ac:dyDescent="0.25">
      <c r="B4891" s="255" t="s">
        <v>2273</v>
      </c>
      <c r="C4891" s="256" t="s">
        <v>2176</v>
      </c>
      <c r="D4891" s="255" t="s">
        <v>229</v>
      </c>
      <c r="E4891" s="255" t="s">
        <v>2177</v>
      </c>
      <c r="F4891" s="518" t="s">
        <v>2162</v>
      </c>
      <c r="G4891" s="518"/>
      <c r="H4891" s="257" t="s">
        <v>231</v>
      </c>
      <c r="I4891" s="258">
        <v>0.32800000000000001</v>
      </c>
      <c r="J4891" s="258">
        <v>0</v>
      </c>
      <c r="K4891" s="259">
        <v>23.41</v>
      </c>
      <c r="L4891" s="259">
        <v>7.68</v>
      </c>
    </row>
    <row r="4892" spans="2:12" ht="25.5" x14ac:dyDescent="0.25">
      <c r="B4892" s="260"/>
      <c r="C4892" s="260"/>
      <c r="D4892" s="260"/>
      <c r="E4892" s="260"/>
      <c r="F4892" s="260"/>
      <c r="G4892" s="260" t="s">
        <v>2274</v>
      </c>
      <c r="H4892" s="261">
        <v>6.76</v>
      </c>
      <c r="I4892" s="260" t="s">
        <v>2275</v>
      </c>
      <c r="J4892" s="261">
        <v>6.41</v>
      </c>
      <c r="K4892" s="260" t="s">
        <v>2276</v>
      </c>
      <c r="L4892" s="261">
        <v>13.17</v>
      </c>
    </row>
    <row r="4893" spans="2:12" ht="25.5" x14ac:dyDescent="0.25">
      <c r="B4893" s="260"/>
      <c r="C4893" s="260"/>
      <c r="D4893" s="260"/>
      <c r="E4893" s="260"/>
      <c r="F4893" s="260"/>
      <c r="G4893" s="260" t="s">
        <v>2277</v>
      </c>
      <c r="H4893" s="261">
        <v>0</v>
      </c>
      <c r="I4893" s="519"/>
      <c r="J4893" s="519" t="s">
        <v>2278</v>
      </c>
      <c r="K4893" s="260"/>
      <c r="L4893" s="261">
        <v>15.65</v>
      </c>
    </row>
    <row r="4894" spans="2:12" ht="13.5" thickBot="1" x14ac:dyDescent="0.3">
      <c r="B4894" s="222"/>
      <c r="C4894" s="222"/>
      <c r="D4894" s="222"/>
      <c r="E4894" s="222"/>
      <c r="F4894" s="222"/>
      <c r="G4894" s="222"/>
      <c r="H4894" s="222"/>
      <c r="I4894" s="222" t="s">
        <v>2279</v>
      </c>
      <c r="J4894" s="262" t="s">
        <v>2741</v>
      </c>
      <c r="K4894" s="222" t="s">
        <v>2280</v>
      </c>
      <c r="L4894" s="263">
        <v>62.6</v>
      </c>
    </row>
    <row r="4895" spans="2:12" ht="13.5" thickTop="1" x14ac:dyDescent="0.25">
      <c r="B4895" s="264"/>
      <c r="C4895" s="264"/>
      <c r="D4895" s="264"/>
      <c r="E4895" s="264"/>
      <c r="F4895" s="264"/>
      <c r="G4895" s="264"/>
      <c r="H4895" s="264"/>
      <c r="I4895" s="264"/>
      <c r="J4895" s="264"/>
      <c r="K4895" s="264"/>
      <c r="L4895" s="264"/>
    </row>
    <row r="4896" spans="2:12" ht="15" x14ac:dyDescent="0.25">
      <c r="B4896" s="247" t="s">
        <v>1454</v>
      </c>
      <c r="C4896" s="248" t="s">
        <v>24</v>
      </c>
      <c r="D4896" s="247" t="s">
        <v>50</v>
      </c>
      <c r="E4896" s="247" t="s">
        <v>45</v>
      </c>
      <c r="F4896" s="520" t="s">
        <v>2152</v>
      </c>
      <c r="G4896" s="520"/>
      <c r="H4896" s="249" t="s">
        <v>39</v>
      </c>
      <c r="I4896" s="248" t="s">
        <v>41</v>
      </c>
      <c r="J4896" s="248" t="s">
        <v>2271</v>
      </c>
      <c r="K4896" s="248" t="s">
        <v>82</v>
      </c>
      <c r="L4896" s="248" t="s">
        <v>40</v>
      </c>
    </row>
    <row r="4897" spans="2:12" ht="25.5" x14ac:dyDescent="0.25">
      <c r="B4897" s="250" t="s">
        <v>2272</v>
      </c>
      <c r="C4897" s="251" t="s">
        <v>1455</v>
      </c>
      <c r="D4897" s="250" t="s">
        <v>229</v>
      </c>
      <c r="E4897" s="250" t="s">
        <v>1456</v>
      </c>
      <c r="F4897" s="521">
        <v>7</v>
      </c>
      <c r="G4897" s="521"/>
      <c r="H4897" s="252" t="s">
        <v>268</v>
      </c>
      <c r="I4897" s="253">
        <v>1</v>
      </c>
      <c r="J4897" s="254"/>
      <c r="K4897" s="254">
        <v>763.57</v>
      </c>
      <c r="L4897" s="254">
        <v>763.57</v>
      </c>
    </row>
    <row r="4898" spans="2:12" ht="25.5" x14ac:dyDescent="0.25">
      <c r="B4898" s="255" t="s">
        <v>2273</v>
      </c>
      <c r="C4898" s="256" t="s">
        <v>3784</v>
      </c>
      <c r="D4898" s="255" t="s">
        <v>229</v>
      </c>
      <c r="E4898" s="255" t="s">
        <v>3785</v>
      </c>
      <c r="F4898" s="518" t="s">
        <v>2283</v>
      </c>
      <c r="G4898" s="518"/>
      <c r="H4898" s="257" t="s">
        <v>268</v>
      </c>
      <c r="I4898" s="258">
        <v>1</v>
      </c>
      <c r="J4898" s="258">
        <v>0</v>
      </c>
      <c r="K4898" s="259">
        <v>756.88</v>
      </c>
      <c r="L4898" s="259">
        <v>756.88</v>
      </c>
    </row>
    <row r="4899" spans="2:12" ht="25.5" x14ac:dyDescent="0.25">
      <c r="B4899" s="255" t="s">
        <v>2273</v>
      </c>
      <c r="C4899" s="256" t="s">
        <v>2176</v>
      </c>
      <c r="D4899" s="255" t="s">
        <v>229</v>
      </c>
      <c r="E4899" s="255" t="s">
        <v>2177</v>
      </c>
      <c r="F4899" s="518" t="s">
        <v>2162</v>
      </c>
      <c r="G4899" s="518"/>
      <c r="H4899" s="257" t="s">
        <v>231</v>
      </c>
      <c r="I4899" s="258">
        <v>0.16669999999999999</v>
      </c>
      <c r="J4899" s="258">
        <v>0</v>
      </c>
      <c r="K4899" s="259">
        <v>23.41</v>
      </c>
      <c r="L4899" s="259">
        <v>3.9</v>
      </c>
    </row>
    <row r="4900" spans="2:12" ht="25.5" x14ac:dyDescent="0.25">
      <c r="B4900" s="255" t="s">
        <v>2273</v>
      </c>
      <c r="C4900" s="256" t="s">
        <v>2163</v>
      </c>
      <c r="D4900" s="255" t="s">
        <v>229</v>
      </c>
      <c r="E4900" s="255" t="s">
        <v>2164</v>
      </c>
      <c r="F4900" s="518" t="s">
        <v>2162</v>
      </c>
      <c r="G4900" s="518"/>
      <c r="H4900" s="257" t="s">
        <v>231</v>
      </c>
      <c r="I4900" s="258">
        <v>0.16669999999999999</v>
      </c>
      <c r="J4900" s="258">
        <v>0</v>
      </c>
      <c r="K4900" s="259">
        <v>16.78</v>
      </c>
      <c r="L4900" s="259">
        <v>2.8</v>
      </c>
    </row>
    <row r="4901" spans="2:12" ht="25.5" x14ac:dyDescent="0.25">
      <c r="B4901" s="260"/>
      <c r="C4901" s="260"/>
      <c r="D4901" s="260"/>
      <c r="E4901" s="260"/>
      <c r="F4901" s="260"/>
      <c r="G4901" s="260" t="s">
        <v>2274</v>
      </c>
      <c r="H4901" s="261">
        <v>3.44</v>
      </c>
      <c r="I4901" s="260" t="s">
        <v>2275</v>
      </c>
      <c r="J4901" s="261">
        <v>3.25</v>
      </c>
      <c r="K4901" s="260" t="s">
        <v>2276</v>
      </c>
      <c r="L4901" s="261">
        <v>6.69</v>
      </c>
    </row>
    <row r="4902" spans="2:12" ht="25.5" x14ac:dyDescent="0.25">
      <c r="B4902" s="260"/>
      <c r="C4902" s="260"/>
      <c r="D4902" s="260"/>
      <c r="E4902" s="260"/>
      <c r="F4902" s="260"/>
      <c r="G4902" s="260" t="s">
        <v>2277</v>
      </c>
      <c r="H4902" s="261">
        <v>0</v>
      </c>
      <c r="I4902" s="519"/>
      <c r="J4902" s="519" t="s">
        <v>2278</v>
      </c>
      <c r="K4902" s="260"/>
      <c r="L4902" s="261">
        <v>763.57</v>
      </c>
    </row>
    <row r="4903" spans="2:12" ht="13.5" thickBot="1" x14ac:dyDescent="0.3">
      <c r="B4903" s="222"/>
      <c r="C4903" s="222"/>
      <c r="D4903" s="222"/>
      <c r="E4903" s="222"/>
      <c r="F4903" s="222"/>
      <c r="G4903" s="222"/>
      <c r="H4903" s="222"/>
      <c r="I4903" s="222" t="s">
        <v>2279</v>
      </c>
      <c r="J4903" s="262" t="s">
        <v>2553</v>
      </c>
      <c r="K4903" s="222" t="s">
        <v>2280</v>
      </c>
      <c r="L4903" s="263">
        <v>763.57</v>
      </c>
    </row>
    <row r="4904" spans="2:12" ht="13.5" thickTop="1" x14ac:dyDescent="0.25">
      <c r="B4904" s="264"/>
      <c r="C4904" s="264"/>
      <c r="D4904" s="264"/>
      <c r="E4904" s="264"/>
      <c r="F4904" s="264"/>
      <c r="G4904" s="264"/>
      <c r="H4904" s="264"/>
      <c r="I4904" s="264"/>
      <c r="J4904" s="264"/>
      <c r="K4904" s="264"/>
      <c r="L4904" s="264"/>
    </row>
    <row r="4905" spans="2:12" ht="15" x14ac:dyDescent="0.25">
      <c r="B4905" s="247" t="s">
        <v>1457</v>
      </c>
      <c r="C4905" s="248" t="s">
        <v>24</v>
      </c>
      <c r="D4905" s="247" t="s">
        <v>50</v>
      </c>
      <c r="E4905" s="247" t="s">
        <v>45</v>
      </c>
      <c r="F4905" s="520" t="s">
        <v>2152</v>
      </c>
      <c r="G4905" s="520"/>
      <c r="H4905" s="249" t="s">
        <v>39</v>
      </c>
      <c r="I4905" s="248" t="s">
        <v>41</v>
      </c>
      <c r="J4905" s="248" t="s">
        <v>2271</v>
      </c>
      <c r="K4905" s="248" t="s">
        <v>82</v>
      </c>
      <c r="L4905" s="248" t="s">
        <v>40</v>
      </c>
    </row>
    <row r="4906" spans="2:12" ht="25.5" x14ac:dyDescent="0.25">
      <c r="B4906" s="250" t="s">
        <v>2272</v>
      </c>
      <c r="C4906" s="251" t="s">
        <v>1458</v>
      </c>
      <c r="D4906" s="250" t="s">
        <v>229</v>
      </c>
      <c r="E4906" s="250" t="s">
        <v>1459</v>
      </c>
      <c r="F4906" s="521">
        <v>7</v>
      </c>
      <c r="G4906" s="521"/>
      <c r="H4906" s="252" t="s">
        <v>279</v>
      </c>
      <c r="I4906" s="253">
        <v>1</v>
      </c>
      <c r="J4906" s="254"/>
      <c r="K4906" s="254">
        <v>73.69</v>
      </c>
      <c r="L4906" s="254">
        <v>73.69</v>
      </c>
    </row>
    <row r="4907" spans="2:12" ht="25.5" x14ac:dyDescent="0.25">
      <c r="B4907" s="255" t="s">
        <v>2273</v>
      </c>
      <c r="C4907" s="256" t="s">
        <v>3786</v>
      </c>
      <c r="D4907" s="255" t="s">
        <v>229</v>
      </c>
      <c r="E4907" s="255" t="s">
        <v>1459</v>
      </c>
      <c r="F4907" s="518" t="s">
        <v>2283</v>
      </c>
      <c r="G4907" s="518"/>
      <c r="H4907" s="257" t="s">
        <v>268</v>
      </c>
      <c r="I4907" s="258">
        <v>1</v>
      </c>
      <c r="J4907" s="258">
        <v>0</v>
      </c>
      <c r="K4907" s="259">
        <v>69.680000000000007</v>
      </c>
      <c r="L4907" s="259">
        <v>69.680000000000007</v>
      </c>
    </row>
    <row r="4908" spans="2:12" ht="25.5" x14ac:dyDescent="0.25">
      <c r="B4908" s="255" t="s">
        <v>2273</v>
      </c>
      <c r="C4908" s="256" t="s">
        <v>2163</v>
      </c>
      <c r="D4908" s="255" t="s">
        <v>229</v>
      </c>
      <c r="E4908" s="255" t="s">
        <v>2164</v>
      </c>
      <c r="F4908" s="518" t="s">
        <v>2162</v>
      </c>
      <c r="G4908" s="518"/>
      <c r="H4908" s="257" t="s">
        <v>231</v>
      </c>
      <c r="I4908" s="258">
        <v>0.1</v>
      </c>
      <c r="J4908" s="258">
        <v>0</v>
      </c>
      <c r="K4908" s="259">
        <v>16.78</v>
      </c>
      <c r="L4908" s="259">
        <v>1.68</v>
      </c>
    </row>
    <row r="4909" spans="2:12" ht="25.5" x14ac:dyDescent="0.25">
      <c r="B4909" s="255" t="s">
        <v>2273</v>
      </c>
      <c r="C4909" s="256" t="s">
        <v>2176</v>
      </c>
      <c r="D4909" s="255" t="s">
        <v>229</v>
      </c>
      <c r="E4909" s="255" t="s">
        <v>2177</v>
      </c>
      <c r="F4909" s="518" t="s">
        <v>2162</v>
      </c>
      <c r="G4909" s="518"/>
      <c r="H4909" s="257" t="s">
        <v>231</v>
      </c>
      <c r="I4909" s="258">
        <v>0.1</v>
      </c>
      <c r="J4909" s="258">
        <v>0</v>
      </c>
      <c r="K4909" s="259">
        <v>23.41</v>
      </c>
      <c r="L4909" s="259">
        <v>2.34</v>
      </c>
    </row>
    <row r="4910" spans="2:12" ht="25.5" x14ac:dyDescent="0.25">
      <c r="B4910" s="260"/>
      <c r="C4910" s="260"/>
      <c r="D4910" s="260"/>
      <c r="E4910" s="260"/>
      <c r="F4910" s="260"/>
      <c r="G4910" s="260" t="s">
        <v>2274</v>
      </c>
      <c r="H4910" s="261">
        <v>2.06</v>
      </c>
      <c r="I4910" s="260" t="s">
        <v>2275</v>
      </c>
      <c r="J4910" s="261">
        <v>1.95</v>
      </c>
      <c r="K4910" s="260" t="s">
        <v>2276</v>
      </c>
      <c r="L4910" s="261">
        <v>4.01</v>
      </c>
    </row>
    <row r="4911" spans="2:12" ht="25.5" x14ac:dyDescent="0.25">
      <c r="B4911" s="260"/>
      <c r="C4911" s="260"/>
      <c r="D4911" s="260"/>
      <c r="E4911" s="260"/>
      <c r="F4911" s="260"/>
      <c r="G4911" s="260" t="s">
        <v>2277</v>
      </c>
      <c r="H4911" s="261">
        <v>0</v>
      </c>
      <c r="I4911" s="519"/>
      <c r="J4911" s="519" t="s">
        <v>2278</v>
      </c>
      <c r="K4911" s="260"/>
      <c r="L4911" s="261">
        <v>73.69</v>
      </c>
    </row>
    <row r="4912" spans="2:12" ht="13.5" thickBot="1" x14ac:dyDescent="0.3">
      <c r="B4912" s="222"/>
      <c r="C4912" s="222"/>
      <c r="D4912" s="222"/>
      <c r="E4912" s="222"/>
      <c r="F4912" s="222"/>
      <c r="G4912" s="222"/>
      <c r="H4912" s="222"/>
      <c r="I4912" s="222" t="s">
        <v>2279</v>
      </c>
      <c r="J4912" s="262" t="s">
        <v>2553</v>
      </c>
      <c r="K4912" s="222" t="s">
        <v>2280</v>
      </c>
      <c r="L4912" s="263">
        <v>73.69</v>
      </c>
    </row>
    <row r="4913" spans="2:12" ht="13.5" thickTop="1" x14ac:dyDescent="0.25">
      <c r="B4913" s="264"/>
      <c r="C4913" s="264"/>
      <c r="D4913" s="264"/>
      <c r="E4913" s="264"/>
      <c r="F4913" s="264"/>
      <c r="G4913" s="264"/>
      <c r="H4913" s="264"/>
      <c r="I4913" s="264"/>
      <c r="J4913" s="264"/>
      <c r="K4913" s="264"/>
      <c r="L4913" s="264"/>
    </row>
    <row r="4914" spans="2:12" ht="15" x14ac:dyDescent="0.25">
      <c r="B4914" s="247" t="s">
        <v>1460</v>
      </c>
      <c r="C4914" s="248" t="s">
        <v>24</v>
      </c>
      <c r="D4914" s="247" t="s">
        <v>50</v>
      </c>
      <c r="E4914" s="247" t="s">
        <v>45</v>
      </c>
      <c r="F4914" s="520" t="s">
        <v>2152</v>
      </c>
      <c r="G4914" s="520"/>
      <c r="H4914" s="249" t="s">
        <v>39</v>
      </c>
      <c r="I4914" s="248" t="s">
        <v>41</v>
      </c>
      <c r="J4914" s="248" t="s">
        <v>82</v>
      </c>
      <c r="K4914" s="248" t="s">
        <v>40</v>
      </c>
      <c r="L4914"/>
    </row>
    <row r="4915" spans="2:12" ht="25.5" x14ac:dyDescent="0.25">
      <c r="B4915" s="250" t="s">
        <v>2272</v>
      </c>
      <c r="C4915" s="251" t="s">
        <v>1461</v>
      </c>
      <c r="D4915" s="250" t="s">
        <v>462</v>
      </c>
      <c r="E4915" s="250" t="s">
        <v>1462</v>
      </c>
      <c r="F4915" s="521" t="s">
        <v>2826</v>
      </c>
      <c r="G4915" s="521"/>
      <c r="H4915" s="252" t="s">
        <v>428</v>
      </c>
      <c r="I4915" s="253">
        <v>1</v>
      </c>
      <c r="J4915" s="254">
        <v>350.41</v>
      </c>
      <c r="K4915" s="254">
        <v>350.41</v>
      </c>
      <c r="L4915"/>
    </row>
    <row r="4916" spans="2:12" ht="15" x14ac:dyDescent="0.25">
      <c r="B4916" s="247" t="s">
        <v>38</v>
      </c>
      <c r="C4916" s="248" t="s">
        <v>24</v>
      </c>
      <c r="D4916" s="247" t="s">
        <v>50</v>
      </c>
      <c r="E4916" s="247" t="s">
        <v>45</v>
      </c>
      <c r="F4916" s="520" t="s">
        <v>2152</v>
      </c>
      <c r="G4916" s="522"/>
      <c r="H4916" s="249" t="s">
        <v>39</v>
      </c>
      <c r="I4916" s="248" t="s">
        <v>41</v>
      </c>
      <c r="J4916" s="248" t="s">
        <v>82</v>
      </c>
      <c r="K4916" s="248" t="s">
        <v>40</v>
      </c>
      <c r="L4916"/>
    </row>
    <row r="4917" spans="2:12" ht="15" x14ac:dyDescent="0.25">
      <c r="B4917" s="255" t="s">
        <v>2273</v>
      </c>
      <c r="C4917" s="256" t="s">
        <v>3787</v>
      </c>
      <c r="D4917" s="255" t="s">
        <v>462</v>
      </c>
      <c r="E4917" s="255" t="s">
        <v>3788</v>
      </c>
      <c r="F4917" s="518" t="s">
        <v>2283</v>
      </c>
      <c r="G4917" s="518"/>
      <c r="H4917" s="257" t="s">
        <v>268</v>
      </c>
      <c r="I4917" s="258">
        <v>1</v>
      </c>
      <c r="J4917" s="259" t="s">
        <v>3789</v>
      </c>
      <c r="K4917" s="270" t="s">
        <v>3789</v>
      </c>
      <c r="L4917"/>
    </row>
    <row r="4918" spans="2:12" ht="25.5" x14ac:dyDescent="0.25">
      <c r="B4918" s="255" t="s">
        <v>2273</v>
      </c>
      <c r="C4918" s="256" t="s">
        <v>2160</v>
      </c>
      <c r="D4918" s="255" t="s">
        <v>229</v>
      </c>
      <c r="E4918" s="255" t="s">
        <v>2161</v>
      </c>
      <c r="F4918" s="518" t="s">
        <v>2162</v>
      </c>
      <c r="G4918" s="518"/>
      <c r="H4918" s="257" t="s">
        <v>231</v>
      </c>
      <c r="I4918" s="258">
        <v>0.2</v>
      </c>
      <c r="J4918" s="259" t="s">
        <v>2220</v>
      </c>
      <c r="K4918" s="270" t="s">
        <v>3701</v>
      </c>
      <c r="L4918"/>
    </row>
    <row r="4919" spans="2:12" ht="25.5" x14ac:dyDescent="0.25">
      <c r="B4919" s="255" t="s">
        <v>2273</v>
      </c>
      <c r="C4919" s="256" t="s">
        <v>3719</v>
      </c>
      <c r="D4919" s="255" t="s">
        <v>229</v>
      </c>
      <c r="E4919" s="255" t="s">
        <v>3720</v>
      </c>
      <c r="F4919" s="518" t="s">
        <v>2283</v>
      </c>
      <c r="G4919" s="518"/>
      <c r="H4919" s="257" t="s">
        <v>268</v>
      </c>
      <c r="I4919" s="258">
        <v>2</v>
      </c>
      <c r="J4919" s="259" t="s">
        <v>3721</v>
      </c>
      <c r="K4919" s="270" t="s">
        <v>3164</v>
      </c>
      <c r="L4919"/>
    </row>
    <row r="4920" spans="2:12" ht="25.5" x14ac:dyDescent="0.25">
      <c r="B4920" s="255" t="s">
        <v>2273</v>
      </c>
      <c r="C4920" s="256" t="s">
        <v>2176</v>
      </c>
      <c r="D4920" s="255" t="s">
        <v>229</v>
      </c>
      <c r="E4920" s="255" t="s">
        <v>2177</v>
      </c>
      <c r="F4920" s="518" t="s">
        <v>2162</v>
      </c>
      <c r="G4920" s="518"/>
      <c r="H4920" s="257" t="s">
        <v>231</v>
      </c>
      <c r="I4920" s="258">
        <v>0.2</v>
      </c>
      <c r="J4920" s="259" t="s">
        <v>2222</v>
      </c>
      <c r="K4920" s="270" t="s">
        <v>3700</v>
      </c>
      <c r="L4920"/>
    </row>
    <row r="4921" spans="2:12" ht="25.5" x14ac:dyDescent="0.25">
      <c r="B4921" s="255" t="s">
        <v>2273</v>
      </c>
      <c r="C4921" s="256" t="s">
        <v>3723</v>
      </c>
      <c r="D4921" s="255" t="s">
        <v>229</v>
      </c>
      <c r="E4921" s="255" t="s">
        <v>3724</v>
      </c>
      <c r="F4921" s="518" t="s">
        <v>2283</v>
      </c>
      <c r="G4921" s="518"/>
      <c r="H4921" s="257" t="s">
        <v>268</v>
      </c>
      <c r="I4921" s="258">
        <v>2</v>
      </c>
      <c r="J4921" s="259" t="s">
        <v>3725</v>
      </c>
      <c r="K4921" s="270" t="s">
        <v>3726</v>
      </c>
      <c r="L4921"/>
    </row>
    <row r="4922" spans="2:12" ht="15" x14ac:dyDescent="0.25">
      <c r="B4922" s="523" t="s">
        <v>2697</v>
      </c>
      <c r="C4922" s="522"/>
      <c r="D4922" s="522"/>
      <c r="E4922" s="522"/>
      <c r="F4922" s="522"/>
      <c r="G4922" s="522"/>
      <c r="H4922" s="522"/>
      <c r="I4922" s="522"/>
      <c r="J4922" s="522"/>
      <c r="K4922" s="522"/>
      <c r="L4922"/>
    </row>
    <row r="4923" spans="2:12" ht="15" x14ac:dyDescent="0.25">
      <c r="B4923" s="247" t="s">
        <v>38</v>
      </c>
      <c r="C4923" s="248" t="s">
        <v>24</v>
      </c>
      <c r="D4923" s="247" t="s">
        <v>50</v>
      </c>
      <c r="E4923" s="247" t="s">
        <v>45</v>
      </c>
      <c r="F4923" s="520" t="s">
        <v>2152</v>
      </c>
      <c r="G4923" s="522"/>
      <c r="H4923" s="249" t="s">
        <v>39</v>
      </c>
      <c r="I4923" s="248" t="s">
        <v>41</v>
      </c>
      <c r="J4923" s="248" t="s">
        <v>82</v>
      </c>
      <c r="K4923" s="248" t="s">
        <v>40</v>
      </c>
      <c r="L4923"/>
    </row>
    <row r="4924" spans="2:12" ht="15" x14ac:dyDescent="0.25">
      <c r="B4924" s="255" t="s">
        <v>2273</v>
      </c>
      <c r="C4924" s="256" t="s">
        <v>3787</v>
      </c>
      <c r="D4924" s="255" t="s">
        <v>462</v>
      </c>
      <c r="E4924" s="255" t="s">
        <v>3788</v>
      </c>
      <c r="F4924" s="518" t="s">
        <v>2283</v>
      </c>
      <c r="G4924" s="518"/>
      <c r="H4924" s="257" t="s">
        <v>268</v>
      </c>
      <c r="I4924" s="258">
        <v>1</v>
      </c>
      <c r="J4924" s="259" t="s">
        <v>3789</v>
      </c>
      <c r="K4924" s="270" t="s">
        <v>3789</v>
      </c>
      <c r="L4924"/>
    </row>
    <row r="4925" spans="2:12" ht="25.5" x14ac:dyDescent="0.25">
      <c r="B4925" s="255" t="s">
        <v>2273</v>
      </c>
      <c r="C4925" s="256" t="s">
        <v>2160</v>
      </c>
      <c r="D4925" s="255" t="s">
        <v>229</v>
      </c>
      <c r="E4925" s="255" t="s">
        <v>2161</v>
      </c>
      <c r="F4925" s="518" t="s">
        <v>2162</v>
      </c>
      <c r="G4925" s="518"/>
      <c r="H4925" s="257" t="s">
        <v>231</v>
      </c>
      <c r="I4925" s="258">
        <v>0.2</v>
      </c>
      <c r="J4925" s="259" t="s">
        <v>2220</v>
      </c>
      <c r="K4925" s="270" t="s">
        <v>3701</v>
      </c>
      <c r="L4925"/>
    </row>
    <row r="4926" spans="2:12" ht="25.5" x14ac:dyDescent="0.25">
      <c r="B4926" s="255" t="s">
        <v>2273</v>
      </c>
      <c r="C4926" s="256" t="s">
        <v>3719</v>
      </c>
      <c r="D4926" s="255" t="s">
        <v>229</v>
      </c>
      <c r="E4926" s="255" t="s">
        <v>3720</v>
      </c>
      <c r="F4926" s="518" t="s">
        <v>2283</v>
      </c>
      <c r="G4926" s="518"/>
      <c r="H4926" s="257" t="s">
        <v>268</v>
      </c>
      <c r="I4926" s="258">
        <v>2</v>
      </c>
      <c r="J4926" s="259" t="s">
        <v>3721</v>
      </c>
      <c r="K4926" s="270" t="s">
        <v>3164</v>
      </c>
      <c r="L4926"/>
    </row>
    <row r="4927" spans="2:12" ht="25.5" x14ac:dyDescent="0.25">
      <c r="B4927" s="255" t="s">
        <v>2273</v>
      </c>
      <c r="C4927" s="256" t="s">
        <v>2176</v>
      </c>
      <c r="D4927" s="255" t="s">
        <v>229</v>
      </c>
      <c r="E4927" s="255" t="s">
        <v>2177</v>
      </c>
      <c r="F4927" s="518" t="s">
        <v>2162</v>
      </c>
      <c r="G4927" s="518"/>
      <c r="H4927" s="257" t="s">
        <v>231</v>
      </c>
      <c r="I4927" s="258">
        <v>0.2</v>
      </c>
      <c r="J4927" s="259" t="s">
        <v>2222</v>
      </c>
      <c r="K4927" s="270" t="s">
        <v>3700</v>
      </c>
      <c r="L4927"/>
    </row>
    <row r="4928" spans="2:12" ht="25.5" x14ac:dyDescent="0.25">
      <c r="B4928" s="255" t="s">
        <v>2273</v>
      </c>
      <c r="C4928" s="256" t="s">
        <v>3723</v>
      </c>
      <c r="D4928" s="255" t="s">
        <v>229</v>
      </c>
      <c r="E4928" s="255" t="s">
        <v>3724</v>
      </c>
      <c r="F4928" s="518" t="s">
        <v>2283</v>
      </c>
      <c r="G4928" s="518"/>
      <c r="H4928" s="257" t="s">
        <v>268</v>
      </c>
      <c r="I4928" s="258">
        <v>2</v>
      </c>
      <c r="J4928" s="259" t="s">
        <v>3725</v>
      </c>
      <c r="K4928" s="270" t="s">
        <v>3726</v>
      </c>
      <c r="L4928"/>
    </row>
    <row r="4929" spans="2:12" ht="25.5" x14ac:dyDescent="0.25">
      <c r="B4929" s="260"/>
      <c r="C4929" s="260"/>
      <c r="D4929" s="260"/>
      <c r="E4929" s="260"/>
      <c r="F4929" s="260" t="s">
        <v>2274</v>
      </c>
      <c r="G4929" s="261">
        <v>3.98</v>
      </c>
      <c r="H4929" s="260" t="s">
        <v>2275</v>
      </c>
      <c r="I4929" s="261">
        <v>3.76</v>
      </c>
      <c r="J4929" s="260" t="s">
        <v>2276</v>
      </c>
      <c r="K4929" s="261">
        <v>7.74</v>
      </c>
      <c r="L4929"/>
    </row>
    <row r="4930" spans="2:12" ht="25.5" x14ac:dyDescent="0.25">
      <c r="B4930" s="260"/>
      <c r="C4930" s="260"/>
      <c r="D4930" s="260"/>
      <c r="E4930" s="260"/>
      <c r="F4930" s="260" t="s">
        <v>2277</v>
      </c>
      <c r="G4930" s="261">
        <v>0</v>
      </c>
      <c r="H4930" s="260"/>
      <c r="I4930" s="519" t="s">
        <v>2278</v>
      </c>
      <c r="J4930" s="519"/>
      <c r="K4930" s="261">
        <v>350.41</v>
      </c>
      <c r="L4930"/>
    </row>
    <row r="4931" spans="2:12" ht="15.75" thickBot="1" x14ac:dyDescent="0.3">
      <c r="B4931" s="222"/>
      <c r="C4931" s="222"/>
      <c r="D4931" s="222"/>
      <c r="E4931" s="222"/>
      <c r="F4931" s="222"/>
      <c r="G4931" s="222"/>
      <c r="H4931" s="222" t="s">
        <v>2279</v>
      </c>
      <c r="I4931" s="262" t="s">
        <v>2553</v>
      </c>
      <c r="J4931" s="222" t="s">
        <v>2280</v>
      </c>
      <c r="K4931" s="263">
        <v>350.41</v>
      </c>
      <c r="L4931"/>
    </row>
    <row r="4932" spans="2:12" ht="15.75" thickTop="1" x14ac:dyDescent="0.25">
      <c r="B4932" s="264"/>
      <c r="C4932" s="264"/>
      <c r="D4932" s="264"/>
      <c r="E4932" s="264"/>
      <c r="F4932" s="264"/>
      <c r="G4932" s="264"/>
      <c r="H4932" s="264"/>
      <c r="I4932" s="264"/>
      <c r="J4932" s="264"/>
      <c r="K4932" s="264"/>
      <c r="L4932"/>
    </row>
    <row r="4933" spans="2:12" ht="15" x14ac:dyDescent="0.25">
      <c r="B4933" s="247" t="s">
        <v>1463</v>
      </c>
      <c r="C4933" s="248" t="s">
        <v>24</v>
      </c>
      <c r="D4933" s="247" t="s">
        <v>50</v>
      </c>
      <c r="E4933" s="247" t="s">
        <v>45</v>
      </c>
      <c r="F4933" s="520" t="s">
        <v>2152</v>
      </c>
      <c r="G4933" s="520"/>
      <c r="H4933" s="249" t="s">
        <v>39</v>
      </c>
      <c r="I4933" s="248" t="s">
        <v>41</v>
      </c>
      <c r="J4933" s="248" t="s">
        <v>2271</v>
      </c>
      <c r="K4933" s="248" t="s">
        <v>82</v>
      </c>
      <c r="L4933" s="248" t="s">
        <v>40</v>
      </c>
    </row>
    <row r="4934" spans="2:12" ht="25.5" x14ac:dyDescent="0.25">
      <c r="B4934" s="250" t="s">
        <v>2272</v>
      </c>
      <c r="C4934" s="251" t="s">
        <v>1464</v>
      </c>
      <c r="D4934" s="250" t="s">
        <v>1465</v>
      </c>
      <c r="E4934" s="250" t="s">
        <v>1466</v>
      </c>
      <c r="F4934" s="521" t="s">
        <v>3790</v>
      </c>
      <c r="G4934" s="521"/>
      <c r="H4934" s="252" t="s">
        <v>1467</v>
      </c>
      <c r="I4934" s="253">
        <v>1</v>
      </c>
      <c r="J4934" s="254"/>
      <c r="K4934" s="254">
        <v>274.58999999999997</v>
      </c>
      <c r="L4934" s="254">
        <v>274.58999999999997</v>
      </c>
    </row>
    <row r="4935" spans="2:12" ht="30" x14ac:dyDescent="0.25">
      <c r="B4935" s="247" t="s">
        <v>47</v>
      </c>
      <c r="C4935" s="248" t="s">
        <v>24</v>
      </c>
      <c r="D4935" s="247" t="s">
        <v>50</v>
      </c>
      <c r="E4935" s="247" t="s">
        <v>2162</v>
      </c>
      <c r="F4935" s="248" t="s">
        <v>2154</v>
      </c>
      <c r="G4935" s="522" t="s">
        <v>2638</v>
      </c>
      <c r="H4935" s="522"/>
      <c r="I4935" s="522"/>
      <c r="J4935" s="522"/>
      <c r="K4935" s="248" t="s">
        <v>2642</v>
      </c>
      <c r="L4935"/>
    </row>
    <row r="4936" spans="2:12" ht="25.5" x14ac:dyDescent="0.25">
      <c r="B4936" s="255" t="s">
        <v>2273</v>
      </c>
      <c r="C4936" s="256" t="s">
        <v>2167</v>
      </c>
      <c r="D4936" s="255" t="s">
        <v>229</v>
      </c>
      <c r="E4936" s="255" t="s">
        <v>2168</v>
      </c>
      <c r="F4936" s="258">
        <v>0.1</v>
      </c>
      <c r="G4936" s="255"/>
      <c r="H4936" s="255"/>
      <c r="I4936" s="255"/>
      <c r="J4936" s="270" t="s">
        <v>2222</v>
      </c>
      <c r="K4936" s="270" t="s">
        <v>3260</v>
      </c>
      <c r="L4936"/>
    </row>
    <row r="4937" spans="2:12" ht="15" x14ac:dyDescent="0.25">
      <c r="B4937" s="526"/>
      <c r="C4937" s="526"/>
      <c r="D4937" s="526"/>
      <c r="E4937" s="526"/>
      <c r="F4937" s="526"/>
      <c r="G4937" s="526" t="s">
        <v>2686</v>
      </c>
      <c r="H4937" s="526"/>
      <c r="I4937" s="526"/>
      <c r="J4937" s="526"/>
      <c r="K4937" s="271">
        <v>0</v>
      </c>
      <c r="L4937"/>
    </row>
    <row r="4938" spans="2:12" ht="15" x14ac:dyDescent="0.25">
      <c r="B4938" s="526"/>
      <c r="C4938" s="526"/>
      <c r="D4938" s="526"/>
      <c r="E4938" s="526"/>
      <c r="F4938" s="526"/>
      <c r="G4938" s="526" t="s">
        <v>2687</v>
      </c>
      <c r="H4938" s="526"/>
      <c r="I4938" s="526"/>
      <c r="J4938" s="526"/>
      <c r="K4938" s="222">
        <v>2.34</v>
      </c>
      <c r="L4938"/>
    </row>
    <row r="4939" spans="2:12" ht="15" x14ac:dyDescent="0.25">
      <c r="B4939" s="526"/>
      <c r="C4939" s="526"/>
      <c r="D4939" s="526"/>
      <c r="E4939" s="526"/>
      <c r="F4939" s="526"/>
      <c r="G4939" s="526" t="s">
        <v>3310</v>
      </c>
      <c r="H4939" s="526"/>
      <c r="I4939" s="526"/>
      <c r="J4939" s="526"/>
      <c r="K4939" s="222">
        <v>2.34</v>
      </c>
      <c r="L4939"/>
    </row>
    <row r="4940" spans="2:12" ht="15" x14ac:dyDescent="0.25">
      <c r="B4940" s="526"/>
      <c r="C4940" s="526"/>
      <c r="D4940" s="526"/>
      <c r="E4940" s="526"/>
      <c r="F4940" s="526"/>
      <c r="G4940" s="526" t="s">
        <v>2633</v>
      </c>
      <c r="H4940" s="526"/>
      <c r="I4940" s="526"/>
      <c r="J4940" s="526"/>
      <c r="K4940" s="222">
        <v>1</v>
      </c>
      <c r="L4940"/>
    </row>
    <row r="4941" spans="2:12" ht="15" x14ac:dyDescent="0.25">
      <c r="B4941" s="526"/>
      <c r="C4941" s="526"/>
      <c r="D4941" s="526"/>
      <c r="E4941" s="526"/>
      <c r="F4941" s="526"/>
      <c r="G4941" s="526" t="s">
        <v>2634</v>
      </c>
      <c r="H4941" s="526"/>
      <c r="I4941" s="526"/>
      <c r="J4941" s="526"/>
      <c r="K4941" s="222">
        <v>2.34</v>
      </c>
      <c r="L4941"/>
    </row>
    <row r="4942" spans="2:12" ht="30" x14ac:dyDescent="0.25">
      <c r="B4942" s="520" t="s">
        <v>2635</v>
      </c>
      <c r="C4942" s="522" t="s">
        <v>24</v>
      </c>
      <c r="D4942" s="520" t="s">
        <v>50</v>
      </c>
      <c r="E4942" s="520" t="s">
        <v>2636</v>
      </c>
      <c r="F4942" s="522" t="s">
        <v>2154</v>
      </c>
      <c r="G4942" s="248" t="s">
        <v>2153</v>
      </c>
      <c r="H4942" s="248" t="s">
        <v>2637</v>
      </c>
      <c r="I4942" s="248"/>
      <c r="J4942" s="248"/>
      <c r="K4942" s="248" t="s">
        <v>2638</v>
      </c>
      <c r="L4942"/>
    </row>
    <row r="4943" spans="2:12" ht="15" x14ac:dyDescent="0.25">
      <c r="B4943" s="255" t="s">
        <v>2273</v>
      </c>
      <c r="C4943" s="256" t="s">
        <v>3791</v>
      </c>
      <c r="D4943" s="255" t="s">
        <v>1465</v>
      </c>
      <c r="E4943" s="255" t="s">
        <v>3792</v>
      </c>
      <c r="F4943" s="258">
        <v>1</v>
      </c>
      <c r="G4943" s="257" t="s">
        <v>428</v>
      </c>
      <c r="H4943" s="527" t="s">
        <v>3793</v>
      </c>
      <c r="I4943" s="527"/>
      <c r="J4943" s="518"/>
      <c r="K4943" s="270" t="s">
        <v>3793</v>
      </c>
      <c r="L4943"/>
    </row>
    <row r="4944" spans="2:12" ht="15" x14ac:dyDescent="0.25">
      <c r="B4944" s="526"/>
      <c r="C4944" s="526"/>
      <c r="D4944" s="526"/>
      <c r="E4944" s="526"/>
      <c r="F4944" s="526"/>
      <c r="G4944" s="526" t="s">
        <v>2639</v>
      </c>
      <c r="H4944" s="526"/>
      <c r="I4944" s="526"/>
      <c r="J4944" s="526"/>
      <c r="K4944" s="222">
        <v>272.25</v>
      </c>
      <c r="L4944"/>
    </row>
    <row r="4945" spans="2:12" ht="25.5" x14ac:dyDescent="0.25">
      <c r="B4945" s="260"/>
      <c r="C4945" s="260"/>
      <c r="D4945" s="260"/>
      <c r="E4945" s="260"/>
      <c r="F4945" s="260"/>
      <c r="G4945" s="260" t="s">
        <v>2274</v>
      </c>
      <c r="H4945" s="261">
        <v>0</v>
      </c>
      <c r="I4945" s="260" t="s">
        <v>2275</v>
      </c>
      <c r="J4945" s="261">
        <v>2.34</v>
      </c>
      <c r="K4945" s="260" t="s">
        <v>2276</v>
      </c>
      <c r="L4945" s="261">
        <v>2.34</v>
      </c>
    </row>
    <row r="4946" spans="2:12" ht="25.5" x14ac:dyDescent="0.25">
      <c r="B4946" s="260"/>
      <c r="C4946" s="260"/>
      <c r="D4946" s="260"/>
      <c r="E4946" s="260"/>
      <c r="F4946" s="260"/>
      <c r="G4946" s="260" t="s">
        <v>2277</v>
      </c>
      <c r="H4946" s="261">
        <v>0</v>
      </c>
      <c r="I4946" s="519"/>
      <c r="J4946" s="519" t="s">
        <v>2278</v>
      </c>
      <c r="K4946" s="260"/>
      <c r="L4946" s="261">
        <v>274.58999999999997</v>
      </c>
    </row>
    <row r="4947" spans="2:12" ht="13.5" thickBot="1" x14ac:dyDescent="0.3">
      <c r="B4947" s="222"/>
      <c r="C4947" s="222"/>
      <c r="D4947" s="222"/>
      <c r="E4947" s="222"/>
      <c r="F4947" s="222"/>
      <c r="G4947" s="222"/>
      <c r="H4947" s="222"/>
      <c r="I4947" s="222" t="s">
        <v>2279</v>
      </c>
      <c r="J4947" s="262" t="s">
        <v>2553</v>
      </c>
      <c r="K4947" s="222" t="s">
        <v>2280</v>
      </c>
      <c r="L4947" s="263">
        <v>274.58999999999997</v>
      </c>
    </row>
    <row r="4948" spans="2:12" ht="13.5" thickTop="1" x14ac:dyDescent="0.25">
      <c r="B4948" s="264"/>
      <c r="C4948" s="264"/>
      <c r="D4948" s="264"/>
      <c r="E4948" s="264"/>
      <c r="F4948" s="264"/>
      <c r="G4948" s="264"/>
      <c r="H4948" s="264"/>
      <c r="I4948" s="264"/>
      <c r="J4948" s="264"/>
      <c r="K4948" s="264"/>
      <c r="L4948" s="264"/>
    </row>
    <row r="4949" spans="2:12" ht="25.5" x14ac:dyDescent="0.25">
      <c r="B4949" s="244" t="s">
        <v>1468</v>
      </c>
      <c r="C4949" s="244"/>
      <c r="D4949" s="244"/>
      <c r="E4949" s="244" t="s">
        <v>1469</v>
      </c>
      <c r="F4949" s="244"/>
      <c r="G4949" s="525"/>
      <c r="H4949" s="525"/>
      <c r="I4949" s="244"/>
      <c r="J4949" s="245"/>
      <c r="K4949" s="244"/>
      <c r="L4949" s="246">
        <v>29432.560000000001</v>
      </c>
    </row>
    <row r="4950" spans="2:12" ht="15" x14ac:dyDescent="0.25">
      <c r="B4950" s="247" t="s">
        <v>1470</v>
      </c>
      <c r="C4950" s="248" t="s">
        <v>24</v>
      </c>
      <c r="D4950" s="247" t="s">
        <v>50</v>
      </c>
      <c r="E4950" s="247" t="s">
        <v>45</v>
      </c>
      <c r="F4950" s="520" t="s">
        <v>2152</v>
      </c>
      <c r="G4950" s="520"/>
      <c r="H4950" s="249" t="s">
        <v>39</v>
      </c>
      <c r="I4950" s="248" t="s">
        <v>41</v>
      </c>
      <c r="J4950" s="248" t="s">
        <v>2271</v>
      </c>
      <c r="K4950" s="248" t="s">
        <v>82</v>
      </c>
      <c r="L4950" s="248" t="s">
        <v>40</v>
      </c>
    </row>
    <row r="4951" spans="2:12" ht="25.5" x14ac:dyDescent="0.25">
      <c r="B4951" s="250" t="s">
        <v>2272</v>
      </c>
      <c r="C4951" s="251" t="s">
        <v>1035</v>
      </c>
      <c r="D4951" s="250" t="s">
        <v>229</v>
      </c>
      <c r="E4951" s="250" t="s">
        <v>1036</v>
      </c>
      <c r="F4951" s="521">
        <v>7</v>
      </c>
      <c r="G4951" s="521"/>
      <c r="H4951" s="252" t="s">
        <v>628</v>
      </c>
      <c r="I4951" s="253">
        <v>1</v>
      </c>
      <c r="J4951" s="254"/>
      <c r="K4951" s="254">
        <v>16.88</v>
      </c>
      <c r="L4951" s="254">
        <v>16.88</v>
      </c>
    </row>
    <row r="4952" spans="2:12" ht="25.5" x14ac:dyDescent="0.25">
      <c r="B4952" s="255" t="s">
        <v>2273</v>
      </c>
      <c r="C4952" s="256" t="s">
        <v>2163</v>
      </c>
      <c r="D4952" s="255" t="s">
        <v>229</v>
      </c>
      <c r="E4952" s="255" t="s">
        <v>2164</v>
      </c>
      <c r="F4952" s="518" t="s">
        <v>2162</v>
      </c>
      <c r="G4952" s="518"/>
      <c r="H4952" s="257" t="s">
        <v>231</v>
      </c>
      <c r="I4952" s="258">
        <v>0.2</v>
      </c>
      <c r="J4952" s="258">
        <v>0</v>
      </c>
      <c r="K4952" s="259">
        <v>16.78</v>
      </c>
      <c r="L4952" s="259">
        <v>3.36</v>
      </c>
    </row>
    <row r="4953" spans="2:12" ht="25.5" x14ac:dyDescent="0.25">
      <c r="B4953" s="255" t="s">
        <v>2273</v>
      </c>
      <c r="C4953" s="256" t="s">
        <v>2971</v>
      </c>
      <c r="D4953" s="255" t="s">
        <v>229</v>
      </c>
      <c r="E4953" s="255" t="s">
        <v>1036</v>
      </c>
      <c r="F4953" s="518" t="s">
        <v>2283</v>
      </c>
      <c r="G4953" s="518"/>
      <c r="H4953" s="257" t="s">
        <v>292</v>
      </c>
      <c r="I4953" s="258">
        <v>1</v>
      </c>
      <c r="J4953" s="258">
        <v>0</v>
      </c>
      <c r="K4953" s="259">
        <v>8.85</v>
      </c>
      <c r="L4953" s="259">
        <v>8.85</v>
      </c>
    </row>
    <row r="4954" spans="2:12" ht="25.5" x14ac:dyDescent="0.25">
      <c r="B4954" s="255" t="s">
        <v>2273</v>
      </c>
      <c r="C4954" s="256" t="s">
        <v>2176</v>
      </c>
      <c r="D4954" s="255" t="s">
        <v>229</v>
      </c>
      <c r="E4954" s="255" t="s">
        <v>2177</v>
      </c>
      <c r="F4954" s="518" t="s">
        <v>2162</v>
      </c>
      <c r="G4954" s="518"/>
      <c r="H4954" s="257" t="s">
        <v>231</v>
      </c>
      <c r="I4954" s="258">
        <v>0.2</v>
      </c>
      <c r="J4954" s="258">
        <v>0</v>
      </c>
      <c r="K4954" s="259">
        <v>23.41</v>
      </c>
      <c r="L4954" s="259">
        <v>4.68</v>
      </c>
    </row>
    <row r="4955" spans="2:12" ht="25.5" x14ac:dyDescent="0.25">
      <c r="B4955" s="260"/>
      <c r="C4955" s="260"/>
      <c r="D4955" s="260"/>
      <c r="E4955" s="260"/>
      <c r="F4955" s="260"/>
      <c r="G4955" s="260" t="s">
        <v>2274</v>
      </c>
      <c r="H4955" s="261">
        <v>4.12</v>
      </c>
      <c r="I4955" s="260" t="s">
        <v>2275</v>
      </c>
      <c r="J4955" s="261">
        <v>3.91</v>
      </c>
      <c r="K4955" s="260" t="s">
        <v>2276</v>
      </c>
      <c r="L4955" s="261">
        <v>8.0299999999999994</v>
      </c>
    </row>
    <row r="4956" spans="2:12" ht="25.5" x14ac:dyDescent="0.25">
      <c r="B4956" s="260"/>
      <c r="C4956" s="260"/>
      <c r="D4956" s="260"/>
      <c r="E4956" s="260"/>
      <c r="F4956" s="260"/>
      <c r="G4956" s="260" t="s">
        <v>2277</v>
      </c>
      <c r="H4956" s="261">
        <v>0</v>
      </c>
      <c r="I4956" s="519"/>
      <c r="J4956" s="519" t="s">
        <v>2278</v>
      </c>
      <c r="K4956" s="260"/>
      <c r="L4956" s="261">
        <v>16.88</v>
      </c>
    </row>
    <row r="4957" spans="2:12" ht="13.5" thickBot="1" x14ac:dyDescent="0.3">
      <c r="B4957" s="222"/>
      <c r="C4957" s="222"/>
      <c r="D4957" s="222"/>
      <c r="E4957" s="222"/>
      <c r="F4957" s="222"/>
      <c r="G4957" s="222"/>
      <c r="H4957" s="222"/>
      <c r="I4957" s="222" t="s">
        <v>2279</v>
      </c>
      <c r="J4957" s="262" t="s">
        <v>2060</v>
      </c>
      <c r="K4957" s="222" t="s">
        <v>2280</v>
      </c>
      <c r="L4957" s="263">
        <v>84.4</v>
      </c>
    </row>
    <row r="4958" spans="2:12" ht="13.5" thickTop="1" x14ac:dyDescent="0.25">
      <c r="B4958" s="264"/>
      <c r="C4958" s="264"/>
      <c r="D4958" s="264"/>
      <c r="E4958" s="264"/>
      <c r="F4958" s="264"/>
      <c r="G4958" s="264"/>
      <c r="H4958" s="264"/>
      <c r="I4958" s="264"/>
      <c r="J4958" s="264"/>
      <c r="K4958" s="264"/>
      <c r="L4958" s="264"/>
    </row>
    <row r="4959" spans="2:12" ht="15" x14ac:dyDescent="0.25">
      <c r="B4959" s="247" t="s">
        <v>1471</v>
      </c>
      <c r="C4959" s="248" t="s">
        <v>24</v>
      </c>
      <c r="D4959" s="247" t="s">
        <v>50</v>
      </c>
      <c r="E4959" s="247" t="s">
        <v>45</v>
      </c>
      <c r="F4959" s="520" t="s">
        <v>2152</v>
      </c>
      <c r="G4959" s="520"/>
      <c r="H4959" s="249" t="s">
        <v>39</v>
      </c>
      <c r="I4959" s="248" t="s">
        <v>41</v>
      </c>
      <c r="J4959" s="248" t="s">
        <v>2271</v>
      </c>
      <c r="K4959" s="248" t="s">
        <v>82</v>
      </c>
      <c r="L4959" s="248" t="s">
        <v>40</v>
      </c>
    </row>
    <row r="4960" spans="2:12" ht="25.5" x14ac:dyDescent="0.25">
      <c r="B4960" s="250" t="s">
        <v>2272</v>
      </c>
      <c r="C4960" s="251" t="s">
        <v>1472</v>
      </c>
      <c r="D4960" s="250" t="s">
        <v>229</v>
      </c>
      <c r="E4960" s="250" t="s">
        <v>1473</v>
      </c>
      <c r="F4960" s="521">
        <v>7</v>
      </c>
      <c r="G4960" s="521"/>
      <c r="H4960" s="252" t="s">
        <v>628</v>
      </c>
      <c r="I4960" s="253">
        <v>1</v>
      </c>
      <c r="J4960" s="254"/>
      <c r="K4960" s="254">
        <v>41.74</v>
      </c>
      <c r="L4960" s="254">
        <v>41.74</v>
      </c>
    </row>
    <row r="4961" spans="2:12" ht="25.5" x14ac:dyDescent="0.25">
      <c r="B4961" s="255" t="s">
        <v>2273</v>
      </c>
      <c r="C4961" s="256" t="s">
        <v>2176</v>
      </c>
      <c r="D4961" s="255" t="s">
        <v>229</v>
      </c>
      <c r="E4961" s="255" t="s">
        <v>2177</v>
      </c>
      <c r="F4961" s="518" t="s">
        <v>2162</v>
      </c>
      <c r="G4961" s="518"/>
      <c r="H4961" s="257" t="s">
        <v>231</v>
      </c>
      <c r="I4961" s="258">
        <v>0.16</v>
      </c>
      <c r="J4961" s="258">
        <v>0</v>
      </c>
      <c r="K4961" s="259">
        <v>23.41</v>
      </c>
      <c r="L4961" s="259">
        <v>3.75</v>
      </c>
    </row>
    <row r="4962" spans="2:12" ht="25.5" x14ac:dyDescent="0.25">
      <c r="B4962" s="255" t="s">
        <v>2273</v>
      </c>
      <c r="C4962" s="256" t="s">
        <v>2763</v>
      </c>
      <c r="D4962" s="255" t="s">
        <v>229</v>
      </c>
      <c r="E4962" s="255" t="s">
        <v>2764</v>
      </c>
      <c r="F4962" s="518" t="s">
        <v>2283</v>
      </c>
      <c r="G4962" s="518"/>
      <c r="H4962" s="257" t="s">
        <v>292</v>
      </c>
      <c r="I4962" s="258">
        <v>1.02</v>
      </c>
      <c r="J4962" s="258">
        <v>0</v>
      </c>
      <c r="K4962" s="259">
        <v>34.630000000000003</v>
      </c>
      <c r="L4962" s="259">
        <v>35.32</v>
      </c>
    </row>
    <row r="4963" spans="2:12" ht="25.5" x14ac:dyDescent="0.25">
      <c r="B4963" s="255" t="s">
        <v>2273</v>
      </c>
      <c r="C4963" s="256" t="s">
        <v>2163</v>
      </c>
      <c r="D4963" s="255" t="s">
        <v>229</v>
      </c>
      <c r="E4963" s="255" t="s">
        <v>2164</v>
      </c>
      <c r="F4963" s="518" t="s">
        <v>2162</v>
      </c>
      <c r="G4963" s="518"/>
      <c r="H4963" s="257" t="s">
        <v>231</v>
      </c>
      <c r="I4963" s="258">
        <v>0.16</v>
      </c>
      <c r="J4963" s="258">
        <v>0</v>
      </c>
      <c r="K4963" s="259">
        <v>16.78</v>
      </c>
      <c r="L4963" s="259">
        <v>2.68</v>
      </c>
    </row>
    <row r="4964" spans="2:12" ht="25.5" x14ac:dyDescent="0.25">
      <c r="B4964" s="260"/>
      <c r="C4964" s="260"/>
      <c r="D4964" s="260"/>
      <c r="E4964" s="260"/>
      <c r="F4964" s="260"/>
      <c r="G4964" s="260" t="s">
        <v>2274</v>
      </c>
      <c r="H4964" s="261">
        <v>3.3</v>
      </c>
      <c r="I4964" s="260" t="s">
        <v>2275</v>
      </c>
      <c r="J4964" s="261">
        <v>3.12</v>
      </c>
      <c r="K4964" s="260" t="s">
        <v>2276</v>
      </c>
      <c r="L4964" s="261">
        <v>6.42</v>
      </c>
    </row>
    <row r="4965" spans="2:12" ht="25.5" x14ac:dyDescent="0.25">
      <c r="B4965" s="260"/>
      <c r="C4965" s="260"/>
      <c r="D4965" s="260"/>
      <c r="E4965" s="260"/>
      <c r="F4965" s="260"/>
      <c r="G4965" s="260" t="s">
        <v>2277</v>
      </c>
      <c r="H4965" s="261">
        <v>0</v>
      </c>
      <c r="I4965" s="519"/>
      <c r="J4965" s="519" t="s">
        <v>2278</v>
      </c>
      <c r="K4965" s="260"/>
      <c r="L4965" s="261">
        <v>41.74</v>
      </c>
    </row>
    <row r="4966" spans="2:12" ht="13.5" thickBot="1" x14ac:dyDescent="0.3">
      <c r="B4966" s="222"/>
      <c r="C4966" s="222"/>
      <c r="D4966" s="222"/>
      <c r="E4966" s="222"/>
      <c r="F4966" s="222"/>
      <c r="G4966" s="222"/>
      <c r="H4966" s="222"/>
      <c r="I4966" s="222" t="s">
        <v>2279</v>
      </c>
      <c r="J4966" s="262" t="s">
        <v>3794</v>
      </c>
      <c r="K4966" s="222" t="s">
        <v>2280</v>
      </c>
      <c r="L4966" s="263">
        <v>3301.63</v>
      </c>
    </row>
    <row r="4967" spans="2:12" ht="13.5" thickTop="1" x14ac:dyDescent="0.25">
      <c r="B4967" s="264"/>
      <c r="C4967" s="264"/>
      <c r="D4967" s="264"/>
      <c r="E4967" s="264"/>
      <c r="F4967" s="264"/>
      <c r="G4967" s="264"/>
      <c r="H4967" s="264"/>
      <c r="I4967" s="264"/>
      <c r="J4967" s="264"/>
      <c r="K4967" s="264"/>
      <c r="L4967" s="264"/>
    </row>
    <row r="4968" spans="2:12" ht="15" x14ac:dyDescent="0.25">
      <c r="B4968" s="247" t="s">
        <v>1474</v>
      </c>
      <c r="C4968" s="248" t="s">
        <v>24</v>
      </c>
      <c r="D4968" s="247" t="s">
        <v>50</v>
      </c>
      <c r="E4968" s="247" t="s">
        <v>45</v>
      </c>
      <c r="F4968" s="520" t="s">
        <v>2152</v>
      </c>
      <c r="G4968" s="520"/>
      <c r="H4968" s="249" t="s">
        <v>39</v>
      </c>
      <c r="I4968" s="248" t="s">
        <v>41</v>
      </c>
      <c r="J4968" s="248" t="s">
        <v>2271</v>
      </c>
      <c r="K4968" s="248" t="s">
        <v>82</v>
      </c>
      <c r="L4968" s="248" t="s">
        <v>40</v>
      </c>
    </row>
    <row r="4969" spans="2:12" ht="25.5" x14ac:dyDescent="0.25">
      <c r="B4969" s="250" t="s">
        <v>2272</v>
      </c>
      <c r="C4969" s="251" t="s">
        <v>1005</v>
      </c>
      <c r="D4969" s="250" t="s">
        <v>229</v>
      </c>
      <c r="E4969" s="250" t="s">
        <v>1006</v>
      </c>
      <c r="F4969" s="521">
        <v>7</v>
      </c>
      <c r="G4969" s="521"/>
      <c r="H4969" s="252" t="s">
        <v>628</v>
      </c>
      <c r="I4969" s="253">
        <v>1</v>
      </c>
      <c r="J4969" s="254"/>
      <c r="K4969" s="254">
        <v>48.88</v>
      </c>
      <c r="L4969" s="254">
        <v>48.88</v>
      </c>
    </row>
    <row r="4970" spans="2:12" ht="25.5" x14ac:dyDescent="0.25">
      <c r="B4970" s="255" t="s">
        <v>2273</v>
      </c>
      <c r="C4970" s="256" t="s">
        <v>2163</v>
      </c>
      <c r="D4970" s="255" t="s">
        <v>229</v>
      </c>
      <c r="E4970" s="255" t="s">
        <v>2164</v>
      </c>
      <c r="F4970" s="518" t="s">
        <v>2162</v>
      </c>
      <c r="G4970" s="518"/>
      <c r="H4970" s="257" t="s">
        <v>231</v>
      </c>
      <c r="I4970" s="258">
        <v>0.17</v>
      </c>
      <c r="J4970" s="258">
        <v>0</v>
      </c>
      <c r="K4970" s="259">
        <v>16.78</v>
      </c>
      <c r="L4970" s="259">
        <v>2.85</v>
      </c>
    </row>
    <row r="4971" spans="2:12" ht="25.5" x14ac:dyDescent="0.25">
      <c r="B4971" s="255" t="s">
        <v>2273</v>
      </c>
      <c r="C4971" s="256" t="s">
        <v>2176</v>
      </c>
      <c r="D4971" s="255" t="s">
        <v>229</v>
      </c>
      <c r="E4971" s="255" t="s">
        <v>2177</v>
      </c>
      <c r="F4971" s="518" t="s">
        <v>2162</v>
      </c>
      <c r="G4971" s="518"/>
      <c r="H4971" s="257" t="s">
        <v>231</v>
      </c>
      <c r="I4971" s="258">
        <v>0.17</v>
      </c>
      <c r="J4971" s="258">
        <v>0</v>
      </c>
      <c r="K4971" s="259">
        <v>23.41</v>
      </c>
      <c r="L4971" s="259">
        <v>3.98</v>
      </c>
    </row>
    <row r="4972" spans="2:12" ht="25.5" x14ac:dyDescent="0.25">
      <c r="B4972" s="255" t="s">
        <v>2273</v>
      </c>
      <c r="C4972" s="256" t="s">
        <v>2965</v>
      </c>
      <c r="D4972" s="255" t="s">
        <v>229</v>
      </c>
      <c r="E4972" s="255" t="s">
        <v>2966</v>
      </c>
      <c r="F4972" s="518" t="s">
        <v>2283</v>
      </c>
      <c r="G4972" s="518"/>
      <c r="H4972" s="257" t="s">
        <v>292</v>
      </c>
      <c r="I4972" s="258">
        <v>1.02</v>
      </c>
      <c r="J4972" s="258">
        <v>0</v>
      </c>
      <c r="K4972" s="259">
        <v>41.24</v>
      </c>
      <c r="L4972" s="259">
        <v>42.06</v>
      </c>
    </row>
    <row r="4973" spans="2:12" ht="25.5" x14ac:dyDescent="0.25">
      <c r="B4973" s="260"/>
      <c r="C4973" s="260"/>
      <c r="D4973" s="260"/>
      <c r="E4973" s="260"/>
      <c r="F4973" s="260"/>
      <c r="G4973" s="260" t="s">
        <v>2274</v>
      </c>
      <c r="H4973" s="261">
        <v>3.5</v>
      </c>
      <c r="I4973" s="260" t="s">
        <v>2275</v>
      </c>
      <c r="J4973" s="261">
        <v>3.32</v>
      </c>
      <c r="K4973" s="260" t="s">
        <v>2276</v>
      </c>
      <c r="L4973" s="261">
        <v>6.82</v>
      </c>
    </row>
    <row r="4974" spans="2:12" ht="25.5" x14ac:dyDescent="0.25">
      <c r="B4974" s="260"/>
      <c r="C4974" s="260"/>
      <c r="D4974" s="260"/>
      <c r="E4974" s="260"/>
      <c r="F4974" s="260"/>
      <c r="G4974" s="260" t="s">
        <v>2277</v>
      </c>
      <c r="H4974" s="261">
        <v>0</v>
      </c>
      <c r="I4974" s="519"/>
      <c r="J4974" s="519" t="s">
        <v>2278</v>
      </c>
      <c r="K4974" s="260"/>
      <c r="L4974" s="261">
        <v>48.88</v>
      </c>
    </row>
    <row r="4975" spans="2:12" ht="13.5" thickBot="1" x14ac:dyDescent="0.3">
      <c r="B4975" s="222"/>
      <c r="C4975" s="222"/>
      <c r="D4975" s="222"/>
      <c r="E4975" s="222"/>
      <c r="F4975" s="222"/>
      <c r="G4975" s="222"/>
      <c r="H4975" s="222"/>
      <c r="I4975" s="222" t="s">
        <v>2279</v>
      </c>
      <c r="J4975" s="262" t="s">
        <v>3795</v>
      </c>
      <c r="K4975" s="222" t="s">
        <v>2280</v>
      </c>
      <c r="L4975" s="263">
        <v>11247.29</v>
      </c>
    </row>
    <row r="4976" spans="2:12" ht="13.5" thickTop="1" x14ac:dyDescent="0.25">
      <c r="B4976" s="264"/>
      <c r="C4976" s="264"/>
      <c r="D4976" s="264"/>
      <c r="E4976" s="264"/>
      <c r="F4976" s="264"/>
      <c r="G4976" s="264"/>
      <c r="H4976" s="264"/>
      <c r="I4976" s="264"/>
      <c r="J4976" s="264"/>
      <c r="K4976" s="264"/>
      <c r="L4976" s="264"/>
    </row>
    <row r="4977" spans="2:12" ht="15" x14ac:dyDescent="0.25">
      <c r="B4977" s="247" t="s">
        <v>1475</v>
      </c>
      <c r="C4977" s="248" t="s">
        <v>24</v>
      </c>
      <c r="D4977" s="247" t="s">
        <v>50</v>
      </c>
      <c r="E4977" s="247" t="s">
        <v>45</v>
      </c>
      <c r="F4977" s="520" t="s">
        <v>2152</v>
      </c>
      <c r="G4977" s="520"/>
      <c r="H4977" s="249" t="s">
        <v>39</v>
      </c>
      <c r="I4977" s="248" t="s">
        <v>41</v>
      </c>
      <c r="J4977" s="248" t="s">
        <v>2271</v>
      </c>
      <c r="K4977" s="248" t="s">
        <v>82</v>
      </c>
      <c r="L4977" s="248" t="s">
        <v>40</v>
      </c>
    </row>
    <row r="4978" spans="2:12" ht="38.25" x14ac:dyDescent="0.25">
      <c r="B4978" s="250" t="s">
        <v>2272</v>
      </c>
      <c r="C4978" s="251" t="s">
        <v>1476</v>
      </c>
      <c r="D4978" s="250" t="s">
        <v>294</v>
      </c>
      <c r="E4978" s="250" t="s">
        <v>1477</v>
      </c>
      <c r="F4978" s="521">
        <v>42.05</v>
      </c>
      <c r="G4978" s="521"/>
      <c r="H4978" s="252" t="s">
        <v>292</v>
      </c>
      <c r="I4978" s="253">
        <v>1</v>
      </c>
      <c r="J4978" s="254"/>
      <c r="K4978" s="254">
        <v>28.46</v>
      </c>
      <c r="L4978" s="254">
        <v>28.46</v>
      </c>
    </row>
    <row r="4979" spans="2:12" ht="25.5" x14ac:dyDescent="0.25">
      <c r="B4979" s="255" t="s">
        <v>2273</v>
      </c>
      <c r="C4979" s="256" t="s">
        <v>2163</v>
      </c>
      <c r="D4979" s="255" t="s">
        <v>229</v>
      </c>
      <c r="E4979" s="255" t="s">
        <v>2164</v>
      </c>
      <c r="F4979" s="518" t="s">
        <v>2162</v>
      </c>
      <c r="G4979" s="518"/>
      <c r="H4979" s="257" t="s">
        <v>231</v>
      </c>
      <c r="I4979" s="258">
        <v>0.5</v>
      </c>
      <c r="J4979" s="258">
        <v>0</v>
      </c>
      <c r="K4979" s="259">
        <v>16.78</v>
      </c>
      <c r="L4979" s="259">
        <v>8.39</v>
      </c>
    </row>
    <row r="4980" spans="2:12" ht="38.25" x14ac:dyDescent="0.25">
      <c r="B4980" s="255" t="s">
        <v>2273</v>
      </c>
      <c r="C4980" s="256" t="s">
        <v>3796</v>
      </c>
      <c r="D4980" s="255" t="s">
        <v>294</v>
      </c>
      <c r="E4980" s="255" t="s">
        <v>3797</v>
      </c>
      <c r="F4980" s="518" t="s">
        <v>2283</v>
      </c>
      <c r="G4980" s="518"/>
      <c r="H4980" s="257" t="s">
        <v>292</v>
      </c>
      <c r="I4980" s="258">
        <v>1.0375000000000001</v>
      </c>
      <c r="J4980" s="258">
        <v>0</v>
      </c>
      <c r="K4980" s="259">
        <v>8.06</v>
      </c>
      <c r="L4980" s="259">
        <v>8.36</v>
      </c>
    </row>
    <row r="4981" spans="2:12" ht="25.5" x14ac:dyDescent="0.25">
      <c r="B4981" s="255" t="s">
        <v>2273</v>
      </c>
      <c r="C4981" s="256" t="s">
        <v>2176</v>
      </c>
      <c r="D4981" s="255" t="s">
        <v>229</v>
      </c>
      <c r="E4981" s="255" t="s">
        <v>2177</v>
      </c>
      <c r="F4981" s="518" t="s">
        <v>2162</v>
      </c>
      <c r="G4981" s="518"/>
      <c r="H4981" s="257" t="s">
        <v>231</v>
      </c>
      <c r="I4981" s="258">
        <v>0.5</v>
      </c>
      <c r="J4981" s="258">
        <v>0</v>
      </c>
      <c r="K4981" s="259">
        <v>23.41</v>
      </c>
      <c r="L4981" s="259">
        <v>11.71</v>
      </c>
    </row>
    <row r="4982" spans="2:12" ht="25.5" x14ac:dyDescent="0.25">
      <c r="B4982" s="260"/>
      <c r="C4982" s="260"/>
      <c r="D4982" s="260"/>
      <c r="E4982" s="260"/>
      <c r="F4982" s="260"/>
      <c r="G4982" s="260" t="s">
        <v>2274</v>
      </c>
      <c r="H4982" s="261">
        <v>10.32</v>
      </c>
      <c r="I4982" s="260" t="s">
        <v>2275</v>
      </c>
      <c r="J4982" s="261">
        <v>9.7799999999999994</v>
      </c>
      <c r="K4982" s="260" t="s">
        <v>2276</v>
      </c>
      <c r="L4982" s="261">
        <v>20.100000000000001</v>
      </c>
    </row>
    <row r="4983" spans="2:12" ht="25.5" x14ac:dyDescent="0.25">
      <c r="B4983" s="260"/>
      <c r="C4983" s="260"/>
      <c r="D4983" s="260"/>
      <c r="E4983" s="260"/>
      <c r="F4983" s="260"/>
      <c r="G4983" s="260" t="s">
        <v>2277</v>
      </c>
      <c r="H4983" s="261">
        <v>0</v>
      </c>
      <c r="I4983" s="519"/>
      <c r="J4983" s="519" t="s">
        <v>2278</v>
      </c>
      <c r="K4983" s="260"/>
      <c r="L4983" s="261">
        <v>28.46</v>
      </c>
    </row>
    <row r="4984" spans="2:12" ht="13.5" thickBot="1" x14ac:dyDescent="0.3">
      <c r="B4984" s="222"/>
      <c r="C4984" s="222"/>
      <c r="D4984" s="222"/>
      <c r="E4984" s="222"/>
      <c r="F4984" s="222"/>
      <c r="G4984" s="222"/>
      <c r="H4984" s="222"/>
      <c r="I4984" s="222" t="s">
        <v>2279</v>
      </c>
      <c r="J4984" s="262" t="s">
        <v>3798</v>
      </c>
      <c r="K4984" s="222" t="s">
        <v>2280</v>
      </c>
      <c r="L4984" s="263">
        <v>6944.24</v>
      </c>
    </row>
    <row r="4985" spans="2:12" ht="13.5" thickTop="1" x14ac:dyDescent="0.25">
      <c r="B4985" s="264"/>
      <c r="C4985" s="264"/>
      <c r="D4985" s="264"/>
      <c r="E4985" s="264"/>
      <c r="F4985" s="264"/>
      <c r="G4985" s="264"/>
      <c r="H4985" s="264"/>
      <c r="I4985" s="264"/>
      <c r="J4985" s="264"/>
      <c r="K4985" s="264"/>
      <c r="L4985" s="264"/>
    </row>
    <row r="4986" spans="2:12" ht="15" x14ac:dyDescent="0.25">
      <c r="B4986" s="247" t="s">
        <v>1478</v>
      </c>
      <c r="C4986" s="248" t="s">
        <v>24</v>
      </c>
      <c r="D4986" s="247" t="s">
        <v>50</v>
      </c>
      <c r="E4986" s="247" t="s">
        <v>45</v>
      </c>
      <c r="F4986" s="520" t="s">
        <v>2152</v>
      </c>
      <c r="G4986" s="520"/>
      <c r="H4986" s="249" t="s">
        <v>39</v>
      </c>
      <c r="I4986" s="248" t="s">
        <v>41</v>
      </c>
      <c r="J4986" s="248" t="s">
        <v>2271</v>
      </c>
      <c r="K4986" s="248" t="s">
        <v>82</v>
      </c>
      <c r="L4986" s="248" t="s">
        <v>40</v>
      </c>
    </row>
    <row r="4987" spans="2:12" ht="25.5" x14ac:dyDescent="0.25">
      <c r="B4987" s="250" t="s">
        <v>2272</v>
      </c>
      <c r="C4987" s="251" t="s">
        <v>1321</v>
      </c>
      <c r="D4987" s="250" t="s">
        <v>229</v>
      </c>
      <c r="E4987" s="250" t="s">
        <v>1322</v>
      </c>
      <c r="F4987" s="521">
        <v>7</v>
      </c>
      <c r="G4987" s="521"/>
      <c r="H4987" s="252" t="s">
        <v>279</v>
      </c>
      <c r="I4987" s="253">
        <v>1</v>
      </c>
      <c r="J4987" s="254"/>
      <c r="K4987" s="254">
        <v>1.59</v>
      </c>
      <c r="L4987" s="254">
        <v>1.59</v>
      </c>
    </row>
    <row r="4988" spans="2:12" ht="25.5" x14ac:dyDescent="0.25">
      <c r="B4988" s="255" t="s">
        <v>2273</v>
      </c>
      <c r="C4988" s="256" t="s">
        <v>2163</v>
      </c>
      <c r="D4988" s="255" t="s">
        <v>229</v>
      </c>
      <c r="E4988" s="255" t="s">
        <v>2164</v>
      </c>
      <c r="F4988" s="518" t="s">
        <v>2162</v>
      </c>
      <c r="G4988" s="518"/>
      <c r="H4988" s="257" t="s">
        <v>231</v>
      </c>
      <c r="I4988" s="258">
        <v>0.01</v>
      </c>
      <c r="J4988" s="258">
        <v>0</v>
      </c>
      <c r="K4988" s="259">
        <v>16.78</v>
      </c>
      <c r="L4988" s="259">
        <v>0.17</v>
      </c>
    </row>
    <row r="4989" spans="2:12" ht="25.5" x14ac:dyDescent="0.25">
      <c r="B4989" s="255" t="s">
        <v>2273</v>
      </c>
      <c r="C4989" s="256" t="s">
        <v>2176</v>
      </c>
      <c r="D4989" s="255" t="s">
        <v>229</v>
      </c>
      <c r="E4989" s="255" t="s">
        <v>2177</v>
      </c>
      <c r="F4989" s="518" t="s">
        <v>2162</v>
      </c>
      <c r="G4989" s="518"/>
      <c r="H4989" s="257" t="s">
        <v>231</v>
      </c>
      <c r="I4989" s="258">
        <v>0.01</v>
      </c>
      <c r="J4989" s="258">
        <v>0</v>
      </c>
      <c r="K4989" s="259">
        <v>23.41</v>
      </c>
      <c r="L4989" s="259">
        <v>0.23</v>
      </c>
    </row>
    <row r="4990" spans="2:12" ht="25.5" x14ac:dyDescent="0.25">
      <c r="B4990" s="255" t="s">
        <v>2273</v>
      </c>
      <c r="C4990" s="256" t="s">
        <v>3688</v>
      </c>
      <c r="D4990" s="255" t="s">
        <v>229</v>
      </c>
      <c r="E4990" s="255" t="s">
        <v>3689</v>
      </c>
      <c r="F4990" s="518" t="s">
        <v>2283</v>
      </c>
      <c r="G4990" s="518"/>
      <c r="H4990" s="257" t="s">
        <v>268</v>
      </c>
      <c r="I4990" s="258">
        <v>1</v>
      </c>
      <c r="J4990" s="258">
        <v>0</v>
      </c>
      <c r="K4990" s="259">
        <v>1.2</v>
      </c>
      <c r="L4990" s="259">
        <v>1.2</v>
      </c>
    </row>
    <row r="4991" spans="2:12" ht="25.5" x14ac:dyDescent="0.25">
      <c r="B4991" s="260"/>
      <c r="C4991" s="260"/>
      <c r="D4991" s="260"/>
      <c r="E4991" s="260"/>
      <c r="F4991" s="260"/>
      <c r="G4991" s="260" t="s">
        <v>2274</v>
      </c>
      <c r="H4991" s="261">
        <v>0.2</v>
      </c>
      <c r="I4991" s="260" t="s">
        <v>2275</v>
      </c>
      <c r="J4991" s="261">
        <v>0.19</v>
      </c>
      <c r="K4991" s="260" t="s">
        <v>2276</v>
      </c>
      <c r="L4991" s="261">
        <v>0.39</v>
      </c>
    </row>
    <row r="4992" spans="2:12" ht="25.5" x14ac:dyDescent="0.25">
      <c r="B4992" s="260"/>
      <c r="C4992" s="260"/>
      <c r="D4992" s="260"/>
      <c r="E4992" s="260"/>
      <c r="F4992" s="260"/>
      <c r="G4992" s="260" t="s">
        <v>2277</v>
      </c>
      <c r="H4992" s="261">
        <v>0</v>
      </c>
      <c r="I4992" s="519"/>
      <c r="J4992" s="519" t="s">
        <v>2278</v>
      </c>
      <c r="K4992" s="260"/>
      <c r="L4992" s="261">
        <v>1.59</v>
      </c>
    </row>
    <row r="4993" spans="2:12" ht="13.5" thickBot="1" x14ac:dyDescent="0.3">
      <c r="B4993" s="222"/>
      <c r="C4993" s="222"/>
      <c r="D4993" s="222"/>
      <c r="E4993" s="222"/>
      <c r="F4993" s="222"/>
      <c r="G4993" s="222"/>
      <c r="H4993" s="222"/>
      <c r="I4993" s="222" t="s">
        <v>2279</v>
      </c>
      <c r="J4993" s="262" t="s">
        <v>2677</v>
      </c>
      <c r="K4993" s="222" t="s">
        <v>2280</v>
      </c>
      <c r="L4993" s="263">
        <v>12.72</v>
      </c>
    </row>
    <row r="4994" spans="2:12" ht="13.5" thickTop="1" x14ac:dyDescent="0.25">
      <c r="B4994" s="264"/>
      <c r="C4994" s="264"/>
      <c r="D4994" s="264"/>
      <c r="E4994" s="264"/>
      <c r="F4994" s="264"/>
      <c r="G4994" s="264"/>
      <c r="H4994" s="264"/>
      <c r="I4994" s="264"/>
      <c r="J4994" s="264"/>
      <c r="K4994" s="264"/>
      <c r="L4994" s="264"/>
    </row>
    <row r="4995" spans="2:12" ht="15" x14ac:dyDescent="0.25">
      <c r="B4995" s="247" t="s">
        <v>1479</v>
      </c>
      <c r="C4995" s="248" t="s">
        <v>24</v>
      </c>
      <c r="D4995" s="247" t="s">
        <v>50</v>
      </c>
      <c r="E4995" s="247" t="s">
        <v>45</v>
      </c>
      <c r="F4995" s="520" t="s">
        <v>2152</v>
      </c>
      <c r="G4995" s="520"/>
      <c r="H4995" s="249" t="s">
        <v>39</v>
      </c>
      <c r="I4995" s="248" t="s">
        <v>41</v>
      </c>
      <c r="J4995" s="248" t="s">
        <v>2271</v>
      </c>
      <c r="K4995" s="248" t="s">
        <v>82</v>
      </c>
      <c r="L4995" s="248" t="s">
        <v>40</v>
      </c>
    </row>
    <row r="4996" spans="2:12" ht="25.5" x14ac:dyDescent="0.25">
      <c r="B4996" s="250" t="s">
        <v>2272</v>
      </c>
      <c r="C4996" s="251" t="s">
        <v>1480</v>
      </c>
      <c r="D4996" s="250" t="s">
        <v>229</v>
      </c>
      <c r="E4996" s="250" t="s">
        <v>1481</v>
      </c>
      <c r="F4996" s="521">
        <v>7</v>
      </c>
      <c r="G4996" s="521"/>
      <c r="H4996" s="252" t="s">
        <v>279</v>
      </c>
      <c r="I4996" s="253">
        <v>1</v>
      </c>
      <c r="J4996" s="254"/>
      <c r="K4996" s="254">
        <v>185.18</v>
      </c>
      <c r="L4996" s="254">
        <v>185.18</v>
      </c>
    </row>
    <row r="4997" spans="2:12" ht="25.5" x14ac:dyDescent="0.25">
      <c r="B4997" s="255" t="s">
        <v>2273</v>
      </c>
      <c r="C4997" s="256" t="s">
        <v>3799</v>
      </c>
      <c r="D4997" s="255" t="s">
        <v>229</v>
      </c>
      <c r="E4997" s="255" t="s">
        <v>3800</v>
      </c>
      <c r="F4997" s="518" t="s">
        <v>2283</v>
      </c>
      <c r="G4997" s="518"/>
      <c r="H4997" s="257" t="s">
        <v>268</v>
      </c>
      <c r="I4997" s="258">
        <v>1</v>
      </c>
      <c r="J4997" s="258">
        <v>0</v>
      </c>
      <c r="K4997" s="259">
        <v>124.9</v>
      </c>
      <c r="L4997" s="259">
        <v>124.9</v>
      </c>
    </row>
    <row r="4998" spans="2:12" ht="25.5" x14ac:dyDescent="0.25">
      <c r="B4998" s="255" t="s">
        <v>2273</v>
      </c>
      <c r="C4998" s="256" t="s">
        <v>2176</v>
      </c>
      <c r="D4998" s="255" t="s">
        <v>229</v>
      </c>
      <c r="E4998" s="255" t="s">
        <v>2177</v>
      </c>
      <c r="F4998" s="518" t="s">
        <v>2162</v>
      </c>
      <c r="G4998" s="518"/>
      <c r="H4998" s="257" t="s">
        <v>231</v>
      </c>
      <c r="I4998" s="258">
        <v>1.5</v>
      </c>
      <c r="J4998" s="258">
        <v>0</v>
      </c>
      <c r="K4998" s="259">
        <v>23.41</v>
      </c>
      <c r="L4998" s="259">
        <v>35.119999999999997</v>
      </c>
    </row>
    <row r="4999" spans="2:12" ht="25.5" x14ac:dyDescent="0.25">
      <c r="B4999" s="255" t="s">
        <v>2273</v>
      </c>
      <c r="C4999" s="256" t="s">
        <v>2163</v>
      </c>
      <c r="D4999" s="255" t="s">
        <v>229</v>
      </c>
      <c r="E4999" s="255" t="s">
        <v>2164</v>
      </c>
      <c r="F4999" s="518" t="s">
        <v>2162</v>
      </c>
      <c r="G4999" s="518"/>
      <c r="H4999" s="257" t="s">
        <v>231</v>
      </c>
      <c r="I4999" s="258">
        <v>1.5</v>
      </c>
      <c r="J4999" s="258">
        <v>0</v>
      </c>
      <c r="K4999" s="259">
        <v>16.78</v>
      </c>
      <c r="L4999" s="259">
        <v>25.17</v>
      </c>
    </row>
    <row r="5000" spans="2:12" ht="25.5" x14ac:dyDescent="0.25">
      <c r="B5000" s="260"/>
      <c r="C5000" s="260"/>
      <c r="D5000" s="260"/>
      <c r="E5000" s="260"/>
      <c r="F5000" s="260"/>
      <c r="G5000" s="260" t="s">
        <v>2274</v>
      </c>
      <c r="H5000" s="261">
        <v>30.96</v>
      </c>
      <c r="I5000" s="260" t="s">
        <v>2275</v>
      </c>
      <c r="J5000" s="261">
        <v>29.32</v>
      </c>
      <c r="K5000" s="260" t="s">
        <v>2276</v>
      </c>
      <c r="L5000" s="261">
        <v>60.28</v>
      </c>
    </row>
    <row r="5001" spans="2:12" ht="25.5" x14ac:dyDescent="0.25">
      <c r="B5001" s="260"/>
      <c r="C5001" s="260"/>
      <c r="D5001" s="260"/>
      <c r="E5001" s="260"/>
      <c r="F5001" s="260"/>
      <c r="G5001" s="260" t="s">
        <v>2277</v>
      </c>
      <c r="H5001" s="261">
        <v>0</v>
      </c>
      <c r="I5001" s="519"/>
      <c r="J5001" s="519" t="s">
        <v>2278</v>
      </c>
      <c r="K5001" s="260"/>
      <c r="L5001" s="261">
        <v>185.18</v>
      </c>
    </row>
    <row r="5002" spans="2:12" ht="13.5" thickBot="1" x14ac:dyDescent="0.3">
      <c r="B5002" s="222"/>
      <c r="C5002" s="222"/>
      <c r="D5002" s="222"/>
      <c r="E5002" s="222"/>
      <c r="F5002" s="222"/>
      <c r="G5002" s="222"/>
      <c r="H5002" s="222"/>
      <c r="I5002" s="222" t="s">
        <v>2279</v>
      </c>
      <c r="J5002" s="262" t="s">
        <v>2553</v>
      </c>
      <c r="K5002" s="222" t="s">
        <v>2280</v>
      </c>
      <c r="L5002" s="263">
        <v>185.18</v>
      </c>
    </row>
    <row r="5003" spans="2:12" ht="13.5" thickTop="1" x14ac:dyDescent="0.25">
      <c r="B5003" s="264"/>
      <c r="C5003" s="264"/>
      <c r="D5003" s="264"/>
      <c r="E5003" s="264"/>
      <c r="F5003" s="264"/>
      <c r="G5003" s="264"/>
      <c r="H5003" s="264"/>
      <c r="I5003" s="264"/>
      <c r="J5003" s="264"/>
      <c r="K5003" s="264"/>
      <c r="L5003" s="264"/>
    </row>
    <row r="5004" spans="2:12" ht="15" x14ac:dyDescent="0.25">
      <c r="B5004" s="247" t="s">
        <v>1482</v>
      </c>
      <c r="C5004" s="248" t="s">
        <v>24</v>
      </c>
      <c r="D5004" s="247" t="s">
        <v>50</v>
      </c>
      <c r="E5004" s="247" t="s">
        <v>45</v>
      </c>
      <c r="F5004" s="520" t="s">
        <v>2152</v>
      </c>
      <c r="G5004" s="520"/>
      <c r="H5004" s="249" t="s">
        <v>39</v>
      </c>
      <c r="I5004" s="248" t="s">
        <v>41</v>
      </c>
      <c r="J5004" s="248" t="s">
        <v>2271</v>
      </c>
      <c r="K5004" s="248" t="s">
        <v>82</v>
      </c>
      <c r="L5004" s="248" t="s">
        <v>40</v>
      </c>
    </row>
    <row r="5005" spans="2:12" ht="25.5" x14ac:dyDescent="0.25">
      <c r="B5005" s="250" t="s">
        <v>2272</v>
      </c>
      <c r="C5005" s="251" t="s">
        <v>1483</v>
      </c>
      <c r="D5005" s="250" t="s">
        <v>229</v>
      </c>
      <c r="E5005" s="250" t="s">
        <v>1484</v>
      </c>
      <c r="F5005" s="521">
        <v>7</v>
      </c>
      <c r="G5005" s="521"/>
      <c r="H5005" s="252" t="s">
        <v>279</v>
      </c>
      <c r="I5005" s="253">
        <v>1</v>
      </c>
      <c r="J5005" s="254"/>
      <c r="K5005" s="254">
        <v>133.18</v>
      </c>
      <c r="L5005" s="254">
        <v>133.18</v>
      </c>
    </row>
    <row r="5006" spans="2:12" ht="25.5" x14ac:dyDescent="0.25">
      <c r="B5006" s="255" t="s">
        <v>2273</v>
      </c>
      <c r="C5006" s="256" t="s">
        <v>2176</v>
      </c>
      <c r="D5006" s="255" t="s">
        <v>229</v>
      </c>
      <c r="E5006" s="255" t="s">
        <v>2177</v>
      </c>
      <c r="F5006" s="518" t="s">
        <v>2162</v>
      </c>
      <c r="G5006" s="518"/>
      <c r="H5006" s="257" t="s">
        <v>231</v>
      </c>
      <c r="I5006" s="258">
        <v>1</v>
      </c>
      <c r="J5006" s="258">
        <v>0</v>
      </c>
      <c r="K5006" s="259">
        <v>23.41</v>
      </c>
      <c r="L5006" s="259">
        <v>23.41</v>
      </c>
    </row>
    <row r="5007" spans="2:12" ht="25.5" x14ac:dyDescent="0.25">
      <c r="B5007" s="255" t="s">
        <v>2273</v>
      </c>
      <c r="C5007" s="256" t="s">
        <v>3801</v>
      </c>
      <c r="D5007" s="255" t="s">
        <v>229</v>
      </c>
      <c r="E5007" s="255" t="s">
        <v>3802</v>
      </c>
      <c r="F5007" s="518" t="s">
        <v>2283</v>
      </c>
      <c r="G5007" s="518"/>
      <c r="H5007" s="257" t="s">
        <v>268</v>
      </c>
      <c r="I5007" s="258">
        <v>1</v>
      </c>
      <c r="J5007" s="258">
        <v>0</v>
      </c>
      <c r="K5007" s="259">
        <v>76.989999999999995</v>
      </c>
      <c r="L5007" s="259">
        <v>76.989999999999995</v>
      </c>
    </row>
    <row r="5008" spans="2:12" ht="25.5" x14ac:dyDescent="0.25">
      <c r="B5008" s="255" t="s">
        <v>2273</v>
      </c>
      <c r="C5008" s="256" t="s">
        <v>2163</v>
      </c>
      <c r="D5008" s="255" t="s">
        <v>229</v>
      </c>
      <c r="E5008" s="255" t="s">
        <v>2164</v>
      </c>
      <c r="F5008" s="518" t="s">
        <v>2162</v>
      </c>
      <c r="G5008" s="518"/>
      <c r="H5008" s="257" t="s">
        <v>231</v>
      </c>
      <c r="I5008" s="258">
        <v>1</v>
      </c>
      <c r="J5008" s="258">
        <v>0</v>
      </c>
      <c r="K5008" s="259">
        <v>16.78</v>
      </c>
      <c r="L5008" s="259">
        <v>16.78</v>
      </c>
    </row>
    <row r="5009" spans="2:12" ht="25.5" x14ac:dyDescent="0.25">
      <c r="B5009" s="255" t="s">
        <v>2273</v>
      </c>
      <c r="C5009" s="256" t="s">
        <v>3803</v>
      </c>
      <c r="D5009" s="255" t="s">
        <v>229</v>
      </c>
      <c r="E5009" s="255" t="s">
        <v>3804</v>
      </c>
      <c r="F5009" s="518" t="s">
        <v>2283</v>
      </c>
      <c r="G5009" s="518"/>
      <c r="H5009" s="257" t="s">
        <v>268</v>
      </c>
      <c r="I5009" s="258">
        <v>4</v>
      </c>
      <c r="J5009" s="258">
        <v>0</v>
      </c>
      <c r="K5009" s="259">
        <v>4</v>
      </c>
      <c r="L5009" s="259">
        <v>16</v>
      </c>
    </row>
    <row r="5010" spans="2:12" ht="25.5" x14ac:dyDescent="0.25">
      <c r="B5010" s="260"/>
      <c r="C5010" s="260"/>
      <c r="D5010" s="260"/>
      <c r="E5010" s="260"/>
      <c r="F5010" s="260"/>
      <c r="G5010" s="260" t="s">
        <v>2274</v>
      </c>
      <c r="H5010" s="261">
        <v>20.64</v>
      </c>
      <c r="I5010" s="260" t="s">
        <v>2275</v>
      </c>
      <c r="J5010" s="261">
        <v>19.55</v>
      </c>
      <c r="K5010" s="260" t="s">
        <v>2276</v>
      </c>
      <c r="L5010" s="261">
        <v>40.19</v>
      </c>
    </row>
    <row r="5011" spans="2:12" ht="25.5" x14ac:dyDescent="0.25">
      <c r="B5011" s="260"/>
      <c r="C5011" s="260"/>
      <c r="D5011" s="260"/>
      <c r="E5011" s="260"/>
      <c r="F5011" s="260"/>
      <c r="G5011" s="260" t="s">
        <v>2277</v>
      </c>
      <c r="H5011" s="261">
        <v>0</v>
      </c>
      <c r="I5011" s="519"/>
      <c r="J5011" s="519" t="s">
        <v>2278</v>
      </c>
      <c r="K5011" s="260"/>
      <c r="L5011" s="261">
        <v>133.18</v>
      </c>
    </row>
    <row r="5012" spans="2:12" ht="13.5" thickBot="1" x14ac:dyDescent="0.3">
      <c r="B5012" s="222"/>
      <c r="C5012" s="222"/>
      <c r="D5012" s="222"/>
      <c r="E5012" s="222"/>
      <c r="F5012" s="222"/>
      <c r="G5012" s="222"/>
      <c r="H5012" s="222"/>
      <c r="I5012" s="222" t="s">
        <v>2279</v>
      </c>
      <c r="J5012" s="262" t="s">
        <v>2553</v>
      </c>
      <c r="K5012" s="222" t="s">
        <v>2280</v>
      </c>
      <c r="L5012" s="263">
        <v>133.18</v>
      </c>
    </row>
    <row r="5013" spans="2:12" ht="13.5" thickTop="1" x14ac:dyDescent="0.25">
      <c r="B5013" s="264"/>
      <c r="C5013" s="264"/>
      <c r="D5013" s="264"/>
      <c r="E5013" s="264"/>
      <c r="F5013" s="264"/>
      <c r="G5013" s="264"/>
      <c r="H5013" s="264"/>
      <c r="I5013" s="264"/>
      <c r="J5013" s="264"/>
      <c r="K5013" s="264"/>
      <c r="L5013" s="264"/>
    </row>
    <row r="5014" spans="2:12" ht="15" x14ac:dyDescent="0.25">
      <c r="B5014" s="247" t="s">
        <v>1485</v>
      </c>
      <c r="C5014" s="248" t="s">
        <v>24</v>
      </c>
      <c r="D5014" s="247" t="s">
        <v>50</v>
      </c>
      <c r="E5014" s="247" t="s">
        <v>45</v>
      </c>
      <c r="F5014" s="520" t="s">
        <v>2152</v>
      </c>
      <c r="G5014" s="520"/>
      <c r="H5014" s="249" t="s">
        <v>39</v>
      </c>
      <c r="I5014" s="248" t="s">
        <v>41</v>
      </c>
      <c r="J5014" s="248" t="s">
        <v>2271</v>
      </c>
      <c r="K5014" s="248" t="s">
        <v>82</v>
      </c>
      <c r="L5014" s="248" t="s">
        <v>40</v>
      </c>
    </row>
    <row r="5015" spans="2:12" ht="38.25" x14ac:dyDescent="0.25">
      <c r="B5015" s="250" t="s">
        <v>2272</v>
      </c>
      <c r="C5015" s="251" t="s">
        <v>1486</v>
      </c>
      <c r="D5015" s="250" t="s">
        <v>434</v>
      </c>
      <c r="E5015" s="250" t="s">
        <v>1487</v>
      </c>
      <c r="F5015" s="521" t="s">
        <v>2698</v>
      </c>
      <c r="G5015" s="521"/>
      <c r="H5015" s="252" t="s">
        <v>428</v>
      </c>
      <c r="I5015" s="253">
        <v>1</v>
      </c>
      <c r="J5015" s="254"/>
      <c r="K5015" s="254">
        <v>183.03</v>
      </c>
      <c r="L5015" s="254">
        <v>183.03</v>
      </c>
    </row>
    <row r="5016" spans="2:12" ht="25.5" x14ac:dyDescent="0.25">
      <c r="B5016" s="255" t="s">
        <v>2273</v>
      </c>
      <c r="C5016" s="256" t="s">
        <v>3805</v>
      </c>
      <c r="D5016" s="255" t="s">
        <v>434</v>
      </c>
      <c r="E5016" s="255" t="s">
        <v>3806</v>
      </c>
      <c r="F5016" s="518" t="s">
        <v>2283</v>
      </c>
      <c r="G5016" s="518"/>
      <c r="H5016" s="257" t="s">
        <v>628</v>
      </c>
      <c r="I5016" s="258">
        <v>3</v>
      </c>
      <c r="J5016" s="258">
        <v>0</v>
      </c>
      <c r="K5016" s="259">
        <v>58.78</v>
      </c>
      <c r="L5016" s="259">
        <v>176.34</v>
      </c>
    </row>
    <row r="5017" spans="2:12" ht="25.5" x14ac:dyDescent="0.25">
      <c r="B5017" s="255" t="s">
        <v>2273</v>
      </c>
      <c r="C5017" s="256" t="s">
        <v>2163</v>
      </c>
      <c r="D5017" s="255" t="s">
        <v>229</v>
      </c>
      <c r="E5017" s="255" t="s">
        <v>2164</v>
      </c>
      <c r="F5017" s="518" t="s">
        <v>2162</v>
      </c>
      <c r="G5017" s="518"/>
      <c r="H5017" s="257" t="s">
        <v>231</v>
      </c>
      <c r="I5017" s="258">
        <v>0.16669999999999999</v>
      </c>
      <c r="J5017" s="258">
        <v>0</v>
      </c>
      <c r="K5017" s="259">
        <v>16.78</v>
      </c>
      <c r="L5017" s="259">
        <v>2.8</v>
      </c>
    </row>
    <row r="5018" spans="2:12" ht="25.5" x14ac:dyDescent="0.25">
      <c r="B5018" s="255" t="s">
        <v>2273</v>
      </c>
      <c r="C5018" s="256" t="s">
        <v>2176</v>
      </c>
      <c r="D5018" s="255" t="s">
        <v>229</v>
      </c>
      <c r="E5018" s="255" t="s">
        <v>2177</v>
      </c>
      <c r="F5018" s="518" t="s">
        <v>2162</v>
      </c>
      <c r="G5018" s="518"/>
      <c r="H5018" s="257" t="s">
        <v>231</v>
      </c>
      <c r="I5018" s="258">
        <v>0.16669999999999999</v>
      </c>
      <c r="J5018" s="258">
        <v>0</v>
      </c>
      <c r="K5018" s="259">
        <v>23.41</v>
      </c>
      <c r="L5018" s="259">
        <v>3.9</v>
      </c>
    </row>
    <row r="5019" spans="2:12" ht="25.5" x14ac:dyDescent="0.25">
      <c r="B5019" s="260"/>
      <c r="C5019" s="260"/>
      <c r="D5019" s="260"/>
      <c r="E5019" s="260"/>
      <c r="F5019" s="260"/>
      <c r="G5019" s="260" t="s">
        <v>2274</v>
      </c>
      <c r="H5019" s="261">
        <v>3.44</v>
      </c>
      <c r="I5019" s="260" t="s">
        <v>2275</v>
      </c>
      <c r="J5019" s="261">
        <v>3.25</v>
      </c>
      <c r="K5019" s="260" t="s">
        <v>2276</v>
      </c>
      <c r="L5019" s="261">
        <v>6.69</v>
      </c>
    </row>
    <row r="5020" spans="2:12" ht="25.5" x14ac:dyDescent="0.25">
      <c r="B5020" s="260"/>
      <c r="C5020" s="260"/>
      <c r="D5020" s="260"/>
      <c r="E5020" s="260"/>
      <c r="F5020" s="260"/>
      <c r="G5020" s="260" t="s">
        <v>2277</v>
      </c>
      <c r="H5020" s="261">
        <v>0</v>
      </c>
      <c r="I5020" s="519"/>
      <c r="J5020" s="519" t="s">
        <v>2278</v>
      </c>
      <c r="K5020" s="260"/>
      <c r="L5020" s="261">
        <v>183.03</v>
      </c>
    </row>
    <row r="5021" spans="2:12" ht="13.5" thickBot="1" x14ac:dyDescent="0.3">
      <c r="B5021" s="222"/>
      <c r="C5021" s="222"/>
      <c r="D5021" s="222"/>
      <c r="E5021" s="222"/>
      <c r="F5021" s="222"/>
      <c r="G5021" s="222"/>
      <c r="H5021" s="222"/>
      <c r="I5021" s="222" t="s">
        <v>2279</v>
      </c>
      <c r="J5021" s="262" t="s">
        <v>2553</v>
      </c>
      <c r="K5021" s="222" t="s">
        <v>2280</v>
      </c>
      <c r="L5021" s="263">
        <v>183.03</v>
      </c>
    </row>
    <row r="5022" spans="2:12" ht="13.5" thickTop="1" x14ac:dyDescent="0.25">
      <c r="B5022" s="264"/>
      <c r="C5022" s="264"/>
      <c r="D5022" s="264"/>
      <c r="E5022" s="264"/>
      <c r="F5022" s="264"/>
      <c r="G5022" s="264"/>
      <c r="H5022" s="264"/>
      <c r="I5022" s="264"/>
      <c r="J5022" s="264"/>
      <c r="K5022" s="264"/>
      <c r="L5022" s="264"/>
    </row>
    <row r="5023" spans="2:12" ht="15" x14ac:dyDescent="0.25">
      <c r="B5023" s="247" t="s">
        <v>1488</v>
      </c>
      <c r="C5023" s="248" t="s">
        <v>24</v>
      </c>
      <c r="D5023" s="247" t="s">
        <v>50</v>
      </c>
      <c r="E5023" s="247" t="s">
        <v>45</v>
      </c>
      <c r="F5023" s="520" t="s">
        <v>2152</v>
      </c>
      <c r="G5023" s="520"/>
      <c r="H5023" s="249" t="s">
        <v>39</v>
      </c>
      <c r="I5023" s="248" t="s">
        <v>41</v>
      </c>
      <c r="J5023" s="248" t="s">
        <v>2271</v>
      </c>
      <c r="K5023" s="248" t="s">
        <v>82</v>
      </c>
      <c r="L5023" s="248" t="s">
        <v>40</v>
      </c>
    </row>
    <row r="5024" spans="2:12" ht="25.5" x14ac:dyDescent="0.25">
      <c r="B5024" s="250" t="s">
        <v>2272</v>
      </c>
      <c r="C5024" s="251" t="s">
        <v>1489</v>
      </c>
      <c r="D5024" s="250" t="s">
        <v>294</v>
      </c>
      <c r="E5024" s="250" t="s">
        <v>1490</v>
      </c>
      <c r="F5024" s="521">
        <v>42.01</v>
      </c>
      <c r="G5024" s="521"/>
      <c r="H5024" s="252" t="s">
        <v>268</v>
      </c>
      <c r="I5024" s="253">
        <v>1</v>
      </c>
      <c r="J5024" s="254"/>
      <c r="K5024" s="254">
        <v>14.23</v>
      </c>
      <c r="L5024" s="254">
        <v>14.23</v>
      </c>
    </row>
    <row r="5025" spans="2:12" ht="38.25" x14ac:dyDescent="0.25">
      <c r="B5025" s="255" t="s">
        <v>2273</v>
      </c>
      <c r="C5025" s="256" t="s">
        <v>3807</v>
      </c>
      <c r="D5025" s="255" t="s">
        <v>294</v>
      </c>
      <c r="E5025" s="255" t="s">
        <v>3808</v>
      </c>
      <c r="F5025" s="518" t="s">
        <v>2283</v>
      </c>
      <c r="G5025" s="518"/>
      <c r="H5025" s="257" t="s">
        <v>268</v>
      </c>
      <c r="I5025" s="258">
        <v>1</v>
      </c>
      <c r="J5025" s="258">
        <v>0</v>
      </c>
      <c r="K5025" s="259">
        <v>4.18</v>
      </c>
      <c r="L5025" s="259">
        <v>4.18</v>
      </c>
    </row>
    <row r="5026" spans="2:12" ht="25.5" x14ac:dyDescent="0.25">
      <c r="B5026" s="255" t="s">
        <v>2273</v>
      </c>
      <c r="C5026" s="256" t="s">
        <v>2163</v>
      </c>
      <c r="D5026" s="255" t="s">
        <v>229</v>
      </c>
      <c r="E5026" s="255" t="s">
        <v>2164</v>
      </c>
      <c r="F5026" s="518" t="s">
        <v>2162</v>
      </c>
      <c r="G5026" s="518"/>
      <c r="H5026" s="257" t="s">
        <v>231</v>
      </c>
      <c r="I5026" s="258">
        <v>0.25</v>
      </c>
      <c r="J5026" s="258">
        <v>0</v>
      </c>
      <c r="K5026" s="259">
        <v>16.78</v>
      </c>
      <c r="L5026" s="259">
        <v>4.2</v>
      </c>
    </row>
    <row r="5027" spans="2:12" ht="25.5" x14ac:dyDescent="0.25">
      <c r="B5027" s="255" t="s">
        <v>2273</v>
      </c>
      <c r="C5027" s="256" t="s">
        <v>2176</v>
      </c>
      <c r="D5027" s="255" t="s">
        <v>229</v>
      </c>
      <c r="E5027" s="255" t="s">
        <v>2177</v>
      </c>
      <c r="F5027" s="518" t="s">
        <v>2162</v>
      </c>
      <c r="G5027" s="518"/>
      <c r="H5027" s="257" t="s">
        <v>231</v>
      </c>
      <c r="I5027" s="258">
        <v>0.25</v>
      </c>
      <c r="J5027" s="258">
        <v>0</v>
      </c>
      <c r="K5027" s="259">
        <v>23.41</v>
      </c>
      <c r="L5027" s="259">
        <v>5.85</v>
      </c>
    </row>
    <row r="5028" spans="2:12" ht="25.5" x14ac:dyDescent="0.25">
      <c r="B5028" s="260"/>
      <c r="C5028" s="260"/>
      <c r="D5028" s="260"/>
      <c r="E5028" s="260"/>
      <c r="F5028" s="260"/>
      <c r="G5028" s="260" t="s">
        <v>2274</v>
      </c>
      <c r="H5028" s="261">
        <v>5.16</v>
      </c>
      <c r="I5028" s="260" t="s">
        <v>2275</v>
      </c>
      <c r="J5028" s="261">
        <v>4.8899999999999997</v>
      </c>
      <c r="K5028" s="260" t="s">
        <v>2276</v>
      </c>
      <c r="L5028" s="261">
        <v>10.050000000000001</v>
      </c>
    </row>
    <row r="5029" spans="2:12" ht="25.5" x14ac:dyDescent="0.25">
      <c r="B5029" s="260"/>
      <c r="C5029" s="260"/>
      <c r="D5029" s="260"/>
      <c r="E5029" s="260"/>
      <c r="F5029" s="260"/>
      <c r="G5029" s="260" t="s">
        <v>2277</v>
      </c>
      <c r="H5029" s="261">
        <v>0</v>
      </c>
      <c r="I5029" s="519"/>
      <c r="J5029" s="519" t="s">
        <v>2278</v>
      </c>
      <c r="K5029" s="260"/>
      <c r="L5029" s="261">
        <v>14.23</v>
      </c>
    </row>
    <row r="5030" spans="2:12" ht="13.5" thickBot="1" x14ac:dyDescent="0.3">
      <c r="B5030" s="222"/>
      <c r="C5030" s="222"/>
      <c r="D5030" s="222"/>
      <c r="E5030" s="222"/>
      <c r="F5030" s="222"/>
      <c r="G5030" s="222"/>
      <c r="H5030" s="222"/>
      <c r="I5030" s="222" t="s">
        <v>2279</v>
      </c>
      <c r="J5030" s="262" t="s">
        <v>2879</v>
      </c>
      <c r="K5030" s="222" t="s">
        <v>2280</v>
      </c>
      <c r="L5030" s="263">
        <v>369.98</v>
      </c>
    </row>
    <row r="5031" spans="2:12" ht="13.5" thickTop="1" x14ac:dyDescent="0.25">
      <c r="B5031" s="264"/>
      <c r="C5031" s="264"/>
      <c r="D5031" s="264"/>
      <c r="E5031" s="264"/>
      <c r="F5031" s="264"/>
      <c r="G5031" s="264"/>
      <c r="H5031" s="264"/>
      <c r="I5031" s="264"/>
      <c r="J5031" s="264"/>
      <c r="K5031" s="264"/>
      <c r="L5031" s="264"/>
    </row>
    <row r="5032" spans="2:12" ht="15" x14ac:dyDescent="0.25">
      <c r="B5032" s="247" t="s">
        <v>1491</v>
      </c>
      <c r="C5032" s="248" t="s">
        <v>24</v>
      </c>
      <c r="D5032" s="247" t="s">
        <v>50</v>
      </c>
      <c r="E5032" s="247" t="s">
        <v>45</v>
      </c>
      <c r="F5032" s="520" t="s">
        <v>2152</v>
      </c>
      <c r="G5032" s="520"/>
      <c r="H5032" s="249" t="s">
        <v>39</v>
      </c>
      <c r="I5032" s="248" t="s">
        <v>41</v>
      </c>
      <c r="J5032" s="248" t="s">
        <v>2271</v>
      </c>
      <c r="K5032" s="248" t="s">
        <v>82</v>
      </c>
      <c r="L5032" s="248" t="s">
        <v>40</v>
      </c>
    </row>
    <row r="5033" spans="2:12" ht="25.5" x14ac:dyDescent="0.25">
      <c r="B5033" s="250" t="s">
        <v>2272</v>
      </c>
      <c r="C5033" s="251" t="s">
        <v>1056</v>
      </c>
      <c r="D5033" s="250" t="s">
        <v>229</v>
      </c>
      <c r="E5033" s="250" t="s">
        <v>1057</v>
      </c>
      <c r="F5033" s="521">
        <v>7</v>
      </c>
      <c r="G5033" s="521"/>
      <c r="H5033" s="252" t="s">
        <v>279</v>
      </c>
      <c r="I5033" s="253">
        <v>1</v>
      </c>
      <c r="J5033" s="254"/>
      <c r="K5033" s="254">
        <v>134.21</v>
      </c>
      <c r="L5033" s="254">
        <v>134.21</v>
      </c>
    </row>
    <row r="5034" spans="2:12" ht="25.5" x14ac:dyDescent="0.25">
      <c r="B5034" s="255" t="s">
        <v>2273</v>
      </c>
      <c r="C5034" s="256" t="s">
        <v>2163</v>
      </c>
      <c r="D5034" s="255" t="s">
        <v>229</v>
      </c>
      <c r="E5034" s="255" t="s">
        <v>2164</v>
      </c>
      <c r="F5034" s="518" t="s">
        <v>2162</v>
      </c>
      <c r="G5034" s="518"/>
      <c r="H5034" s="257" t="s">
        <v>231</v>
      </c>
      <c r="I5034" s="258">
        <v>0.3</v>
      </c>
      <c r="J5034" s="258">
        <v>0</v>
      </c>
      <c r="K5034" s="259">
        <v>16.78</v>
      </c>
      <c r="L5034" s="259">
        <v>5.03</v>
      </c>
    </row>
    <row r="5035" spans="2:12" ht="25.5" x14ac:dyDescent="0.25">
      <c r="B5035" s="255" t="s">
        <v>2273</v>
      </c>
      <c r="C5035" s="256" t="s">
        <v>2577</v>
      </c>
      <c r="D5035" s="255" t="s">
        <v>229</v>
      </c>
      <c r="E5035" s="255" t="s">
        <v>2578</v>
      </c>
      <c r="F5035" s="518" t="s">
        <v>2283</v>
      </c>
      <c r="G5035" s="518"/>
      <c r="H5035" s="257" t="s">
        <v>268</v>
      </c>
      <c r="I5035" s="258">
        <v>1</v>
      </c>
      <c r="J5035" s="258">
        <v>0</v>
      </c>
      <c r="K5035" s="259">
        <v>122.16</v>
      </c>
      <c r="L5035" s="259">
        <v>122.16</v>
      </c>
    </row>
    <row r="5036" spans="2:12" ht="25.5" x14ac:dyDescent="0.25">
      <c r="B5036" s="255" t="s">
        <v>2273</v>
      </c>
      <c r="C5036" s="256" t="s">
        <v>2176</v>
      </c>
      <c r="D5036" s="255" t="s">
        <v>229</v>
      </c>
      <c r="E5036" s="255" t="s">
        <v>2177</v>
      </c>
      <c r="F5036" s="518" t="s">
        <v>2162</v>
      </c>
      <c r="G5036" s="518"/>
      <c r="H5036" s="257" t="s">
        <v>231</v>
      </c>
      <c r="I5036" s="258">
        <v>0.3</v>
      </c>
      <c r="J5036" s="258">
        <v>0</v>
      </c>
      <c r="K5036" s="259">
        <v>23.41</v>
      </c>
      <c r="L5036" s="259">
        <v>7.02</v>
      </c>
    </row>
    <row r="5037" spans="2:12" ht="25.5" x14ac:dyDescent="0.25">
      <c r="B5037" s="260"/>
      <c r="C5037" s="260"/>
      <c r="D5037" s="260"/>
      <c r="E5037" s="260"/>
      <c r="F5037" s="260"/>
      <c r="G5037" s="260" t="s">
        <v>2274</v>
      </c>
      <c r="H5037" s="261">
        <v>6.19</v>
      </c>
      <c r="I5037" s="260" t="s">
        <v>2275</v>
      </c>
      <c r="J5037" s="261">
        <v>5.86</v>
      </c>
      <c r="K5037" s="260" t="s">
        <v>2276</v>
      </c>
      <c r="L5037" s="261">
        <v>12.05</v>
      </c>
    </row>
    <row r="5038" spans="2:12" ht="25.5" x14ac:dyDescent="0.25">
      <c r="B5038" s="260"/>
      <c r="C5038" s="260"/>
      <c r="D5038" s="260"/>
      <c r="E5038" s="260"/>
      <c r="F5038" s="260"/>
      <c r="G5038" s="260" t="s">
        <v>2277</v>
      </c>
      <c r="H5038" s="261">
        <v>0</v>
      </c>
      <c r="I5038" s="519"/>
      <c r="J5038" s="519" t="s">
        <v>2278</v>
      </c>
      <c r="K5038" s="260"/>
      <c r="L5038" s="261">
        <v>134.21</v>
      </c>
    </row>
    <row r="5039" spans="2:12" ht="13.5" thickBot="1" x14ac:dyDescent="0.3">
      <c r="B5039" s="222"/>
      <c r="C5039" s="222"/>
      <c r="D5039" s="222"/>
      <c r="E5039" s="222"/>
      <c r="F5039" s="222"/>
      <c r="G5039" s="222"/>
      <c r="H5039" s="222"/>
      <c r="I5039" s="222" t="s">
        <v>2279</v>
      </c>
      <c r="J5039" s="262" t="s">
        <v>2727</v>
      </c>
      <c r="K5039" s="222" t="s">
        <v>2280</v>
      </c>
      <c r="L5039" s="263">
        <v>1207.8900000000001</v>
      </c>
    </row>
    <row r="5040" spans="2:12" ht="13.5" thickTop="1" x14ac:dyDescent="0.25">
      <c r="B5040" s="264"/>
      <c r="C5040" s="264"/>
      <c r="D5040" s="264"/>
      <c r="E5040" s="264"/>
      <c r="F5040" s="264"/>
      <c r="G5040" s="264"/>
      <c r="H5040" s="264"/>
      <c r="I5040" s="264"/>
      <c r="J5040" s="264"/>
      <c r="K5040" s="264"/>
      <c r="L5040" s="264"/>
    </row>
    <row r="5041" spans="2:12" ht="15" x14ac:dyDescent="0.25">
      <c r="B5041" s="247" t="s">
        <v>1492</v>
      </c>
      <c r="C5041" s="248" t="s">
        <v>24</v>
      </c>
      <c r="D5041" s="247" t="s">
        <v>50</v>
      </c>
      <c r="E5041" s="247" t="s">
        <v>45</v>
      </c>
      <c r="F5041" s="520" t="s">
        <v>2152</v>
      </c>
      <c r="G5041" s="520"/>
      <c r="H5041" s="249" t="s">
        <v>39</v>
      </c>
      <c r="I5041" s="248" t="s">
        <v>41</v>
      </c>
      <c r="J5041" s="248" t="s">
        <v>2271</v>
      </c>
      <c r="K5041" s="248" t="s">
        <v>82</v>
      </c>
      <c r="L5041" s="248" t="s">
        <v>40</v>
      </c>
    </row>
    <row r="5042" spans="2:12" ht="38.25" x14ac:dyDescent="0.25">
      <c r="B5042" s="250" t="s">
        <v>2272</v>
      </c>
      <c r="C5042" s="251" t="s">
        <v>1008</v>
      </c>
      <c r="D5042" s="250" t="s">
        <v>294</v>
      </c>
      <c r="E5042" s="250" t="s">
        <v>1009</v>
      </c>
      <c r="F5042" s="521">
        <v>42.05</v>
      </c>
      <c r="G5042" s="521"/>
      <c r="H5042" s="252" t="s">
        <v>268</v>
      </c>
      <c r="I5042" s="253">
        <v>1</v>
      </c>
      <c r="J5042" s="254"/>
      <c r="K5042" s="254">
        <v>27.75</v>
      </c>
      <c r="L5042" s="254">
        <v>27.75</v>
      </c>
    </row>
    <row r="5043" spans="2:12" ht="25.5" x14ac:dyDescent="0.25">
      <c r="B5043" s="255" t="s">
        <v>2273</v>
      </c>
      <c r="C5043" s="256" t="s">
        <v>2176</v>
      </c>
      <c r="D5043" s="255" t="s">
        <v>229</v>
      </c>
      <c r="E5043" s="255" t="s">
        <v>2177</v>
      </c>
      <c r="F5043" s="518" t="s">
        <v>2162</v>
      </c>
      <c r="G5043" s="518"/>
      <c r="H5043" s="257" t="s">
        <v>231</v>
      </c>
      <c r="I5043" s="258">
        <v>0.25</v>
      </c>
      <c r="J5043" s="258">
        <v>0</v>
      </c>
      <c r="K5043" s="259">
        <v>23.41</v>
      </c>
      <c r="L5043" s="259">
        <v>5.85</v>
      </c>
    </row>
    <row r="5044" spans="2:12" ht="38.25" x14ac:dyDescent="0.25">
      <c r="B5044" s="255" t="s">
        <v>2273</v>
      </c>
      <c r="C5044" s="256" t="s">
        <v>3504</v>
      </c>
      <c r="D5044" s="255" t="s">
        <v>294</v>
      </c>
      <c r="E5044" s="255" t="s">
        <v>3505</v>
      </c>
      <c r="F5044" s="518" t="s">
        <v>2283</v>
      </c>
      <c r="G5044" s="518"/>
      <c r="H5044" s="257" t="s">
        <v>268</v>
      </c>
      <c r="I5044" s="258">
        <v>1</v>
      </c>
      <c r="J5044" s="258">
        <v>0</v>
      </c>
      <c r="K5044" s="259">
        <v>17.7</v>
      </c>
      <c r="L5044" s="259">
        <v>17.7</v>
      </c>
    </row>
    <row r="5045" spans="2:12" ht="25.5" x14ac:dyDescent="0.25">
      <c r="B5045" s="255" t="s">
        <v>2273</v>
      </c>
      <c r="C5045" s="256" t="s">
        <v>2163</v>
      </c>
      <c r="D5045" s="255" t="s">
        <v>229</v>
      </c>
      <c r="E5045" s="255" t="s">
        <v>2164</v>
      </c>
      <c r="F5045" s="518" t="s">
        <v>2162</v>
      </c>
      <c r="G5045" s="518"/>
      <c r="H5045" s="257" t="s">
        <v>231</v>
      </c>
      <c r="I5045" s="258">
        <v>0.25</v>
      </c>
      <c r="J5045" s="258">
        <v>0</v>
      </c>
      <c r="K5045" s="259">
        <v>16.78</v>
      </c>
      <c r="L5045" s="259">
        <v>4.2</v>
      </c>
    </row>
    <row r="5046" spans="2:12" ht="25.5" x14ac:dyDescent="0.25">
      <c r="B5046" s="260"/>
      <c r="C5046" s="260"/>
      <c r="D5046" s="260"/>
      <c r="E5046" s="260"/>
      <c r="F5046" s="260"/>
      <c r="G5046" s="260" t="s">
        <v>2274</v>
      </c>
      <c r="H5046" s="261">
        <v>5.16</v>
      </c>
      <c r="I5046" s="260" t="s">
        <v>2275</v>
      </c>
      <c r="J5046" s="261">
        <v>4.8899999999999997</v>
      </c>
      <c r="K5046" s="260" t="s">
        <v>2276</v>
      </c>
      <c r="L5046" s="261">
        <v>10.050000000000001</v>
      </c>
    </row>
    <row r="5047" spans="2:12" ht="25.5" x14ac:dyDescent="0.25">
      <c r="B5047" s="260"/>
      <c r="C5047" s="260"/>
      <c r="D5047" s="260"/>
      <c r="E5047" s="260"/>
      <c r="F5047" s="260"/>
      <c r="G5047" s="260" t="s">
        <v>2277</v>
      </c>
      <c r="H5047" s="261">
        <v>0</v>
      </c>
      <c r="I5047" s="519"/>
      <c r="J5047" s="519" t="s">
        <v>2278</v>
      </c>
      <c r="K5047" s="260"/>
      <c r="L5047" s="261">
        <v>27.75</v>
      </c>
    </row>
    <row r="5048" spans="2:12" ht="13.5" thickBot="1" x14ac:dyDescent="0.3">
      <c r="B5048" s="222"/>
      <c r="C5048" s="222"/>
      <c r="D5048" s="222"/>
      <c r="E5048" s="222"/>
      <c r="F5048" s="222"/>
      <c r="G5048" s="222"/>
      <c r="H5048" s="222"/>
      <c r="I5048" s="222" t="s">
        <v>2279</v>
      </c>
      <c r="J5048" s="262" t="s">
        <v>2729</v>
      </c>
      <c r="K5048" s="222" t="s">
        <v>2280</v>
      </c>
      <c r="L5048" s="263">
        <v>83.25</v>
      </c>
    </row>
    <row r="5049" spans="2:12" ht="13.5" thickTop="1" x14ac:dyDescent="0.25">
      <c r="B5049" s="264"/>
      <c r="C5049" s="264"/>
      <c r="D5049" s="264"/>
      <c r="E5049" s="264"/>
      <c r="F5049" s="264"/>
      <c r="G5049" s="264"/>
      <c r="H5049" s="264"/>
      <c r="I5049" s="264"/>
      <c r="J5049" s="264"/>
      <c r="K5049" s="264"/>
      <c r="L5049" s="264"/>
    </row>
    <row r="5050" spans="2:12" ht="15" x14ac:dyDescent="0.25">
      <c r="B5050" s="247" t="s">
        <v>1493</v>
      </c>
      <c r="C5050" s="248" t="s">
        <v>24</v>
      </c>
      <c r="D5050" s="247" t="s">
        <v>50</v>
      </c>
      <c r="E5050" s="247" t="s">
        <v>45</v>
      </c>
      <c r="F5050" s="520" t="s">
        <v>2152</v>
      </c>
      <c r="G5050" s="520"/>
      <c r="H5050" s="249" t="s">
        <v>39</v>
      </c>
      <c r="I5050" s="248" t="s">
        <v>41</v>
      </c>
      <c r="J5050" s="248" t="s">
        <v>2271</v>
      </c>
      <c r="K5050" s="248" t="s">
        <v>82</v>
      </c>
      <c r="L5050" s="248" t="s">
        <v>40</v>
      </c>
    </row>
    <row r="5051" spans="2:12" ht="25.5" x14ac:dyDescent="0.25">
      <c r="B5051" s="250" t="s">
        <v>2272</v>
      </c>
      <c r="C5051" s="251" t="s">
        <v>1494</v>
      </c>
      <c r="D5051" s="250" t="s">
        <v>294</v>
      </c>
      <c r="E5051" s="250" t="s">
        <v>1495</v>
      </c>
      <c r="F5051" s="521">
        <v>42.05</v>
      </c>
      <c r="G5051" s="521"/>
      <c r="H5051" s="252" t="s">
        <v>268</v>
      </c>
      <c r="I5051" s="253">
        <v>1</v>
      </c>
      <c r="J5051" s="254"/>
      <c r="K5051" s="254">
        <v>17.21</v>
      </c>
      <c r="L5051" s="254">
        <v>17.21</v>
      </c>
    </row>
    <row r="5052" spans="2:12" ht="38.25" x14ac:dyDescent="0.25">
      <c r="B5052" s="255" t="s">
        <v>2273</v>
      </c>
      <c r="C5052" s="256" t="s">
        <v>3809</v>
      </c>
      <c r="D5052" s="255" t="s">
        <v>294</v>
      </c>
      <c r="E5052" s="255" t="s">
        <v>3810</v>
      </c>
      <c r="F5052" s="518" t="s">
        <v>2283</v>
      </c>
      <c r="G5052" s="518"/>
      <c r="H5052" s="257" t="s">
        <v>268</v>
      </c>
      <c r="I5052" s="258">
        <v>1</v>
      </c>
      <c r="J5052" s="258">
        <v>0</v>
      </c>
      <c r="K5052" s="259">
        <v>0.43</v>
      </c>
      <c r="L5052" s="259">
        <v>0.43</v>
      </c>
    </row>
    <row r="5053" spans="2:12" ht="38.25" x14ac:dyDescent="0.25">
      <c r="B5053" s="255" t="s">
        <v>2273</v>
      </c>
      <c r="C5053" s="256" t="s">
        <v>3811</v>
      </c>
      <c r="D5053" s="255" t="s">
        <v>294</v>
      </c>
      <c r="E5053" s="255" t="s">
        <v>3812</v>
      </c>
      <c r="F5053" s="518" t="s">
        <v>2283</v>
      </c>
      <c r="G5053" s="518"/>
      <c r="H5053" s="257" t="s">
        <v>268</v>
      </c>
      <c r="I5053" s="258">
        <v>1</v>
      </c>
      <c r="J5053" s="258">
        <v>0</v>
      </c>
      <c r="K5053" s="259">
        <v>5.34</v>
      </c>
      <c r="L5053" s="259">
        <v>5.34</v>
      </c>
    </row>
    <row r="5054" spans="2:12" ht="25.5" x14ac:dyDescent="0.25">
      <c r="B5054" s="255" t="s">
        <v>2273</v>
      </c>
      <c r="C5054" s="256" t="s">
        <v>2176</v>
      </c>
      <c r="D5054" s="255" t="s">
        <v>229</v>
      </c>
      <c r="E5054" s="255" t="s">
        <v>2177</v>
      </c>
      <c r="F5054" s="518" t="s">
        <v>2162</v>
      </c>
      <c r="G5054" s="518"/>
      <c r="H5054" s="257" t="s">
        <v>231</v>
      </c>
      <c r="I5054" s="258">
        <v>0.25</v>
      </c>
      <c r="J5054" s="258">
        <v>0</v>
      </c>
      <c r="K5054" s="259">
        <v>23.41</v>
      </c>
      <c r="L5054" s="259">
        <v>5.85</v>
      </c>
    </row>
    <row r="5055" spans="2:12" ht="38.25" x14ac:dyDescent="0.25">
      <c r="B5055" s="255" t="s">
        <v>2273</v>
      </c>
      <c r="C5055" s="256" t="s">
        <v>3813</v>
      </c>
      <c r="D5055" s="255" t="s">
        <v>294</v>
      </c>
      <c r="E5055" s="255" t="s">
        <v>3814</v>
      </c>
      <c r="F5055" s="518" t="s">
        <v>2283</v>
      </c>
      <c r="G5055" s="518"/>
      <c r="H5055" s="257" t="s">
        <v>268</v>
      </c>
      <c r="I5055" s="258">
        <v>1</v>
      </c>
      <c r="J5055" s="258">
        <v>0</v>
      </c>
      <c r="K5055" s="259">
        <v>0.6</v>
      </c>
      <c r="L5055" s="259">
        <v>0.6</v>
      </c>
    </row>
    <row r="5056" spans="2:12" ht="38.25" x14ac:dyDescent="0.25">
      <c r="B5056" s="255" t="s">
        <v>2273</v>
      </c>
      <c r="C5056" s="256" t="s">
        <v>3815</v>
      </c>
      <c r="D5056" s="255" t="s">
        <v>294</v>
      </c>
      <c r="E5056" s="255" t="s">
        <v>3816</v>
      </c>
      <c r="F5056" s="518" t="s">
        <v>2283</v>
      </c>
      <c r="G5056" s="518"/>
      <c r="H5056" s="257" t="s">
        <v>268</v>
      </c>
      <c r="I5056" s="258">
        <v>1</v>
      </c>
      <c r="J5056" s="258">
        <v>0</v>
      </c>
      <c r="K5056" s="259">
        <v>0.79</v>
      </c>
      <c r="L5056" s="259">
        <v>0.79</v>
      </c>
    </row>
    <row r="5057" spans="2:12" ht="25.5" x14ac:dyDescent="0.25">
      <c r="B5057" s="255" t="s">
        <v>2273</v>
      </c>
      <c r="C5057" s="256" t="s">
        <v>2163</v>
      </c>
      <c r="D5057" s="255" t="s">
        <v>229</v>
      </c>
      <c r="E5057" s="255" t="s">
        <v>2164</v>
      </c>
      <c r="F5057" s="518" t="s">
        <v>2162</v>
      </c>
      <c r="G5057" s="518"/>
      <c r="H5057" s="257" t="s">
        <v>231</v>
      </c>
      <c r="I5057" s="258">
        <v>0.25</v>
      </c>
      <c r="J5057" s="258">
        <v>0</v>
      </c>
      <c r="K5057" s="259">
        <v>16.78</v>
      </c>
      <c r="L5057" s="259">
        <v>4.2</v>
      </c>
    </row>
    <row r="5058" spans="2:12" ht="25.5" x14ac:dyDescent="0.25">
      <c r="B5058" s="260"/>
      <c r="C5058" s="260"/>
      <c r="D5058" s="260"/>
      <c r="E5058" s="260"/>
      <c r="F5058" s="260"/>
      <c r="G5058" s="260" t="s">
        <v>2274</v>
      </c>
      <c r="H5058" s="261">
        <v>5.16</v>
      </c>
      <c r="I5058" s="260" t="s">
        <v>2275</v>
      </c>
      <c r="J5058" s="261">
        <v>4.8899999999999997</v>
      </c>
      <c r="K5058" s="260" t="s">
        <v>2276</v>
      </c>
      <c r="L5058" s="261">
        <v>10.050000000000001</v>
      </c>
    </row>
    <row r="5059" spans="2:12" ht="25.5" x14ac:dyDescent="0.25">
      <c r="B5059" s="260"/>
      <c r="C5059" s="260"/>
      <c r="D5059" s="260"/>
      <c r="E5059" s="260"/>
      <c r="F5059" s="260"/>
      <c r="G5059" s="260" t="s">
        <v>2277</v>
      </c>
      <c r="H5059" s="261">
        <v>0</v>
      </c>
      <c r="I5059" s="519"/>
      <c r="J5059" s="519" t="s">
        <v>2278</v>
      </c>
      <c r="K5059" s="260"/>
      <c r="L5059" s="261">
        <v>17.21</v>
      </c>
    </row>
    <row r="5060" spans="2:12" ht="13.5" thickBot="1" x14ac:dyDescent="0.3">
      <c r="B5060" s="222"/>
      <c r="C5060" s="222"/>
      <c r="D5060" s="222"/>
      <c r="E5060" s="222"/>
      <c r="F5060" s="222"/>
      <c r="G5060" s="222"/>
      <c r="H5060" s="222"/>
      <c r="I5060" s="222" t="s">
        <v>2279</v>
      </c>
      <c r="J5060" s="262" t="s">
        <v>3817</v>
      </c>
      <c r="K5060" s="222" t="s">
        <v>2280</v>
      </c>
      <c r="L5060" s="263">
        <v>1686.58</v>
      </c>
    </row>
    <row r="5061" spans="2:12" ht="13.5" thickTop="1" x14ac:dyDescent="0.25">
      <c r="B5061" s="264"/>
      <c r="C5061" s="264"/>
      <c r="D5061" s="264"/>
      <c r="E5061" s="264"/>
      <c r="F5061" s="264"/>
      <c r="G5061" s="264"/>
      <c r="H5061" s="264"/>
      <c r="I5061" s="264"/>
      <c r="J5061" s="264"/>
      <c r="K5061" s="264"/>
      <c r="L5061" s="264"/>
    </row>
    <row r="5062" spans="2:12" ht="15" x14ac:dyDescent="0.25">
      <c r="B5062" s="247" t="s">
        <v>1496</v>
      </c>
      <c r="C5062" s="248" t="s">
        <v>24</v>
      </c>
      <c r="D5062" s="247" t="s">
        <v>50</v>
      </c>
      <c r="E5062" s="247" t="s">
        <v>45</v>
      </c>
      <c r="F5062" s="520" t="s">
        <v>2152</v>
      </c>
      <c r="G5062" s="520"/>
      <c r="H5062" s="249" t="s">
        <v>39</v>
      </c>
      <c r="I5062" s="248" t="s">
        <v>41</v>
      </c>
      <c r="J5062" s="248" t="s">
        <v>2271</v>
      </c>
      <c r="K5062" s="248" t="s">
        <v>82</v>
      </c>
      <c r="L5062" s="248" t="s">
        <v>40</v>
      </c>
    </row>
    <row r="5063" spans="2:12" ht="38.25" x14ac:dyDescent="0.25">
      <c r="B5063" s="250" t="s">
        <v>2272</v>
      </c>
      <c r="C5063" s="251" t="s">
        <v>1497</v>
      </c>
      <c r="D5063" s="250" t="s">
        <v>434</v>
      </c>
      <c r="E5063" s="250" t="s">
        <v>1498</v>
      </c>
      <c r="F5063" s="521" t="s">
        <v>3818</v>
      </c>
      <c r="G5063" s="521"/>
      <c r="H5063" s="252" t="s">
        <v>428</v>
      </c>
      <c r="I5063" s="253">
        <v>1</v>
      </c>
      <c r="J5063" s="254"/>
      <c r="K5063" s="254">
        <v>484.29</v>
      </c>
      <c r="L5063" s="254">
        <v>484.29</v>
      </c>
    </row>
    <row r="5064" spans="2:12" ht="25.5" x14ac:dyDescent="0.25">
      <c r="B5064" s="255" t="s">
        <v>2273</v>
      </c>
      <c r="C5064" s="256" t="s">
        <v>2163</v>
      </c>
      <c r="D5064" s="255" t="s">
        <v>229</v>
      </c>
      <c r="E5064" s="255" t="s">
        <v>2164</v>
      </c>
      <c r="F5064" s="518" t="s">
        <v>2162</v>
      </c>
      <c r="G5064" s="518"/>
      <c r="H5064" s="257" t="s">
        <v>231</v>
      </c>
      <c r="I5064" s="258">
        <v>2.6337999999999999</v>
      </c>
      <c r="J5064" s="258">
        <v>0</v>
      </c>
      <c r="K5064" s="259">
        <v>16.78</v>
      </c>
      <c r="L5064" s="259">
        <v>44.2</v>
      </c>
    </row>
    <row r="5065" spans="2:12" ht="25.5" x14ac:dyDescent="0.25">
      <c r="B5065" s="255" t="s">
        <v>2273</v>
      </c>
      <c r="C5065" s="256" t="s">
        <v>2176</v>
      </c>
      <c r="D5065" s="255" t="s">
        <v>229</v>
      </c>
      <c r="E5065" s="255" t="s">
        <v>2177</v>
      </c>
      <c r="F5065" s="518" t="s">
        <v>2162</v>
      </c>
      <c r="G5065" s="518"/>
      <c r="H5065" s="257" t="s">
        <v>231</v>
      </c>
      <c r="I5065" s="258">
        <v>2.6337999999999999</v>
      </c>
      <c r="J5065" s="258">
        <v>0</v>
      </c>
      <c r="K5065" s="259">
        <v>23.41</v>
      </c>
      <c r="L5065" s="259">
        <v>61.66</v>
      </c>
    </row>
    <row r="5066" spans="2:12" x14ac:dyDescent="0.25">
      <c r="B5066" s="255" t="s">
        <v>2273</v>
      </c>
      <c r="C5066" s="256" t="s">
        <v>3819</v>
      </c>
      <c r="D5066" s="255" t="s">
        <v>1465</v>
      </c>
      <c r="E5066" s="255" t="s">
        <v>3820</v>
      </c>
      <c r="F5066" s="518" t="s">
        <v>2283</v>
      </c>
      <c r="G5066" s="518"/>
      <c r="H5066" s="257" t="s">
        <v>428</v>
      </c>
      <c r="I5066" s="258">
        <v>2.6667000000000001</v>
      </c>
      <c r="J5066" s="258">
        <v>0</v>
      </c>
      <c r="K5066" s="259">
        <v>141.91999999999999</v>
      </c>
      <c r="L5066" s="259">
        <v>378.46</v>
      </c>
    </row>
    <row r="5067" spans="2:12" ht="25.5" x14ac:dyDescent="0.25">
      <c r="B5067" s="260"/>
      <c r="C5067" s="260"/>
      <c r="D5067" s="260"/>
      <c r="E5067" s="260"/>
      <c r="F5067" s="260"/>
      <c r="G5067" s="260" t="s">
        <v>2274</v>
      </c>
      <c r="H5067" s="261">
        <v>54.36</v>
      </c>
      <c r="I5067" s="260" t="s">
        <v>2275</v>
      </c>
      <c r="J5067" s="261">
        <v>51.48</v>
      </c>
      <c r="K5067" s="260" t="s">
        <v>2276</v>
      </c>
      <c r="L5067" s="261">
        <v>105.84</v>
      </c>
    </row>
    <row r="5068" spans="2:12" ht="25.5" x14ac:dyDescent="0.25">
      <c r="B5068" s="260"/>
      <c r="C5068" s="260"/>
      <c r="D5068" s="260"/>
      <c r="E5068" s="260"/>
      <c r="F5068" s="260"/>
      <c r="G5068" s="260" t="s">
        <v>2277</v>
      </c>
      <c r="H5068" s="261">
        <v>0</v>
      </c>
      <c r="I5068" s="519"/>
      <c r="J5068" s="519" t="s">
        <v>2278</v>
      </c>
      <c r="K5068" s="260"/>
      <c r="L5068" s="261">
        <v>484.29</v>
      </c>
    </row>
    <row r="5069" spans="2:12" ht="13.5" thickBot="1" x14ac:dyDescent="0.3">
      <c r="B5069" s="222"/>
      <c r="C5069" s="222"/>
      <c r="D5069" s="222"/>
      <c r="E5069" s="222"/>
      <c r="F5069" s="222"/>
      <c r="G5069" s="222"/>
      <c r="H5069" s="222"/>
      <c r="I5069" s="222" t="s">
        <v>2279</v>
      </c>
      <c r="J5069" s="262" t="s">
        <v>2553</v>
      </c>
      <c r="K5069" s="222" t="s">
        <v>2280</v>
      </c>
      <c r="L5069" s="263">
        <v>484.29</v>
      </c>
    </row>
    <row r="5070" spans="2:12" ht="13.5" thickTop="1" x14ac:dyDescent="0.25">
      <c r="B5070" s="264"/>
      <c r="C5070" s="264"/>
      <c r="D5070" s="264"/>
      <c r="E5070" s="264"/>
      <c r="F5070" s="264"/>
      <c r="G5070" s="264"/>
      <c r="H5070" s="264"/>
      <c r="I5070" s="264"/>
      <c r="J5070" s="264"/>
      <c r="K5070" s="264"/>
      <c r="L5070" s="264"/>
    </row>
    <row r="5071" spans="2:12" ht="15" x14ac:dyDescent="0.25">
      <c r="B5071" s="247" t="s">
        <v>1499</v>
      </c>
      <c r="C5071" s="248" t="s">
        <v>24</v>
      </c>
      <c r="D5071" s="247" t="s">
        <v>50</v>
      </c>
      <c r="E5071" s="247" t="s">
        <v>45</v>
      </c>
      <c r="F5071" s="520" t="s">
        <v>2152</v>
      </c>
      <c r="G5071" s="520"/>
      <c r="H5071" s="249" t="s">
        <v>39</v>
      </c>
      <c r="I5071" s="248" t="s">
        <v>41</v>
      </c>
      <c r="J5071" s="248" t="s">
        <v>2271</v>
      </c>
      <c r="K5071" s="248" t="s">
        <v>82</v>
      </c>
      <c r="L5071" s="248" t="s">
        <v>40</v>
      </c>
    </row>
    <row r="5072" spans="2:12" ht="25.5" x14ac:dyDescent="0.25">
      <c r="B5072" s="250" t="s">
        <v>2272</v>
      </c>
      <c r="C5072" s="251" t="s">
        <v>1500</v>
      </c>
      <c r="D5072" s="250" t="s">
        <v>229</v>
      </c>
      <c r="E5072" s="250" t="s">
        <v>1501</v>
      </c>
      <c r="F5072" s="521">
        <v>7</v>
      </c>
      <c r="G5072" s="521"/>
      <c r="H5072" s="252" t="s">
        <v>268</v>
      </c>
      <c r="I5072" s="253">
        <v>1</v>
      </c>
      <c r="J5072" s="254"/>
      <c r="K5072" s="254">
        <v>29.74</v>
      </c>
      <c r="L5072" s="254">
        <v>29.74</v>
      </c>
    </row>
    <row r="5073" spans="2:12" ht="25.5" x14ac:dyDescent="0.25">
      <c r="B5073" s="255" t="s">
        <v>2273</v>
      </c>
      <c r="C5073" s="256" t="s">
        <v>3821</v>
      </c>
      <c r="D5073" s="255" t="s">
        <v>229</v>
      </c>
      <c r="E5073" s="255" t="s">
        <v>3822</v>
      </c>
      <c r="F5073" s="518" t="s">
        <v>2283</v>
      </c>
      <c r="G5073" s="518"/>
      <c r="H5073" s="257" t="s">
        <v>268</v>
      </c>
      <c r="I5073" s="258">
        <v>1</v>
      </c>
      <c r="J5073" s="258">
        <v>0</v>
      </c>
      <c r="K5073" s="259">
        <v>16.68</v>
      </c>
      <c r="L5073" s="259">
        <v>16.68</v>
      </c>
    </row>
    <row r="5074" spans="2:12" ht="25.5" x14ac:dyDescent="0.25">
      <c r="B5074" s="255" t="s">
        <v>2273</v>
      </c>
      <c r="C5074" s="256" t="s">
        <v>2176</v>
      </c>
      <c r="D5074" s="255" t="s">
        <v>229</v>
      </c>
      <c r="E5074" s="255" t="s">
        <v>2177</v>
      </c>
      <c r="F5074" s="518" t="s">
        <v>2162</v>
      </c>
      <c r="G5074" s="518"/>
      <c r="H5074" s="257" t="s">
        <v>231</v>
      </c>
      <c r="I5074" s="258">
        <v>0.25</v>
      </c>
      <c r="J5074" s="258">
        <v>0</v>
      </c>
      <c r="K5074" s="259">
        <v>23.41</v>
      </c>
      <c r="L5074" s="259">
        <v>5.85</v>
      </c>
    </row>
    <row r="5075" spans="2:12" ht="25.5" x14ac:dyDescent="0.25">
      <c r="B5075" s="255" t="s">
        <v>2273</v>
      </c>
      <c r="C5075" s="256" t="s">
        <v>2163</v>
      </c>
      <c r="D5075" s="255" t="s">
        <v>229</v>
      </c>
      <c r="E5075" s="255" t="s">
        <v>2164</v>
      </c>
      <c r="F5075" s="518" t="s">
        <v>2162</v>
      </c>
      <c r="G5075" s="518"/>
      <c r="H5075" s="257" t="s">
        <v>231</v>
      </c>
      <c r="I5075" s="258">
        <v>0.25</v>
      </c>
      <c r="J5075" s="258">
        <v>0</v>
      </c>
      <c r="K5075" s="259">
        <v>16.78</v>
      </c>
      <c r="L5075" s="259">
        <v>4.2</v>
      </c>
    </row>
    <row r="5076" spans="2:12" ht="25.5" x14ac:dyDescent="0.25">
      <c r="B5076" s="255" t="s">
        <v>2273</v>
      </c>
      <c r="C5076" s="256" t="s">
        <v>3823</v>
      </c>
      <c r="D5076" s="255" t="s">
        <v>229</v>
      </c>
      <c r="E5076" s="255" t="s">
        <v>3824</v>
      </c>
      <c r="F5076" s="518" t="s">
        <v>2283</v>
      </c>
      <c r="G5076" s="518"/>
      <c r="H5076" s="257" t="s">
        <v>268</v>
      </c>
      <c r="I5076" s="258">
        <v>0.02</v>
      </c>
      <c r="J5076" s="258">
        <v>0</v>
      </c>
      <c r="K5076" s="259">
        <v>151</v>
      </c>
      <c r="L5076" s="259">
        <v>3.02</v>
      </c>
    </row>
    <row r="5077" spans="2:12" ht="25.5" x14ac:dyDescent="0.25">
      <c r="B5077" s="260"/>
      <c r="C5077" s="260"/>
      <c r="D5077" s="260"/>
      <c r="E5077" s="260"/>
      <c r="F5077" s="260"/>
      <c r="G5077" s="260" t="s">
        <v>2274</v>
      </c>
      <c r="H5077" s="261">
        <v>5.16</v>
      </c>
      <c r="I5077" s="260" t="s">
        <v>2275</v>
      </c>
      <c r="J5077" s="261">
        <v>4.88</v>
      </c>
      <c r="K5077" s="260" t="s">
        <v>2276</v>
      </c>
      <c r="L5077" s="261">
        <v>10.039999999999999</v>
      </c>
    </row>
    <row r="5078" spans="2:12" ht="25.5" x14ac:dyDescent="0.25">
      <c r="B5078" s="260"/>
      <c r="C5078" s="260"/>
      <c r="D5078" s="260"/>
      <c r="E5078" s="260"/>
      <c r="F5078" s="260"/>
      <c r="G5078" s="260" t="s">
        <v>2277</v>
      </c>
      <c r="H5078" s="261">
        <v>0</v>
      </c>
      <c r="I5078" s="519"/>
      <c r="J5078" s="519" t="s">
        <v>2278</v>
      </c>
      <c r="K5078" s="260"/>
      <c r="L5078" s="261">
        <v>29.74</v>
      </c>
    </row>
    <row r="5079" spans="2:12" ht="13.5" thickBot="1" x14ac:dyDescent="0.3">
      <c r="B5079" s="222"/>
      <c r="C5079" s="222"/>
      <c r="D5079" s="222"/>
      <c r="E5079" s="222"/>
      <c r="F5079" s="222"/>
      <c r="G5079" s="222"/>
      <c r="H5079" s="222"/>
      <c r="I5079" s="222" t="s">
        <v>2279</v>
      </c>
      <c r="J5079" s="262" t="s">
        <v>2650</v>
      </c>
      <c r="K5079" s="222" t="s">
        <v>2280</v>
      </c>
      <c r="L5079" s="263">
        <v>1070.6400000000001</v>
      </c>
    </row>
    <row r="5080" spans="2:12" ht="13.5" thickTop="1" x14ac:dyDescent="0.25">
      <c r="B5080" s="264"/>
      <c r="C5080" s="264"/>
      <c r="D5080" s="264"/>
      <c r="E5080" s="264"/>
      <c r="F5080" s="264"/>
      <c r="G5080" s="264"/>
      <c r="H5080" s="264"/>
      <c r="I5080" s="264"/>
      <c r="J5080" s="264"/>
      <c r="K5080" s="264"/>
      <c r="L5080" s="264"/>
    </row>
    <row r="5081" spans="2:12" ht="15" x14ac:dyDescent="0.25">
      <c r="B5081" s="247" t="s">
        <v>1502</v>
      </c>
      <c r="C5081" s="248" t="s">
        <v>24</v>
      </c>
      <c r="D5081" s="247" t="s">
        <v>50</v>
      </c>
      <c r="E5081" s="247" t="s">
        <v>45</v>
      </c>
      <c r="F5081" s="520" t="s">
        <v>2152</v>
      </c>
      <c r="G5081" s="520"/>
      <c r="H5081" s="249" t="s">
        <v>39</v>
      </c>
      <c r="I5081" s="248" t="s">
        <v>41</v>
      </c>
      <c r="J5081" s="248" t="s">
        <v>82</v>
      </c>
      <c r="K5081" s="248" t="s">
        <v>40</v>
      </c>
      <c r="L5081"/>
    </row>
    <row r="5082" spans="2:12" ht="25.5" x14ac:dyDescent="0.25">
      <c r="B5082" s="250" t="s">
        <v>2272</v>
      </c>
      <c r="C5082" s="251" t="s">
        <v>1503</v>
      </c>
      <c r="D5082" s="250" t="s">
        <v>462</v>
      </c>
      <c r="E5082" s="250" t="s">
        <v>1504</v>
      </c>
      <c r="F5082" s="521" t="s">
        <v>3105</v>
      </c>
      <c r="G5082" s="521"/>
      <c r="H5082" s="252" t="s">
        <v>268</v>
      </c>
      <c r="I5082" s="253">
        <v>1</v>
      </c>
      <c r="J5082" s="254">
        <v>0.85</v>
      </c>
      <c r="K5082" s="254">
        <v>0.85</v>
      </c>
      <c r="L5082"/>
    </row>
    <row r="5083" spans="2:12" ht="15" x14ac:dyDescent="0.25">
      <c r="B5083" s="247" t="s">
        <v>38</v>
      </c>
      <c r="C5083" s="248" t="s">
        <v>24</v>
      </c>
      <c r="D5083" s="247" t="s">
        <v>50</v>
      </c>
      <c r="E5083" s="247" t="s">
        <v>45</v>
      </c>
      <c r="F5083" s="520" t="s">
        <v>2152</v>
      </c>
      <c r="G5083" s="522"/>
      <c r="H5083" s="249" t="s">
        <v>39</v>
      </c>
      <c r="I5083" s="248" t="s">
        <v>41</v>
      </c>
      <c r="J5083" s="248" t="s">
        <v>82</v>
      </c>
      <c r="K5083" s="248" t="s">
        <v>40</v>
      </c>
      <c r="L5083"/>
    </row>
    <row r="5084" spans="2:12" ht="15" x14ac:dyDescent="0.25">
      <c r="B5084" s="255" t="s">
        <v>2273</v>
      </c>
      <c r="C5084" s="256" t="s">
        <v>3825</v>
      </c>
      <c r="D5084" s="255" t="s">
        <v>462</v>
      </c>
      <c r="E5084" s="255" t="s">
        <v>3826</v>
      </c>
      <c r="F5084" s="518" t="s">
        <v>2283</v>
      </c>
      <c r="G5084" s="518"/>
      <c r="H5084" s="257" t="s">
        <v>268</v>
      </c>
      <c r="I5084" s="258">
        <v>1</v>
      </c>
      <c r="J5084" s="259" t="s">
        <v>3827</v>
      </c>
      <c r="K5084" s="270" t="s">
        <v>3827</v>
      </c>
      <c r="L5084"/>
    </row>
    <row r="5085" spans="2:12" ht="25.5" x14ac:dyDescent="0.25">
      <c r="B5085" s="255" t="s">
        <v>2273</v>
      </c>
      <c r="C5085" s="256" t="s">
        <v>2176</v>
      </c>
      <c r="D5085" s="255" t="s">
        <v>229</v>
      </c>
      <c r="E5085" s="255" t="s">
        <v>2177</v>
      </c>
      <c r="F5085" s="518" t="s">
        <v>2162</v>
      </c>
      <c r="G5085" s="518"/>
      <c r="H5085" s="257" t="s">
        <v>231</v>
      </c>
      <c r="I5085" s="258">
        <v>0.01</v>
      </c>
      <c r="J5085" s="259" t="s">
        <v>2222</v>
      </c>
      <c r="K5085" s="270" t="s">
        <v>2130</v>
      </c>
      <c r="L5085"/>
    </row>
    <row r="5086" spans="2:12" ht="15" x14ac:dyDescent="0.25">
      <c r="B5086" s="523" t="s">
        <v>2697</v>
      </c>
      <c r="C5086" s="522"/>
      <c r="D5086" s="522"/>
      <c r="E5086" s="522"/>
      <c r="F5086" s="522"/>
      <c r="G5086" s="522"/>
      <c r="H5086" s="522"/>
      <c r="I5086" s="522"/>
      <c r="J5086" s="522"/>
      <c r="K5086" s="522"/>
      <c r="L5086"/>
    </row>
    <row r="5087" spans="2:12" ht="15" x14ac:dyDescent="0.25">
      <c r="B5087" s="247" t="s">
        <v>38</v>
      </c>
      <c r="C5087" s="248" t="s">
        <v>24</v>
      </c>
      <c r="D5087" s="247" t="s">
        <v>50</v>
      </c>
      <c r="E5087" s="247" t="s">
        <v>45</v>
      </c>
      <c r="F5087" s="520" t="s">
        <v>2152</v>
      </c>
      <c r="G5087" s="522"/>
      <c r="H5087" s="249" t="s">
        <v>39</v>
      </c>
      <c r="I5087" s="248" t="s">
        <v>41</v>
      </c>
      <c r="J5087" s="248" t="s">
        <v>82</v>
      </c>
      <c r="K5087" s="248" t="s">
        <v>40</v>
      </c>
      <c r="L5087"/>
    </row>
    <row r="5088" spans="2:12" ht="15" x14ac:dyDescent="0.25">
      <c r="B5088" s="255" t="s">
        <v>2273</v>
      </c>
      <c r="C5088" s="256" t="s">
        <v>3825</v>
      </c>
      <c r="D5088" s="255" t="s">
        <v>462</v>
      </c>
      <c r="E5088" s="255" t="s">
        <v>3826</v>
      </c>
      <c r="F5088" s="518" t="s">
        <v>2283</v>
      </c>
      <c r="G5088" s="518"/>
      <c r="H5088" s="257" t="s">
        <v>268</v>
      </c>
      <c r="I5088" s="258">
        <v>1</v>
      </c>
      <c r="J5088" s="259" t="s">
        <v>3827</v>
      </c>
      <c r="K5088" s="270" t="s">
        <v>3827</v>
      </c>
      <c r="L5088"/>
    </row>
    <row r="5089" spans="2:12" ht="25.5" x14ac:dyDescent="0.25">
      <c r="B5089" s="255" t="s">
        <v>2273</v>
      </c>
      <c r="C5089" s="256" t="s">
        <v>2176</v>
      </c>
      <c r="D5089" s="255" t="s">
        <v>229</v>
      </c>
      <c r="E5089" s="255" t="s">
        <v>2177</v>
      </c>
      <c r="F5089" s="518" t="s">
        <v>2162</v>
      </c>
      <c r="G5089" s="518"/>
      <c r="H5089" s="257" t="s">
        <v>231</v>
      </c>
      <c r="I5089" s="258">
        <v>0.01</v>
      </c>
      <c r="J5089" s="259" t="s">
        <v>2222</v>
      </c>
      <c r="K5089" s="270" t="s">
        <v>2130</v>
      </c>
      <c r="L5089"/>
    </row>
    <row r="5090" spans="2:12" ht="25.5" x14ac:dyDescent="0.25">
      <c r="B5090" s="260"/>
      <c r="C5090" s="260"/>
      <c r="D5090" s="260"/>
      <c r="E5090" s="260"/>
      <c r="F5090" s="260" t="s">
        <v>2274</v>
      </c>
      <c r="G5090" s="261">
        <v>0.12</v>
      </c>
      <c r="H5090" s="260" t="s">
        <v>2275</v>
      </c>
      <c r="I5090" s="261">
        <v>0.11</v>
      </c>
      <c r="J5090" s="260" t="s">
        <v>2276</v>
      </c>
      <c r="K5090" s="261">
        <v>0.23</v>
      </c>
      <c r="L5090"/>
    </row>
    <row r="5091" spans="2:12" ht="25.5" x14ac:dyDescent="0.25">
      <c r="B5091" s="260"/>
      <c r="C5091" s="260"/>
      <c r="D5091" s="260"/>
      <c r="E5091" s="260"/>
      <c r="F5091" s="260" t="s">
        <v>2277</v>
      </c>
      <c r="G5091" s="261">
        <v>0</v>
      </c>
      <c r="H5091" s="260"/>
      <c r="I5091" s="519" t="s">
        <v>2278</v>
      </c>
      <c r="J5091" s="519"/>
      <c r="K5091" s="261">
        <v>0.85</v>
      </c>
      <c r="L5091"/>
    </row>
    <row r="5092" spans="2:12" ht="15.75" thickBot="1" x14ac:dyDescent="0.3">
      <c r="B5092" s="222"/>
      <c r="C5092" s="222"/>
      <c r="D5092" s="222"/>
      <c r="E5092" s="222"/>
      <c r="F5092" s="222"/>
      <c r="G5092" s="222"/>
      <c r="H5092" s="222" t="s">
        <v>2279</v>
      </c>
      <c r="I5092" s="262" t="s">
        <v>3828</v>
      </c>
      <c r="J5092" s="222" t="s">
        <v>2280</v>
      </c>
      <c r="K5092" s="263">
        <v>431.8</v>
      </c>
      <c r="L5092"/>
    </row>
    <row r="5093" spans="2:12" ht="15.75" thickTop="1" x14ac:dyDescent="0.25">
      <c r="B5093" s="264"/>
      <c r="C5093" s="264"/>
      <c r="D5093" s="264"/>
      <c r="E5093" s="264"/>
      <c r="F5093" s="264"/>
      <c r="G5093" s="264"/>
      <c r="H5093" s="264"/>
      <c r="I5093" s="264"/>
      <c r="J5093" s="264"/>
      <c r="K5093" s="264"/>
      <c r="L5093"/>
    </row>
    <row r="5094" spans="2:12" ht="15" x14ac:dyDescent="0.25">
      <c r="B5094" s="247" t="s">
        <v>1505</v>
      </c>
      <c r="C5094" s="248" t="s">
        <v>24</v>
      </c>
      <c r="D5094" s="247" t="s">
        <v>50</v>
      </c>
      <c r="E5094" s="247" t="s">
        <v>45</v>
      </c>
      <c r="F5094" s="520" t="s">
        <v>2152</v>
      </c>
      <c r="G5094" s="520"/>
      <c r="H5094" s="249" t="s">
        <v>39</v>
      </c>
      <c r="I5094" s="248" t="s">
        <v>41</v>
      </c>
      <c r="J5094" s="248" t="s">
        <v>82</v>
      </c>
      <c r="K5094" s="248" t="s">
        <v>40</v>
      </c>
      <c r="L5094"/>
    </row>
    <row r="5095" spans="2:12" ht="25.5" x14ac:dyDescent="0.25">
      <c r="B5095" s="250" t="s">
        <v>2272</v>
      </c>
      <c r="C5095" s="251" t="s">
        <v>1506</v>
      </c>
      <c r="D5095" s="250" t="s">
        <v>462</v>
      </c>
      <c r="E5095" s="250" t="s">
        <v>1507</v>
      </c>
      <c r="F5095" s="521" t="s">
        <v>3105</v>
      </c>
      <c r="G5095" s="521"/>
      <c r="H5095" s="252" t="s">
        <v>268</v>
      </c>
      <c r="I5095" s="253">
        <v>1</v>
      </c>
      <c r="J5095" s="254">
        <v>0.64</v>
      </c>
      <c r="K5095" s="254">
        <v>0.64</v>
      </c>
      <c r="L5095"/>
    </row>
    <row r="5096" spans="2:12" ht="15" x14ac:dyDescent="0.25">
      <c r="B5096" s="247" t="s">
        <v>38</v>
      </c>
      <c r="C5096" s="248" t="s">
        <v>24</v>
      </c>
      <c r="D5096" s="247" t="s">
        <v>50</v>
      </c>
      <c r="E5096" s="247" t="s">
        <v>45</v>
      </c>
      <c r="F5096" s="520" t="s">
        <v>2152</v>
      </c>
      <c r="G5096" s="522"/>
      <c r="H5096" s="249" t="s">
        <v>39</v>
      </c>
      <c r="I5096" s="248" t="s">
        <v>41</v>
      </c>
      <c r="J5096" s="248" t="s">
        <v>82</v>
      </c>
      <c r="K5096" s="248" t="s">
        <v>40</v>
      </c>
      <c r="L5096"/>
    </row>
    <row r="5097" spans="2:12" ht="15" x14ac:dyDescent="0.25">
      <c r="B5097" s="255" t="s">
        <v>2273</v>
      </c>
      <c r="C5097" s="256" t="s">
        <v>3829</v>
      </c>
      <c r="D5097" s="255" t="s">
        <v>462</v>
      </c>
      <c r="E5097" s="255" t="s">
        <v>3830</v>
      </c>
      <c r="F5097" s="518" t="s">
        <v>2283</v>
      </c>
      <c r="G5097" s="518"/>
      <c r="H5097" s="257" t="s">
        <v>268</v>
      </c>
      <c r="I5097" s="258">
        <v>1</v>
      </c>
      <c r="J5097" s="259" t="s">
        <v>3831</v>
      </c>
      <c r="K5097" s="270" t="s">
        <v>3831</v>
      </c>
      <c r="L5097"/>
    </row>
    <row r="5098" spans="2:12" ht="25.5" x14ac:dyDescent="0.25">
      <c r="B5098" s="255" t="s">
        <v>2273</v>
      </c>
      <c r="C5098" s="256" t="s">
        <v>2176</v>
      </c>
      <c r="D5098" s="255" t="s">
        <v>229</v>
      </c>
      <c r="E5098" s="255" t="s">
        <v>2177</v>
      </c>
      <c r="F5098" s="518" t="s">
        <v>2162</v>
      </c>
      <c r="G5098" s="518"/>
      <c r="H5098" s="257" t="s">
        <v>231</v>
      </c>
      <c r="I5098" s="258">
        <v>0.01</v>
      </c>
      <c r="J5098" s="259" t="s">
        <v>2222</v>
      </c>
      <c r="K5098" s="270" t="s">
        <v>2130</v>
      </c>
      <c r="L5098"/>
    </row>
    <row r="5099" spans="2:12" ht="15" x14ac:dyDescent="0.25">
      <c r="B5099" s="523" t="s">
        <v>2697</v>
      </c>
      <c r="C5099" s="522"/>
      <c r="D5099" s="522"/>
      <c r="E5099" s="522"/>
      <c r="F5099" s="522"/>
      <c r="G5099" s="522"/>
      <c r="H5099" s="522"/>
      <c r="I5099" s="522"/>
      <c r="J5099" s="522"/>
      <c r="K5099" s="522"/>
      <c r="L5099"/>
    </row>
    <row r="5100" spans="2:12" ht="15" x14ac:dyDescent="0.25">
      <c r="B5100" s="247" t="s">
        <v>38</v>
      </c>
      <c r="C5100" s="248" t="s">
        <v>24</v>
      </c>
      <c r="D5100" s="247" t="s">
        <v>50</v>
      </c>
      <c r="E5100" s="247" t="s">
        <v>45</v>
      </c>
      <c r="F5100" s="520" t="s">
        <v>2152</v>
      </c>
      <c r="G5100" s="522"/>
      <c r="H5100" s="249" t="s">
        <v>39</v>
      </c>
      <c r="I5100" s="248" t="s">
        <v>41</v>
      </c>
      <c r="J5100" s="248" t="s">
        <v>82</v>
      </c>
      <c r="K5100" s="248" t="s">
        <v>40</v>
      </c>
      <c r="L5100"/>
    </row>
    <row r="5101" spans="2:12" ht="15" x14ac:dyDescent="0.25">
      <c r="B5101" s="255" t="s">
        <v>2273</v>
      </c>
      <c r="C5101" s="256" t="s">
        <v>3829</v>
      </c>
      <c r="D5101" s="255" t="s">
        <v>462</v>
      </c>
      <c r="E5101" s="255" t="s">
        <v>3830</v>
      </c>
      <c r="F5101" s="518" t="s">
        <v>2283</v>
      </c>
      <c r="G5101" s="518"/>
      <c r="H5101" s="257" t="s">
        <v>268</v>
      </c>
      <c r="I5101" s="258">
        <v>1</v>
      </c>
      <c r="J5101" s="259" t="s">
        <v>3831</v>
      </c>
      <c r="K5101" s="270" t="s">
        <v>3831</v>
      </c>
      <c r="L5101"/>
    </row>
    <row r="5102" spans="2:12" ht="25.5" x14ac:dyDescent="0.25">
      <c r="B5102" s="255" t="s">
        <v>2273</v>
      </c>
      <c r="C5102" s="256" t="s">
        <v>2176</v>
      </c>
      <c r="D5102" s="255" t="s">
        <v>229</v>
      </c>
      <c r="E5102" s="255" t="s">
        <v>2177</v>
      </c>
      <c r="F5102" s="518" t="s">
        <v>2162</v>
      </c>
      <c r="G5102" s="518"/>
      <c r="H5102" s="257" t="s">
        <v>231</v>
      </c>
      <c r="I5102" s="258">
        <v>0.01</v>
      </c>
      <c r="J5102" s="259" t="s">
        <v>2222</v>
      </c>
      <c r="K5102" s="270" t="s">
        <v>2130</v>
      </c>
      <c r="L5102"/>
    </row>
    <row r="5103" spans="2:12" ht="25.5" x14ac:dyDescent="0.25">
      <c r="B5103" s="260"/>
      <c r="C5103" s="260"/>
      <c r="D5103" s="260"/>
      <c r="E5103" s="260"/>
      <c r="F5103" s="260" t="s">
        <v>2274</v>
      </c>
      <c r="G5103" s="261">
        <v>0.12</v>
      </c>
      <c r="H5103" s="260" t="s">
        <v>2275</v>
      </c>
      <c r="I5103" s="261">
        <v>0.11</v>
      </c>
      <c r="J5103" s="260" t="s">
        <v>2276</v>
      </c>
      <c r="K5103" s="261">
        <v>0.23</v>
      </c>
      <c r="L5103"/>
    </row>
    <row r="5104" spans="2:12" ht="25.5" x14ac:dyDescent="0.25">
      <c r="B5104" s="260"/>
      <c r="C5104" s="260"/>
      <c r="D5104" s="260"/>
      <c r="E5104" s="260"/>
      <c r="F5104" s="260" t="s">
        <v>2277</v>
      </c>
      <c r="G5104" s="261">
        <v>0</v>
      </c>
      <c r="H5104" s="260"/>
      <c r="I5104" s="519" t="s">
        <v>2278</v>
      </c>
      <c r="J5104" s="519"/>
      <c r="K5104" s="261">
        <v>0.64</v>
      </c>
      <c r="L5104"/>
    </row>
    <row r="5105" spans="2:12" ht="15.75" thickBot="1" x14ac:dyDescent="0.3">
      <c r="B5105" s="222"/>
      <c r="C5105" s="222"/>
      <c r="D5105" s="222"/>
      <c r="E5105" s="222"/>
      <c r="F5105" s="222"/>
      <c r="G5105" s="222"/>
      <c r="H5105" s="222" t="s">
        <v>2279</v>
      </c>
      <c r="I5105" s="262" t="s">
        <v>3832</v>
      </c>
      <c r="J5105" s="222" t="s">
        <v>2280</v>
      </c>
      <c r="K5105" s="263">
        <v>130.56</v>
      </c>
      <c r="L5105"/>
    </row>
    <row r="5106" spans="2:12" ht="15.75" thickTop="1" x14ac:dyDescent="0.25">
      <c r="B5106" s="264"/>
      <c r="C5106" s="264"/>
      <c r="D5106" s="264"/>
      <c r="E5106" s="264"/>
      <c r="F5106" s="264"/>
      <c r="G5106" s="264"/>
      <c r="H5106" s="264"/>
      <c r="I5106" s="264"/>
      <c r="J5106" s="264"/>
      <c r="K5106" s="264"/>
      <c r="L5106"/>
    </row>
    <row r="5107" spans="2:12" ht="15" x14ac:dyDescent="0.25">
      <c r="B5107" s="247" t="s">
        <v>1508</v>
      </c>
      <c r="C5107" s="248" t="s">
        <v>24</v>
      </c>
      <c r="D5107" s="247" t="s">
        <v>50</v>
      </c>
      <c r="E5107" s="247" t="s">
        <v>45</v>
      </c>
      <c r="F5107" s="520" t="s">
        <v>2152</v>
      </c>
      <c r="G5107" s="520"/>
      <c r="H5107" s="249" t="s">
        <v>39</v>
      </c>
      <c r="I5107" s="248" t="s">
        <v>41</v>
      </c>
      <c r="J5107" s="248" t="s">
        <v>2271</v>
      </c>
      <c r="K5107" s="248" t="s">
        <v>82</v>
      </c>
      <c r="L5107" s="248" t="s">
        <v>40</v>
      </c>
    </row>
    <row r="5108" spans="2:12" ht="25.5" x14ac:dyDescent="0.25">
      <c r="B5108" s="250" t="s">
        <v>2272</v>
      </c>
      <c r="C5108" s="251" t="s">
        <v>1509</v>
      </c>
      <c r="D5108" s="250" t="s">
        <v>229</v>
      </c>
      <c r="E5108" s="250" t="s">
        <v>1510</v>
      </c>
      <c r="F5108" s="521">
        <v>7</v>
      </c>
      <c r="G5108" s="521"/>
      <c r="H5108" s="252" t="s">
        <v>279</v>
      </c>
      <c r="I5108" s="253">
        <v>1</v>
      </c>
      <c r="J5108" s="254"/>
      <c r="K5108" s="254">
        <v>30.3</v>
      </c>
      <c r="L5108" s="254">
        <v>30.3</v>
      </c>
    </row>
    <row r="5109" spans="2:12" ht="25.5" x14ac:dyDescent="0.25">
      <c r="B5109" s="255" t="s">
        <v>2273</v>
      </c>
      <c r="C5109" s="256" t="s">
        <v>2163</v>
      </c>
      <c r="D5109" s="255" t="s">
        <v>229</v>
      </c>
      <c r="E5109" s="255" t="s">
        <v>2164</v>
      </c>
      <c r="F5109" s="518" t="s">
        <v>2162</v>
      </c>
      <c r="G5109" s="518"/>
      <c r="H5109" s="257" t="s">
        <v>231</v>
      </c>
      <c r="I5109" s="258">
        <v>0.35</v>
      </c>
      <c r="J5109" s="258">
        <v>0</v>
      </c>
      <c r="K5109" s="259">
        <v>16.78</v>
      </c>
      <c r="L5109" s="259">
        <v>5.87</v>
      </c>
    </row>
    <row r="5110" spans="2:12" ht="25.5" x14ac:dyDescent="0.25">
      <c r="B5110" s="255" t="s">
        <v>2273</v>
      </c>
      <c r="C5110" s="256" t="s">
        <v>3833</v>
      </c>
      <c r="D5110" s="255" t="s">
        <v>229</v>
      </c>
      <c r="E5110" s="255" t="s">
        <v>1510</v>
      </c>
      <c r="F5110" s="518" t="s">
        <v>2283</v>
      </c>
      <c r="G5110" s="518"/>
      <c r="H5110" s="257" t="s">
        <v>268</v>
      </c>
      <c r="I5110" s="258">
        <v>1</v>
      </c>
      <c r="J5110" s="258">
        <v>0</v>
      </c>
      <c r="K5110" s="259">
        <v>16.239999999999998</v>
      </c>
      <c r="L5110" s="259">
        <v>16.239999999999998</v>
      </c>
    </row>
    <row r="5111" spans="2:12" ht="25.5" x14ac:dyDescent="0.25">
      <c r="B5111" s="255" t="s">
        <v>2273</v>
      </c>
      <c r="C5111" s="256" t="s">
        <v>2176</v>
      </c>
      <c r="D5111" s="255" t="s">
        <v>229</v>
      </c>
      <c r="E5111" s="255" t="s">
        <v>2177</v>
      </c>
      <c r="F5111" s="518" t="s">
        <v>2162</v>
      </c>
      <c r="G5111" s="518"/>
      <c r="H5111" s="257" t="s">
        <v>231</v>
      </c>
      <c r="I5111" s="258">
        <v>0.35</v>
      </c>
      <c r="J5111" s="258">
        <v>0</v>
      </c>
      <c r="K5111" s="259">
        <v>23.41</v>
      </c>
      <c r="L5111" s="259">
        <v>8.19</v>
      </c>
    </row>
    <row r="5112" spans="2:12" ht="25.5" x14ac:dyDescent="0.25">
      <c r="B5112" s="260"/>
      <c r="C5112" s="260"/>
      <c r="D5112" s="260"/>
      <c r="E5112" s="260"/>
      <c r="F5112" s="260"/>
      <c r="G5112" s="260" t="s">
        <v>2274</v>
      </c>
      <c r="H5112" s="261">
        <v>7.22</v>
      </c>
      <c r="I5112" s="260" t="s">
        <v>2275</v>
      </c>
      <c r="J5112" s="261">
        <v>6.84</v>
      </c>
      <c r="K5112" s="260" t="s">
        <v>2276</v>
      </c>
      <c r="L5112" s="261">
        <v>14.06</v>
      </c>
    </row>
    <row r="5113" spans="2:12" ht="25.5" x14ac:dyDescent="0.25">
      <c r="B5113" s="260"/>
      <c r="C5113" s="260"/>
      <c r="D5113" s="260"/>
      <c r="E5113" s="260"/>
      <c r="F5113" s="260"/>
      <c r="G5113" s="260" t="s">
        <v>2277</v>
      </c>
      <c r="H5113" s="261">
        <v>0</v>
      </c>
      <c r="I5113" s="519"/>
      <c r="J5113" s="519" t="s">
        <v>2278</v>
      </c>
      <c r="K5113" s="260"/>
      <c r="L5113" s="261">
        <v>30.3</v>
      </c>
    </row>
    <row r="5114" spans="2:12" ht="13.5" thickBot="1" x14ac:dyDescent="0.3">
      <c r="B5114" s="222"/>
      <c r="C5114" s="222"/>
      <c r="D5114" s="222"/>
      <c r="E5114" s="222"/>
      <c r="F5114" s="222"/>
      <c r="G5114" s="222"/>
      <c r="H5114" s="222"/>
      <c r="I5114" s="222" t="s">
        <v>2279</v>
      </c>
      <c r="J5114" s="262" t="s">
        <v>2674</v>
      </c>
      <c r="K5114" s="222" t="s">
        <v>2280</v>
      </c>
      <c r="L5114" s="263">
        <v>303</v>
      </c>
    </row>
    <row r="5115" spans="2:12" ht="13.5" thickTop="1" x14ac:dyDescent="0.25">
      <c r="B5115" s="264"/>
      <c r="C5115" s="264"/>
      <c r="D5115" s="264"/>
      <c r="E5115" s="264"/>
      <c r="F5115" s="264"/>
      <c r="G5115" s="264"/>
      <c r="H5115" s="264"/>
      <c r="I5115" s="264"/>
      <c r="J5115" s="264"/>
      <c r="K5115" s="264"/>
      <c r="L5115" s="264"/>
    </row>
    <row r="5116" spans="2:12" ht="15" x14ac:dyDescent="0.25">
      <c r="B5116" s="247" t="s">
        <v>1511</v>
      </c>
      <c r="C5116" s="248" t="s">
        <v>24</v>
      </c>
      <c r="D5116" s="247" t="s">
        <v>50</v>
      </c>
      <c r="E5116" s="247" t="s">
        <v>45</v>
      </c>
      <c r="F5116" s="520" t="s">
        <v>2152</v>
      </c>
      <c r="G5116" s="520"/>
      <c r="H5116" s="249" t="s">
        <v>39</v>
      </c>
      <c r="I5116" s="248" t="s">
        <v>41</v>
      </c>
      <c r="J5116" s="248" t="s">
        <v>82</v>
      </c>
      <c r="K5116" s="248" t="s">
        <v>40</v>
      </c>
      <c r="L5116"/>
    </row>
    <row r="5117" spans="2:12" ht="25.5" x14ac:dyDescent="0.25">
      <c r="B5117" s="250" t="s">
        <v>2272</v>
      </c>
      <c r="C5117" s="251" t="s">
        <v>1512</v>
      </c>
      <c r="D5117" s="250" t="s">
        <v>462</v>
      </c>
      <c r="E5117" s="250" t="s">
        <v>1513</v>
      </c>
      <c r="F5117" s="521" t="s">
        <v>2854</v>
      </c>
      <c r="G5117" s="521"/>
      <c r="H5117" s="252" t="s">
        <v>268</v>
      </c>
      <c r="I5117" s="253">
        <v>1</v>
      </c>
      <c r="J5117" s="254">
        <v>52.43</v>
      </c>
      <c r="K5117" s="254">
        <v>52.43</v>
      </c>
      <c r="L5117"/>
    </row>
    <row r="5118" spans="2:12" ht="15" x14ac:dyDescent="0.25">
      <c r="B5118" s="247" t="s">
        <v>38</v>
      </c>
      <c r="C5118" s="248" t="s">
        <v>24</v>
      </c>
      <c r="D5118" s="247" t="s">
        <v>50</v>
      </c>
      <c r="E5118" s="247" t="s">
        <v>45</v>
      </c>
      <c r="F5118" s="520" t="s">
        <v>2152</v>
      </c>
      <c r="G5118" s="522"/>
      <c r="H5118" s="249" t="s">
        <v>39</v>
      </c>
      <c r="I5118" s="248" t="s">
        <v>41</v>
      </c>
      <c r="J5118" s="248" t="s">
        <v>82</v>
      </c>
      <c r="K5118" s="248" t="s">
        <v>40</v>
      </c>
      <c r="L5118"/>
    </row>
    <row r="5119" spans="2:12" ht="25.5" x14ac:dyDescent="0.25">
      <c r="B5119" s="255" t="s">
        <v>2273</v>
      </c>
      <c r="C5119" s="256" t="s">
        <v>2160</v>
      </c>
      <c r="D5119" s="255" t="s">
        <v>229</v>
      </c>
      <c r="E5119" s="255" t="s">
        <v>2161</v>
      </c>
      <c r="F5119" s="518" t="s">
        <v>2162</v>
      </c>
      <c r="G5119" s="518"/>
      <c r="H5119" s="257" t="s">
        <v>231</v>
      </c>
      <c r="I5119" s="258">
        <v>0.3</v>
      </c>
      <c r="J5119" s="259" t="s">
        <v>2220</v>
      </c>
      <c r="K5119" s="270" t="s">
        <v>3722</v>
      </c>
      <c r="L5119"/>
    </row>
    <row r="5120" spans="2:12" ht="15" x14ac:dyDescent="0.25">
      <c r="B5120" s="255" t="s">
        <v>2273</v>
      </c>
      <c r="C5120" s="256" t="s">
        <v>2962</v>
      </c>
      <c r="D5120" s="255" t="s">
        <v>462</v>
      </c>
      <c r="E5120" s="255" t="s">
        <v>2963</v>
      </c>
      <c r="F5120" s="518" t="s">
        <v>2283</v>
      </c>
      <c r="G5120" s="518"/>
      <c r="H5120" s="257" t="s">
        <v>268</v>
      </c>
      <c r="I5120" s="258">
        <v>1</v>
      </c>
      <c r="J5120" s="259" t="s">
        <v>3834</v>
      </c>
      <c r="K5120" s="270" t="s">
        <v>3834</v>
      </c>
      <c r="L5120"/>
    </row>
    <row r="5121" spans="2:12" ht="25.5" x14ac:dyDescent="0.25">
      <c r="B5121" s="255" t="s">
        <v>2273</v>
      </c>
      <c r="C5121" s="256" t="s">
        <v>2176</v>
      </c>
      <c r="D5121" s="255" t="s">
        <v>229</v>
      </c>
      <c r="E5121" s="255" t="s">
        <v>2177</v>
      </c>
      <c r="F5121" s="518" t="s">
        <v>2162</v>
      </c>
      <c r="G5121" s="518"/>
      <c r="H5121" s="257" t="s">
        <v>231</v>
      </c>
      <c r="I5121" s="258">
        <v>0.3</v>
      </c>
      <c r="J5121" s="259" t="s">
        <v>2222</v>
      </c>
      <c r="K5121" s="270" t="s">
        <v>3835</v>
      </c>
      <c r="L5121"/>
    </row>
    <row r="5122" spans="2:12" ht="15" x14ac:dyDescent="0.25">
      <c r="B5122" s="523" t="s">
        <v>2697</v>
      </c>
      <c r="C5122" s="522"/>
      <c r="D5122" s="522"/>
      <c r="E5122" s="522"/>
      <c r="F5122" s="522"/>
      <c r="G5122" s="522"/>
      <c r="H5122" s="522"/>
      <c r="I5122" s="522"/>
      <c r="J5122" s="522"/>
      <c r="K5122" s="522"/>
      <c r="L5122"/>
    </row>
    <row r="5123" spans="2:12" ht="15" x14ac:dyDescent="0.25">
      <c r="B5123" s="247" t="s">
        <v>38</v>
      </c>
      <c r="C5123" s="248" t="s">
        <v>24</v>
      </c>
      <c r="D5123" s="247" t="s">
        <v>50</v>
      </c>
      <c r="E5123" s="247" t="s">
        <v>45</v>
      </c>
      <c r="F5123" s="520" t="s">
        <v>2152</v>
      </c>
      <c r="G5123" s="522"/>
      <c r="H5123" s="249" t="s">
        <v>39</v>
      </c>
      <c r="I5123" s="248" t="s">
        <v>41</v>
      </c>
      <c r="J5123" s="248" t="s">
        <v>82</v>
      </c>
      <c r="K5123" s="248" t="s">
        <v>40</v>
      </c>
      <c r="L5123"/>
    </row>
    <row r="5124" spans="2:12" ht="25.5" x14ac:dyDescent="0.25">
      <c r="B5124" s="255" t="s">
        <v>2273</v>
      </c>
      <c r="C5124" s="256" t="s">
        <v>2160</v>
      </c>
      <c r="D5124" s="255" t="s">
        <v>229</v>
      </c>
      <c r="E5124" s="255" t="s">
        <v>2161</v>
      </c>
      <c r="F5124" s="518" t="s">
        <v>2162</v>
      </c>
      <c r="G5124" s="518"/>
      <c r="H5124" s="257" t="s">
        <v>231</v>
      </c>
      <c r="I5124" s="258">
        <v>0.3</v>
      </c>
      <c r="J5124" s="259" t="s">
        <v>2220</v>
      </c>
      <c r="K5124" s="270" t="s">
        <v>3722</v>
      </c>
      <c r="L5124"/>
    </row>
    <row r="5125" spans="2:12" ht="15" x14ac:dyDescent="0.25">
      <c r="B5125" s="255" t="s">
        <v>2273</v>
      </c>
      <c r="C5125" s="256" t="s">
        <v>2962</v>
      </c>
      <c r="D5125" s="255" t="s">
        <v>462</v>
      </c>
      <c r="E5125" s="255" t="s">
        <v>2963</v>
      </c>
      <c r="F5125" s="518" t="s">
        <v>2283</v>
      </c>
      <c r="G5125" s="518"/>
      <c r="H5125" s="257" t="s">
        <v>268</v>
      </c>
      <c r="I5125" s="258">
        <v>1</v>
      </c>
      <c r="J5125" s="259" t="s">
        <v>3834</v>
      </c>
      <c r="K5125" s="270" t="s">
        <v>3834</v>
      </c>
      <c r="L5125"/>
    </row>
    <row r="5126" spans="2:12" ht="25.5" x14ac:dyDescent="0.25">
      <c r="B5126" s="255" t="s">
        <v>2273</v>
      </c>
      <c r="C5126" s="256" t="s">
        <v>2176</v>
      </c>
      <c r="D5126" s="255" t="s">
        <v>229</v>
      </c>
      <c r="E5126" s="255" t="s">
        <v>2177</v>
      </c>
      <c r="F5126" s="518" t="s">
        <v>2162</v>
      </c>
      <c r="G5126" s="518"/>
      <c r="H5126" s="257" t="s">
        <v>231</v>
      </c>
      <c r="I5126" s="258">
        <v>0.3</v>
      </c>
      <c r="J5126" s="259" t="s">
        <v>2222</v>
      </c>
      <c r="K5126" s="270" t="s">
        <v>3835</v>
      </c>
      <c r="L5126"/>
    </row>
    <row r="5127" spans="2:12" ht="25.5" x14ac:dyDescent="0.25">
      <c r="B5127" s="260"/>
      <c r="C5127" s="260"/>
      <c r="D5127" s="260"/>
      <c r="E5127" s="260"/>
      <c r="F5127" s="260" t="s">
        <v>2274</v>
      </c>
      <c r="G5127" s="261">
        <v>5.96</v>
      </c>
      <c r="H5127" s="260" t="s">
        <v>2275</v>
      </c>
      <c r="I5127" s="261">
        <v>5.65</v>
      </c>
      <c r="J5127" s="260" t="s">
        <v>2276</v>
      </c>
      <c r="K5127" s="261">
        <v>11.61</v>
      </c>
      <c r="L5127"/>
    </row>
    <row r="5128" spans="2:12" ht="25.5" x14ac:dyDescent="0.25">
      <c r="B5128" s="260"/>
      <c r="C5128" s="260"/>
      <c r="D5128" s="260"/>
      <c r="E5128" s="260"/>
      <c r="F5128" s="260" t="s">
        <v>2277</v>
      </c>
      <c r="G5128" s="261">
        <v>0</v>
      </c>
      <c r="H5128" s="260"/>
      <c r="I5128" s="519" t="s">
        <v>2278</v>
      </c>
      <c r="J5128" s="519"/>
      <c r="K5128" s="261">
        <v>52.43</v>
      </c>
      <c r="L5128"/>
    </row>
    <row r="5129" spans="2:12" ht="15.75" thickBot="1" x14ac:dyDescent="0.3">
      <c r="B5129" s="222"/>
      <c r="C5129" s="222"/>
      <c r="D5129" s="222"/>
      <c r="E5129" s="222"/>
      <c r="F5129" s="222"/>
      <c r="G5129" s="222"/>
      <c r="H5129" s="222" t="s">
        <v>2279</v>
      </c>
      <c r="I5129" s="262" t="s">
        <v>2685</v>
      </c>
      <c r="J5129" s="222" t="s">
        <v>2280</v>
      </c>
      <c r="K5129" s="263">
        <v>1572.9</v>
      </c>
      <c r="L5129"/>
    </row>
    <row r="5130" spans="2:12" ht="15.75" thickTop="1" x14ac:dyDescent="0.25">
      <c r="B5130" s="264"/>
      <c r="C5130" s="264"/>
      <c r="D5130" s="264"/>
      <c r="E5130" s="264"/>
      <c r="F5130" s="264"/>
      <c r="G5130" s="264"/>
      <c r="H5130" s="264"/>
      <c r="I5130" s="264"/>
      <c r="J5130" s="264"/>
      <c r="K5130" s="264"/>
      <c r="L5130"/>
    </row>
    <row r="5131" spans="2:12" x14ac:dyDescent="0.25">
      <c r="B5131" s="244" t="s">
        <v>111</v>
      </c>
      <c r="C5131" s="244"/>
      <c r="D5131" s="244"/>
      <c r="E5131" s="244" t="s">
        <v>2040</v>
      </c>
      <c r="F5131" s="244"/>
      <c r="G5131" s="525"/>
      <c r="H5131" s="525"/>
      <c r="I5131" s="244"/>
      <c r="J5131" s="245"/>
      <c r="K5131" s="244"/>
      <c r="L5131" s="246">
        <v>264093.5</v>
      </c>
    </row>
    <row r="5132" spans="2:12" x14ac:dyDescent="0.25">
      <c r="B5132" s="244" t="s">
        <v>1514</v>
      </c>
      <c r="C5132" s="244"/>
      <c r="D5132" s="244"/>
      <c r="E5132" s="244" t="s">
        <v>1515</v>
      </c>
      <c r="F5132" s="244"/>
      <c r="G5132" s="525"/>
      <c r="H5132" s="525"/>
      <c r="I5132" s="244"/>
      <c r="J5132" s="245"/>
      <c r="K5132" s="244"/>
      <c r="L5132" s="246">
        <v>256717.24</v>
      </c>
    </row>
    <row r="5133" spans="2:12" x14ac:dyDescent="0.25">
      <c r="B5133" s="244" t="s">
        <v>1516</v>
      </c>
      <c r="C5133" s="244"/>
      <c r="D5133" s="244"/>
      <c r="E5133" s="244" t="s">
        <v>1517</v>
      </c>
      <c r="F5133" s="244"/>
      <c r="G5133" s="525"/>
      <c r="H5133" s="525"/>
      <c r="I5133" s="244"/>
      <c r="J5133" s="245"/>
      <c r="K5133" s="244"/>
      <c r="L5133" s="246">
        <v>115280.97</v>
      </c>
    </row>
    <row r="5134" spans="2:12" ht="15" x14ac:dyDescent="0.25">
      <c r="B5134" s="247" t="s">
        <v>1518</v>
      </c>
      <c r="C5134" s="248" t="s">
        <v>24</v>
      </c>
      <c r="D5134" s="247" t="s">
        <v>50</v>
      </c>
      <c r="E5134" s="247" t="s">
        <v>45</v>
      </c>
      <c r="F5134" s="520" t="s">
        <v>2152</v>
      </c>
      <c r="G5134" s="520"/>
      <c r="H5134" s="249" t="s">
        <v>39</v>
      </c>
      <c r="I5134" s="248" t="s">
        <v>41</v>
      </c>
      <c r="J5134" s="248" t="s">
        <v>2271</v>
      </c>
      <c r="K5134" s="248" t="s">
        <v>82</v>
      </c>
      <c r="L5134" s="248" t="s">
        <v>40</v>
      </c>
    </row>
    <row r="5135" spans="2:12" ht="38.25" x14ac:dyDescent="0.25">
      <c r="B5135" s="250" t="s">
        <v>2272</v>
      </c>
      <c r="C5135" s="251" t="s">
        <v>1519</v>
      </c>
      <c r="D5135" s="250" t="s">
        <v>434</v>
      </c>
      <c r="E5135" s="250" t="s">
        <v>1520</v>
      </c>
      <c r="F5135" s="521" t="s">
        <v>2947</v>
      </c>
      <c r="G5135" s="521"/>
      <c r="H5135" s="252" t="s">
        <v>428</v>
      </c>
      <c r="I5135" s="253">
        <v>1</v>
      </c>
      <c r="J5135" s="254"/>
      <c r="K5135" s="254">
        <v>2586.54</v>
      </c>
      <c r="L5135" s="254">
        <v>2586.54</v>
      </c>
    </row>
    <row r="5136" spans="2:12" ht="25.5" x14ac:dyDescent="0.25">
      <c r="B5136" s="255" t="s">
        <v>2273</v>
      </c>
      <c r="C5136" s="256" t="s">
        <v>3836</v>
      </c>
      <c r="D5136" s="255" t="s">
        <v>229</v>
      </c>
      <c r="E5136" s="255" t="s">
        <v>3837</v>
      </c>
      <c r="F5136" s="518" t="s">
        <v>2283</v>
      </c>
      <c r="G5136" s="518"/>
      <c r="H5136" s="257" t="s">
        <v>268</v>
      </c>
      <c r="I5136" s="258">
        <v>6</v>
      </c>
      <c r="J5136" s="258">
        <v>0</v>
      </c>
      <c r="K5136" s="259">
        <v>1.52</v>
      </c>
      <c r="L5136" s="259">
        <v>9.1199999999999992</v>
      </c>
    </row>
    <row r="5137" spans="2:12" ht="25.5" x14ac:dyDescent="0.25">
      <c r="B5137" s="255" t="s">
        <v>2273</v>
      </c>
      <c r="C5137" s="256" t="s">
        <v>2163</v>
      </c>
      <c r="D5137" s="255" t="s">
        <v>229</v>
      </c>
      <c r="E5137" s="255" t="s">
        <v>2164</v>
      </c>
      <c r="F5137" s="518" t="s">
        <v>2162</v>
      </c>
      <c r="G5137" s="518"/>
      <c r="H5137" s="257" t="s">
        <v>231</v>
      </c>
      <c r="I5137" s="258">
        <v>2.3334000000000001</v>
      </c>
      <c r="J5137" s="258">
        <v>0</v>
      </c>
      <c r="K5137" s="259">
        <v>16.78</v>
      </c>
      <c r="L5137" s="259">
        <v>39.15</v>
      </c>
    </row>
    <row r="5138" spans="2:12" ht="38.25" x14ac:dyDescent="0.25">
      <c r="B5138" s="255" t="s">
        <v>2273</v>
      </c>
      <c r="C5138" s="256" t="s">
        <v>2953</v>
      </c>
      <c r="D5138" s="255" t="s">
        <v>434</v>
      </c>
      <c r="E5138" s="255" t="s">
        <v>2954</v>
      </c>
      <c r="F5138" s="518" t="s">
        <v>2283</v>
      </c>
      <c r="G5138" s="518"/>
      <c r="H5138" s="257" t="s">
        <v>428</v>
      </c>
      <c r="I5138" s="258">
        <v>4</v>
      </c>
      <c r="J5138" s="258">
        <v>0</v>
      </c>
      <c r="K5138" s="259">
        <v>0.5</v>
      </c>
      <c r="L5138" s="259">
        <v>2</v>
      </c>
    </row>
    <row r="5139" spans="2:12" ht="25.5" x14ac:dyDescent="0.25">
      <c r="B5139" s="255" t="s">
        <v>2273</v>
      </c>
      <c r="C5139" s="256" t="s">
        <v>3723</v>
      </c>
      <c r="D5139" s="255" t="s">
        <v>229</v>
      </c>
      <c r="E5139" s="255" t="s">
        <v>3724</v>
      </c>
      <c r="F5139" s="518" t="s">
        <v>2283</v>
      </c>
      <c r="G5139" s="518"/>
      <c r="H5139" s="257" t="s">
        <v>268</v>
      </c>
      <c r="I5139" s="258">
        <v>9</v>
      </c>
      <c r="J5139" s="258">
        <v>0</v>
      </c>
      <c r="K5139" s="259">
        <v>0.54</v>
      </c>
      <c r="L5139" s="259">
        <v>4.8600000000000003</v>
      </c>
    </row>
    <row r="5140" spans="2:12" ht="25.5" x14ac:dyDescent="0.25">
      <c r="B5140" s="255" t="s">
        <v>2273</v>
      </c>
      <c r="C5140" s="256" t="s">
        <v>2948</v>
      </c>
      <c r="D5140" s="255" t="s">
        <v>434</v>
      </c>
      <c r="E5140" s="255" t="s">
        <v>2949</v>
      </c>
      <c r="F5140" s="518" t="s">
        <v>2283</v>
      </c>
      <c r="G5140" s="518"/>
      <c r="H5140" s="257" t="s">
        <v>428</v>
      </c>
      <c r="I5140" s="258">
        <v>2</v>
      </c>
      <c r="J5140" s="258">
        <v>0</v>
      </c>
      <c r="K5140" s="259">
        <v>20.27</v>
      </c>
      <c r="L5140" s="259">
        <v>40.54</v>
      </c>
    </row>
    <row r="5141" spans="2:12" ht="25.5" x14ac:dyDescent="0.25">
      <c r="B5141" s="255" t="s">
        <v>2273</v>
      </c>
      <c r="C5141" s="256" t="s">
        <v>3838</v>
      </c>
      <c r="D5141" s="255" t="s">
        <v>434</v>
      </c>
      <c r="E5141" s="255" t="s">
        <v>3839</v>
      </c>
      <c r="F5141" s="518" t="s">
        <v>2283</v>
      </c>
      <c r="G5141" s="518"/>
      <c r="H5141" s="257" t="s">
        <v>428</v>
      </c>
      <c r="I5141" s="258">
        <v>10</v>
      </c>
      <c r="J5141" s="258">
        <v>0</v>
      </c>
      <c r="K5141" s="259">
        <v>1.1200000000000001</v>
      </c>
      <c r="L5141" s="259">
        <v>11.2</v>
      </c>
    </row>
    <row r="5142" spans="2:12" ht="25.5" x14ac:dyDescent="0.25">
      <c r="B5142" s="255" t="s">
        <v>2273</v>
      </c>
      <c r="C5142" s="256" t="s">
        <v>3719</v>
      </c>
      <c r="D5142" s="255" t="s">
        <v>229</v>
      </c>
      <c r="E5142" s="255" t="s">
        <v>3720</v>
      </c>
      <c r="F5142" s="518" t="s">
        <v>2283</v>
      </c>
      <c r="G5142" s="518"/>
      <c r="H5142" s="257" t="s">
        <v>268</v>
      </c>
      <c r="I5142" s="258">
        <v>9</v>
      </c>
      <c r="J5142" s="258">
        <v>0</v>
      </c>
      <c r="K5142" s="259">
        <v>0.44</v>
      </c>
      <c r="L5142" s="259">
        <v>3.96</v>
      </c>
    </row>
    <row r="5143" spans="2:12" ht="38.25" x14ac:dyDescent="0.25">
      <c r="B5143" s="255" t="s">
        <v>2273</v>
      </c>
      <c r="C5143" s="256" t="s">
        <v>2950</v>
      </c>
      <c r="D5143" s="255" t="s">
        <v>434</v>
      </c>
      <c r="E5143" s="255" t="s">
        <v>2951</v>
      </c>
      <c r="F5143" s="518" t="s">
        <v>2283</v>
      </c>
      <c r="G5143" s="518"/>
      <c r="H5143" s="257" t="s">
        <v>428</v>
      </c>
      <c r="I5143" s="258">
        <v>1</v>
      </c>
      <c r="J5143" s="258">
        <v>0</v>
      </c>
      <c r="K5143" s="259">
        <v>2421.09</v>
      </c>
      <c r="L5143" s="259">
        <v>2421.09</v>
      </c>
    </row>
    <row r="5144" spans="2:12" ht="25.5" x14ac:dyDescent="0.25">
      <c r="B5144" s="255" t="s">
        <v>2273</v>
      </c>
      <c r="C5144" s="256" t="s">
        <v>2167</v>
      </c>
      <c r="D5144" s="255" t="s">
        <v>229</v>
      </c>
      <c r="E5144" s="255" t="s">
        <v>2168</v>
      </c>
      <c r="F5144" s="518" t="s">
        <v>2162</v>
      </c>
      <c r="G5144" s="518"/>
      <c r="H5144" s="257" t="s">
        <v>231</v>
      </c>
      <c r="I5144" s="258">
        <v>2.3334000000000001</v>
      </c>
      <c r="J5144" s="258">
        <v>0</v>
      </c>
      <c r="K5144" s="259">
        <v>23.41</v>
      </c>
      <c r="L5144" s="259">
        <v>54.62</v>
      </c>
    </row>
    <row r="5145" spans="2:12" ht="25.5" x14ac:dyDescent="0.25">
      <c r="B5145" s="260"/>
      <c r="C5145" s="260"/>
      <c r="D5145" s="260"/>
      <c r="E5145" s="260"/>
      <c r="F5145" s="260"/>
      <c r="G5145" s="260" t="s">
        <v>2274</v>
      </c>
      <c r="H5145" s="261">
        <v>48.16</v>
      </c>
      <c r="I5145" s="260" t="s">
        <v>2275</v>
      </c>
      <c r="J5145" s="261">
        <v>45.61</v>
      </c>
      <c r="K5145" s="260" t="s">
        <v>2276</v>
      </c>
      <c r="L5145" s="261">
        <v>93.77</v>
      </c>
    </row>
    <row r="5146" spans="2:12" ht="25.5" x14ac:dyDescent="0.25">
      <c r="B5146" s="260"/>
      <c r="C5146" s="260"/>
      <c r="D5146" s="260"/>
      <c r="E5146" s="260"/>
      <c r="F5146" s="260"/>
      <c r="G5146" s="260" t="s">
        <v>2277</v>
      </c>
      <c r="H5146" s="261">
        <v>0</v>
      </c>
      <c r="I5146" s="519"/>
      <c r="J5146" s="519" t="s">
        <v>2278</v>
      </c>
      <c r="K5146" s="260"/>
      <c r="L5146" s="261">
        <v>2586.54</v>
      </c>
    </row>
    <row r="5147" spans="2:12" ht="13.5" thickBot="1" x14ac:dyDescent="0.3">
      <c r="B5147" s="222"/>
      <c r="C5147" s="222"/>
      <c r="D5147" s="222"/>
      <c r="E5147" s="222"/>
      <c r="F5147" s="222"/>
      <c r="G5147" s="222"/>
      <c r="H5147" s="222"/>
      <c r="I5147" s="222" t="s">
        <v>2279</v>
      </c>
      <c r="J5147" s="262" t="s">
        <v>2695</v>
      </c>
      <c r="K5147" s="222" t="s">
        <v>2280</v>
      </c>
      <c r="L5147" s="263">
        <v>5173.08</v>
      </c>
    </row>
    <row r="5148" spans="2:12" ht="13.5" thickTop="1" x14ac:dyDescent="0.25">
      <c r="B5148" s="264"/>
      <c r="C5148" s="264"/>
      <c r="D5148" s="264"/>
      <c r="E5148" s="264"/>
      <c r="F5148" s="264"/>
      <c r="G5148" s="264"/>
      <c r="H5148" s="264"/>
      <c r="I5148" s="264"/>
      <c r="J5148" s="264"/>
      <c r="K5148" s="264"/>
      <c r="L5148" s="264"/>
    </row>
    <row r="5149" spans="2:12" ht="15" x14ac:dyDescent="0.25">
      <c r="B5149" s="247" t="s">
        <v>1521</v>
      </c>
      <c r="C5149" s="248" t="s">
        <v>24</v>
      </c>
      <c r="D5149" s="247" t="s">
        <v>50</v>
      </c>
      <c r="E5149" s="247" t="s">
        <v>45</v>
      </c>
      <c r="F5149" s="520" t="s">
        <v>2152</v>
      </c>
      <c r="G5149" s="520"/>
      <c r="H5149" s="249" t="s">
        <v>39</v>
      </c>
      <c r="I5149" s="248" t="s">
        <v>41</v>
      </c>
      <c r="J5149" s="248" t="s">
        <v>2271</v>
      </c>
      <c r="K5149" s="248" t="s">
        <v>82</v>
      </c>
      <c r="L5149" s="248" t="s">
        <v>40</v>
      </c>
    </row>
    <row r="5150" spans="2:12" ht="38.25" x14ac:dyDescent="0.25">
      <c r="B5150" s="250" t="s">
        <v>2272</v>
      </c>
      <c r="C5150" s="251" t="s">
        <v>1522</v>
      </c>
      <c r="D5150" s="250" t="s">
        <v>434</v>
      </c>
      <c r="E5150" s="250" t="s">
        <v>1523</v>
      </c>
      <c r="F5150" s="521" t="s">
        <v>2947</v>
      </c>
      <c r="G5150" s="521"/>
      <c r="H5150" s="252" t="s">
        <v>428</v>
      </c>
      <c r="I5150" s="253">
        <v>1</v>
      </c>
      <c r="J5150" s="254"/>
      <c r="K5150" s="254">
        <v>2876.37</v>
      </c>
      <c r="L5150" s="254">
        <v>2876.37</v>
      </c>
    </row>
    <row r="5151" spans="2:12" ht="25.5" x14ac:dyDescent="0.25">
      <c r="B5151" s="255" t="s">
        <v>2273</v>
      </c>
      <c r="C5151" s="256" t="s">
        <v>2163</v>
      </c>
      <c r="D5151" s="255" t="s">
        <v>229</v>
      </c>
      <c r="E5151" s="255" t="s">
        <v>2164</v>
      </c>
      <c r="F5151" s="518" t="s">
        <v>2162</v>
      </c>
      <c r="G5151" s="518"/>
      <c r="H5151" s="257" t="s">
        <v>231</v>
      </c>
      <c r="I5151" s="258">
        <v>2.3334000000000001</v>
      </c>
      <c r="J5151" s="258">
        <v>0</v>
      </c>
      <c r="K5151" s="259">
        <v>16.78</v>
      </c>
      <c r="L5151" s="259">
        <v>39.15</v>
      </c>
    </row>
    <row r="5152" spans="2:12" ht="25.5" x14ac:dyDescent="0.25">
      <c r="B5152" s="255" t="s">
        <v>2273</v>
      </c>
      <c r="C5152" s="256" t="s">
        <v>3836</v>
      </c>
      <c r="D5152" s="255" t="s">
        <v>229</v>
      </c>
      <c r="E5152" s="255" t="s">
        <v>3837</v>
      </c>
      <c r="F5152" s="518" t="s">
        <v>2283</v>
      </c>
      <c r="G5152" s="518"/>
      <c r="H5152" s="257" t="s">
        <v>268</v>
      </c>
      <c r="I5152" s="258">
        <v>6</v>
      </c>
      <c r="J5152" s="258">
        <v>0</v>
      </c>
      <c r="K5152" s="259">
        <v>1.52</v>
      </c>
      <c r="L5152" s="259">
        <v>9.1199999999999992</v>
      </c>
    </row>
    <row r="5153" spans="2:12" ht="38.25" x14ac:dyDescent="0.25">
      <c r="B5153" s="255" t="s">
        <v>2273</v>
      </c>
      <c r="C5153" s="256" t="s">
        <v>2953</v>
      </c>
      <c r="D5153" s="255" t="s">
        <v>434</v>
      </c>
      <c r="E5153" s="255" t="s">
        <v>2954</v>
      </c>
      <c r="F5153" s="518" t="s">
        <v>2283</v>
      </c>
      <c r="G5153" s="518"/>
      <c r="H5153" s="257" t="s">
        <v>428</v>
      </c>
      <c r="I5153" s="258">
        <v>4</v>
      </c>
      <c r="J5153" s="258">
        <v>0</v>
      </c>
      <c r="K5153" s="259">
        <v>0.5</v>
      </c>
      <c r="L5153" s="259">
        <v>2</v>
      </c>
    </row>
    <row r="5154" spans="2:12" ht="25.5" x14ac:dyDescent="0.25">
      <c r="B5154" s="255" t="s">
        <v>2273</v>
      </c>
      <c r="C5154" s="256" t="s">
        <v>3719</v>
      </c>
      <c r="D5154" s="255" t="s">
        <v>229</v>
      </c>
      <c r="E5154" s="255" t="s">
        <v>3720</v>
      </c>
      <c r="F5154" s="518" t="s">
        <v>2283</v>
      </c>
      <c r="G5154" s="518"/>
      <c r="H5154" s="257" t="s">
        <v>268</v>
      </c>
      <c r="I5154" s="258">
        <v>9</v>
      </c>
      <c r="J5154" s="258">
        <v>0</v>
      </c>
      <c r="K5154" s="259">
        <v>0.44</v>
      </c>
      <c r="L5154" s="259">
        <v>3.96</v>
      </c>
    </row>
    <row r="5155" spans="2:12" ht="25.5" x14ac:dyDescent="0.25">
      <c r="B5155" s="255" t="s">
        <v>2273</v>
      </c>
      <c r="C5155" s="256" t="s">
        <v>2167</v>
      </c>
      <c r="D5155" s="255" t="s">
        <v>229</v>
      </c>
      <c r="E5155" s="255" t="s">
        <v>2168</v>
      </c>
      <c r="F5155" s="518" t="s">
        <v>2162</v>
      </c>
      <c r="G5155" s="518"/>
      <c r="H5155" s="257" t="s">
        <v>231</v>
      </c>
      <c r="I5155" s="258">
        <v>2.3334000000000001</v>
      </c>
      <c r="J5155" s="258">
        <v>0</v>
      </c>
      <c r="K5155" s="259">
        <v>23.41</v>
      </c>
      <c r="L5155" s="259">
        <v>54.62</v>
      </c>
    </row>
    <row r="5156" spans="2:12" ht="25.5" x14ac:dyDescent="0.25">
      <c r="B5156" s="255" t="s">
        <v>2273</v>
      </c>
      <c r="C5156" s="256" t="s">
        <v>2948</v>
      </c>
      <c r="D5156" s="255" t="s">
        <v>434</v>
      </c>
      <c r="E5156" s="255" t="s">
        <v>2949</v>
      </c>
      <c r="F5156" s="518" t="s">
        <v>2283</v>
      </c>
      <c r="G5156" s="518"/>
      <c r="H5156" s="257" t="s">
        <v>428</v>
      </c>
      <c r="I5156" s="258">
        <v>2</v>
      </c>
      <c r="J5156" s="258">
        <v>0</v>
      </c>
      <c r="K5156" s="259">
        <v>20.27</v>
      </c>
      <c r="L5156" s="259">
        <v>40.54</v>
      </c>
    </row>
    <row r="5157" spans="2:12" ht="25.5" x14ac:dyDescent="0.25">
      <c r="B5157" s="255" t="s">
        <v>2273</v>
      </c>
      <c r="C5157" s="256" t="s">
        <v>3838</v>
      </c>
      <c r="D5157" s="255" t="s">
        <v>434</v>
      </c>
      <c r="E5157" s="255" t="s">
        <v>3839</v>
      </c>
      <c r="F5157" s="518" t="s">
        <v>2283</v>
      </c>
      <c r="G5157" s="518"/>
      <c r="H5157" s="257" t="s">
        <v>428</v>
      </c>
      <c r="I5157" s="258">
        <v>10</v>
      </c>
      <c r="J5157" s="258">
        <v>0</v>
      </c>
      <c r="K5157" s="259">
        <v>1.1200000000000001</v>
      </c>
      <c r="L5157" s="259">
        <v>11.2</v>
      </c>
    </row>
    <row r="5158" spans="2:12" ht="38.25" x14ac:dyDescent="0.25">
      <c r="B5158" s="255" t="s">
        <v>2273</v>
      </c>
      <c r="C5158" s="256" t="s">
        <v>2955</v>
      </c>
      <c r="D5158" s="255" t="s">
        <v>434</v>
      </c>
      <c r="E5158" s="255" t="s">
        <v>2956</v>
      </c>
      <c r="F5158" s="518" t="s">
        <v>2283</v>
      </c>
      <c r="G5158" s="518"/>
      <c r="H5158" s="257" t="s">
        <v>428</v>
      </c>
      <c r="I5158" s="258">
        <v>1</v>
      </c>
      <c r="J5158" s="258">
        <v>0</v>
      </c>
      <c r="K5158" s="259">
        <v>2710.92</v>
      </c>
      <c r="L5158" s="259">
        <v>2710.92</v>
      </c>
    </row>
    <row r="5159" spans="2:12" ht="25.5" x14ac:dyDescent="0.25">
      <c r="B5159" s="255" t="s">
        <v>2273</v>
      </c>
      <c r="C5159" s="256" t="s">
        <v>3723</v>
      </c>
      <c r="D5159" s="255" t="s">
        <v>229</v>
      </c>
      <c r="E5159" s="255" t="s">
        <v>3724</v>
      </c>
      <c r="F5159" s="518" t="s">
        <v>2283</v>
      </c>
      <c r="G5159" s="518"/>
      <c r="H5159" s="257" t="s">
        <v>268</v>
      </c>
      <c r="I5159" s="258">
        <v>9</v>
      </c>
      <c r="J5159" s="258">
        <v>0</v>
      </c>
      <c r="K5159" s="259">
        <v>0.54</v>
      </c>
      <c r="L5159" s="259">
        <v>4.8600000000000003</v>
      </c>
    </row>
    <row r="5160" spans="2:12" ht="25.5" x14ac:dyDescent="0.25">
      <c r="B5160" s="260"/>
      <c r="C5160" s="260"/>
      <c r="D5160" s="260"/>
      <c r="E5160" s="260"/>
      <c r="F5160" s="260"/>
      <c r="G5160" s="260" t="s">
        <v>2274</v>
      </c>
      <c r="H5160" s="261">
        <v>48.16</v>
      </c>
      <c r="I5160" s="260" t="s">
        <v>2275</v>
      </c>
      <c r="J5160" s="261">
        <v>45.61</v>
      </c>
      <c r="K5160" s="260" t="s">
        <v>2276</v>
      </c>
      <c r="L5160" s="261">
        <v>93.77</v>
      </c>
    </row>
    <row r="5161" spans="2:12" ht="25.5" x14ac:dyDescent="0.25">
      <c r="B5161" s="260"/>
      <c r="C5161" s="260"/>
      <c r="D5161" s="260"/>
      <c r="E5161" s="260"/>
      <c r="F5161" s="260"/>
      <c r="G5161" s="260" t="s">
        <v>2277</v>
      </c>
      <c r="H5161" s="261">
        <v>0</v>
      </c>
      <c r="I5161" s="519"/>
      <c r="J5161" s="519" t="s">
        <v>2278</v>
      </c>
      <c r="K5161" s="260"/>
      <c r="L5161" s="261">
        <v>2876.37</v>
      </c>
    </row>
    <row r="5162" spans="2:12" ht="13.5" thickBot="1" x14ac:dyDescent="0.3">
      <c r="B5162" s="222"/>
      <c r="C5162" s="222"/>
      <c r="D5162" s="222"/>
      <c r="E5162" s="222"/>
      <c r="F5162" s="222"/>
      <c r="G5162" s="222"/>
      <c r="H5162" s="222"/>
      <c r="I5162" s="222" t="s">
        <v>2279</v>
      </c>
      <c r="J5162" s="262" t="s">
        <v>2553</v>
      </c>
      <c r="K5162" s="222" t="s">
        <v>2280</v>
      </c>
      <c r="L5162" s="263">
        <v>2876.37</v>
      </c>
    </row>
    <row r="5163" spans="2:12" ht="13.5" thickTop="1" x14ac:dyDescent="0.25">
      <c r="B5163" s="264"/>
      <c r="C5163" s="264"/>
      <c r="D5163" s="264"/>
      <c r="E5163" s="264"/>
      <c r="F5163" s="264"/>
      <c r="G5163" s="264"/>
      <c r="H5163" s="264"/>
      <c r="I5163" s="264"/>
      <c r="J5163" s="264"/>
      <c r="K5163" s="264"/>
      <c r="L5163" s="264"/>
    </row>
    <row r="5164" spans="2:12" ht="15" x14ac:dyDescent="0.25">
      <c r="B5164" s="247" t="s">
        <v>1524</v>
      </c>
      <c r="C5164" s="248" t="s">
        <v>24</v>
      </c>
      <c r="D5164" s="247" t="s">
        <v>50</v>
      </c>
      <c r="E5164" s="247" t="s">
        <v>45</v>
      </c>
      <c r="F5164" s="520" t="s">
        <v>2152</v>
      </c>
      <c r="G5164" s="520"/>
      <c r="H5164" s="249" t="s">
        <v>39</v>
      </c>
      <c r="I5164" s="248" t="s">
        <v>41</v>
      </c>
      <c r="J5164" s="248" t="s">
        <v>2271</v>
      </c>
      <c r="K5164" s="248" t="s">
        <v>82</v>
      </c>
      <c r="L5164" s="248" t="s">
        <v>40</v>
      </c>
    </row>
    <row r="5165" spans="2:12" ht="38.25" x14ac:dyDescent="0.25">
      <c r="B5165" s="250" t="s">
        <v>2272</v>
      </c>
      <c r="C5165" s="251" t="s">
        <v>1525</v>
      </c>
      <c r="D5165" s="250" t="s">
        <v>434</v>
      </c>
      <c r="E5165" s="250" t="s">
        <v>1526</v>
      </c>
      <c r="F5165" s="521" t="s">
        <v>2947</v>
      </c>
      <c r="G5165" s="521"/>
      <c r="H5165" s="252" t="s">
        <v>428</v>
      </c>
      <c r="I5165" s="253">
        <v>1</v>
      </c>
      <c r="J5165" s="254"/>
      <c r="K5165" s="254">
        <v>4197.5200000000004</v>
      </c>
      <c r="L5165" s="254">
        <v>4197.5200000000004</v>
      </c>
    </row>
    <row r="5166" spans="2:12" ht="25.5" x14ac:dyDescent="0.25">
      <c r="B5166" s="255" t="s">
        <v>2273</v>
      </c>
      <c r="C5166" s="256" t="s">
        <v>3838</v>
      </c>
      <c r="D5166" s="255" t="s">
        <v>434</v>
      </c>
      <c r="E5166" s="255" t="s">
        <v>3839</v>
      </c>
      <c r="F5166" s="518" t="s">
        <v>2283</v>
      </c>
      <c r="G5166" s="518"/>
      <c r="H5166" s="257" t="s">
        <v>428</v>
      </c>
      <c r="I5166" s="258">
        <v>10</v>
      </c>
      <c r="J5166" s="258">
        <v>0</v>
      </c>
      <c r="K5166" s="259">
        <v>1.1200000000000001</v>
      </c>
      <c r="L5166" s="259">
        <v>11.2</v>
      </c>
    </row>
    <row r="5167" spans="2:12" ht="25.5" x14ac:dyDescent="0.25">
      <c r="B5167" s="255" t="s">
        <v>2273</v>
      </c>
      <c r="C5167" s="256" t="s">
        <v>3723</v>
      </c>
      <c r="D5167" s="255" t="s">
        <v>229</v>
      </c>
      <c r="E5167" s="255" t="s">
        <v>3724</v>
      </c>
      <c r="F5167" s="518" t="s">
        <v>2283</v>
      </c>
      <c r="G5167" s="518"/>
      <c r="H5167" s="257" t="s">
        <v>268</v>
      </c>
      <c r="I5167" s="258">
        <v>9</v>
      </c>
      <c r="J5167" s="258">
        <v>0</v>
      </c>
      <c r="K5167" s="259">
        <v>0.54</v>
      </c>
      <c r="L5167" s="259">
        <v>4.8600000000000003</v>
      </c>
    </row>
    <row r="5168" spans="2:12" ht="25.5" x14ac:dyDescent="0.25">
      <c r="B5168" s="255" t="s">
        <v>2273</v>
      </c>
      <c r="C5168" s="256" t="s">
        <v>3719</v>
      </c>
      <c r="D5168" s="255" t="s">
        <v>229</v>
      </c>
      <c r="E5168" s="255" t="s">
        <v>3720</v>
      </c>
      <c r="F5168" s="518" t="s">
        <v>2283</v>
      </c>
      <c r="G5168" s="518"/>
      <c r="H5168" s="257" t="s">
        <v>268</v>
      </c>
      <c r="I5168" s="258">
        <v>9</v>
      </c>
      <c r="J5168" s="258">
        <v>0</v>
      </c>
      <c r="K5168" s="259">
        <v>0.44</v>
      </c>
      <c r="L5168" s="259">
        <v>3.96</v>
      </c>
    </row>
    <row r="5169" spans="2:12" ht="25.5" x14ac:dyDescent="0.25">
      <c r="B5169" s="255" t="s">
        <v>2273</v>
      </c>
      <c r="C5169" s="256" t="s">
        <v>2948</v>
      </c>
      <c r="D5169" s="255" t="s">
        <v>434</v>
      </c>
      <c r="E5169" s="255" t="s">
        <v>2949</v>
      </c>
      <c r="F5169" s="518" t="s">
        <v>2283</v>
      </c>
      <c r="G5169" s="518"/>
      <c r="H5169" s="257" t="s">
        <v>428</v>
      </c>
      <c r="I5169" s="258">
        <v>2</v>
      </c>
      <c r="J5169" s="258">
        <v>0</v>
      </c>
      <c r="K5169" s="259">
        <v>20.27</v>
      </c>
      <c r="L5169" s="259">
        <v>40.54</v>
      </c>
    </row>
    <row r="5170" spans="2:12" ht="25.5" x14ac:dyDescent="0.25">
      <c r="B5170" s="255" t="s">
        <v>2273</v>
      </c>
      <c r="C5170" s="256" t="s">
        <v>2167</v>
      </c>
      <c r="D5170" s="255" t="s">
        <v>229</v>
      </c>
      <c r="E5170" s="255" t="s">
        <v>2168</v>
      </c>
      <c r="F5170" s="518" t="s">
        <v>2162</v>
      </c>
      <c r="G5170" s="518"/>
      <c r="H5170" s="257" t="s">
        <v>231</v>
      </c>
      <c r="I5170" s="258">
        <v>2.5230000000000001</v>
      </c>
      <c r="J5170" s="258">
        <v>0</v>
      </c>
      <c r="K5170" s="259">
        <v>23.41</v>
      </c>
      <c r="L5170" s="259">
        <v>59.06</v>
      </c>
    </row>
    <row r="5171" spans="2:12" ht="38.25" x14ac:dyDescent="0.25">
      <c r="B5171" s="255" t="s">
        <v>2273</v>
      </c>
      <c r="C5171" s="256" t="s">
        <v>2953</v>
      </c>
      <c r="D5171" s="255" t="s">
        <v>434</v>
      </c>
      <c r="E5171" s="255" t="s">
        <v>2954</v>
      </c>
      <c r="F5171" s="518" t="s">
        <v>2283</v>
      </c>
      <c r="G5171" s="518"/>
      <c r="H5171" s="257" t="s">
        <v>428</v>
      </c>
      <c r="I5171" s="258">
        <v>4</v>
      </c>
      <c r="J5171" s="258">
        <v>0</v>
      </c>
      <c r="K5171" s="259">
        <v>0.5</v>
      </c>
      <c r="L5171" s="259">
        <v>2</v>
      </c>
    </row>
    <row r="5172" spans="2:12" ht="25.5" x14ac:dyDescent="0.25">
      <c r="B5172" s="255" t="s">
        <v>2273</v>
      </c>
      <c r="C5172" s="256" t="s">
        <v>3836</v>
      </c>
      <c r="D5172" s="255" t="s">
        <v>229</v>
      </c>
      <c r="E5172" s="255" t="s">
        <v>3837</v>
      </c>
      <c r="F5172" s="518" t="s">
        <v>2283</v>
      </c>
      <c r="G5172" s="518"/>
      <c r="H5172" s="257" t="s">
        <v>268</v>
      </c>
      <c r="I5172" s="258">
        <v>6</v>
      </c>
      <c r="J5172" s="258">
        <v>0</v>
      </c>
      <c r="K5172" s="259">
        <v>1.52</v>
      </c>
      <c r="L5172" s="259">
        <v>9.1199999999999992</v>
      </c>
    </row>
    <row r="5173" spans="2:12" ht="38.25" x14ac:dyDescent="0.25">
      <c r="B5173" s="255" t="s">
        <v>2273</v>
      </c>
      <c r="C5173" s="256" t="s">
        <v>2957</v>
      </c>
      <c r="D5173" s="255" t="s">
        <v>434</v>
      </c>
      <c r="E5173" s="255" t="s">
        <v>2958</v>
      </c>
      <c r="F5173" s="518" t="s">
        <v>2283</v>
      </c>
      <c r="G5173" s="518"/>
      <c r="H5173" s="257" t="s">
        <v>428</v>
      </c>
      <c r="I5173" s="258">
        <v>1</v>
      </c>
      <c r="J5173" s="258">
        <v>0</v>
      </c>
      <c r="K5173" s="259">
        <v>4024.45</v>
      </c>
      <c r="L5173" s="259">
        <v>4024.45</v>
      </c>
    </row>
    <row r="5174" spans="2:12" ht="25.5" x14ac:dyDescent="0.25">
      <c r="B5174" s="255" t="s">
        <v>2273</v>
      </c>
      <c r="C5174" s="256" t="s">
        <v>2163</v>
      </c>
      <c r="D5174" s="255" t="s">
        <v>229</v>
      </c>
      <c r="E5174" s="255" t="s">
        <v>2164</v>
      </c>
      <c r="F5174" s="518" t="s">
        <v>2162</v>
      </c>
      <c r="G5174" s="518"/>
      <c r="H5174" s="257" t="s">
        <v>231</v>
      </c>
      <c r="I5174" s="258">
        <v>2.5230000000000001</v>
      </c>
      <c r="J5174" s="258">
        <v>0</v>
      </c>
      <c r="K5174" s="259">
        <v>16.78</v>
      </c>
      <c r="L5174" s="259">
        <v>42.34</v>
      </c>
    </row>
    <row r="5175" spans="2:12" ht="25.5" x14ac:dyDescent="0.25">
      <c r="B5175" s="260"/>
      <c r="C5175" s="260"/>
      <c r="D5175" s="260"/>
      <c r="E5175" s="260"/>
      <c r="F5175" s="260"/>
      <c r="G5175" s="260" t="s">
        <v>2274</v>
      </c>
      <c r="H5175" s="261">
        <v>52.07</v>
      </c>
      <c r="I5175" s="260" t="s">
        <v>2275</v>
      </c>
      <c r="J5175" s="261">
        <v>49.32</v>
      </c>
      <c r="K5175" s="260" t="s">
        <v>2276</v>
      </c>
      <c r="L5175" s="261">
        <v>101.39</v>
      </c>
    </row>
    <row r="5176" spans="2:12" ht="25.5" x14ac:dyDescent="0.25">
      <c r="B5176" s="260"/>
      <c r="C5176" s="260"/>
      <c r="D5176" s="260"/>
      <c r="E5176" s="260"/>
      <c r="F5176" s="260"/>
      <c r="G5176" s="260" t="s">
        <v>2277</v>
      </c>
      <c r="H5176" s="261">
        <v>0</v>
      </c>
      <c r="I5176" s="519"/>
      <c r="J5176" s="519" t="s">
        <v>2278</v>
      </c>
      <c r="K5176" s="260"/>
      <c r="L5176" s="261">
        <v>4197.5200000000004</v>
      </c>
    </row>
    <row r="5177" spans="2:12" ht="13.5" thickBot="1" x14ac:dyDescent="0.3">
      <c r="B5177" s="222"/>
      <c r="C5177" s="222"/>
      <c r="D5177" s="222"/>
      <c r="E5177" s="222"/>
      <c r="F5177" s="222"/>
      <c r="G5177" s="222"/>
      <c r="H5177" s="222"/>
      <c r="I5177" s="222" t="s">
        <v>2279</v>
      </c>
      <c r="J5177" s="262" t="s">
        <v>2695</v>
      </c>
      <c r="K5177" s="222" t="s">
        <v>2280</v>
      </c>
      <c r="L5177" s="263">
        <v>8395.0400000000009</v>
      </c>
    </row>
    <row r="5178" spans="2:12" ht="13.5" thickTop="1" x14ac:dyDescent="0.25">
      <c r="B5178" s="264"/>
      <c r="C5178" s="264"/>
      <c r="D5178" s="264"/>
      <c r="E5178" s="264"/>
      <c r="F5178" s="264"/>
      <c r="G5178" s="264"/>
      <c r="H5178" s="264"/>
      <c r="I5178" s="264"/>
      <c r="J5178" s="264"/>
      <c r="K5178" s="264"/>
      <c r="L5178" s="264"/>
    </row>
    <row r="5179" spans="2:12" ht="15" x14ac:dyDescent="0.25">
      <c r="B5179" s="247" t="s">
        <v>1527</v>
      </c>
      <c r="C5179" s="248" t="s">
        <v>24</v>
      </c>
      <c r="D5179" s="247" t="s">
        <v>50</v>
      </c>
      <c r="E5179" s="247" t="s">
        <v>45</v>
      </c>
      <c r="F5179" s="520" t="s">
        <v>2152</v>
      </c>
      <c r="G5179" s="520"/>
      <c r="H5179" s="249" t="s">
        <v>39</v>
      </c>
      <c r="I5179" s="248" t="s">
        <v>41</v>
      </c>
      <c r="J5179" s="248" t="s">
        <v>2271</v>
      </c>
      <c r="K5179" s="248" t="s">
        <v>82</v>
      </c>
      <c r="L5179" s="248" t="s">
        <v>40</v>
      </c>
    </row>
    <row r="5180" spans="2:12" ht="38.25" x14ac:dyDescent="0.25">
      <c r="B5180" s="250" t="s">
        <v>2272</v>
      </c>
      <c r="C5180" s="251" t="s">
        <v>1528</v>
      </c>
      <c r="D5180" s="250" t="s">
        <v>238</v>
      </c>
      <c r="E5180" s="250" t="s">
        <v>1529</v>
      </c>
      <c r="F5180" s="521">
        <v>97</v>
      </c>
      <c r="G5180" s="521"/>
      <c r="H5180" s="252" t="s">
        <v>268</v>
      </c>
      <c r="I5180" s="253">
        <v>1</v>
      </c>
      <c r="J5180" s="254"/>
      <c r="K5180" s="254">
        <v>16489.86</v>
      </c>
      <c r="L5180" s="254">
        <v>16489.86</v>
      </c>
    </row>
    <row r="5181" spans="2:12" ht="38.25" x14ac:dyDescent="0.25">
      <c r="B5181" s="255" t="s">
        <v>2273</v>
      </c>
      <c r="C5181" s="256" t="s">
        <v>3840</v>
      </c>
      <c r="D5181" s="255" t="s">
        <v>462</v>
      </c>
      <c r="E5181" s="255" t="s">
        <v>3841</v>
      </c>
      <c r="F5181" s="518" t="s">
        <v>2283</v>
      </c>
      <c r="G5181" s="518"/>
      <c r="H5181" s="257" t="s">
        <v>268</v>
      </c>
      <c r="I5181" s="258">
        <v>0.5</v>
      </c>
      <c r="J5181" s="258">
        <v>0</v>
      </c>
      <c r="K5181" s="259">
        <v>32887</v>
      </c>
      <c r="L5181" s="259">
        <v>16443.5</v>
      </c>
    </row>
    <row r="5182" spans="2:12" ht="25.5" x14ac:dyDescent="0.25">
      <c r="B5182" s="255" t="s">
        <v>2273</v>
      </c>
      <c r="C5182" s="256" t="s">
        <v>2190</v>
      </c>
      <c r="D5182" s="255" t="s">
        <v>229</v>
      </c>
      <c r="E5182" s="255" t="s">
        <v>2191</v>
      </c>
      <c r="F5182" s="518" t="s">
        <v>2162</v>
      </c>
      <c r="G5182" s="518"/>
      <c r="H5182" s="257" t="s">
        <v>231</v>
      </c>
      <c r="I5182" s="258">
        <v>1</v>
      </c>
      <c r="J5182" s="258">
        <v>0</v>
      </c>
      <c r="K5182" s="259">
        <v>23.41</v>
      </c>
      <c r="L5182" s="259">
        <v>23.41</v>
      </c>
    </row>
    <row r="5183" spans="2:12" ht="25.5" x14ac:dyDescent="0.25">
      <c r="B5183" s="255" t="s">
        <v>2273</v>
      </c>
      <c r="C5183" s="256" t="s">
        <v>2160</v>
      </c>
      <c r="D5183" s="255" t="s">
        <v>229</v>
      </c>
      <c r="E5183" s="255" t="s">
        <v>2161</v>
      </c>
      <c r="F5183" s="518" t="s">
        <v>2162</v>
      </c>
      <c r="G5183" s="518"/>
      <c r="H5183" s="257" t="s">
        <v>231</v>
      </c>
      <c r="I5183" s="258">
        <v>1.5</v>
      </c>
      <c r="J5183" s="258">
        <v>0</v>
      </c>
      <c r="K5183" s="259">
        <v>15.3</v>
      </c>
      <c r="L5183" s="259">
        <v>22.95</v>
      </c>
    </row>
    <row r="5184" spans="2:12" ht="25.5" x14ac:dyDescent="0.25">
      <c r="B5184" s="260"/>
      <c r="C5184" s="260"/>
      <c r="D5184" s="260"/>
      <c r="E5184" s="260"/>
      <c r="F5184" s="260"/>
      <c r="G5184" s="260" t="s">
        <v>2274</v>
      </c>
      <c r="H5184" s="261">
        <v>23.81</v>
      </c>
      <c r="I5184" s="260" t="s">
        <v>2275</v>
      </c>
      <c r="J5184" s="261">
        <v>22.55</v>
      </c>
      <c r="K5184" s="260" t="s">
        <v>2276</v>
      </c>
      <c r="L5184" s="261">
        <v>46.36</v>
      </c>
    </row>
    <row r="5185" spans="2:12" ht="25.5" x14ac:dyDescent="0.25">
      <c r="B5185" s="260"/>
      <c r="C5185" s="260"/>
      <c r="D5185" s="260"/>
      <c r="E5185" s="260"/>
      <c r="F5185" s="260"/>
      <c r="G5185" s="260" t="s">
        <v>2277</v>
      </c>
      <c r="H5185" s="261">
        <v>0</v>
      </c>
      <c r="I5185" s="519"/>
      <c r="J5185" s="519" t="s">
        <v>2278</v>
      </c>
      <c r="K5185" s="260"/>
      <c r="L5185" s="261">
        <v>16489.86</v>
      </c>
    </row>
    <row r="5186" spans="2:12" ht="13.5" thickBot="1" x14ac:dyDescent="0.3">
      <c r="B5186" s="222"/>
      <c r="C5186" s="222"/>
      <c r="D5186" s="222"/>
      <c r="E5186" s="222"/>
      <c r="F5186" s="222"/>
      <c r="G5186" s="222"/>
      <c r="H5186" s="222"/>
      <c r="I5186" s="222" t="s">
        <v>2279</v>
      </c>
      <c r="J5186" s="262" t="s">
        <v>2553</v>
      </c>
      <c r="K5186" s="222" t="s">
        <v>2280</v>
      </c>
      <c r="L5186" s="263">
        <v>16489.86</v>
      </c>
    </row>
    <row r="5187" spans="2:12" ht="13.5" thickTop="1" x14ac:dyDescent="0.25">
      <c r="B5187" s="264"/>
      <c r="C5187" s="264"/>
      <c r="D5187" s="264"/>
      <c r="E5187" s="264"/>
      <c r="F5187" s="264"/>
      <c r="G5187" s="264"/>
      <c r="H5187" s="264"/>
      <c r="I5187" s="264"/>
      <c r="J5187" s="264"/>
      <c r="K5187" s="264"/>
      <c r="L5187" s="264"/>
    </row>
    <row r="5188" spans="2:12" ht="15" x14ac:dyDescent="0.25">
      <c r="B5188" s="247" t="s">
        <v>1530</v>
      </c>
      <c r="C5188" s="248" t="s">
        <v>24</v>
      </c>
      <c r="D5188" s="247" t="s">
        <v>50</v>
      </c>
      <c r="E5188" s="247" t="s">
        <v>45</v>
      </c>
      <c r="F5188" s="520" t="s">
        <v>2152</v>
      </c>
      <c r="G5188" s="520"/>
      <c r="H5188" s="249" t="s">
        <v>39</v>
      </c>
      <c r="I5188" s="248" t="s">
        <v>41</v>
      </c>
      <c r="J5188" s="248" t="s">
        <v>2271</v>
      </c>
      <c r="K5188" s="248" t="s">
        <v>82</v>
      </c>
      <c r="L5188" s="248" t="s">
        <v>40</v>
      </c>
    </row>
    <row r="5189" spans="2:12" ht="25.5" x14ac:dyDescent="0.25">
      <c r="B5189" s="250" t="s">
        <v>2272</v>
      </c>
      <c r="C5189" s="251" t="s">
        <v>1531</v>
      </c>
      <c r="D5189" s="250" t="s">
        <v>294</v>
      </c>
      <c r="E5189" s="250" t="s">
        <v>1532</v>
      </c>
      <c r="F5189" s="521">
        <v>61.2</v>
      </c>
      <c r="G5189" s="521"/>
      <c r="H5189" s="252" t="s">
        <v>1533</v>
      </c>
      <c r="I5189" s="253">
        <v>1</v>
      </c>
      <c r="J5189" s="254"/>
      <c r="K5189" s="254">
        <v>1039.33</v>
      </c>
      <c r="L5189" s="254">
        <v>1039.33</v>
      </c>
    </row>
    <row r="5190" spans="2:12" ht="38.25" x14ac:dyDescent="0.25">
      <c r="B5190" s="255" t="s">
        <v>2273</v>
      </c>
      <c r="C5190" s="256" t="s">
        <v>3842</v>
      </c>
      <c r="D5190" s="255" t="s">
        <v>294</v>
      </c>
      <c r="E5190" s="255" t="s">
        <v>3843</v>
      </c>
      <c r="F5190" s="518" t="s">
        <v>2283</v>
      </c>
      <c r="G5190" s="518"/>
      <c r="H5190" s="257" t="s">
        <v>1533</v>
      </c>
      <c r="I5190" s="258">
        <v>1</v>
      </c>
      <c r="J5190" s="258">
        <v>0</v>
      </c>
      <c r="K5190" s="259">
        <v>1028.5999999999999</v>
      </c>
      <c r="L5190" s="259">
        <v>1028.5999999999999</v>
      </c>
    </row>
    <row r="5191" spans="2:12" ht="25.5" x14ac:dyDescent="0.25">
      <c r="B5191" s="255" t="s">
        <v>2273</v>
      </c>
      <c r="C5191" s="256" t="s">
        <v>2163</v>
      </c>
      <c r="D5191" s="255" t="s">
        <v>229</v>
      </c>
      <c r="E5191" s="255" t="s">
        <v>2164</v>
      </c>
      <c r="F5191" s="518" t="s">
        <v>2162</v>
      </c>
      <c r="G5191" s="518"/>
      <c r="H5191" s="257" t="s">
        <v>231</v>
      </c>
      <c r="I5191" s="258">
        <v>0.5</v>
      </c>
      <c r="J5191" s="258">
        <v>0</v>
      </c>
      <c r="K5191" s="259">
        <v>16.78</v>
      </c>
      <c r="L5191" s="259">
        <v>8.39</v>
      </c>
    </row>
    <row r="5192" spans="2:12" ht="25.5" x14ac:dyDescent="0.25">
      <c r="B5192" s="255" t="s">
        <v>2273</v>
      </c>
      <c r="C5192" s="256" t="s">
        <v>2176</v>
      </c>
      <c r="D5192" s="255" t="s">
        <v>229</v>
      </c>
      <c r="E5192" s="255" t="s">
        <v>2177</v>
      </c>
      <c r="F5192" s="518" t="s">
        <v>2162</v>
      </c>
      <c r="G5192" s="518"/>
      <c r="H5192" s="257" t="s">
        <v>231</v>
      </c>
      <c r="I5192" s="258">
        <v>0.1</v>
      </c>
      <c r="J5192" s="258">
        <v>0</v>
      </c>
      <c r="K5192" s="259">
        <v>23.41</v>
      </c>
      <c r="L5192" s="259">
        <v>2.34</v>
      </c>
    </row>
    <row r="5193" spans="2:12" ht="25.5" x14ac:dyDescent="0.25">
      <c r="B5193" s="260"/>
      <c r="C5193" s="260"/>
      <c r="D5193" s="260"/>
      <c r="E5193" s="260"/>
      <c r="F5193" s="260"/>
      <c r="G5193" s="260" t="s">
        <v>2274</v>
      </c>
      <c r="H5193" s="261">
        <v>5.51</v>
      </c>
      <c r="I5193" s="260" t="s">
        <v>2275</v>
      </c>
      <c r="J5193" s="261">
        <v>5.22</v>
      </c>
      <c r="K5193" s="260" t="s">
        <v>2276</v>
      </c>
      <c r="L5193" s="261">
        <v>10.73</v>
      </c>
    </row>
    <row r="5194" spans="2:12" ht="25.5" x14ac:dyDescent="0.25">
      <c r="B5194" s="260"/>
      <c r="C5194" s="260"/>
      <c r="D5194" s="260"/>
      <c r="E5194" s="260"/>
      <c r="F5194" s="260"/>
      <c r="G5194" s="260" t="s">
        <v>2277</v>
      </c>
      <c r="H5194" s="261">
        <v>0</v>
      </c>
      <c r="I5194" s="519"/>
      <c r="J5194" s="519" t="s">
        <v>2278</v>
      </c>
      <c r="K5194" s="260"/>
      <c r="L5194" s="261">
        <v>1039.33</v>
      </c>
    </row>
    <row r="5195" spans="2:12" ht="13.5" thickBot="1" x14ac:dyDescent="0.3">
      <c r="B5195" s="222"/>
      <c r="C5195" s="222"/>
      <c r="D5195" s="222"/>
      <c r="E5195" s="222"/>
      <c r="F5195" s="222"/>
      <c r="G5195" s="222"/>
      <c r="H5195" s="222"/>
      <c r="I5195" s="222" t="s">
        <v>2279</v>
      </c>
      <c r="J5195" s="262" t="s">
        <v>2553</v>
      </c>
      <c r="K5195" s="222" t="s">
        <v>2280</v>
      </c>
      <c r="L5195" s="263">
        <v>1039.33</v>
      </c>
    </row>
    <row r="5196" spans="2:12" ht="13.5" thickTop="1" x14ac:dyDescent="0.25">
      <c r="B5196" s="264"/>
      <c r="C5196" s="264"/>
      <c r="D5196" s="264"/>
      <c r="E5196" s="264"/>
      <c r="F5196" s="264"/>
      <c r="G5196" s="264"/>
      <c r="H5196" s="264"/>
      <c r="I5196" s="264"/>
      <c r="J5196" s="264"/>
      <c r="K5196" s="264"/>
      <c r="L5196" s="264"/>
    </row>
    <row r="5197" spans="2:12" ht="15" x14ac:dyDescent="0.25">
      <c r="B5197" s="247" t="s">
        <v>1534</v>
      </c>
      <c r="C5197" s="248" t="s">
        <v>24</v>
      </c>
      <c r="D5197" s="247" t="s">
        <v>50</v>
      </c>
      <c r="E5197" s="247" t="s">
        <v>45</v>
      </c>
      <c r="F5197" s="520" t="s">
        <v>2152</v>
      </c>
      <c r="G5197" s="520"/>
      <c r="H5197" s="249" t="s">
        <v>39</v>
      </c>
      <c r="I5197" s="248" t="s">
        <v>41</v>
      </c>
      <c r="J5197" s="248" t="s">
        <v>82</v>
      </c>
      <c r="K5197" s="248" t="s">
        <v>40</v>
      </c>
      <c r="L5197"/>
    </row>
    <row r="5198" spans="2:12" ht="38.25" x14ac:dyDescent="0.25">
      <c r="B5198" s="250" t="s">
        <v>2272</v>
      </c>
      <c r="C5198" s="251" t="s">
        <v>1535</v>
      </c>
      <c r="D5198" s="250" t="s">
        <v>462</v>
      </c>
      <c r="E5198" s="250" t="s">
        <v>1536</v>
      </c>
      <c r="F5198" s="521" t="s">
        <v>2826</v>
      </c>
      <c r="G5198" s="521"/>
      <c r="H5198" s="252" t="s">
        <v>268</v>
      </c>
      <c r="I5198" s="253">
        <v>1</v>
      </c>
      <c r="J5198" s="254">
        <v>272.32</v>
      </c>
      <c r="K5198" s="254">
        <v>272.32</v>
      </c>
      <c r="L5198"/>
    </row>
    <row r="5199" spans="2:12" ht="15" x14ac:dyDescent="0.25">
      <c r="B5199" s="247" t="s">
        <v>38</v>
      </c>
      <c r="C5199" s="248" t="s">
        <v>24</v>
      </c>
      <c r="D5199" s="247" t="s">
        <v>50</v>
      </c>
      <c r="E5199" s="247" t="s">
        <v>45</v>
      </c>
      <c r="F5199" s="520" t="s">
        <v>2152</v>
      </c>
      <c r="G5199" s="522"/>
      <c r="H5199" s="249" t="s">
        <v>39</v>
      </c>
      <c r="I5199" s="248" t="s">
        <v>41</v>
      </c>
      <c r="J5199" s="248" t="s">
        <v>82</v>
      </c>
      <c r="K5199" s="248" t="s">
        <v>40</v>
      </c>
      <c r="L5199"/>
    </row>
    <row r="5200" spans="2:12" ht="25.5" x14ac:dyDescent="0.25">
      <c r="B5200" s="255" t="s">
        <v>2273</v>
      </c>
      <c r="C5200" s="256" t="s">
        <v>2160</v>
      </c>
      <c r="D5200" s="255" t="s">
        <v>229</v>
      </c>
      <c r="E5200" s="255" t="s">
        <v>2161</v>
      </c>
      <c r="F5200" s="518" t="s">
        <v>2162</v>
      </c>
      <c r="G5200" s="518"/>
      <c r="H5200" s="257" t="s">
        <v>231</v>
      </c>
      <c r="I5200" s="258">
        <v>1</v>
      </c>
      <c r="J5200" s="259" t="s">
        <v>2220</v>
      </c>
      <c r="K5200" s="270" t="s">
        <v>2220</v>
      </c>
      <c r="L5200"/>
    </row>
    <row r="5201" spans="2:12" ht="25.5" x14ac:dyDescent="0.25">
      <c r="B5201" s="255" t="s">
        <v>2273</v>
      </c>
      <c r="C5201" s="256" t="s">
        <v>2176</v>
      </c>
      <c r="D5201" s="255" t="s">
        <v>229</v>
      </c>
      <c r="E5201" s="255" t="s">
        <v>2177</v>
      </c>
      <c r="F5201" s="518" t="s">
        <v>2162</v>
      </c>
      <c r="G5201" s="518"/>
      <c r="H5201" s="257" t="s">
        <v>231</v>
      </c>
      <c r="I5201" s="258">
        <v>1</v>
      </c>
      <c r="J5201" s="259" t="s">
        <v>2222</v>
      </c>
      <c r="K5201" s="270" t="s">
        <v>2222</v>
      </c>
      <c r="L5201"/>
    </row>
    <row r="5202" spans="2:12" ht="15" x14ac:dyDescent="0.25">
      <c r="B5202" s="255" t="s">
        <v>2273</v>
      </c>
      <c r="C5202" s="256" t="s">
        <v>2984</v>
      </c>
      <c r="D5202" s="255" t="s">
        <v>462</v>
      </c>
      <c r="E5202" s="255" t="s">
        <v>2985</v>
      </c>
      <c r="F5202" s="518" t="s">
        <v>2283</v>
      </c>
      <c r="G5202" s="518"/>
      <c r="H5202" s="257" t="s">
        <v>268</v>
      </c>
      <c r="I5202" s="258">
        <v>1</v>
      </c>
      <c r="J5202" s="259" t="s">
        <v>3844</v>
      </c>
      <c r="K5202" s="270" t="s">
        <v>3844</v>
      </c>
      <c r="L5202"/>
    </row>
    <row r="5203" spans="2:12" ht="15" x14ac:dyDescent="0.25">
      <c r="B5203" s="523" t="s">
        <v>2697</v>
      </c>
      <c r="C5203" s="522"/>
      <c r="D5203" s="522"/>
      <c r="E5203" s="522"/>
      <c r="F5203" s="522"/>
      <c r="G5203" s="522"/>
      <c r="H5203" s="522"/>
      <c r="I5203" s="522"/>
      <c r="J5203" s="522"/>
      <c r="K5203" s="522"/>
      <c r="L5203"/>
    </row>
    <row r="5204" spans="2:12" ht="15" x14ac:dyDescent="0.25">
      <c r="B5204" s="247" t="s">
        <v>38</v>
      </c>
      <c r="C5204" s="248" t="s">
        <v>24</v>
      </c>
      <c r="D5204" s="247" t="s">
        <v>50</v>
      </c>
      <c r="E5204" s="247" t="s">
        <v>45</v>
      </c>
      <c r="F5204" s="520" t="s">
        <v>2152</v>
      </c>
      <c r="G5204" s="522"/>
      <c r="H5204" s="249" t="s">
        <v>39</v>
      </c>
      <c r="I5204" s="248" t="s">
        <v>41</v>
      </c>
      <c r="J5204" s="248" t="s">
        <v>82</v>
      </c>
      <c r="K5204" s="248" t="s">
        <v>40</v>
      </c>
      <c r="L5204"/>
    </row>
    <row r="5205" spans="2:12" ht="25.5" x14ac:dyDescent="0.25">
      <c r="B5205" s="255" t="s">
        <v>2273</v>
      </c>
      <c r="C5205" s="256" t="s">
        <v>2160</v>
      </c>
      <c r="D5205" s="255" t="s">
        <v>229</v>
      </c>
      <c r="E5205" s="255" t="s">
        <v>2161</v>
      </c>
      <c r="F5205" s="518" t="s">
        <v>2162</v>
      </c>
      <c r="G5205" s="518"/>
      <c r="H5205" s="257" t="s">
        <v>231</v>
      </c>
      <c r="I5205" s="258">
        <v>1</v>
      </c>
      <c r="J5205" s="259" t="s">
        <v>2220</v>
      </c>
      <c r="K5205" s="270" t="s">
        <v>2220</v>
      </c>
      <c r="L5205"/>
    </row>
    <row r="5206" spans="2:12" ht="25.5" x14ac:dyDescent="0.25">
      <c r="B5206" s="255" t="s">
        <v>2273</v>
      </c>
      <c r="C5206" s="256" t="s">
        <v>2176</v>
      </c>
      <c r="D5206" s="255" t="s">
        <v>229</v>
      </c>
      <c r="E5206" s="255" t="s">
        <v>2177</v>
      </c>
      <c r="F5206" s="518" t="s">
        <v>2162</v>
      </c>
      <c r="G5206" s="518"/>
      <c r="H5206" s="257" t="s">
        <v>231</v>
      </c>
      <c r="I5206" s="258">
        <v>1</v>
      </c>
      <c r="J5206" s="259" t="s">
        <v>2222</v>
      </c>
      <c r="K5206" s="270" t="s">
        <v>2222</v>
      </c>
      <c r="L5206"/>
    </row>
    <row r="5207" spans="2:12" ht="15" x14ac:dyDescent="0.25">
      <c r="B5207" s="255" t="s">
        <v>2273</v>
      </c>
      <c r="C5207" s="256" t="s">
        <v>2984</v>
      </c>
      <c r="D5207" s="255" t="s">
        <v>462</v>
      </c>
      <c r="E5207" s="255" t="s">
        <v>2985</v>
      </c>
      <c r="F5207" s="518" t="s">
        <v>2283</v>
      </c>
      <c r="G5207" s="518"/>
      <c r="H5207" s="257" t="s">
        <v>268</v>
      </c>
      <c r="I5207" s="258">
        <v>1</v>
      </c>
      <c r="J5207" s="259" t="s">
        <v>3844</v>
      </c>
      <c r="K5207" s="270" t="s">
        <v>3844</v>
      </c>
      <c r="L5207"/>
    </row>
    <row r="5208" spans="2:12" ht="25.5" x14ac:dyDescent="0.25">
      <c r="B5208" s="260"/>
      <c r="C5208" s="260"/>
      <c r="D5208" s="260"/>
      <c r="E5208" s="260"/>
      <c r="F5208" s="260" t="s">
        <v>2274</v>
      </c>
      <c r="G5208" s="261">
        <v>19.88</v>
      </c>
      <c r="H5208" s="260" t="s">
        <v>2275</v>
      </c>
      <c r="I5208" s="261">
        <v>18.829999999999998</v>
      </c>
      <c r="J5208" s="260" t="s">
        <v>2276</v>
      </c>
      <c r="K5208" s="261">
        <v>38.71</v>
      </c>
      <c r="L5208"/>
    </row>
    <row r="5209" spans="2:12" ht="25.5" x14ac:dyDescent="0.25">
      <c r="B5209" s="260"/>
      <c r="C5209" s="260"/>
      <c r="D5209" s="260"/>
      <c r="E5209" s="260"/>
      <c r="F5209" s="260" t="s">
        <v>2277</v>
      </c>
      <c r="G5209" s="261">
        <v>0</v>
      </c>
      <c r="H5209" s="260"/>
      <c r="I5209" s="519" t="s">
        <v>2278</v>
      </c>
      <c r="J5209" s="519"/>
      <c r="K5209" s="261">
        <v>272.32</v>
      </c>
      <c r="L5209"/>
    </row>
    <row r="5210" spans="2:12" ht="15.75" thickBot="1" x14ac:dyDescent="0.3">
      <c r="B5210" s="222"/>
      <c r="C5210" s="222"/>
      <c r="D5210" s="222"/>
      <c r="E5210" s="222"/>
      <c r="F5210" s="222"/>
      <c r="G5210" s="222"/>
      <c r="H5210" s="222" t="s">
        <v>2279</v>
      </c>
      <c r="I5210" s="262" t="s">
        <v>2553</v>
      </c>
      <c r="J5210" s="222" t="s">
        <v>2280</v>
      </c>
      <c r="K5210" s="263">
        <v>272.32</v>
      </c>
      <c r="L5210"/>
    </row>
    <row r="5211" spans="2:12" ht="15.75" thickTop="1" x14ac:dyDescent="0.25">
      <c r="B5211" s="264"/>
      <c r="C5211" s="264"/>
      <c r="D5211" s="264"/>
      <c r="E5211" s="264"/>
      <c r="F5211" s="264"/>
      <c r="G5211" s="264"/>
      <c r="H5211" s="264"/>
      <c r="I5211" s="264"/>
      <c r="J5211" s="264"/>
      <c r="K5211" s="264"/>
      <c r="L5211"/>
    </row>
    <row r="5212" spans="2:12" ht="15" x14ac:dyDescent="0.25">
      <c r="B5212" s="247" t="s">
        <v>1537</v>
      </c>
      <c r="C5212" s="248" t="s">
        <v>24</v>
      </c>
      <c r="D5212" s="247" t="s">
        <v>50</v>
      </c>
      <c r="E5212" s="247" t="s">
        <v>45</v>
      </c>
      <c r="F5212" s="520" t="s">
        <v>2152</v>
      </c>
      <c r="G5212" s="520"/>
      <c r="H5212" s="249" t="s">
        <v>39</v>
      </c>
      <c r="I5212" s="248" t="s">
        <v>41</v>
      </c>
      <c r="J5212" s="248" t="s">
        <v>2271</v>
      </c>
      <c r="K5212" s="248" t="s">
        <v>82</v>
      </c>
      <c r="L5212" s="248" t="s">
        <v>40</v>
      </c>
    </row>
    <row r="5213" spans="2:12" ht="38.25" x14ac:dyDescent="0.25">
      <c r="B5213" s="250" t="s">
        <v>2272</v>
      </c>
      <c r="C5213" s="251" t="s">
        <v>1538</v>
      </c>
      <c r="D5213" s="250" t="s">
        <v>238</v>
      </c>
      <c r="E5213" s="250" t="s">
        <v>1539</v>
      </c>
      <c r="F5213" s="521">
        <v>97</v>
      </c>
      <c r="G5213" s="521"/>
      <c r="H5213" s="252" t="s">
        <v>268</v>
      </c>
      <c r="I5213" s="253">
        <v>1</v>
      </c>
      <c r="J5213" s="254"/>
      <c r="K5213" s="254">
        <v>1041.79</v>
      </c>
      <c r="L5213" s="254">
        <v>1041.79</v>
      </c>
    </row>
    <row r="5214" spans="2:12" ht="25.5" x14ac:dyDescent="0.25">
      <c r="B5214" s="255" t="s">
        <v>2273</v>
      </c>
      <c r="C5214" s="256" t="s">
        <v>2160</v>
      </c>
      <c r="D5214" s="255" t="s">
        <v>229</v>
      </c>
      <c r="E5214" s="255" t="s">
        <v>2161</v>
      </c>
      <c r="F5214" s="518" t="s">
        <v>2162</v>
      </c>
      <c r="G5214" s="518"/>
      <c r="H5214" s="257" t="s">
        <v>231</v>
      </c>
      <c r="I5214" s="258">
        <v>1</v>
      </c>
      <c r="J5214" s="258">
        <v>0</v>
      </c>
      <c r="K5214" s="259">
        <v>15.3</v>
      </c>
      <c r="L5214" s="259">
        <v>15.3</v>
      </c>
    </row>
    <row r="5215" spans="2:12" x14ac:dyDescent="0.25">
      <c r="B5215" s="255" t="s">
        <v>2273</v>
      </c>
      <c r="C5215" s="256" t="s">
        <v>3845</v>
      </c>
      <c r="D5215" s="255" t="s">
        <v>462</v>
      </c>
      <c r="E5215" s="255" t="s">
        <v>3846</v>
      </c>
      <c r="F5215" s="518" t="s">
        <v>2283</v>
      </c>
      <c r="G5215" s="518"/>
      <c r="H5215" s="257" t="s">
        <v>268</v>
      </c>
      <c r="I5215" s="258">
        <v>0.5</v>
      </c>
      <c r="J5215" s="258">
        <v>0</v>
      </c>
      <c r="K5215" s="259">
        <v>2006.17</v>
      </c>
      <c r="L5215" s="259">
        <v>1003.09</v>
      </c>
    </row>
    <row r="5216" spans="2:12" ht="25.5" x14ac:dyDescent="0.25">
      <c r="B5216" s="255" t="s">
        <v>2273</v>
      </c>
      <c r="C5216" s="256" t="s">
        <v>2176</v>
      </c>
      <c r="D5216" s="255" t="s">
        <v>229</v>
      </c>
      <c r="E5216" s="255" t="s">
        <v>2177</v>
      </c>
      <c r="F5216" s="518" t="s">
        <v>2162</v>
      </c>
      <c r="G5216" s="518"/>
      <c r="H5216" s="257" t="s">
        <v>231</v>
      </c>
      <c r="I5216" s="258">
        <v>1</v>
      </c>
      <c r="J5216" s="258">
        <v>0</v>
      </c>
      <c r="K5216" s="259">
        <v>23.41</v>
      </c>
      <c r="L5216" s="259">
        <v>23.41</v>
      </c>
    </row>
    <row r="5217" spans="2:12" ht="25.5" x14ac:dyDescent="0.25">
      <c r="B5217" s="260"/>
      <c r="C5217" s="260"/>
      <c r="D5217" s="260"/>
      <c r="E5217" s="260"/>
      <c r="F5217" s="260"/>
      <c r="G5217" s="260" t="s">
        <v>2274</v>
      </c>
      <c r="H5217" s="261">
        <v>19.88</v>
      </c>
      <c r="I5217" s="260" t="s">
        <v>2275</v>
      </c>
      <c r="J5217" s="261">
        <v>18.829999999999998</v>
      </c>
      <c r="K5217" s="260" t="s">
        <v>2276</v>
      </c>
      <c r="L5217" s="261">
        <v>38.71</v>
      </c>
    </row>
    <row r="5218" spans="2:12" ht="25.5" x14ac:dyDescent="0.25">
      <c r="B5218" s="260"/>
      <c r="C5218" s="260"/>
      <c r="D5218" s="260"/>
      <c r="E5218" s="260"/>
      <c r="F5218" s="260"/>
      <c r="G5218" s="260" t="s">
        <v>2277</v>
      </c>
      <c r="H5218" s="261">
        <v>0</v>
      </c>
      <c r="I5218" s="519"/>
      <c r="J5218" s="519" t="s">
        <v>2278</v>
      </c>
      <c r="K5218" s="260"/>
      <c r="L5218" s="261">
        <v>1041.79</v>
      </c>
    </row>
    <row r="5219" spans="2:12" ht="13.5" thickBot="1" x14ac:dyDescent="0.3">
      <c r="B5219" s="222"/>
      <c r="C5219" s="222"/>
      <c r="D5219" s="222"/>
      <c r="E5219" s="222"/>
      <c r="F5219" s="222"/>
      <c r="G5219" s="222"/>
      <c r="H5219" s="222"/>
      <c r="I5219" s="222" t="s">
        <v>2279</v>
      </c>
      <c r="J5219" s="262" t="s">
        <v>2553</v>
      </c>
      <c r="K5219" s="222" t="s">
        <v>2280</v>
      </c>
      <c r="L5219" s="263">
        <v>1041.79</v>
      </c>
    </row>
    <row r="5220" spans="2:12" ht="13.5" thickTop="1" x14ac:dyDescent="0.25">
      <c r="B5220" s="264"/>
      <c r="C5220" s="264"/>
      <c r="D5220" s="264"/>
      <c r="E5220" s="264"/>
      <c r="F5220" s="264"/>
      <c r="G5220" s="264"/>
      <c r="H5220" s="264"/>
      <c r="I5220" s="264"/>
      <c r="J5220" s="264"/>
      <c r="K5220" s="264"/>
      <c r="L5220" s="264"/>
    </row>
    <row r="5221" spans="2:12" ht="15" x14ac:dyDescent="0.25">
      <c r="B5221" s="247" t="s">
        <v>1540</v>
      </c>
      <c r="C5221" s="248" t="s">
        <v>24</v>
      </c>
      <c r="D5221" s="247" t="s">
        <v>50</v>
      </c>
      <c r="E5221" s="247" t="s">
        <v>45</v>
      </c>
      <c r="F5221" s="520" t="s">
        <v>2152</v>
      </c>
      <c r="G5221" s="520"/>
      <c r="H5221" s="249" t="s">
        <v>39</v>
      </c>
      <c r="I5221" s="248" t="s">
        <v>41</v>
      </c>
      <c r="J5221" s="248" t="s">
        <v>2271</v>
      </c>
      <c r="K5221" s="248" t="s">
        <v>82</v>
      </c>
      <c r="L5221" s="248" t="s">
        <v>40</v>
      </c>
    </row>
    <row r="5222" spans="2:12" ht="38.25" x14ac:dyDescent="0.25">
      <c r="B5222" s="250" t="s">
        <v>2272</v>
      </c>
      <c r="C5222" s="251" t="s">
        <v>1541</v>
      </c>
      <c r="D5222" s="250" t="s">
        <v>294</v>
      </c>
      <c r="E5222" s="250" t="s">
        <v>1542</v>
      </c>
      <c r="F5222" s="521">
        <v>43.08</v>
      </c>
      <c r="G5222" s="521"/>
      <c r="H5222" s="252" t="s">
        <v>268</v>
      </c>
      <c r="I5222" s="253">
        <v>1</v>
      </c>
      <c r="J5222" s="254"/>
      <c r="K5222" s="254">
        <v>60955.72</v>
      </c>
      <c r="L5222" s="254">
        <v>60955.72</v>
      </c>
    </row>
    <row r="5223" spans="2:12" ht="25.5" x14ac:dyDescent="0.25">
      <c r="B5223" s="255" t="s">
        <v>2273</v>
      </c>
      <c r="C5223" s="256" t="s">
        <v>2190</v>
      </c>
      <c r="D5223" s="255" t="s">
        <v>229</v>
      </c>
      <c r="E5223" s="255" t="s">
        <v>2191</v>
      </c>
      <c r="F5223" s="518" t="s">
        <v>2162</v>
      </c>
      <c r="G5223" s="518"/>
      <c r="H5223" s="257" t="s">
        <v>231</v>
      </c>
      <c r="I5223" s="258">
        <v>8</v>
      </c>
      <c r="J5223" s="258">
        <v>0</v>
      </c>
      <c r="K5223" s="259">
        <v>23.41</v>
      </c>
      <c r="L5223" s="259">
        <v>187.28</v>
      </c>
    </row>
    <row r="5224" spans="2:12" ht="25.5" x14ac:dyDescent="0.25">
      <c r="B5224" s="255" t="s">
        <v>2273</v>
      </c>
      <c r="C5224" s="256" t="s">
        <v>2163</v>
      </c>
      <c r="D5224" s="255" t="s">
        <v>229</v>
      </c>
      <c r="E5224" s="255" t="s">
        <v>2164</v>
      </c>
      <c r="F5224" s="518" t="s">
        <v>2162</v>
      </c>
      <c r="G5224" s="518"/>
      <c r="H5224" s="257" t="s">
        <v>231</v>
      </c>
      <c r="I5224" s="258">
        <v>8</v>
      </c>
      <c r="J5224" s="258">
        <v>0</v>
      </c>
      <c r="K5224" s="259">
        <v>16.78</v>
      </c>
      <c r="L5224" s="259">
        <v>134.24</v>
      </c>
    </row>
    <row r="5225" spans="2:12" ht="38.25" x14ac:dyDescent="0.25">
      <c r="B5225" s="255" t="s">
        <v>2273</v>
      </c>
      <c r="C5225" s="256" t="s">
        <v>3847</v>
      </c>
      <c r="D5225" s="255" t="s">
        <v>294</v>
      </c>
      <c r="E5225" s="255" t="s">
        <v>3848</v>
      </c>
      <c r="F5225" s="518" t="s">
        <v>2283</v>
      </c>
      <c r="G5225" s="518"/>
      <c r="H5225" s="257" t="s">
        <v>268</v>
      </c>
      <c r="I5225" s="258">
        <v>1</v>
      </c>
      <c r="J5225" s="258">
        <v>0</v>
      </c>
      <c r="K5225" s="259">
        <v>60446.92</v>
      </c>
      <c r="L5225" s="259">
        <v>60446.92</v>
      </c>
    </row>
    <row r="5226" spans="2:12" ht="25.5" x14ac:dyDescent="0.25">
      <c r="B5226" s="255" t="s">
        <v>2273</v>
      </c>
      <c r="C5226" s="256" t="s">
        <v>2176</v>
      </c>
      <c r="D5226" s="255" t="s">
        <v>229</v>
      </c>
      <c r="E5226" s="255" t="s">
        <v>2177</v>
      </c>
      <c r="F5226" s="518" t="s">
        <v>2162</v>
      </c>
      <c r="G5226" s="518"/>
      <c r="H5226" s="257" t="s">
        <v>231</v>
      </c>
      <c r="I5226" s="258">
        <v>8</v>
      </c>
      <c r="J5226" s="258">
        <v>0</v>
      </c>
      <c r="K5226" s="259">
        <v>23.41</v>
      </c>
      <c r="L5226" s="259">
        <v>187.28</v>
      </c>
    </row>
    <row r="5227" spans="2:12" ht="25.5" x14ac:dyDescent="0.25">
      <c r="B5227" s="260"/>
      <c r="C5227" s="260"/>
      <c r="D5227" s="260"/>
      <c r="E5227" s="260"/>
      <c r="F5227" s="260"/>
      <c r="G5227" s="260" t="s">
        <v>2274</v>
      </c>
      <c r="H5227" s="261">
        <v>261.31</v>
      </c>
      <c r="I5227" s="260" t="s">
        <v>2275</v>
      </c>
      <c r="J5227" s="261">
        <v>247.49</v>
      </c>
      <c r="K5227" s="260" t="s">
        <v>2276</v>
      </c>
      <c r="L5227" s="261">
        <v>508.8</v>
      </c>
    </row>
    <row r="5228" spans="2:12" ht="25.5" x14ac:dyDescent="0.25">
      <c r="B5228" s="260"/>
      <c r="C5228" s="260"/>
      <c r="D5228" s="260"/>
      <c r="E5228" s="260"/>
      <c r="F5228" s="260"/>
      <c r="G5228" s="260" t="s">
        <v>2277</v>
      </c>
      <c r="H5228" s="261">
        <v>0</v>
      </c>
      <c r="I5228" s="519"/>
      <c r="J5228" s="519" t="s">
        <v>2278</v>
      </c>
      <c r="K5228" s="260"/>
      <c r="L5228" s="261">
        <v>60955.72</v>
      </c>
    </row>
    <row r="5229" spans="2:12" ht="13.5" thickBot="1" x14ac:dyDescent="0.3">
      <c r="B5229" s="222"/>
      <c r="C5229" s="222"/>
      <c r="D5229" s="222"/>
      <c r="E5229" s="222"/>
      <c r="F5229" s="222"/>
      <c r="G5229" s="222"/>
      <c r="H5229" s="222"/>
      <c r="I5229" s="222" t="s">
        <v>2279</v>
      </c>
      <c r="J5229" s="262" t="s">
        <v>2553</v>
      </c>
      <c r="K5229" s="222" t="s">
        <v>2280</v>
      </c>
      <c r="L5229" s="263">
        <v>60955.72</v>
      </c>
    </row>
    <row r="5230" spans="2:12" ht="13.5" thickTop="1" x14ac:dyDescent="0.25">
      <c r="B5230" s="264"/>
      <c r="C5230" s="264"/>
      <c r="D5230" s="264"/>
      <c r="E5230" s="264"/>
      <c r="F5230" s="264"/>
      <c r="G5230" s="264"/>
      <c r="H5230" s="264"/>
      <c r="I5230" s="264"/>
      <c r="J5230" s="264"/>
      <c r="K5230" s="264"/>
      <c r="L5230" s="264"/>
    </row>
    <row r="5231" spans="2:12" ht="15" x14ac:dyDescent="0.25">
      <c r="B5231" s="247" t="s">
        <v>1543</v>
      </c>
      <c r="C5231" s="248" t="s">
        <v>24</v>
      </c>
      <c r="D5231" s="247" t="s">
        <v>50</v>
      </c>
      <c r="E5231" s="247" t="s">
        <v>45</v>
      </c>
      <c r="F5231" s="520" t="s">
        <v>2152</v>
      </c>
      <c r="G5231" s="520"/>
      <c r="H5231" s="249" t="s">
        <v>39</v>
      </c>
      <c r="I5231" s="248" t="s">
        <v>41</v>
      </c>
      <c r="J5231" s="248" t="s">
        <v>2271</v>
      </c>
      <c r="K5231" s="248" t="s">
        <v>82</v>
      </c>
      <c r="L5231" s="248" t="s">
        <v>40</v>
      </c>
    </row>
    <row r="5232" spans="2:12" ht="38.25" x14ac:dyDescent="0.25">
      <c r="B5232" s="250" t="s">
        <v>2272</v>
      </c>
      <c r="C5232" s="251" t="s">
        <v>1544</v>
      </c>
      <c r="D5232" s="250" t="s">
        <v>294</v>
      </c>
      <c r="E5232" s="250" t="s">
        <v>1545</v>
      </c>
      <c r="F5232" s="521">
        <v>61.14</v>
      </c>
      <c r="G5232" s="521"/>
      <c r="H5232" s="252" t="s">
        <v>268</v>
      </c>
      <c r="I5232" s="253">
        <v>1</v>
      </c>
      <c r="J5232" s="254"/>
      <c r="K5232" s="254">
        <v>4143.74</v>
      </c>
      <c r="L5232" s="254">
        <v>4143.74</v>
      </c>
    </row>
    <row r="5233" spans="2:12" ht="25.5" x14ac:dyDescent="0.25">
      <c r="B5233" s="255" t="s">
        <v>2273</v>
      </c>
      <c r="C5233" s="256" t="s">
        <v>2163</v>
      </c>
      <c r="D5233" s="255" t="s">
        <v>229</v>
      </c>
      <c r="E5233" s="255" t="s">
        <v>2164</v>
      </c>
      <c r="F5233" s="518" t="s">
        <v>2162</v>
      </c>
      <c r="G5233" s="518"/>
      <c r="H5233" s="257" t="s">
        <v>231</v>
      </c>
      <c r="I5233" s="258">
        <v>6</v>
      </c>
      <c r="J5233" s="258">
        <v>0</v>
      </c>
      <c r="K5233" s="259">
        <v>16.78</v>
      </c>
      <c r="L5233" s="259">
        <v>100.68</v>
      </c>
    </row>
    <row r="5234" spans="2:12" ht="25.5" x14ac:dyDescent="0.25">
      <c r="B5234" s="255" t="s">
        <v>2273</v>
      </c>
      <c r="C5234" s="256" t="s">
        <v>2176</v>
      </c>
      <c r="D5234" s="255" t="s">
        <v>229</v>
      </c>
      <c r="E5234" s="255" t="s">
        <v>2177</v>
      </c>
      <c r="F5234" s="518" t="s">
        <v>2162</v>
      </c>
      <c r="G5234" s="518"/>
      <c r="H5234" s="257" t="s">
        <v>231</v>
      </c>
      <c r="I5234" s="258">
        <v>6</v>
      </c>
      <c r="J5234" s="258">
        <v>0</v>
      </c>
      <c r="K5234" s="259">
        <v>23.41</v>
      </c>
      <c r="L5234" s="259">
        <v>140.46</v>
      </c>
    </row>
    <row r="5235" spans="2:12" ht="38.25" x14ac:dyDescent="0.25">
      <c r="B5235" s="255" t="s">
        <v>2273</v>
      </c>
      <c r="C5235" s="256" t="s">
        <v>3849</v>
      </c>
      <c r="D5235" s="255" t="s">
        <v>294</v>
      </c>
      <c r="E5235" s="255" t="s">
        <v>3850</v>
      </c>
      <c r="F5235" s="518" t="s">
        <v>2283</v>
      </c>
      <c r="G5235" s="518"/>
      <c r="H5235" s="257" t="s">
        <v>268</v>
      </c>
      <c r="I5235" s="258">
        <v>1</v>
      </c>
      <c r="J5235" s="258">
        <v>0</v>
      </c>
      <c r="K5235" s="259">
        <v>3902.6</v>
      </c>
      <c r="L5235" s="259">
        <v>3902.6</v>
      </c>
    </row>
    <row r="5236" spans="2:12" ht="25.5" x14ac:dyDescent="0.25">
      <c r="B5236" s="260"/>
      <c r="C5236" s="260"/>
      <c r="D5236" s="260"/>
      <c r="E5236" s="260"/>
      <c r="F5236" s="260"/>
      <c r="G5236" s="260" t="s">
        <v>2274</v>
      </c>
      <c r="H5236" s="261">
        <v>123.85</v>
      </c>
      <c r="I5236" s="260" t="s">
        <v>2275</v>
      </c>
      <c r="J5236" s="261">
        <v>117.29</v>
      </c>
      <c r="K5236" s="260" t="s">
        <v>2276</v>
      </c>
      <c r="L5236" s="261">
        <v>241.14</v>
      </c>
    </row>
    <row r="5237" spans="2:12" ht="25.5" x14ac:dyDescent="0.25">
      <c r="B5237" s="260"/>
      <c r="C5237" s="260"/>
      <c r="D5237" s="260"/>
      <c r="E5237" s="260"/>
      <c r="F5237" s="260"/>
      <c r="G5237" s="260" t="s">
        <v>2277</v>
      </c>
      <c r="H5237" s="261">
        <v>0</v>
      </c>
      <c r="I5237" s="519"/>
      <c r="J5237" s="519" t="s">
        <v>2278</v>
      </c>
      <c r="K5237" s="260"/>
      <c r="L5237" s="261">
        <v>4143.74</v>
      </c>
    </row>
    <row r="5238" spans="2:12" ht="13.5" thickBot="1" x14ac:dyDescent="0.3">
      <c r="B5238" s="222"/>
      <c r="C5238" s="222"/>
      <c r="D5238" s="222"/>
      <c r="E5238" s="222"/>
      <c r="F5238" s="222"/>
      <c r="G5238" s="222"/>
      <c r="H5238" s="222"/>
      <c r="I5238" s="222" t="s">
        <v>2279</v>
      </c>
      <c r="J5238" s="262" t="s">
        <v>2695</v>
      </c>
      <c r="K5238" s="222" t="s">
        <v>2280</v>
      </c>
      <c r="L5238" s="263">
        <v>8287.48</v>
      </c>
    </row>
    <row r="5239" spans="2:12" ht="13.5" thickTop="1" x14ac:dyDescent="0.25">
      <c r="B5239" s="264"/>
      <c r="C5239" s="264"/>
      <c r="D5239" s="264"/>
      <c r="E5239" s="264"/>
      <c r="F5239" s="264"/>
      <c r="G5239" s="264"/>
      <c r="H5239" s="264"/>
      <c r="I5239" s="264"/>
      <c r="J5239" s="264"/>
      <c r="K5239" s="264"/>
      <c r="L5239" s="264"/>
    </row>
    <row r="5240" spans="2:12" ht="45" x14ac:dyDescent="0.25">
      <c r="B5240" s="247" t="s">
        <v>1546</v>
      </c>
      <c r="C5240" s="248" t="s">
        <v>24</v>
      </c>
      <c r="D5240" s="247" t="s">
        <v>50</v>
      </c>
      <c r="E5240" s="247" t="s">
        <v>45</v>
      </c>
      <c r="F5240" s="520" t="s">
        <v>2152</v>
      </c>
      <c r="G5240" s="520"/>
      <c r="H5240" s="249" t="s">
        <v>39</v>
      </c>
      <c r="I5240" s="248" t="s">
        <v>41</v>
      </c>
      <c r="J5240" s="248" t="s">
        <v>2271</v>
      </c>
      <c r="K5240" s="248" t="s">
        <v>82</v>
      </c>
      <c r="L5240" s="248" t="s">
        <v>40</v>
      </c>
    </row>
    <row r="5241" spans="2:12" ht="38.25" x14ac:dyDescent="0.25">
      <c r="B5241" s="250" t="s">
        <v>2272</v>
      </c>
      <c r="C5241" s="251" t="s">
        <v>1547</v>
      </c>
      <c r="D5241" s="250" t="s">
        <v>294</v>
      </c>
      <c r="E5241" s="250" t="s">
        <v>1548</v>
      </c>
      <c r="F5241" s="521">
        <v>61.14</v>
      </c>
      <c r="G5241" s="521"/>
      <c r="H5241" s="252" t="s">
        <v>268</v>
      </c>
      <c r="I5241" s="253">
        <v>1</v>
      </c>
      <c r="J5241" s="254"/>
      <c r="K5241" s="254">
        <v>5374.99</v>
      </c>
      <c r="L5241" s="254">
        <v>5374.99</v>
      </c>
    </row>
    <row r="5242" spans="2:12" ht="25.5" x14ac:dyDescent="0.25">
      <c r="B5242" s="255" t="s">
        <v>2273</v>
      </c>
      <c r="C5242" s="256" t="s">
        <v>2163</v>
      </c>
      <c r="D5242" s="255" t="s">
        <v>229</v>
      </c>
      <c r="E5242" s="255" t="s">
        <v>2164</v>
      </c>
      <c r="F5242" s="518" t="s">
        <v>2162</v>
      </c>
      <c r="G5242" s="518"/>
      <c r="H5242" s="257" t="s">
        <v>231</v>
      </c>
      <c r="I5242" s="258">
        <v>6</v>
      </c>
      <c r="J5242" s="258">
        <v>0</v>
      </c>
      <c r="K5242" s="259">
        <v>16.78</v>
      </c>
      <c r="L5242" s="259">
        <v>100.68</v>
      </c>
    </row>
    <row r="5243" spans="2:12" ht="25.5" x14ac:dyDescent="0.25">
      <c r="B5243" s="255" t="s">
        <v>2273</v>
      </c>
      <c r="C5243" s="256" t="s">
        <v>2190</v>
      </c>
      <c r="D5243" s="255" t="s">
        <v>229</v>
      </c>
      <c r="E5243" s="255" t="s">
        <v>2191</v>
      </c>
      <c r="F5243" s="518" t="s">
        <v>2162</v>
      </c>
      <c r="G5243" s="518"/>
      <c r="H5243" s="257" t="s">
        <v>231</v>
      </c>
      <c r="I5243" s="258">
        <v>6</v>
      </c>
      <c r="J5243" s="258">
        <v>0</v>
      </c>
      <c r="K5243" s="259">
        <v>23.41</v>
      </c>
      <c r="L5243" s="259">
        <v>140.46</v>
      </c>
    </row>
    <row r="5244" spans="2:12" ht="51" x14ac:dyDescent="0.25">
      <c r="B5244" s="255" t="s">
        <v>2273</v>
      </c>
      <c r="C5244" s="256" t="s">
        <v>3851</v>
      </c>
      <c r="D5244" s="255" t="s">
        <v>294</v>
      </c>
      <c r="E5244" s="255" t="s">
        <v>3852</v>
      </c>
      <c r="F5244" s="518" t="s">
        <v>2283</v>
      </c>
      <c r="G5244" s="518"/>
      <c r="H5244" s="257" t="s">
        <v>268</v>
      </c>
      <c r="I5244" s="258">
        <v>1</v>
      </c>
      <c r="J5244" s="258">
        <v>0</v>
      </c>
      <c r="K5244" s="259">
        <v>5133.8500000000004</v>
      </c>
      <c r="L5244" s="259">
        <v>5133.8500000000004</v>
      </c>
    </row>
    <row r="5245" spans="2:12" ht="25.5" x14ac:dyDescent="0.25">
      <c r="B5245" s="260"/>
      <c r="C5245" s="260"/>
      <c r="D5245" s="260"/>
      <c r="E5245" s="260"/>
      <c r="F5245" s="260"/>
      <c r="G5245" s="260" t="s">
        <v>2274</v>
      </c>
      <c r="H5245" s="261">
        <v>123.85</v>
      </c>
      <c r="I5245" s="260" t="s">
        <v>2275</v>
      </c>
      <c r="J5245" s="261">
        <v>117.29</v>
      </c>
      <c r="K5245" s="260" t="s">
        <v>2276</v>
      </c>
      <c r="L5245" s="261">
        <v>241.14</v>
      </c>
    </row>
    <row r="5246" spans="2:12" ht="25.5" x14ac:dyDescent="0.25">
      <c r="B5246" s="260"/>
      <c r="C5246" s="260"/>
      <c r="D5246" s="260"/>
      <c r="E5246" s="260"/>
      <c r="F5246" s="260"/>
      <c r="G5246" s="260" t="s">
        <v>2277</v>
      </c>
      <c r="H5246" s="261">
        <v>0</v>
      </c>
      <c r="I5246" s="519"/>
      <c r="J5246" s="519" t="s">
        <v>2278</v>
      </c>
      <c r="K5246" s="260"/>
      <c r="L5246" s="261">
        <v>5374.99</v>
      </c>
    </row>
    <row r="5247" spans="2:12" ht="13.5" thickBot="1" x14ac:dyDescent="0.3">
      <c r="B5247" s="222"/>
      <c r="C5247" s="222"/>
      <c r="D5247" s="222"/>
      <c r="E5247" s="222"/>
      <c r="F5247" s="222"/>
      <c r="G5247" s="222"/>
      <c r="H5247" s="222"/>
      <c r="I5247" s="222" t="s">
        <v>2279</v>
      </c>
      <c r="J5247" s="262" t="s">
        <v>2695</v>
      </c>
      <c r="K5247" s="222" t="s">
        <v>2280</v>
      </c>
      <c r="L5247" s="263">
        <v>10749.98</v>
      </c>
    </row>
    <row r="5248" spans="2:12" ht="13.5" thickTop="1" x14ac:dyDescent="0.25">
      <c r="B5248" s="264"/>
      <c r="C5248" s="264"/>
      <c r="D5248" s="264"/>
      <c r="E5248" s="264"/>
      <c r="F5248" s="264"/>
      <c r="G5248" s="264"/>
      <c r="H5248" s="264"/>
      <c r="I5248" s="264"/>
      <c r="J5248" s="264"/>
      <c r="K5248" s="264"/>
      <c r="L5248" s="264"/>
    </row>
    <row r="5249" spans="2:12" x14ac:dyDescent="0.25">
      <c r="B5249" s="244" t="s">
        <v>1549</v>
      </c>
      <c r="C5249" s="244"/>
      <c r="D5249" s="244"/>
      <c r="E5249" s="244" t="s">
        <v>1550</v>
      </c>
      <c r="F5249" s="244"/>
      <c r="G5249" s="525"/>
      <c r="H5249" s="525"/>
      <c r="I5249" s="244"/>
      <c r="J5249" s="245"/>
      <c r="K5249" s="244"/>
      <c r="L5249" s="246">
        <v>141436.26999999999</v>
      </c>
    </row>
    <row r="5250" spans="2:12" ht="15" x14ac:dyDescent="0.25">
      <c r="B5250" s="247" t="s">
        <v>1551</v>
      </c>
      <c r="C5250" s="248" t="s">
        <v>24</v>
      </c>
      <c r="D5250" s="247" t="s">
        <v>50</v>
      </c>
      <c r="E5250" s="247" t="s">
        <v>45</v>
      </c>
      <c r="F5250" s="520" t="s">
        <v>2152</v>
      </c>
      <c r="G5250" s="520"/>
      <c r="H5250" s="249" t="s">
        <v>39</v>
      </c>
      <c r="I5250" s="248" t="s">
        <v>41</v>
      </c>
      <c r="J5250" s="248" t="s">
        <v>2271</v>
      </c>
      <c r="K5250" s="248" t="s">
        <v>82</v>
      </c>
      <c r="L5250" s="248" t="s">
        <v>40</v>
      </c>
    </row>
    <row r="5251" spans="2:12" ht="38.25" x14ac:dyDescent="0.25">
      <c r="B5251" s="250" t="s">
        <v>2272</v>
      </c>
      <c r="C5251" s="251" t="s">
        <v>1552</v>
      </c>
      <c r="D5251" s="250" t="s">
        <v>294</v>
      </c>
      <c r="E5251" s="250" t="s">
        <v>1553</v>
      </c>
      <c r="F5251" s="521">
        <v>61.1</v>
      </c>
      <c r="G5251" s="521"/>
      <c r="H5251" s="252" t="s">
        <v>240</v>
      </c>
      <c r="I5251" s="253">
        <v>1</v>
      </c>
      <c r="J5251" s="254"/>
      <c r="K5251" s="254">
        <v>4504.9799999999996</v>
      </c>
      <c r="L5251" s="254">
        <v>4504.9799999999996</v>
      </c>
    </row>
    <row r="5252" spans="2:12" ht="25.5" x14ac:dyDescent="0.25">
      <c r="B5252" s="255" t="s">
        <v>2273</v>
      </c>
      <c r="C5252" s="256" t="s">
        <v>2190</v>
      </c>
      <c r="D5252" s="255" t="s">
        <v>229</v>
      </c>
      <c r="E5252" s="255" t="s">
        <v>2191</v>
      </c>
      <c r="F5252" s="518" t="s">
        <v>2162</v>
      </c>
      <c r="G5252" s="518"/>
      <c r="H5252" s="257" t="s">
        <v>231</v>
      </c>
      <c r="I5252" s="258">
        <v>3.5</v>
      </c>
      <c r="J5252" s="258">
        <v>0</v>
      </c>
      <c r="K5252" s="259">
        <v>23.41</v>
      </c>
      <c r="L5252" s="259">
        <v>81.94</v>
      </c>
    </row>
    <row r="5253" spans="2:12" ht="25.5" x14ac:dyDescent="0.25">
      <c r="B5253" s="255" t="s">
        <v>2273</v>
      </c>
      <c r="C5253" s="256" t="s">
        <v>2163</v>
      </c>
      <c r="D5253" s="255" t="s">
        <v>229</v>
      </c>
      <c r="E5253" s="255" t="s">
        <v>2164</v>
      </c>
      <c r="F5253" s="518" t="s">
        <v>2162</v>
      </c>
      <c r="G5253" s="518"/>
      <c r="H5253" s="257" t="s">
        <v>231</v>
      </c>
      <c r="I5253" s="258">
        <v>3.5</v>
      </c>
      <c r="J5253" s="258">
        <v>0</v>
      </c>
      <c r="K5253" s="259">
        <v>16.78</v>
      </c>
      <c r="L5253" s="259">
        <v>58.73</v>
      </c>
    </row>
    <row r="5254" spans="2:12" ht="38.25" x14ac:dyDescent="0.25">
      <c r="B5254" s="255" t="s">
        <v>2273</v>
      </c>
      <c r="C5254" s="256" t="s">
        <v>3853</v>
      </c>
      <c r="D5254" s="255" t="s">
        <v>294</v>
      </c>
      <c r="E5254" s="255" t="s">
        <v>3854</v>
      </c>
      <c r="F5254" s="518" t="s">
        <v>2283</v>
      </c>
      <c r="G5254" s="518"/>
      <c r="H5254" s="257" t="s">
        <v>240</v>
      </c>
      <c r="I5254" s="258">
        <v>1</v>
      </c>
      <c r="J5254" s="258">
        <v>0</v>
      </c>
      <c r="K5254" s="259">
        <v>4364.3100000000004</v>
      </c>
      <c r="L5254" s="259">
        <v>4364.3100000000004</v>
      </c>
    </row>
    <row r="5255" spans="2:12" ht="25.5" x14ac:dyDescent="0.25">
      <c r="B5255" s="260"/>
      <c r="C5255" s="260"/>
      <c r="D5255" s="260"/>
      <c r="E5255" s="260"/>
      <c r="F5255" s="260"/>
      <c r="G5255" s="260" t="s">
        <v>2274</v>
      </c>
      <c r="H5255" s="261">
        <v>72.25</v>
      </c>
      <c r="I5255" s="260" t="s">
        <v>2275</v>
      </c>
      <c r="J5255" s="261">
        <v>68.42</v>
      </c>
      <c r="K5255" s="260" t="s">
        <v>2276</v>
      </c>
      <c r="L5255" s="261">
        <v>140.66999999999999</v>
      </c>
    </row>
    <row r="5256" spans="2:12" ht="25.5" x14ac:dyDescent="0.25">
      <c r="B5256" s="260"/>
      <c r="C5256" s="260"/>
      <c r="D5256" s="260"/>
      <c r="E5256" s="260"/>
      <c r="F5256" s="260"/>
      <c r="G5256" s="260" t="s">
        <v>2277</v>
      </c>
      <c r="H5256" s="261">
        <v>0</v>
      </c>
      <c r="I5256" s="519"/>
      <c r="J5256" s="519" t="s">
        <v>2278</v>
      </c>
      <c r="K5256" s="260"/>
      <c r="L5256" s="261">
        <v>4504.9799999999996</v>
      </c>
    </row>
    <row r="5257" spans="2:12" ht="13.5" thickBot="1" x14ac:dyDescent="0.3">
      <c r="B5257" s="222"/>
      <c r="C5257" s="222"/>
      <c r="D5257" s="222"/>
      <c r="E5257" s="222"/>
      <c r="F5257" s="222"/>
      <c r="G5257" s="222"/>
      <c r="H5257" s="222"/>
      <c r="I5257" s="222" t="s">
        <v>2279</v>
      </c>
      <c r="J5257" s="262" t="s">
        <v>2091</v>
      </c>
      <c r="K5257" s="222" t="s">
        <v>2280</v>
      </c>
      <c r="L5257" s="263">
        <v>6081.72</v>
      </c>
    </row>
    <row r="5258" spans="2:12" ht="13.5" thickTop="1" x14ac:dyDescent="0.25">
      <c r="B5258" s="264"/>
      <c r="C5258" s="264"/>
      <c r="D5258" s="264"/>
      <c r="E5258" s="264"/>
      <c r="F5258" s="264"/>
      <c r="G5258" s="264"/>
      <c r="H5258" s="264"/>
      <c r="I5258" s="264"/>
      <c r="J5258" s="264"/>
      <c r="K5258" s="264"/>
      <c r="L5258" s="264"/>
    </row>
    <row r="5259" spans="2:12" ht="15" x14ac:dyDescent="0.25">
      <c r="B5259" s="247" t="s">
        <v>1554</v>
      </c>
      <c r="C5259" s="248" t="s">
        <v>24</v>
      </c>
      <c r="D5259" s="247" t="s">
        <v>50</v>
      </c>
      <c r="E5259" s="247" t="s">
        <v>45</v>
      </c>
      <c r="F5259" s="520" t="s">
        <v>2152</v>
      </c>
      <c r="G5259" s="520"/>
      <c r="H5259" s="249" t="s">
        <v>39</v>
      </c>
      <c r="I5259" s="248" t="s">
        <v>41</v>
      </c>
      <c r="J5259" s="248" t="s">
        <v>2271</v>
      </c>
      <c r="K5259" s="248" t="s">
        <v>82</v>
      </c>
      <c r="L5259" s="248" t="s">
        <v>40</v>
      </c>
    </row>
    <row r="5260" spans="2:12" ht="38.25" x14ac:dyDescent="0.25">
      <c r="B5260" s="250" t="s">
        <v>2272</v>
      </c>
      <c r="C5260" s="251" t="s">
        <v>1555</v>
      </c>
      <c r="D5260" s="250" t="s">
        <v>660</v>
      </c>
      <c r="E5260" s="250" t="s">
        <v>1556</v>
      </c>
      <c r="F5260" s="521">
        <v>0</v>
      </c>
      <c r="G5260" s="521"/>
      <c r="H5260" s="252" t="s">
        <v>428</v>
      </c>
      <c r="I5260" s="253">
        <v>1</v>
      </c>
      <c r="J5260" s="254"/>
      <c r="K5260" s="254">
        <v>175.36</v>
      </c>
      <c r="L5260" s="254">
        <v>175.36</v>
      </c>
    </row>
    <row r="5261" spans="2:12" ht="25.5" x14ac:dyDescent="0.25">
      <c r="B5261" s="255" t="s">
        <v>2273</v>
      </c>
      <c r="C5261" s="256" t="s">
        <v>3855</v>
      </c>
      <c r="D5261" s="255" t="s">
        <v>660</v>
      </c>
      <c r="E5261" s="255" t="s">
        <v>3856</v>
      </c>
      <c r="F5261" s="518" t="s">
        <v>2283</v>
      </c>
      <c r="G5261" s="518"/>
      <c r="H5261" s="257" t="s">
        <v>428</v>
      </c>
      <c r="I5261" s="258">
        <v>1</v>
      </c>
      <c r="J5261" s="258">
        <v>0</v>
      </c>
      <c r="K5261" s="259">
        <v>175.36</v>
      </c>
      <c r="L5261" s="259">
        <v>175.36</v>
      </c>
    </row>
    <row r="5262" spans="2:12" ht="25.5" x14ac:dyDescent="0.25">
      <c r="B5262" s="260"/>
      <c r="C5262" s="260"/>
      <c r="D5262" s="260"/>
      <c r="E5262" s="260"/>
      <c r="F5262" s="260"/>
      <c r="G5262" s="260" t="s">
        <v>2274</v>
      </c>
      <c r="H5262" s="261">
        <v>0</v>
      </c>
      <c r="I5262" s="260" t="s">
        <v>2275</v>
      </c>
      <c r="J5262" s="261">
        <v>0</v>
      </c>
      <c r="K5262" s="260" t="s">
        <v>2276</v>
      </c>
      <c r="L5262" s="261">
        <v>0</v>
      </c>
    </row>
    <row r="5263" spans="2:12" ht="25.5" x14ac:dyDescent="0.25">
      <c r="B5263" s="260"/>
      <c r="C5263" s="260"/>
      <c r="D5263" s="260"/>
      <c r="E5263" s="260"/>
      <c r="F5263" s="260"/>
      <c r="G5263" s="260" t="s">
        <v>2277</v>
      </c>
      <c r="H5263" s="261">
        <v>0</v>
      </c>
      <c r="I5263" s="519"/>
      <c r="J5263" s="519" t="s">
        <v>2278</v>
      </c>
      <c r="K5263" s="260"/>
      <c r="L5263" s="261">
        <v>175.36</v>
      </c>
    </row>
    <row r="5264" spans="2:12" ht="13.5" thickBot="1" x14ac:dyDescent="0.3">
      <c r="B5264" s="222"/>
      <c r="C5264" s="222"/>
      <c r="D5264" s="222"/>
      <c r="E5264" s="222"/>
      <c r="F5264" s="222"/>
      <c r="G5264" s="222"/>
      <c r="H5264" s="222"/>
      <c r="I5264" s="222" t="s">
        <v>2279</v>
      </c>
      <c r="J5264" s="262" t="s">
        <v>2701</v>
      </c>
      <c r="K5264" s="222" t="s">
        <v>2280</v>
      </c>
      <c r="L5264" s="263">
        <v>2104.3200000000002</v>
      </c>
    </row>
    <row r="5265" spans="2:12" ht="13.5" thickTop="1" x14ac:dyDescent="0.25">
      <c r="B5265" s="264"/>
      <c r="C5265" s="264"/>
      <c r="D5265" s="264"/>
      <c r="E5265" s="264"/>
      <c r="F5265" s="264"/>
      <c r="G5265" s="264"/>
      <c r="H5265" s="264"/>
      <c r="I5265" s="264"/>
      <c r="J5265" s="264"/>
      <c r="K5265" s="264"/>
      <c r="L5265" s="264"/>
    </row>
    <row r="5266" spans="2:12" ht="15" x14ac:dyDescent="0.25">
      <c r="B5266" s="247" t="s">
        <v>1557</v>
      </c>
      <c r="C5266" s="248" t="s">
        <v>24</v>
      </c>
      <c r="D5266" s="247" t="s">
        <v>50</v>
      </c>
      <c r="E5266" s="247" t="s">
        <v>45</v>
      </c>
      <c r="F5266" s="520" t="s">
        <v>2152</v>
      </c>
      <c r="G5266" s="520"/>
      <c r="H5266" s="249" t="s">
        <v>39</v>
      </c>
      <c r="I5266" s="248" t="s">
        <v>41</v>
      </c>
      <c r="J5266" s="248" t="s">
        <v>2271</v>
      </c>
      <c r="K5266" s="248" t="s">
        <v>82</v>
      </c>
      <c r="L5266" s="248" t="s">
        <v>40</v>
      </c>
    </row>
    <row r="5267" spans="2:12" ht="25.5" x14ac:dyDescent="0.25">
      <c r="B5267" s="250" t="s">
        <v>2272</v>
      </c>
      <c r="C5267" s="251" t="s">
        <v>1558</v>
      </c>
      <c r="D5267" s="250" t="s">
        <v>294</v>
      </c>
      <c r="E5267" s="250" t="s">
        <v>1559</v>
      </c>
      <c r="F5267" s="521">
        <v>61.1</v>
      </c>
      <c r="G5267" s="521"/>
      <c r="H5267" s="252" t="s">
        <v>240</v>
      </c>
      <c r="I5267" s="253">
        <v>1</v>
      </c>
      <c r="J5267" s="254"/>
      <c r="K5267" s="254">
        <v>2699.87</v>
      </c>
      <c r="L5267" s="254">
        <v>2699.87</v>
      </c>
    </row>
    <row r="5268" spans="2:12" ht="25.5" x14ac:dyDescent="0.25">
      <c r="B5268" s="255" t="s">
        <v>2273</v>
      </c>
      <c r="C5268" s="256" t="s">
        <v>2163</v>
      </c>
      <c r="D5268" s="255" t="s">
        <v>229</v>
      </c>
      <c r="E5268" s="255" t="s">
        <v>2164</v>
      </c>
      <c r="F5268" s="518" t="s">
        <v>2162</v>
      </c>
      <c r="G5268" s="518"/>
      <c r="H5268" s="257" t="s">
        <v>231</v>
      </c>
      <c r="I5268" s="258">
        <v>3.6</v>
      </c>
      <c r="J5268" s="258">
        <v>0</v>
      </c>
      <c r="K5268" s="259">
        <v>16.78</v>
      </c>
      <c r="L5268" s="259">
        <v>60.41</v>
      </c>
    </row>
    <row r="5269" spans="2:12" ht="38.25" x14ac:dyDescent="0.25">
      <c r="B5269" s="255" t="s">
        <v>2273</v>
      </c>
      <c r="C5269" s="256" t="s">
        <v>3857</v>
      </c>
      <c r="D5269" s="255" t="s">
        <v>294</v>
      </c>
      <c r="E5269" s="255" t="s">
        <v>3858</v>
      </c>
      <c r="F5269" s="518" t="s">
        <v>2283</v>
      </c>
      <c r="G5269" s="518"/>
      <c r="H5269" s="257" t="s">
        <v>240</v>
      </c>
      <c r="I5269" s="258">
        <v>1</v>
      </c>
      <c r="J5269" s="258">
        <v>0</v>
      </c>
      <c r="K5269" s="259">
        <v>2555.1799999999998</v>
      </c>
      <c r="L5269" s="259">
        <v>2555.1799999999998</v>
      </c>
    </row>
    <row r="5270" spans="2:12" ht="25.5" x14ac:dyDescent="0.25">
      <c r="B5270" s="255" t="s">
        <v>2273</v>
      </c>
      <c r="C5270" s="256" t="s">
        <v>2190</v>
      </c>
      <c r="D5270" s="255" t="s">
        <v>229</v>
      </c>
      <c r="E5270" s="255" t="s">
        <v>2191</v>
      </c>
      <c r="F5270" s="518" t="s">
        <v>2162</v>
      </c>
      <c r="G5270" s="518"/>
      <c r="H5270" s="257" t="s">
        <v>231</v>
      </c>
      <c r="I5270" s="258">
        <v>3.6</v>
      </c>
      <c r="J5270" s="258">
        <v>0</v>
      </c>
      <c r="K5270" s="259">
        <v>23.41</v>
      </c>
      <c r="L5270" s="259">
        <v>84.28</v>
      </c>
    </row>
    <row r="5271" spans="2:12" ht="25.5" x14ac:dyDescent="0.25">
      <c r="B5271" s="260"/>
      <c r="C5271" s="260"/>
      <c r="D5271" s="260"/>
      <c r="E5271" s="260"/>
      <c r="F5271" s="260"/>
      <c r="G5271" s="260" t="s">
        <v>2274</v>
      </c>
      <c r="H5271" s="261">
        <v>74.31</v>
      </c>
      <c r="I5271" s="260" t="s">
        <v>2275</v>
      </c>
      <c r="J5271" s="261">
        <v>70.38</v>
      </c>
      <c r="K5271" s="260" t="s">
        <v>2276</v>
      </c>
      <c r="L5271" s="261">
        <v>144.69</v>
      </c>
    </row>
    <row r="5272" spans="2:12" ht="25.5" x14ac:dyDescent="0.25">
      <c r="B5272" s="260"/>
      <c r="C5272" s="260"/>
      <c r="D5272" s="260"/>
      <c r="E5272" s="260"/>
      <c r="F5272" s="260"/>
      <c r="G5272" s="260" t="s">
        <v>2277</v>
      </c>
      <c r="H5272" s="261">
        <v>0</v>
      </c>
      <c r="I5272" s="519"/>
      <c r="J5272" s="519" t="s">
        <v>2278</v>
      </c>
      <c r="K5272" s="260"/>
      <c r="L5272" s="261">
        <v>2699.87</v>
      </c>
    </row>
    <row r="5273" spans="2:12" ht="13.5" thickBot="1" x14ac:dyDescent="0.3">
      <c r="B5273" s="222"/>
      <c r="C5273" s="222"/>
      <c r="D5273" s="222"/>
      <c r="E5273" s="222"/>
      <c r="F5273" s="222"/>
      <c r="G5273" s="222"/>
      <c r="H5273" s="222"/>
      <c r="I5273" s="222" t="s">
        <v>2279</v>
      </c>
      <c r="J5273" s="262" t="s">
        <v>2143</v>
      </c>
      <c r="K5273" s="222" t="s">
        <v>2280</v>
      </c>
      <c r="L5273" s="263">
        <v>81</v>
      </c>
    </row>
    <row r="5274" spans="2:12" ht="13.5" thickTop="1" x14ac:dyDescent="0.25">
      <c r="B5274" s="264"/>
      <c r="C5274" s="264"/>
      <c r="D5274" s="264"/>
      <c r="E5274" s="264"/>
      <c r="F5274" s="264"/>
      <c r="G5274" s="264"/>
      <c r="H5274" s="264"/>
      <c r="I5274" s="264"/>
      <c r="J5274" s="264"/>
      <c r="K5274" s="264"/>
      <c r="L5274" s="264"/>
    </row>
    <row r="5275" spans="2:12" ht="15" x14ac:dyDescent="0.25">
      <c r="B5275" s="247" t="s">
        <v>1560</v>
      </c>
      <c r="C5275" s="248" t="s">
        <v>24</v>
      </c>
      <c r="D5275" s="247" t="s">
        <v>50</v>
      </c>
      <c r="E5275" s="247" t="s">
        <v>45</v>
      </c>
      <c r="F5275" s="520" t="s">
        <v>2152</v>
      </c>
      <c r="G5275" s="520"/>
      <c r="H5275" s="249" t="s">
        <v>39</v>
      </c>
      <c r="I5275" s="248" t="s">
        <v>41</v>
      </c>
      <c r="J5275" s="248" t="s">
        <v>2271</v>
      </c>
      <c r="K5275" s="248" t="s">
        <v>82</v>
      </c>
      <c r="L5275" s="248" t="s">
        <v>40</v>
      </c>
    </row>
    <row r="5276" spans="2:12" ht="25.5" x14ac:dyDescent="0.25">
      <c r="B5276" s="250" t="s">
        <v>2272</v>
      </c>
      <c r="C5276" s="251" t="s">
        <v>1561</v>
      </c>
      <c r="D5276" s="250" t="s">
        <v>294</v>
      </c>
      <c r="E5276" s="250" t="s">
        <v>1562</v>
      </c>
      <c r="F5276" s="521">
        <v>61.1</v>
      </c>
      <c r="G5276" s="521"/>
      <c r="H5276" s="252" t="s">
        <v>240</v>
      </c>
      <c r="I5276" s="253">
        <v>1</v>
      </c>
      <c r="J5276" s="254"/>
      <c r="K5276" s="254">
        <v>1968.08</v>
      </c>
      <c r="L5276" s="254">
        <v>1968.08</v>
      </c>
    </row>
    <row r="5277" spans="2:12" ht="38.25" x14ac:dyDescent="0.25">
      <c r="B5277" s="255" t="s">
        <v>2273</v>
      </c>
      <c r="C5277" s="256" t="s">
        <v>3859</v>
      </c>
      <c r="D5277" s="255" t="s">
        <v>294</v>
      </c>
      <c r="E5277" s="255" t="s">
        <v>3860</v>
      </c>
      <c r="F5277" s="518" t="s">
        <v>2283</v>
      </c>
      <c r="G5277" s="518"/>
      <c r="H5277" s="257" t="s">
        <v>240</v>
      </c>
      <c r="I5277" s="258">
        <v>1</v>
      </c>
      <c r="J5277" s="258">
        <v>0</v>
      </c>
      <c r="K5277" s="259">
        <v>1867.6</v>
      </c>
      <c r="L5277" s="259">
        <v>1867.6</v>
      </c>
    </row>
    <row r="5278" spans="2:12" ht="25.5" x14ac:dyDescent="0.25">
      <c r="B5278" s="255" t="s">
        <v>2273</v>
      </c>
      <c r="C5278" s="256" t="s">
        <v>2190</v>
      </c>
      <c r="D5278" s="255" t="s">
        <v>229</v>
      </c>
      <c r="E5278" s="255" t="s">
        <v>2191</v>
      </c>
      <c r="F5278" s="518" t="s">
        <v>2162</v>
      </c>
      <c r="G5278" s="518"/>
      <c r="H5278" s="257" t="s">
        <v>231</v>
      </c>
      <c r="I5278" s="258">
        <v>2.5</v>
      </c>
      <c r="J5278" s="258">
        <v>0</v>
      </c>
      <c r="K5278" s="259">
        <v>23.41</v>
      </c>
      <c r="L5278" s="259">
        <v>58.53</v>
      </c>
    </row>
    <row r="5279" spans="2:12" ht="25.5" x14ac:dyDescent="0.25">
      <c r="B5279" s="255" t="s">
        <v>2273</v>
      </c>
      <c r="C5279" s="256" t="s">
        <v>2163</v>
      </c>
      <c r="D5279" s="255" t="s">
        <v>229</v>
      </c>
      <c r="E5279" s="255" t="s">
        <v>2164</v>
      </c>
      <c r="F5279" s="518" t="s">
        <v>2162</v>
      </c>
      <c r="G5279" s="518"/>
      <c r="H5279" s="257" t="s">
        <v>231</v>
      </c>
      <c r="I5279" s="258">
        <v>2.5</v>
      </c>
      <c r="J5279" s="258">
        <v>0</v>
      </c>
      <c r="K5279" s="259">
        <v>16.78</v>
      </c>
      <c r="L5279" s="259">
        <v>41.95</v>
      </c>
    </row>
    <row r="5280" spans="2:12" ht="25.5" x14ac:dyDescent="0.25">
      <c r="B5280" s="260"/>
      <c r="C5280" s="260"/>
      <c r="D5280" s="260"/>
      <c r="E5280" s="260"/>
      <c r="F5280" s="260"/>
      <c r="G5280" s="260" t="s">
        <v>2274</v>
      </c>
      <c r="H5280" s="261">
        <v>51.6</v>
      </c>
      <c r="I5280" s="260" t="s">
        <v>2275</v>
      </c>
      <c r="J5280" s="261">
        <v>48.88</v>
      </c>
      <c r="K5280" s="260" t="s">
        <v>2276</v>
      </c>
      <c r="L5280" s="261">
        <v>100.48</v>
      </c>
    </row>
    <row r="5281" spans="2:12" ht="25.5" x14ac:dyDescent="0.25">
      <c r="B5281" s="260"/>
      <c r="C5281" s="260"/>
      <c r="D5281" s="260"/>
      <c r="E5281" s="260"/>
      <c r="F5281" s="260"/>
      <c r="G5281" s="260" t="s">
        <v>2277</v>
      </c>
      <c r="H5281" s="261">
        <v>0</v>
      </c>
      <c r="I5281" s="519"/>
      <c r="J5281" s="519" t="s">
        <v>2278</v>
      </c>
      <c r="K5281" s="260"/>
      <c r="L5281" s="261">
        <v>1968.08</v>
      </c>
    </row>
    <row r="5282" spans="2:12" ht="13.5" thickBot="1" x14ac:dyDescent="0.3">
      <c r="B5282" s="222"/>
      <c r="C5282" s="222"/>
      <c r="D5282" s="222"/>
      <c r="E5282" s="222"/>
      <c r="F5282" s="222"/>
      <c r="G5282" s="222"/>
      <c r="H5282" s="222"/>
      <c r="I5282" s="222" t="s">
        <v>2279</v>
      </c>
      <c r="J5282" s="262" t="s">
        <v>2130</v>
      </c>
      <c r="K5282" s="222" t="s">
        <v>2280</v>
      </c>
      <c r="L5282" s="263">
        <v>452.66</v>
      </c>
    </row>
    <row r="5283" spans="2:12" ht="13.5" thickTop="1" x14ac:dyDescent="0.25">
      <c r="B5283" s="264"/>
      <c r="C5283" s="264"/>
      <c r="D5283" s="264"/>
      <c r="E5283" s="264"/>
      <c r="F5283" s="264"/>
      <c r="G5283" s="264"/>
      <c r="H5283" s="264"/>
      <c r="I5283" s="264"/>
      <c r="J5283" s="264"/>
      <c r="K5283" s="264"/>
      <c r="L5283" s="264"/>
    </row>
    <row r="5284" spans="2:12" ht="15" x14ac:dyDescent="0.25">
      <c r="B5284" s="247" t="s">
        <v>1563</v>
      </c>
      <c r="C5284" s="248" t="s">
        <v>24</v>
      </c>
      <c r="D5284" s="247" t="s">
        <v>50</v>
      </c>
      <c r="E5284" s="247" t="s">
        <v>45</v>
      </c>
      <c r="F5284" s="520" t="s">
        <v>2152</v>
      </c>
      <c r="G5284" s="520"/>
      <c r="H5284" s="249" t="s">
        <v>39</v>
      </c>
      <c r="I5284" s="248" t="s">
        <v>41</v>
      </c>
      <c r="J5284" s="248" t="s">
        <v>2271</v>
      </c>
      <c r="K5284" s="248" t="s">
        <v>82</v>
      </c>
      <c r="L5284" s="248" t="s">
        <v>40</v>
      </c>
    </row>
    <row r="5285" spans="2:12" ht="38.25" x14ac:dyDescent="0.25">
      <c r="B5285" s="250" t="s">
        <v>2272</v>
      </c>
      <c r="C5285" s="251" t="s">
        <v>1564</v>
      </c>
      <c r="D5285" s="250" t="s">
        <v>238</v>
      </c>
      <c r="E5285" s="250" t="s">
        <v>1565</v>
      </c>
      <c r="F5285" s="521">
        <v>61.1</v>
      </c>
      <c r="G5285" s="521"/>
      <c r="H5285" s="252" t="s">
        <v>428</v>
      </c>
      <c r="I5285" s="253">
        <v>1</v>
      </c>
      <c r="J5285" s="254"/>
      <c r="K5285" s="254">
        <v>132.22999999999999</v>
      </c>
      <c r="L5285" s="254">
        <v>132.22999999999999</v>
      </c>
    </row>
    <row r="5286" spans="2:12" ht="25.5" x14ac:dyDescent="0.25">
      <c r="B5286" s="255" t="s">
        <v>2273</v>
      </c>
      <c r="C5286" s="256" t="s">
        <v>2163</v>
      </c>
      <c r="D5286" s="255" t="s">
        <v>229</v>
      </c>
      <c r="E5286" s="255" t="s">
        <v>2164</v>
      </c>
      <c r="F5286" s="518" t="s">
        <v>2162</v>
      </c>
      <c r="G5286" s="518"/>
      <c r="H5286" s="257" t="s">
        <v>231</v>
      </c>
      <c r="I5286" s="258">
        <v>0.8</v>
      </c>
      <c r="J5286" s="258">
        <v>0</v>
      </c>
      <c r="K5286" s="259">
        <v>16.78</v>
      </c>
      <c r="L5286" s="259">
        <v>13.42</v>
      </c>
    </row>
    <row r="5287" spans="2:12" ht="25.5" x14ac:dyDescent="0.25">
      <c r="B5287" s="255" t="s">
        <v>2273</v>
      </c>
      <c r="C5287" s="256" t="s">
        <v>2190</v>
      </c>
      <c r="D5287" s="255" t="s">
        <v>229</v>
      </c>
      <c r="E5287" s="255" t="s">
        <v>2191</v>
      </c>
      <c r="F5287" s="518" t="s">
        <v>2162</v>
      </c>
      <c r="G5287" s="518"/>
      <c r="H5287" s="257" t="s">
        <v>231</v>
      </c>
      <c r="I5287" s="258">
        <v>0.8</v>
      </c>
      <c r="J5287" s="258">
        <v>0</v>
      </c>
      <c r="K5287" s="259">
        <v>23.41</v>
      </c>
      <c r="L5287" s="259">
        <v>18.73</v>
      </c>
    </row>
    <row r="5288" spans="2:12" ht="38.25" x14ac:dyDescent="0.25">
      <c r="B5288" s="255" t="s">
        <v>2273</v>
      </c>
      <c r="C5288" s="256" t="s">
        <v>3861</v>
      </c>
      <c r="D5288" s="255" t="s">
        <v>294</v>
      </c>
      <c r="E5288" s="255" t="s">
        <v>3862</v>
      </c>
      <c r="F5288" s="518" t="s">
        <v>2283</v>
      </c>
      <c r="G5288" s="518"/>
      <c r="H5288" s="257" t="s">
        <v>268</v>
      </c>
      <c r="I5288" s="258">
        <v>1</v>
      </c>
      <c r="J5288" s="258">
        <v>0</v>
      </c>
      <c r="K5288" s="259">
        <v>100.09</v>
      </c>
      <c r="L5288" s="259">
        <v>100.09</v>
      </c>
    </row>
    <row r="5289" spans="2:12" ht="25.5" x14ac:dyDescent="0.25">
      <c r="B5289" s="260"/>
      <c r="C5289" s="260"/>
      <c r="D5289" s="260"/>
      <c r="E5289" s="260"/>
      <c r="F5289" s="260"/>
      <c r="G5289" s="260" t="s">
        <v>2274</v>
      </c>
      <c r="H5289" s="261">
        <v>16.510000000000002</v>
      </c>
      <c r="I5289" s="260" t="s">
        <v>2275</v>
      </c>
      <c r="J5289" s="261">
        <v>15.63</v>
      </c>
      <c r="K5289" s="260" t="s">
        <v>2276</v>
      </c>
      <c r="L5289" s="261">
        <v>32.14</v>
      </c>
    </row>
    <row r="5290" spans="2:12" ht="25.5" x14ac:dyDescent="0.25">
      <c r="B5290" s="260"/>
      <c r="C5290" s="260"/>
      <c r="D5290" s="260"/>
      <c r="E5290" s="260"/>
      <c r="F5290" s="260"/>
      <c r="G5290" s="260" t="s">
        <v>2277</v>
      </c>
      <c r="H5290" s="261">
        <v>0</v>
      </c>
      <c r="I5290" s="519"/>
      <c r="J5290" s="519" t="s">
        <v>2278</v>
      </c>
      <c r="K5290" s="260"/>
      <c r="L5290" s="261">
        <v>132.22999999999999</v>
      </c>
    </row>
    <row r="5291" spans="2:12" ht="13.5" thickBot="1" x14ac:dyDescent="0.3">
      <c r="B5291" s="222"/>
      <c r="C5291" s="222"/>
      <c r="D5291" s="222"/>
      <c r="E5291" s="222"/>
      <c r="F5291" s="222"/>
      <c r="G5291" s="222"/>
      <c r="H5291" s="222"/>
      <c r="I5291" s="222" t="s">
        <v>2279</v>
      </c>
      <c r="J5291" s="262" t="s">
        <v>2728</v>
      </c>
      <c r="K5291" s="222" t="s">
        <v>2280</v>
      </c>
      <c r="L5291" s="263">
        <v>793.38</v>
      </c>
    </row>
    <row r="5292" spans="2:12" ht="13.5" thickTop="1" x14ac:dyDescent="0.25">
      <c r="B5292" s="264"/>
      <c r="C5292" s="264"/>
      <c r="D5292" s="264"/>
      <c r="E5292" s="264"/>
      <c r="F5292" s="264"/>
      <c r="G5292" s="264"/>
      <c r="H5292" s="264"/>
      <c r="I5292" s="264"/>
      <c r="J5292" s="264"/>
      <c r="K5292" s="264"/>
      <c r="L5292" s="264"/>
    </row>
    <row r="5293" spans="2:12" ht="15" x14ac:dyDescent="0.25">
      <c r="B5293" s="247" t="s">
        <v>1566</v>
      </c>
      <c r="C5293" s="248" t="s">
        <v>24</v>
      </c>
      <c r="D5293" s="247" t="s">
        <v>50</v>
      </c>
      <c r="E5293" s="247" t="s">
        <v>45</v>
      </c>
      <c r="F5293" s="520" t="s">
        <v>2152</v>
      </c>
      <c r="G5293" s="520"/>
      <c r="H5293" s="249" t="s">
        <v>39</v>
      </c>
      <c r="I5293" s="248" t="s">
        <v>41</v>
      </c>
      <c r="J5293" s="248" t="s">
        <v>2271</v>
      </c>
      <c r="K5293" s="248" t="s">
        <v>82</v>
      </c>
      <c r="L5293" s="248" t="s">
        <v>40</v>
      </c>
    </row>
    <row r="5294" spans="2:12" ht="63.75" x14ac:dyDescent="0.25">
      <c r="B5294" s="250" t="s">
        <v>2272</v>
      </c>
      <c r="C5294" s="251" t="s">
        <v>2042</v>
      </c>
      <c r="D5294" s="250" t="s">
        <v>1568</v>
      </c>
      <c r="E5294" s="250" t="s">
        <v>4835</v>
      </c>
      <c r="F5294" s="521">
        <v>18</v>
      </c>
      <c r="G5294" s="521"/>
      <c r="H5294" s="252" t="s">
        <v>428</v>
      </c>
      <c r="I5294" s="253">
        <v>1</v>
      </c>
      <c r="J5294" s="254"/>
      <c r="K5294" s="254">
        <v>621.67999999999995</v>
      </c>
      <c r="L5294" s="254">
        <v>621.67999999999995</v>
      </c>
    </row>
    <row r="5295" spans="2:12" ht="25.5" x14ac:dyDescent="0.25">
      <c r="B5295" s="255" t="s">
        <v>2273</v>
      </c>
      <c r="C5295" s="256" t="s">
        <v>2160</v>
      </c>
      <c r="D5295" s="255" t="s">
        <v>229</v>
      </c>
      <c r="E5295" s="255" t="s">
        <v>2161</v>
      </c>
      <c r="F5295" s="518" t="s">
        <v>2162</v>
      </c>
      <c r="G5295" s="518"/>
      <c r="H5295" s="257" t="s">
        <v>231</v>
      </c>
      <c r="I5295" s="258">
        <v>0.7722</v>
      </c>
      <c r="J5295" s="258">
        <v>0</v>
      </c>
      <c r="K5295" s="259">
        <v>15.3</v>
      </c>
      <c r="L5295" s="259">
        <v>11.81</v>
      </c>
    </row>
    <row r="5296" spans="2:12" ht="38.25" x14ac:dyDescent="0.25">
      <c r="B5296" s="255" t="s">
        <v>2273</v>
      </c>
      <c r="C5296" s="256" t="s">
        <v>3863</v>
      </c>
      <c r="D5296" s="255" t="s">
        <v>1568</v>
      </c>
      <c r="E5296" s="255" t="s">
        <v>3864</v>
      </c>
      <c r="F5296" s="518" t="s">
        <v>2283</v>
      </c>
      <c r="G5296" s="518"/>
      <c r="H5296" s="257" t="s">
        <v>428</v>
      </c>
      <c r="I5296" s="258">
        <v>1</v>
      </c>
      <c r="J5296" s="258">
        <v>0</v>
      </c>
      <c r="K5296" s="259">
        <v>591.79999999999995</v>
      </c>
      <c r="L5296" s="259">
        <v>591.79999999999995</v>
      </c>
    </row>
    <row r="5297" spans="2:12" ht="25.5" x14ac:dyDescent="0.25">
      <c r="B5297" s="255" t="s">
        <v>2273</v>
      </c>
      <c r="C5297" s="256" t="s">
        <v>2190</v>
      </c>
      <c r="D5297" s="255" t="s">
        <v>229</v>
      </c>
      <c r="E5297" s="255" t="s">
        <v>2191</v>
      </c>
      <c r="F5297" s="518" t="s">
        <v>2162</v>
      </c>
      <c r="G5297" s="518"/>
      <c r="H5297" s="257" t="s">
        <v>231</v>
      </c>
      <c r="I5297" s="258">
        <v>0.7722</v>
      </c>
      <c r="J5297" s="258">
        <v>0</v>
      </c>
      <c r="K5297" s="259">
        <v>23.41</v>
      </c>
      <c r="L5297" s="259">
        <v>18.079999999999998</v>
      </c>
    </row>
    <row r="5298" spans="2:12" ht="25.5" x14ac:dyDescent="0.25">
      <c r="B5298" s="260"/>
      <c r="C5298" s="260"/>
      <c r="D5298" s="260"/>
      <c r="E5298" s="260"/>
      <c r="F5298" s="260"/>
      <c r="G5298" s="260" t="s">
        <v>2274</v>
      </c>
      <c r="H5298" s="261">
        <v>15.35</v>
      </c>
      <c r="I5298" s="260" t="s">
        <v>2275</v>
      </c>
      <c r="J5298" s="261">
        <v>14.53</v>
      </c>
      <c r="K5298" s="260" t="s">
        <v>2276</v>
      </c>
      <c r="L5298" s="261">
        <v>29.88</v>
      </c>
    </row>
    <row r="5299" spans="2:12" ht="25.5" x14ac:dyDescent="0.25">
      <c r="B5299" s="260"/>
      <c r="C5299" s="260"/>
      <c r="D5299" s="260"/>
      <c r="E5299" s="260"/>
      <c r="F5299" s="260"/>
      <c r="G5299" s="260" t="s">
        <v>2277</v>
      </c>
      <c r="H5299" s="261">
        <v>0</v>
      </c>
      <c r="I5299" s="519"/>
      <c r="J5299" s="519" t="s">
        <v>2278</v>
      </c>
      <c r="K5299" s="260"/>
      <c r="L5299" s="261">
        <v>621.67999999999995</v>
      </c>
    </row>
    <row r="5300" spans="2:12" ht="13.5" thickBot="1" x14ac:dyDescent="0.3">
      <c r="B5300" s="222"/>
      <c r="C5300" s="222"/>
      <c r="D5300" s="222"/>
      <c r="E5300" s="222"/>
      <c r="F5300" s="222"/>
      <c r="G5300" s="222"/>
      <c r="H5300" s="222"/>
      <c r="I5300" s="222" t="s">
        <v>2279</v>
      </c>
      <c r="J5300" s="262" t="s">
        <v>2729</v>
      </c>
      <c r="K5300" s="222" t="s">
        <v>2280</v>
      </c>
      <c r="L5300" s="263">
        <v>1865.04</v>
      </c>
    </row>
    <row r="5301" spans="2:12" ht="13.5" thickTop="1" x14ac:dyDescent="0.25">
      <c r="B5301" s="264"/>
      <c r="C5301" s="264"/>
      <c r="D5301" s="264"/>
      <c r="E5301" s="264"/>
      <c r="F5301" s="264"/>
      <c r="G5301" s="264"/>
      <c r="H5301" s="264"/>
      <c r="I5301" s="264"/>
      <c r="J5301" s="264"/>
      <c r="K5301" s="264"/>
      <c r="L5301" s="264"/>
    </row>
    <row r="5302" spans="2:12" ht="15" x14ac:dyDescent="0.25">
      <c r="B5302" s="247" t="s">
        <v>1569</v>
      </c>
      <c r="C5302" s="248" t="s">
        <v>24</v>
      </c>
      <c r="D5302" s="247" t="s">
        <v>50</v>
      </c>
      <c r="E5302" s="247" t="s">
        <v>45</v>
      </c>
      <c r="F5302" s="520" t="s">
        <v>2152</v>
      </c>
      <c r="G5302" s="520"/>
      <c r="H5302" s="249" t="s">
        <v>39</v>
      </c>
      <c r="I5302" s="248" t="s">
        <v>41</v>
      </c>
      <c r="J5302" s="248" t="s">
        <v>2271</v>
      </c>
      <c r="K5302" s="248" t="s">
        <v>82</v>
      </c>
      <c r="L5302" s="248" t="s">
        <v>40</v>
      </c>
    </row>
    <row r="5303" spans="2:12" ht="63.75" x14ac:dyDescent="0.25">
      <c r="B5303" s="250" t="s">
        <v>2272</v>
      </c>
      <c r="C5303" s="251" t="s">
        <v>2043</v>
      </c>
      <c r="D5303" s="250" t="s">
        <v>1568</v>
      </c>
      <c r="E5303" s="250" t="s">
        <v>4836</v>
      </c>
      <c r="F5303" s="521">
        <v>18</v>
      </c>
      <c r="G5303" s="521"/>
      <c r="H5303" s="252" t="s">
        <v>428</v>
      </c>
      <c r="I5303" s="253">
        <v>1</v>
      </c>
      <c r="J5303" s="254"/>
      <c r="K5303" s="254">
        <v>278.73</v>
      </c>
      <c r="L5303" s="254">
        <v>278.73</v>
      </c>
    </row>
    <row r="5304" spans="2:12" ht="38.25" x14ac:dyDescent="0.25">
      <c r="B5304" s="255" t="s">
        <v>2273</v>
      </c>
      <c r="C5304" s="256" t="s">
        <v>3865</v>
      </c>
      <c r="D5304" s="255" t="s">
        <v>1568</v>
      </c>
      <c r="E5304" s="255" t="s">
        <v>3866</v>
      </c>
      <c r="F5304" s="518" t="s">
        <v>2283</v>
      </c>
      <c r="G5304" s="518"/>
      <c r="H5304" s="257" t="s">
        <v>428</v>
      </c>
      <c r="I5304" s="258">
        <v>1</v>
      </c>
      <c r="J5304" s="258">
        <v>0</v>
      </c>
      <c r="K5304" s="259">
        <v>268.91000000000003</v>
      </c>
      <c r="L5304" s="259">
        <v>268.91000000000003</v>
      </c>
    </row>
    <row r="5305" spans="2:12" ht="25.5" x14ac:dyDescent="0.25">
      <c r="B5305" s="255" t="s">
        <v>2273</v>
      </c>
      <c r="C5305" s="256" t="s">
        <v>2160</v>
      </c>
      <c r="D5305" s="255" t="s">
        <v>229</v>
      </c>
      <c r="E5305" s="255" t="s">
        <v>2161</v>
      </c>
      <c r="F5305" s="518" t="s">
        <v>2162</v>
      </c>
      <c r="G5305" s="518"/>
      <c r="H5305" s="257" t="s">
        <v>231</v>
      </c>
      <c r="I5305" s="258">
        <v>0.25409999999999999</v>
      </c>
      <c r="J5305" s="258">
        <v>0</v>
      </c>
      <c r="K5305" s="259">
        <v>15.3</v>
      </c>
      <c r="L5305" s="259">
        <v>3.89</v>
      </c>
    </row>
    <row r="5306" spans="2:12" ht="25.5" x14ac:dyDescent="0.25">
      <c r="B5306" s="255" t="s">
        <v>2273</v>
      </c>
      <c r="C5306" s="256" t="s">
        <v>2190</v>
      </c>
      <c r="D5306" s="255" t="s">
        <v>229</v>
      </c>
      <c r="E5306" s="255" t="s">
        <v>2191</v>
      </c>
      <c r="F5306" s="518" t="s">
        <v>2162</v>
      </c>
      <c r="G5306" s="518"/>
      <c r="H5306" s="257" t="s">
        <v>231</v>
      </c>
      <c r="I5306" s="258">
        <v>0.25409999999999999</v>
      </c>
      <c r="J5306" s="258">
        <v>0</v>
      </c>
      <c r="K5306" s="259">
        <v>23.41</v>
      </c>
      <c r="L5306" s="259">
        <v>5.95</v>
      </c>
    </row>
    <row r="5307" spans="2:12" ht="25.5" x14ac:dyDescent="0.25">
      <c r="B5307" s="260"/>
      <c r="C5307" s="260"/>
      <c r="D5307" s="260"/>
      <c r="E5307" s="260"/>
      <c r="F5307" s="260"/>
      <c r="G5307" s="260" t="s">
        <v>2274</v>
      </c>
      <c r="H5307" s="261">
        <v>5.04</v>
      </c>
      <c r="I5307" s="260" t="s">
        <v>2275</v>
      </c>
      <c r="J5307" s="261">
        <v>4.78</v>
      </c>
      <c r="K5307" s="260" t="s">
        <v>2276</v>
      </c>
      <c r="L5307" s="261">
        <v>9.82</v>
      </c>
    </row>
    <row r="5308" spans="2:12" ht="25.5" x14ac:dyDescent="0.25">
      <c r="B5308" s="260"/>
      <c r="C5308" s="260"/>
      <c r="D5308" s="260"/>
      <c r="E5308" s="260"/>
      <c r="F5308" s="260"/>
      <c r="G5308" s="260" t="s">
        <v>2277</v>
      </c>
      <c r="H5308" s="261">
        <v>0</v>
      </c>
      <c r="I5308" s="519"/>
      <c r="J5308" s="519" t="s">
        <v>2278</v>
      </c>
      <c r="K5308" s="260"/>
      <c r="L5308" s="261">
        <v>278.73</v>
      </c>
    </row>
    <row r="5309" spans="2:12" ht="13.5" thickBot="1" x14ac:dyDescent="0.3">
      <c r="B5309" s="222"/>
      <c r="C5309" s="222"/>
      <c r="D5309" s="222"/>
      <c r="E5309" s="222"/>
      <c r="F5309" s="222"/>
      <c r="G5309" s="222"/>
      <c r="H5309" s="222"/>
      <c r="I5309" s="222" t="s">
        <v>2279</v>
      </c>
      <c r="J5309" s="262" t="s">
        <v>2553</v>
      </c>
      <c r="K5309" s="222" t="s">
        <v>2280</v>
      </c>
      <c r="L5309" s="263">
        <v>278.73</v>
      </c>
    </row>
    <row r="5310" spans="2:12" ht="13.5" thickTop="1" x14ac:dyDescent="0.25">
      <c r="B5310" s="264"/>
      <c r="C5310" s="264"/>
      <c r="D5310" s="264"/>
      <c r="E5310" s="264"/>
      <c r="F5310" s="264"/>
      <c r="G5310" s="264"/>
      <c r="H5310" s="264"/>
      <c r="I5310" s="264"/>
      <c r="J5310" s="264"/>
      <c r="K5310" s="264"/>
      <c r="L5310" s="264"/>
    </row>
    <row r="5311" spans="2:12" ht="15" x14ac:dyDescent="0.25">
      <c r="B5311" s="247" t="s">
        <v>1571</v>
      </c>
      <c r="C5311" s="248" t="s">
        <v>24</v>
      </c>
      <c r="D5311" s="247" t="s">
        <v>50</v>
      </c>
      <c r="E5311" s="247" t="s">
        <v>45</v>
      </c>
      <c r="F5311" s="520" t="s">
        <v>2152</v>
      </c>
      <c r="G5311" s="520"/>
      <c r="H5311" s="249" t="s">
        <v>39</v>
      </c>
      <c r="I5311" s="248" t="s">
        <v>41</v>
      </c>
      <c r="J5311" s="248" t="s">
        <v>2271</v>
      </c>
      <c r="K5311" s="248" t="s">
        <v>82</v>
      </c>
      <c r="L5311" s="248" t="s">
        <v>40</v>
      </c>
    </row>
    <row r="5312" spans="2:12" ht="38.25" x14ac:dyDescent="0.25">
      <c r="B5312" s="250" t="s">
        <v>2272</v>
      </c>
      <c r="C5312" s="251" t="s">
        <v>1572</v>
      </c>
      <c r="D5312" s="250" t="s">
        <v>294</v>
      </c>
      <c r="E5312" s="250" t="s">
        <v>1573</v>
      </c>
      <c r="F5312" s="521">
        <v>61.1</v>
      </c>
      <c r="G5312" s="521"/>
      <c r="H5312" s="252" t="s">
        <v>240</v>
      </c>
      <c r="I5312" s="253">
        <v>1</v>
      </c>
      <c r="J5312" s="254"/>
      <c r="K5312" s="254">
        <v>6425.66</v>
      </c>
      <c r="L5312" s="254">
        <v>6425.66</v>
      </c>
    </row>
    <row r="5313" spans="2:12" ht="51" x14ac:dyDescent="0.25">
      <c r="B5313" s="255" t="s">
        <v>2273</v>
      </c>
      <c r="C5313" s="256" t="s">
        <v>3867</v>
      </c>
      <c r="D5313" s="255" t="s">
        <v>294</v>
      </c>
      <c r="E5313" s="255" t="s">
        <v>3868</v>
      </c>
      <c r="F5313" s="518" t="s">
        <v>2283</v>
      </c>
      <c r="G5313" s="518"/>
      <c r="H5313" s="257" t="s">
        <v>240</v>
      </c>
      <c r="I5313" s="258">
        <v>1</v>
      </c>
      <c r="J5313" s="258">
        <v>0</v>
      </c>
      <c r="K5313" s="259">
        <v>6425.66</v>
      </c>
      <c r="L5313" s="259">
        <v>6425.66</v>
      </c>
    </row>
    <row r="5314" spans="2:12" ht="25.5" x14ac:dyDescent="0.25">
      <c r="B5314" s="260"/>
      <c r="C5314" s="260"/>
      <c r="D5314" s="260"/>
      <c r="E5314" s="260"/>
      <c r="F5314" s="260"/>
      <c r="G5314" s="260" t="s">
        <v>2274</v>
      </c>
      <c r="H5314" s="261">
        <v>0</v>
      </c>
      <c r="I5314" s="260" t="s">
        <v>2275</v>
      </c>
      <c r="J5314" s="261">
        <v>0</v>
      </c>
      <c r="K5314" s="260" t="s">
        <v>2276</v>
      </c>
      <c r="L5314" s="261">
        <v>0</v>
      </c>
    </row>
    <row r="5315" spans="2:12" ht="25.5" x14ac:dyDescent="0.25">
      <c r="B5315" s="260"/>
      <c r="C5315" s="260"/>
      <c r="D5315" s="260"/>
      <c r="E5315" s="260"/>
      <c r="F5315" s="260"/>
      <c r="G5315" s="260" t="s">
        <v>2277</v>
      </c>
      <c r="H5315" s="261">
        <v>0</v>
      </c>
      <c r="I5315" s="519"/>
      <c r="J5315" s="519" t="s">
        <v>2278</v>
      </c>
      <c r="K5315" s="260"/>
      <c r="L5315" s="261">
        <v>6425.66</v>
      </c>
    </row>
    <row r="5316" spans="2:12" ht="13.5" thickBot="1" x14ac:dyDescent="0.3">
      <c r="B5316" s="222"/>
      <c r="C5316" s="222"/>
      <c r="D5316" s="222"/>
      <c r="E5316" s="222"/>
      <c r="F5316" s="222"/>
      <c r="G5316" s="222"/>
      <c r="H5316" s="222"/>
      <c r="I5316" s="222" t="s">
        <v>2279</v>
      </c>
      <c r="J5316" s="262" t="s">
        <v>2125</v>
      </c>
      <c r="K5316" s="222" t="s">
        <v>2280</v>
      </c>
      <c r="L5316" s="263">
        <v>835.34</v>
      </c>
    </row>
    <row r="5317" spans="2:12" ht="13.5" thickTop="1" x14ac:dyDescent="0.25">
      <c r="B5317" s="264"/>
      <c r="C5317" s="264"/>
      <c r="D5317" s="264"/>
      <c r="E5317" s="264"/>
      <c r="F5317" s="264"/>
      <c r="G5317" s="264"/>
      <c r="H5317" s="264"/>
      <c r="I5317" s="264"/>
      <c r="J5317" s="264"/>
      <c r="K5317" s="264"/>
      <c r="L5317" s="264"/>
    </row>
    <row r="5318" spans="2:12" ht="15" x14ac:dyDescent="0.25">
      <c r="B5318" s="247" t="s">
        <v>1574</v>
      </c>
      <c r="C5318" s="248" t="s">
        <v>24</v>
      </c>
      <c r="D5318" s="247" t="s">
        <v>50</v>
      </c>
      <c r="E5318" s="247" t="s">
        <v>45</v>
      </c>
      <c r="F5318" s="520" t="s">
        <v>2152</v>
      </c>
      <c r="G5318" s="520"/>
      <c r="H5318" s="249" t="s">
        <v>39</v>
      </c>
      <c r="I5318" s="248" t="s">
        <v>41</v>
      </c>
      <c r="J5318" s="248" t="s">
        <v>2271</v>
      </c>
      <c r="K5318" s="248" t="s">
        <v>82</v>
      </c>
      <c r="L5318" s="248" t="s">
        <v>40</v>
      </c>
    </row>
    <row r="5319" spans="2:12" ht="25.5" x14ac:dyDescent="0.25">
      <c r="B5319" s="250" t="s">
        <v>2272</v>
      </c>
      <c r="C5319" s="251" t="s">
        <v>1575</v>
      </c>
      <c r="D5319" s="250" t="s">
        <v>294</v>
      </c>
      <c r="E5319" s="250" t="s">
        <v>1576</v>
      </c>
      <c r="F5319" s="521">
        <v>61.1</v>
      </c>
      <c r="G5319" s="521"/>
      <c r="H5319" s="252" t="s">
        <v>268</v>
      </c>
      <c r="I5319" s="253">
        <v>1</v>
      </c>
      <c r="J5319" s="254"/>
      <c r="K5319" s="254">
        <v>160.76</v>
      </c>
      <c r="L5319" s="254">
        <v>160.76</v>
      </c>
    </row>
    <row r="5320" spans="2:12" ht="25.5" x14ac:dyDescent="0.25">
      <c r="B5320" s="255" t="s">
        <v>2273</v>
      </c>
      <c r="C5320" s="256" t="s">
        <v>2190</v>
      </c>
      <c r="D5320" s="255" t="s">
        <v>229</v>
      </c>
      <c r="E5320" s="255" t="s">
        <v>2191</v>
      </c>
      <c r="F5320" s="518" t="s">
        <v>2162</v>
      </c>
      <c r="G5320" s="518"/>
      <c r="H5320" s="257" t="s">
        <v>231</v>
      </c>
      <c r="I5320" s="258">
        <v>4</v>
      </c>
      <c r="J5320" s="258">
        <v>0</v>
      </c>
      <c r="K5320" s="259">
        <v>23.41</v>
      </c>
      <c r="L5320" s="259">
        <v>93.64</v>
      </c>
    </row>
    <row r="5321" spans="2:12" ht="25.5" x14ac:dyDescent="0.25">
      <c r="B5321" s="255" t="s">
        <v>2273</v>
      </c>
      <c r="C5321" s="256" t="s">
        <v>2163</v>
      </c>
      <c r="D5321" s="255" t="s">
        <v>229</v>
      </c>
      <c r="E5321" s="255" t="s">
        <v>2164</v>
      </c>
      <c r="F5321" s="518" t="s">
        <v>2162</v>
      </c>
      <c r="G5321" s="518"/>
      <c r="H5321" s="257" t="s">
        <v>231</v>
      </c>
      <c r="I5321" s="258">
        <v>4</v>
      </c>
      <c r="J5321" s="258">
        <v>0</v>
      </c>
      <c r="K5321" s="259">
        <v>16.78</v>
      </c>
      <c r="L5321" s="259">
        <v>67.12</v>
      </c>
    </row>
    <row r="5322" spans="2:12" ht="25.5" x14ac:dyDescent="0.25">
      <c r="B5322" s="260"/>
      <c r="C5322" s="260"/>
      <c r="D5322" s="260"/>
      <c r="E5322" s="260"/>
      <c r="F5322" s="260"/>
      <c r="G5322" s="260" t="s">
        <v>2274</v>
      </c>
      <c r="H5322" s="261">
        <v>82.56</v>
      </c>
      <c r="I5322" s="260" t="s">
        <v>2275</v>
      </c>
      <c r="J5322" s="261">
        <v>78.2</v>
      </c>
      <c r="K5322" s="260" t="s">
        <v>2276</v>
      </c>
      <c r="L5322" s="261">
        <v>160.76</v>
      </c>
    </row>
    <row r="5323" spans="2:12" ht="25.5" x14ac:dyDescent="0.25">
      <c r="B5323" s="260"/>
      <c r="C5323" s="260"/>
      <c r="D5323" s="260"/>
      <c r="E5323" s="260"/>
      <c r="F5323" s="260"/>
      <c r="G5323" s="260" t="s">
        <v>2277</v>
      </c>
      <c r="H5323" s="261">
        <v>0</v>
      </c>
      <c r="I5323" s="519"/>
      <c r="J5323" s="519" t="s">
        <v>2278</v>
      </c>
      <c r="K5323" s="260"/>
      <c r="L5323" s="261">
        <v>160.76</v>
      </c>
    </row>
    <row r="5324" spans="2:12" ht="13.5" thickBot="1" x14ac:dyDescent="0.3">
      <c r="B5324" s="222"/>
      <c r="C5324" s="222"/>
      <c r="D5324" s="222"/>
      <c r="E5324" s="222"/>
      <c r="F5324" s="222"/>
      <c r="G5324" s="222"/>
      <c r="H5324" s="222"/>
      <c r="I5324" s="222" t="s">
        <v>2279</v>
      </c>
      <c r="J5324" s="262" t="s">
        <v>2553</v>
      </c>
      <c r="K5324" s="222" t="s">
        <v>2280</v>
      </c>
      <c r="L5324" s="263">
        <v>160.76</v>
      </c>
    </row>
    <row r="5325" spans="2:12" ht="13.5" thickTop="1" x14ac:dyDescent="0.25">
      <c r="B5325" s="264"/>
      <c r="C5325" s="264"/>
      <c r="D5325" s="264"/>
      <c r="E5325" s="264"/>
      <c r="F5325" s="264"/>
      <c r="G5325" s="264"/>
      <c r="H5325" s="264"/>
      <c r="I5325" s="264"/>
      <c r="J5325" s="264"/>
      <c r="K5325" s="264"/>
      <c r="L5325" s="264"/>
    </row>
    <row r="5326" spans="2:12" ht="45" x14ac:dyDescent="0.25">
      <c r="B5326" s="247" t="s">
        <v>1577</v>
      </c>
      <c r="C5326" s="248" t="s">
        <v>24</v>
      </c>
      <c r="D5326" s="247" t="s">
        <v>50</v>
      </c>
      <c r="E5326" s="247" t="s">
        <v>45</v>
      </c>
      <c r="F5326" s="520" t="s">
        <v>2152</v>
      </c>
      <c r="G5326" s="520"/>
      <c r="H5326" s="249" t="s">
        <v>39</v>
      </c>
      <c r="I5326" s="248" t="s">
        <v>41</v>
      </c>
      <c r="J5326" s="248" t="s">
        <v>2271</v>
      </c>
      <c r="K5326" s="248" t="s">
        <v>82</v>
      </c>
      <c r="L5326" s="248" t="s">
        <v>40</v>
      </c>
    </row>
    <row r="5327" spans="2:12" ht="25.5" x14ac:dyDescent="0.25">
      <c r="B5327" s="250" t="s">
        <v>2272</v>
      </c>
      <c r="C5327" s="251" t="s">
        <v>1578</v>
      </c>
      <c r="D5327" s="250" t="s">
        <v>294</v>
      </c>
      <c r="E5327" s="250" t="s">
        <v>1579</v>
      </c>
      <c r="F5327" s="521">
        <v>61.1</v>
      </c>
      <c r="G5327" s="521"/>
      <c r="H5327" s="252" t="s">
        <v>240</v>
      </c>
      <c r="I5327" s="253">
        <v>1</v>
      </c>
      <c r="J5327" s="254"/>
      <c r="K5327" s="254">
        <v>2117.0500000000002</v>
      </c>
      <c r="L5327" s="254">
        <v>2117.0500000000002</v>
      </c>
    </row>
    <row r="5328" spans="2:12" ht="25.5" x14ac:dyDescent="0.25">
      <c r="B5328" s="255" t="s">
        <v>2273</v>
      </c>
      <c r="C5328" s="256" t="s">
        <v>2163</v>
      </c>
      <c r="D5328" s="255" t="s">
        <v>229</v>
      </c>
      <c r="E5328" s="255" t="s">
        <v>2164</v>
      </c>
      <c r="F5328" s="518" t="s">
        <v>2162</v>
      </c>
      <c r="G5328" s="518"/>
      <c r="H5328" s="257" t="s">
        <v>231</v>
      </c>
      <c r="I5328" s="258">
        <v>2.2000000000000002</v>
      </c>
      <c r="J5328" s="258">
        <v>0</v>
      </c>
      <c r="K5328" s="259">
        <v>16.78</v>
      </c>
      <c r="L5328" s="259">
        <v>36.92</v>
      </c>
    </row>
    <row r="5329" spans="2:12" ht="38.25" x14ac:dyDescent="0.25">
      <c r="B5329" s="255" t="s">
        <v>2273</v>
      </c>
      <c r="C5329" s="256" t="s">
        <v>2986</v>
      </c>
      <c r="D5329" s="255" t="s">
        <v>294</v>
      </c>
      <c r="E5329" s="255" t="s">
        <v>3869</v>
      </c>
      <c r="F5329" s="518" t="s">
        <v>2283</v>
      </c>
      <c r="G5329" s="518"/>
      <c r="H5329" s="257" t="s">
        <v>240</v>
      </c>
      <c r="I5329" s="258">
        <v>1</v>
      </c>
      <c r="J5329" s="258">
        <v>0</v>
      </c>
      <c r="K5329" s="259">
        <v>2028.63</v>
      </c>
      <c r="L5329" s="259">
        <v>2028.63</v>
      </c>
    </row>
    <row r="5330" spans="2:12" ht="25.5" x14ac:dyDescent="0.25">
      <c r="B5330" s="255" t="s">
        <v>2273</v>
      </c>
      <c r="C5330" s="256" t="s">
        <v>2190</v>
      </c>
      <c r="D5330" s="255" t="s">
        <v>229</v>
      </c>
      <c r="E5330" s="255" t="s">
        <v>2191</v>
      </c>
      <c r="F5330" s="518" t="s">
        <v>2162</v>
      </c>
      <c r="G5330" s="518"/>
      <c r="H5330" s="257" t="s">
        <v>231</v>
      </c>
      <c r="I5330" s="258">
        <v>2.2000000000000002</v>
      </c>
      <c r="J5330" s="258">
        <v>0</v>
      </c>
      <c r="K5330" s="259">
        <v>23.41</v>
      </c>
      <c r="L5330" s="259">
        <v>51.5</v>
      </c>
    </row>
    <row r="5331" spans="2:12" ht="25.5" x14ac:dyDescent="0.25">
      <c r="B5331" s="260"/>
      <c r="C5331" s="260"/>
      <c r="D5331" s="260"/>
      <c r="E5331" s="260"/>
      <c r="F5331" s="260"/>
      <c r="G5331" s="260" t="s">
        <v>2274</v>
      </c>
      <c r="H5331" s="261">
        <v>45.41</v>
      </c>
      <c r="I5331" s="260" t="s">
        <v>2275</v>
      </c>
      <c r="J5331" s="261">
        <v>43.01</v>
      </c>
      <c r="K5331" s="260" t="s">
        <v>2276</v>
      </c>
      <c r="L5331" s="261">
        <v>88.42</v>
      </c>
    </row>
    <row r="5332" spans="2:12" ht="25.5" x14ac:dyDescent="0.25">
      <c r="B5332" s="260"/>
      <c r="C5332" s="260"/>
      <c r="D5332" s="260"/>
      <c r="E5332" s="260"/>
      <c r="F5332" s="260"/>
      <c r="G5332" s="260" t="s">
        <v>2277</v>
      </c>
      <c r="H5332" s="261">
        <v>0</v>
      </c>
      <c r="I5332" s="519"/>
      <c r="J5332" s="519" t="s">
        <v>2278</v>
      </c>
      <c r="K5332" s="260"/>
      <c r="L5332" s="261">
        <v>2117.0500000000002</v>
      </c>
    </row>
    <row r="5333" spans="2:12" ht="13.5" thickBot="1" x14ac:dyDescent="0.3">
      <c r="B5333" s="222"/>
      <c r="C5333" s="222"/>
      <c r="D5333" s="222"/>
      <c r="E5333" s="222"/>
      <c r="F5333" s="222"/>
      <c r="G5333" s="222"/>
      <c r="H5333" s="222"/>
      <c r="I5333" s="222" t="s">
        <v>2279</v>
      </c>
      <c r="J5333" s="262" t="s">
        <v>2133</v>
      </c>
      <c r="K5333" s="222" t="s">
        <v>2280</v>
      </c>
      <c r="L5333" s="263">
        <v>338.73</v>
      </c>
    </row>
    <row r="5334" spans="2:12" ht="13.5" thickTop="1" x14ac:dyDescent="0.25">
      <c r="B5334" s="264"/>
      <c r="C5334" s="264"/>
      <c r="D5334" s="264"/>
      <c r="E5334" s="264"/>
      <c r="F5334" s="264"/>
      <c r="G5334" s="264"/>
      <c r="H5334" s="264"/>
      <c r="I5334" s="264"/>
      <c r="J5334" s="264"/>
      <c r="K5334" s="264"/>
      <c r="L5334" s="264"/>
    </row>
    <row r="5335" spans="2:12" ht="45" x14ac:dyDescent="0.25">
      <c r="B5335" s="247" t="s">
        <v>1580</v>
      </c>
      <c r="C5335" s="248" t="s">
        <v>24</v>
      </c>
      <c r="D5335" s="247" t="s">
        <v>50</v>
      </c>
      <c r="E5335" s="247" t="s">
        <v>45</v>
      </c>
      <c r="F5335" s="520" t="s">
        <v>2152</v>
      </c>
      <c r="G5335" s="520"/>
      <c r="H5335" s="249" t="s">
        <v>39</v>
      </c>
      <c r="I5335" s="248" t="s">
        <v>41</v>
      </c>
      <c r="J5335" s="248" t="s">
        <v>2271</v>
      </c>
      <c r="K5335" s="248" t="s">
        <v>82</v>
      </c>
      <c r="L5335" s="248" t="s">
        <v>40</v>
      </c>
    </row>
    <row r="5336" spans="2:12" ht="51" x14ac:dyDescent="0.25">
      <c r="B5336" s="250" t="s">
        <v>2272</v>
      </c>
      <c r="C5336" s="251" t="s">
        <v>1581</v>
      </c>
      <c r="D5336" s="250" t="s">
        <v>238</v>
      </c>
      <c r="E5336" s="250" t="s">
        <v>1582</v>
      </c>
      <c r="F5336" s="521">
        <v>0</v>
      </c>
      <c r="G5336" s="521"/>
      <c r="H5336" s="252" t="s">
        <v>628</v>
      </c>
      <c r="I5336" s="253">
        <v>1</v>
      </c>
      <c r="J5336" s="254"/>
      <c r="K5336" s="254">
        <v>166.02</v>
      </c>
      <c r="L5336" s="254">
        <v>166.02</v>
      </c>
    </row>
    <row r="5337" spans="2:12" x14ac:dyDescent="0.25">
      <c r="B5337" s="255" t="s">
        <v>2273</v>
      </c>
      <c r="C5337" s="256" t="s">
        <v>3870</v>
      </c>
      <c r="D5337" s="255" t="s">
        <v>660</v>
      </c>
      <c r="E5337" s="255" t="s">
        <v>3871</v>
      </c>
      <c r="F5337" s="518" t="s">
        <v>2283</v>
      </c>
      <c r="G5337" s="518"/>
      <c r="H5337" s="257" t="s">
        <v>240</v>
      </c>
      <c r="I5337" s="258">
        <v>9.8699999999999996E-2</v>
      </c>
      <c r="J5337" s="258">
        <v>0</v>
      </c>
      <c r="K5337" s="259">
        <v>71.650000000000006</v>
      </c>
      <c r="L5337" s="259">
        <v>7.07</v>
      </c>
    </row>
    <row r="5338" spans="2:12" ht="25.5" x14ac:dyDescent="0.25">
      <c r="B5338" s="255" t="s">
        <v>2273</v>
      </c>
      <c r="C5338" s="256" t="s">
        <v>2163</v>
      </c>
      <c r="D5338" s="255" t="s">
        <v>229</v>
      </c>
      <c r="E5338" s="255" t="s">
        <v>2164</v>
      </c>
      <c r="F5338" s="518" t="s">
        <v>2162</v>
      </c>
      <c r="G5338" s="518"/>
      <c r="H5338" s="257" t="s">
        <v>231</v>
      </c>
      <c r="I5338" s="258">
        <v>0.48</v>
      </c>
      <c r="J5338" s="258">
        <v>0</v>
      </c>
      <c r="K5338" s="259">
        <v>16.78</v>
      </c>
      <c r="L5338" s="259">
        <v>8.0500000000000007</v>
      </c>
    </row>
    <row r="5339" spans="2:12" x14ac:dyDescent="0.25">
      <c r="B5339" s="255" t="s">
        <v>2273</v>
      </c>
      <c r="C5339" s="256" t="s">
        <v>3872</v>
      </c>
      <c r="D5339" s="255" t="s">
        <v>660</v>
      </c>
      <c r="E5339" s="255" t="s">
        <v>3873</v>
      </c>
      <c r="F5339" s="518" t="s">
        <v>2283</v>
      </c>
      <c r="G5339" s="518"/>
      <c r="H5339" s="257" t="s">
        <v>428</v>
      </c>
      <c r="I5339" s="258">
        <v>1.2999999999999999E-3</v>
      </c>
      <c r="J5339" s="258">
        <v>0</v>
      </c>
      <c r="K5339" s="259">
        <v>49.9</v>
      </c>
      <c r="L5339" s="259">
        <v>0.06</v>
      </c>
    </row>
    <row r="5340" spans="2:12" x14ac:dyDescent="0.25">
      <c r="B5340" s="255" t="s">
        <v>2273</v>
      </c>
      <c r="C5340" s="256" t="s">
        <v>3874</v>
      </c>
      <c r="D5340" s="255" t="s">
        <v>660</v>
      </c>
      <c r="E5340" s="255" t="s">
        <v>3875</v>
      </c>
      <c r="F5340" s="518" t="s">
        <v>2283</v>
      </c>
      <c r="G5340" s="518"/>
      <c r="H5340" s="257" t="s">
        <v>1604</v>
      </c>
      <c r="I5340" s="258">
        <v>9.4000000000000004E-3</v>
      </c>
      <c r="J5340" s="258">
        <v>0</v>
      </c>
      <c r="K5340" s="259">
        <v>147.13</v>
      </c>
      <c r="L5340" s="259">
        <v>1.38</v>
      </c>
    </row>
    <row r="5341" spans="2:12" x14ac:dyDescent="0.25">
      <c r="B5341" s="255" t="s">
        <v>2273</v>
      </c>
      <c r="C5341" s="256" t="s">
        <v>3876</v>
      </c>
      <c r="D5341" s="255" t="s">
        <v>660</v>
      </c>
      <c r="E5341" s="255" t="s">
        <v>3877</v>
      </c>
      <c r="F5341" s="518" t="s">
        <v>2283</v>
      </c>
      <c r="G5341" s="518"/>
      <c r="H5341" s="257" t="s">
        <v>628</v>
      </c>
      <c r="I5341" s="258">
        <v>1.5</v>
      </c>
      <c r="J5341" s="258">
        <v>0</v>
      </c>
      <c r="K5341" s="259">
        <v>3.83</v>
      </c>
      <c r="L5341" s="259">
        <v>5.75</v>
      </c>
    </row>
    <row r="5342" spans="2:12" ht="25.5" x14ac:dyDescent="0.25">
      <c r="B5342" s="255" t="s">
        <v>2273</v>
      </c>
      <c r="C5342" s="256" t="s">
        <v>2184</v>
      </c>
      <c r="D5342" s="255" t="s">
        <v>229</v>
      </c>
      <c r="E5342" s="255" t="s">
        <v>2185</v>
      </c>
      <c r="F5342" s="518" t="s">
        <v>2162</v>
      </c>
      <c r="G5342" s="518"/>
      <c r="H5342" s="257" t="s">
        <v>231</v>
      </c>
      <c r="I5342" s="258">
        <v>0.48</v>
      </c>
      <c r="J5342" s="258">
        <v>0</v>
      </c>
      <c r="K5342" s="259">
        <v>23.41</v>
      </c>
      <c r="L5342" s="259">
        <v>11.24</v>
      </c>
    </row>
    <row r="5343" spans="2:12" ht="38.25" x14ac:dyDescent="0.25">
      <c r="B5343" s="255" t="s">
        <v>2273</v>
      </c>
      <c r="C5343" s="256" t="s">
        <v>3878</v>
      </c>
      <c r="D5343" s="255" t="s">
        <v>3062</v>
      </c>
      <c r="E5343" s="255" t="s">
        <v>3879</v>
      </c>
      <c r="F5343" s="518" t="s">
        <v>2283</v>
      </c>
      <c r="G5343" s="518"/>
      <c r="H5343" s="257" t="s">
        <v>292</v>
      </c>
      <c r="I5343" s="258">
        <v>1.1000000000000001</v>
      </c>
      <c r="J5343" s="258">
        <v>0</v>
      </c>
      <c r="K5343" s="259">
        <v>120.45</v>
      </c>
      <c r="L5343" s="259">
        <v>132.5</v>
      </c>
    </row>
    <row r="5344" spans="2:12" ht="25.5" x14ac:dyDescent="0.25">
      <c r="B5344" s="260"/>
      <c r="C5344" s="260"/>
      <c r="D5344" s="260"/>
      <c r="E5344" s="260"/>
      <c r="F5344" s="260"/>
      <c r="G5344" s="260" t="s">
        <v>2274</v>
      </c>
      <c r="H5344" s="261">
        <v>9.9</v>
      </c>
      <c r="I5344" s="260" t="s">
        <v>2275</v>
      </c>
      <c r="J5344" s="261">
        <v>9.3800000000000008</v>
      </c>
      <c r="K5344" s="260" t="s">
        <v>2276</v>
      </c>
      <c r="L5344" s="261">
        <v>19.28</v>
      </c>
    </row>
    <row r="5345" spans="2:12" ht="25.5" x14ac:dyDescent="0.25">
      <c r="B5345" s="260"/>
      <c r="C5345" s="260"/>
      <c r="D5345" s="260"/>
      <c r="E5345" s="260"/>
      <c r="F5345" s="260"/>
      <c r="G5345" s="260" t="s">
        <v>2277</v>
      </c>
      <c r="H5345" s="261">
        <v>0</v>
      </c>
      <c r="I5345" s="519"/>
      <c r="J5345" s="519" t="s">
        <v>2278</v>
      </c>
      <c r="K5345" s="260"/>
      <c r="L5345" s="261">
        <v>166.02</v>
      </c>
    </row>
    <row r="5346" spans="2:12" ht="13.5" thickBot="1" x14ac:dyDescent="0.3">
      <c r="B5346" s="222"/>
      <c r="C5346" s="222"/>
      <c r="D5346" s="222"/>
      <c r="E5346" s="222"/>
      <c r="F5346" s="222"/>
      <c r="G5346" s="222"/>
      <c r="H5346" s="222"/>
      <c r="I5346" s="222" t="s">
        <v>2279</v>
      </c>
      <c r="J5346" s="262" t="s">
        <v>2796</v>
      </c>
      <c r="K5346" s="222" t="s">
        <v>2280</v>
      </c>
      <c r="L5346" s="263">
        <v>3320.4</v>
      </c>
    </row>
    <row r="5347" spans="2:12" ht="13.5" thickTop="1" x14ac:dyDescent="0.25">
      <c r="B5347" s="264"/>
      <c r="C5347" s="264"/>
      <c r="D5347" s="264"/>
      <c r="E5347" s="264"/>
      <c r="F5347" s="264"/>
      <c r="G5347" s="264"/>
      <c r="H5347" s="264"/>
      <c r="I5347" s="264"/>
      <c r="J5347" s="264"/>
      <c r="K5347" s="264"/>
      <c r="L5347" s="264"/>
    </row>
    <row r="5348" spans="2:12" ht="45" x14ac:dyDescent="0.25">
      <c r="B5348" s="247" t="s">
        <v>1583</v>
      </c>
      <c r="C5348" s="248" t="s">
        <v>24</v>
      </c>
      <c r="D5348" s="247" t="s">
        <v>50</v>
      </c>
      <c r="E5348" s="247" t="s">
        <v>45</v>
      </c>
      <c r="F5348" s="520" t="s">
        <v>2152</v>
      </c>
      <c r="G5348" s="520"/>
      <c r="H5348" s="249" t="s">
        <v>39</v>
      </c>
      <c r="I5348" s="248" t="s">
        <v>41</v>
      </c>
      <c r="J5348" s="248" t="s">
        <v>82</v>
      </c>
      <c r="K5348" s="248" t="s">
        <v>40</v>
      </c>
      <c r="L5348"/>
    </row>
    <row r="5349" spans="2:12" ht="25.5" x14ac:dyDescent="0.25">
      <c r="B5349" s="250" t="s">
        <v>2272</v>
      </c>
      <c r="C5349" s="251" t="s">
        <v>1584</v>
      </c>
      <c r="D5349" s="250" t="s">
        <v>462</v>
      </c>
      <c r="E5349" s="250" t="s">
        <v>1585</v>
      </c>
      <c r="F5349" s="521" t="s">
        <v>3880</v>
      </c>
      <c r="G5349" s="521"/>
      <c r="H5349" s="252" t="s">
        <v>292</v>
      </c>
      <c r="I5349" s="253">
        <v>1</v>
      </c>
      <c r="J5349" s="254">
        <v>42.86</v>
      </c>
      <c r="K5349" s="254">
        <v>42.86</v>
      </c>
      <c r="L5349"/>
    </row>
    <row r="5350" spans="2:12" ht="15" x14ac:dyDescent="0.25">
      <c r="B5350" s="247" t="s">
        <v>38</v>
      </c>
      <c r="C5350" s="248" t="s">
        <v>24</v>
      </c>
      <c r="D5350" s="247" t="s">
        <v>50</v>
      </c>
      <c r="E5350" s="247" t="s">
        <v>45</v>
      </c>
      <c r="F5350" s="520" t="s">
        <v>2152</v>
      </c>
      <c r="G5350" s="522"/>
      <c r="H5350" s="249" t="s">
        <v>39</v>
      </c>
      <c r="I5350" s="248" t="s">
        <v>41</v>
      </c>
      <c r="J5350" s="248" t="s">
        <v>82</v>
      </c>
      <c r="K5350" s="248" t="s">
        <v>40</v>
      </c>
      <c r="L5350"/>
    </row>
    <row r="5351" spans="2:12" ht="15" x14ac:dyDescent="0.25">
      <c r="B5351" s="255" t="s">
        <v>2273</v>
      </c>
      <c r="C5351" s="256" t="s">
        <v>2491</v>
      </c>
      <c r="D5351" s="255" t="s">
        <v>462</v>
      </c>
      <c r="E5351" s="255" t="s">
        <v>3881</v>
      </c>
      <c r="F5351" s="518" t="s">
        <v>2283</v>
      </c>
      <c r="G5351" s="518"/>
      <c r="H5351" s="257" t="s">
        <v>892</v>
      </c>
      <c r="I5351" s="258">
        <v>1E-3</v>
      </c>
      <c r="J5351" s="259" t="s">
        <v>3882</v>
      </c>
      <c r="K5351" s="270" t="s">
        <v>2143</v>
      </c>
      <c r="L5351"/>
    </row>
    <row r="5352" spans="2:12" ht="25.5" x14ac:dyDescent="0.25">
      <c r="B5352" s="255" t="s">
        <v>2273</v>
      </c>
      <c r="C5352" s="256" t="s">
        <v>2160</v>
      </c>
      <c r="D5352" s="255" t="s">
        <v>229</v>
      </c>
      <c r="E5352" s="255" t="s">
        <v>2161</v>
      </c>
      <c r="F5352" s="518" t="s">
        <v>2162</v>
      </c>
      <c r="G5352" s="518"/>
      <c r="H5352" s="257" t="s">
        <v>231</v>
      </c>
      <c r="I5352" s="258">
        <v>0.13900000000000001</v>
      </c>
      <c r="J5352" s="259" t="s">
        <v>2220</v>
      </c>
      <c r="K5352" s="270" t="s">
        <v>3883</v>
      </c>
      <c r="L5352"/>
    </row>
    <row r="5353" spans="2:12" ht="15" x14ac:dyDescent="0.25">
      <c r="B5353" s="255" t="s">
        <v>2273</v>
      </c>
      <c r="C5353" s="256" t="s">
        <v>2292</v>
      </c>
      <c r="D5353" s="255" t="s">
        <v>462</v>
      </c>
      <c r="E5353" s="255" t="s">
        <v>3884</v>
      </c>
      <c r="F5353" s="518" t="s">
        <v>2283</v>
      </c>
      <c r="G5353" s="518"/>
      <c r="H5353" s="257" t="s">
        <v>892</v>
      </c>
      <c r="I5353" s="258">
        <v>1E-3</v>
      </c>
      <c r="J5353" s="259" t="s">
        <v>2929</v>
      </c>
      <c r="K5353" s="270" t="s">
        <v>3671</v>
      </c>
      <c r="L5353"/>
    </row>
    <row r="5354" spans="2:12" ht="25.5" x14ac:dyDescent="0.25">
      <c r="B5354" s="255" t="s">
        <v>2273</v>
      </c>
      <c r="C5354" s="256" t="s">
        <v>2184</v>
      </c>
      <c r="D5354" s="255" t="s">
        <v>229</v>
      </c>
      <c r="E5354" s="255" t="s">
        <v>2185</v>
      </c>
      <c r="F5354" s="518" t="s">
        <v>2162</v>
      </c>
      <c r="G5354" s="518"/>
      <c r="H5354" s="257" t="s">
        <v>231</v>
      </c>
      <c r="I5354" s="258">
        <v>0.13900000000000001</v>
      </c>
      <c r="J5354" s="259" t="s">
        <v>2222</v>
      </c>
      <c r="K5354" s="270" t="s">
        <v>3885</v>
      </c>
      <c r="L5354"/>
    </row>
    <row r="5355" spans="2:12" ht="15" x14ac:dyDescent="0.25">
      <c r="B5355" s="255" t="s">
        <v>2273</v>
      </c>
      <c r="C5355" s="256" t="s">
        <v>3886</v>
      </c>
      <c r="D5355" s="255" t="s">
        <v>462</v>
      </c>
      <c r="E5355" s="255" t="s">
        <v>3887</v>
      </c>
      <c r="F5355" s="518" t="s">
        <v>2283</v>
      </c>
      <c r="G5355" s="518"/>
      <c r="H5355" s="257" t="s">
        <v>292</v>
      </c>
      <c r="I5355" s="258">
        <v>1.1000000000000001</v>
      </c>
      <c r="J5355" s="259" t="s">
        <v>2758</v>
      </c>
      <c r="K5355" s="270" t="s">
        <v>3888</v>
      </c>
      <c r="L5355"/>
    </row>
    <row r="5356" spans="2:12" ht="15" x14ac:dyDescent="0.25">
      <c r="B5356" s="523" t="s">
        <v>2697</v>
      </c>
      <c r="C5356" s="522"/>
      <c r="D5356" s="522"/>
      <c r="E5356" s="522"/>
      <c r="F5356" s="522"/>
      <c r="G5356" s="522"/>
      <c r="H5356" s="522"/>
      <c r="I5356" s="522"/>
      <c r="J5356" s="522"/>
      <c r="K5356" s="522"/>
      <c r="L5356"/>
    </row>
    <row r="5357" spans="2:12" ht="15" x14ac:dyDescent="0.25">
      <c r="B5357" s="247" t="s">
        <v>38</v>
      </c>
      <c r="C5357" s="248" t="s">
        <v>24</v>
      </c>
      <c r="D5357" s="247" t="s">
        <v>50</v>
      </c>
      <c r="E5357" s="247" t="s">
        <v>45</v>
      </c>
      <c r="F5357" s="520" t="s">
        <v>2152</v>
      </c>
      <c r="G5357" s="522"/>
      <c r="H5357" s="249" t="s">
        <v>39</v>
      </c>
      <c r="I5357" s="248" t="s">
        <v>41</v>
      </c>
      <c r="J5357" s="248" t="s">
        <v>82</v>
      </c>
      <c r="K5357" s="248" t="s">
        <v>40</v>
      </c>
      <c r="L5357"/>
    </row>
    <row r="5358" spans="2:12" ht="15" x14ac:dyDescent="0.25">
      <c r="B5358" s="255" t="s">
        <v>2273</v>
      </c>
      <c r="C5358" s="256" t="s">
        <v>2491</v>
      </c>
      <c r="D5358" s="255" t="s">
        <v>462</v>
      </c>
      <c r="E5358" s="255" t="s">
        <v>3881</v>
      </c>
      <c r="F5358" s="518" t="s">
        <v>2283</v>
      </c>
      <c r="G5358" s="518"/>
      <c r="H5358" s="257" t="s">
        <v>892</v>
      </c>
      <c r="I5358" s="258">
        <v>1E-3</v>
      </c>
      <c r="J5358" s="259" t="s">
        <v>3882</v>
      </c>
      <c r="K5358" s="270" t="s">
        <v>2143</v>
      </c>
      <c r="L5358"/>
    </row>
    <row r="5359" spans="2:12" ht="25.5" x14ac:dyDescent="0.25">
      <c r="B5359" s="255" t="s">
        <v>2273</v>
      </c>
      <c r="C5359" s="256" t="s">
        <v>2160</v>
      </c>
      <c r="D5359" s="255" t="s">
        <v>229</v>
      </c>
      <c r="E5359" s="255" t="s">
        <v>2161</v>
      </c>
      <c r="F5359" s="518" t="s">
        <v>2162</v>
      </c>
      <c r="G5359" s="518"/>
      <c r="H5359" s="257" t="s">
        <v>231</v>
      </c>
      <c r="I5359" s="258">
        <v>0.13900000000000001</v>
      </c>
      <c r="J5359" s="259" t="s">
        <v>2220</v>
      </c>
      <c r="K5359" s="270" t="s">
        <v>3883</v>
      </c>
      <c r="L5359"/>
    </row>
    <row r="5360" spans="2:12" ht="15" x14ac:dyDescent="0.25">
      <c r="B5360" s="255" t="s">
        <v>2273</v>
      </c>
      <c r="C5360" s="256" t="s">
        <v>2292</v>
      </c>
      <c r="D5360" s="255" t="s">
        <v>462</v>
      </c>
      <c r="E5360" s="255" t="s">
        <v>3884</v>
      </c>
      <c r="F5360" s="518" t="s">
        <v>2283</v>
      </c>
      <c r="G5360" s="518"/>
      <c r="H5360" s="257" t="s">
        <v>892</v>
      </c>
      <c r="I5360" s="258">
        <v>1E-3</v>
      </c>
      <c r="J5360" s="259" t="s">
        <v>2929</v>
      </c>
      <c r="K5360" s="270" t="s">
        <v>3671</v>
      </c>
      <c r="L5360"/>
    </row>
    <row r="5361" spans="2:12" ht="25.5" x14ac:dyDescent="0.25">
      <c r="B5361" s="255" t="s">
        <v>2273</v>
      </c>
      <c r="C5361" s="256" t="s">
        <v>2184</v>
      </c>
      <c r="D5361" s="255" t="s">
        <v>229</v>
      </c>
      <c r="E5361" s="255" t="s">
        <v>2185</v>
      </c>
      <c r="F5361" s="518" t="s">
        <v>2162</v>
      </c>
      <c r="G5361" s="518"/>
      <c r="H5361" s="257" t="s">
        <v>231</v>
      </c>
      <c r="I5361" s="258">
        <v>0.13900000000000001</v>
      </c>
      <c r="J5361" s="259" t="s">
        <v>2222</v>
      </c>
      <c r="K5361" s="270" t="s">
        <v>3885</v>
      </c>
      <c r="L5361"/>
    </row>
    <row r="5362" spans="2:12" ht="15" x14ac:dyDescent="0.25">
      <c r="B5362" s="255" t="s">
        <v>2273</v>
      </c>
      <c r="C5362" s="256" t="s">
        <v>3886</v>
      </c>
      <c r="D5362" s="255" t="s">
        <v>462</v>
      </c>
      <c r="E5362" s="255" t="s">
        <v>3887</v>
      </c>
      <c r="F5362" s="518" t="s">
        <v>2283</v>
      </c>
      <c r="G5362" s="518"/>
      <c r="H5362" s="257" t="s">
        <v>292</v>
      </c>
      <c r="I5362" s="258">
        <v>1.1000000000000001</v>
      </c>
      <c r="J5362" s="259" t="s">
        <v>2758</v>
      </c>
      <c r="K5362" s="270" t="s">
        <v>3888</v>
      </c>
      <c r="L5362"/>
    </row>
    <row r="5363" spans="2:12" ht="25.5" x14ac:dyDescent="0.25">
      <c r="B5363" s="260"/>
      <c r="C5363" s="260"/>
      <c r="D5363" s="260"/>
      <c r="E5363" s="260"/>
      <c r="F5363" s="260" t="s">
        <v>2274</v>
      </c>
      <c r="G5363" s="261">
        <v>2.76</v>
      </c>
      <c r="H5363" s="260" t="s">
        <v>2275</v>
      </c>
      <c r="I5363" s="261">
        <v>2.62</v>
      </c>
      <c r="J5363" s="260" t="s">
        <v>2276</v>
      </c>
      <c r="K5363" s="261">
        <v>5.38</v>
      </c>
      <c r="L5363"/>
    </row>
    <row r="5364" spans="2:12" ht="25.5" x14ac:dyDescent="0.25">
      <c r="B5364" s="260"/>
      <c r="C5364" s="260"/>
      <c r="D5364" s="260"/>
      <c r="E5364" s="260"/>
      <c r="F5364" s="260" t="s">
        <v>2277</v>
      </c>
      <c r="G5364" s="261">
        <v>0</v>
      </c>
      <c r="H5364" s="260"/>
      <c r="I5364" s="519" t="s">
        <v>2278</v>
      </c>
      <c r="J5364" s="519"/>
      <c r="K5364" s="261">
        <v>42.86</v>
      </c>
      <c r="L5364"/>
    </row>
    <row r="5365" spans="2:12" ht="15.75" thickBot="1" x14ac:dyDescent="0.3">
      <c r="B5365" s="222"/>
      <c r="C5365" s="222"/>
      <c r="D5365" s="222"/>
      <c r="E5365" s="222"/>
      <c r="F5365" s="222"/>
      <c r="G5365" s="222"/>
      <c r="H5365" s="222" t="s">
        <v>2279</v>
      </c>
      <c r="I5365" s="262" t="s">
        <v>2796</v>
      </c>
      <c r="J5365" s="222" t="s">
        <v>2280</v>
      </c>
      <c r="K5365" s="263">
        <v>857.2</v>
      </c>
      <c r="L5365"/>
    </row>
    <row r="5366" spans="2:12" ht="15.75" thickTop="1" x14ac:dyDescent="0.25">
      <c r="B5366" s="264"/>
      <c r="C5366" s="264"/>
      <c r="D5366" s="264"/>
      <c r="E5366" s="264"/>
      <c r="F5366" s="264"/>
      <c r="G5366" s="264"/>
      <c r="H5366" s="264"/>
      <c r="I5366" s="264"/>
      <c r="J5366" s="264"/>
      <c r="K5366" s="264"/>
      <c r="L5366"/>
    </row>
    <row r="5367" spans="2:12" ht="45" x14ac:dyDescent="0.25">
      <c r="B5367" s="247" t="s">
        <v>1586</v>
      </c>
      <c r="C5367" s="248" t="s">
        <v>24</v>
      </c>
      <c r="D5367" s="247" t="s">
        <v>50</v>
      </c>
      <c r="E5367" s="247" t="s">
        <v>45</v>
      </c>
      <c r="F5367" s="520" t="s">
        <v>2152</v>
      </c>
      <c r="G5367" s="520"/>
      <c r="H5367" s="249" t="s">
        <v>39</v>
      </c>
      <c r="I5367" s="248" t="s">
        <v>41</v>
      </c>
      <c r="J5367" s="248" t="s">
        <v>2271</v>
      </c>
      <c r="K5367" s="248" t="s">
        <v>82</v>
      </c>
      <c r="L5367" s="248" t="s">
        <v>40</v>
      </c>
    </row>
    <row r="5368" spans="2:12" ht="51" x14ac:dyDescent="0.25">
      <c r="B5368" s="250" t="s">
        <v>2272</v>
      </c>
      <c r="C5368" s="251" t="s">
        <v>1587</v>
      </c>
      <c r="D5368" s="250" t="s">
        <v>434</v>
      </c>
      <c r="E5368" s="250" t="s">
        <v>1588</v>
      </c>
      <c r="F5368" s="521" t="s">
        <v>2947</v>
      </c>
      <c r="G5368" s="521"/>
      <c r="H5368" s="252" t="s">
        <v>628</v>
      </c>
      <c r="I5368" s="253">
        <v>1</v>
      </c>
      <c r="J5368" s="254"/>
      <c r="K5368" s="254">
        <v>47.73</v>
      </c>
      <c r="L5368" s="254">
        <v>47.73</v>
      </c>
    </row>
    <row r="5369" spans="2:12" ht="51" x14ac:dyDescent="0.25">
      <c r="B5369" s="265" t="s">
        <v>2652</v>
      </c>
      <c r="C5369" s="266" t="s">
        <v>3889</v>
      </c>
      <c r="D5369" s="265" t="s">
        <v>434</v>
      </c>
      <c r="E5369" s="265" t="s">
        <v>3890</v>
      </c>
      <c r="F5369" s="524" t="s">
        <v>2808</v>
      </c>
      <c r="G5369" s="524"/>
      <c r="H5369" s="267" t="s">
        <v>628</v>
      </c>
      <c r="I5369" s="268">
        <v>1</v>
      </c>
      <c r="J5369" s="268">
        <v>0</v>
      </c>
      <c r="K5369" s="269">
        <v>3.39</v>
      </c>
      <c r="L5369" s="269">
        <v>3.39</v>
      </c>
    </row>
    <row r="5370" spans="2:12" ht="63.75" x14ac:dyDescent="0.25">
      <c r="B5370" s="265" t="s">
        <v>2652</v>
      </c>
      <c r="C5370" s="266" t="s">
        <v>3891</v>
      </c>
      <c r="D5370" s="265" t="s">
        <v>434</v>
      </c>
      <c r="E5370" s="265" t="s">
        <v>3892</v>
      </c>
      <c r="F5370" s="524" t="s">
        <v>2808</v>
      </c>
      <c r="G5370" s="524"/>
      <c r="H5370" s="267" t="s">
        <v>628</v>
      </c>
      <c r="I5370" s="268">
        <v>1</v>
      </c>
      <c r="J5370" s="268">
        <v>0</v>
      </c>
      <c r="K5370" s="269">
        <v>44.34</v>
      </c>
      <c r="L5370" s="269">
        <v>44.34</v>
      </c>
    </row>
    <row r="5371" spans="2:12" ht="25.5" x14ac:dyDescent="0.25">
      <c r="B5371" s="260"/>
      <c r="C5371" s="260"/>
      <c r="D5371" s="260"/>
      <c r="E5371" s="260"/>
      <c r="F5371" s="260"/>
      <c r="G5371" s="260" t="s">
        <v>2274</v>
      </c>
      <c r="H5371" s="261">
        <v>1.98</v>
      </c>
      <c r="I5371" s="260" t="s">
        <v>2275</v>
      </c>
      <c r="J5371" s="261">
        <v>1.88</v>
      </c>
      <c r="K5371" s="260" t="s">
        <v>2276</v>
      </c>
      <c r="L5371" s="261">
        <v>3.86</v>
      </c>
    </row>
    <row r="5372" spans="2:12" ht="25.5" x14ac:dyDescent="0.25">
      <c r="B5372" s="260"/>
      <c r="C5372" s="260"/>
      <c r="D5372" s="260"/>
      <c r="E5372" s="260"/>
      <c r="F5372" s="260"/>
      <c r="G5372" s="260" t="s">
        <v>2277</v>
      </c>
      <c r="H5372" s="261">
        <v>0</v>
      </c>
      <c r="I5372" s="519"/>
      <c r="J5372" s="519" t="s">
        <v>2278</v>
      </c>
      <c r="K5372" s="260"/>
      <c r="L5372" s="261">
        <v>47.73</v>
      </c>
    </row>
    <row r="5373" spans="2:12" ht="13.5" thickBot="1" x14ac:dyDescent="0.3">
      <c r="B5373" s="222"/>
      <c r="C5373" s="222"/>
      <c r="D5373" s="222"/>
      <c r="E5373" s="222"/>
      <c r="F5373" s="222"/>
      <c r="G5373" s="222"/>
      <c r="H5373" s="222"/>
      <c r="I5373" s="222" t="s">
        <v>2279</v>
      </c>
      <c r="J5373" s="262" t="s">
        <v>2096</v>
      </c>
      <c r="K5373" s="222" t="s">
        <v>2280</v>
      </c>
      <c r="L5373" s="263">
        <v>715.95</v>
      </c>
    </row>
    <row r="5374" spans="2:12" ht="13.5" thickTop="1" x14ac:dyDescent="0.25">
      <c r="B5374" s="264"/>
      <c r="C5374" s="264"/>
      <c r="D5374" s="264"/>
      <c r="E5374" s="264"/>
      <c r="F5374" s="264"/>
      <c r="G5374" s="264"/>
      <c r="H5374" s="264"/>
      <c r="I5374" s="264"/>
      <c r="J5374" s="264"/>
      <c r="K5374" s="264"/>
      <c r="L5374" s="264"/>
    </row>
    <row r="5375" spans="2:12" ht="45" x14ac:dyDescent="0.25">
      <c r="B5375" s="247" t="s">
        <v>1589</v>
      </c>
      <c r="C5375" s="248" t="s">
        <v>24</v>
      </c>
      <c r="D5375" s="247" t="s">
        <v>50</v>
      </c>
      <c r="E5375" s="247" t="s">
        <v>45</v>
      </c>
      <c r="F5375" s="520" t="s">
        <v>2152</v>
      </c>
      <c r="G5375" s="520"/>
      <c r="H5375" s="249" t="s">
        <v>39</v>
      </c>
      <c r="I5375" s="248" t="s">
        <v>41</v>
      </c>
      <c r="J5375" s="248" t="s">
        <v>2271</v>
      </c>
      <c r="K5375" s="248" t="s">
        <v>82</v>
      </c>
      <c r="L5375" s="248" t="s">
        <v>40</v>
      </c>
    </row>
    <row r="5376" spans="2:12" ht="51" x14ac:dyDescent="0.25">
      <c r="B5376" s="250" t="s">
        <v>2272</v>
      </c>
      <c r="C5376" s="251" t="s">
        <v>1590</v>
      </c>
      <c r="D5376" s="250" t="s">
        <v>434</v>
      </c>
      <c r="E5376" s="250" t="s">
        <v>1591</v>
      </c>
      <c r="F5376" s="521" t="s">
        <v>2947</v>
      </c>
      <c r="G5376" s="521"/>
      <c r="H5376" s="252" t="s">
        <v>628</v>
      </c>
      <c r="I5376" s="253">
        <v>1</v>
      </c>
      <c r="J5376" s="254"/>
      <c r="K5376" s="254">
        <v>30.52</v>
      </c>
      <c r="L5376" s="254">
        <v>30.52</v>
      </c>
    </row>
    <row r="5377" spans="2:12" ht="63.75" x14ac:dyDescent="0.25">
      <c r="B5377" s="265" t="s">
        <v>2652</v>
      </c>
      <c r="C5377" s="266" t="s">
        <v>3893</v>
      </c>
      <c r="D5377" s="265" t="s">
        <v>434</v>
      </c>
      <c r="E5377" s="265" t="s">
        <v>3894</v>
      </c>
      <c r="F5377" s="524" t="s">
        <v>2808</v>
      </c>
      <c r="G5377" s="524"/>
      <c r="H5377" s="267" t="s">
        <v>628</v>
      </c>
      <c r="I5377" s="268">
        <v>1</v>
      </c>
      <c r="J5377" s="268">
        <v>0</v>
      </c>
      <c r="K5377" s="269">
        <v>27.13</v>
      </c>
      <c r="L5377" s="269">
        <v>27.13</v>
      </c>
    </row>
    <row r="5378" spans="2:12" ht="51" x14ac:dyDescent="0.25">
      <c r="B5378" s="265" t="s">
        <v>2652</v>
      </c>
      <c r="C5378" s="266" t="s">
        <v>3889</v>
      </c>
      <c r="D5378" s="265" t="s">
        <v>434</v>
      </c>
      <c r="E5378" s="265" t="s">
        <v>3890</v>
      </c>
      <c r="F5378" s="524" t="s">
        <v>2808</v>
      </c>
      <c r="G5378" s="524"/>
      <c r="H5378" s="267" t="s">
        <v>628</v>
      </c>
      <c r="I5378" s="268">
        <v>1</v>
      </c>
      <c r="J5378" s="268">
        <v>0</v>
      </c>
      <c r="K5378" s="269">
        <v>3.39</v>
      </c>
      <c r="L5378" s="269">
        <v>3.39</v>
      </c>
    </row>
    <row r="5379" spans="2:12" ht="25.5" x14ac:dyDescent="0.25">
      <c r="B5379" s="260"/>
      <c r="C5379" s="260"/>
      <c r="D5379" s="260"/>
      <c r="E5379" s="260"/>
      <c r="F5379" s="260"/>
      <c r="G5379" s="260" t="s">
        <v>2274</v>
      </c>
      <c r="H5379" s="261">
        <v>1.86</v>
      </c>
      <c r="I5379" s="260" t="s">
        <v>2275</v>
      </c>
      <c r="J5379" s="261">
        <v>1.76</v>
      </c>
      <c r="K5379" s="260" t="s">
        <v>2276</v>
      </c>
      <c r="L5379" s="261">
        <v>3.62</v>
      </c>
    </row>
    <row r="5380" spans="2:12" ht="25.5" x14ac:dyDescent="0.25">
      <c r="B5380" s="260"/>
      <c r="C5380" s="260"/>
      <c r="D5380" s="260"/>
      <c r="E5380" s="260"/>
      <c r="F5380" s="260"/>
      <c r="G5380" s="260" t="s">
        <v>2277</v>
      </c>
      <c r="H5380" s="261">
        <v>0</v>
      </c>
      <c r="I5380" s="519"/>
      <c r="J5380" s="519" t="s">
        <v>2278</v>
      </c>
      <c r="K5380" s="260"/>
      <c r="L5380" s="261">
        <v>30.52</v>
      </c>
    </row>
    <row r="5381" spans="2:12" ht="13.5" thickBot="1" x14ac:dyDescent="0.3">
      <c r="B5381" s="222"/>
      <c r="C5381" s="222"/>
      <c r="D5381" s="222"/>
      <c r="E5381" s="222"/>
      <c r="F5381" s="222"/>
      <c r="G5381" s="222"/>
      <c r="H5381" s="222"/>
      <c r="I5381" s="222" t="s">
        <v>2279</v>
      </c>
      <c r="J5381" s="262" t="s">
        <v>2929</v>
      </c>
      <c r="K5381" s="222" t="s">
        <v>2280</v>
      </c>
      <c r="L5381" s="263">
        <v>1526</v>
      </c>
    </row>
    <row r="5382" spans="2:12" ht="13.5" thickTop="1" x14ac:dyDescent="0.25">
      <c r="B5382" s="264"/>
      <c r="C5382" s="264"/>
      <c r="D5382" s="264"/>
      <c r="E5382" s="264"/>
      <c r="F5382" s="264"/>
      <c r="G5382" s="264"/>
      <c r="H5382" s="264"/>
      <c r="I5382" s="264"/>
      <c r="J5382" s="264"/>
      <c r="K5382" s="264"/>
      <c r="L5382" s="264"/>
    </row>
    <row r="5383" spans="2:12" ht="45" x14ac:dyDescent="0.25">
      <c r="B5383" s="247" t="s">
        <v>1592</v>
      </c>
      <c r="C5383" s="248" t="s">
        <v>24</v>
      </c>
      <c r="D5383" s="247" t="s">
        <v>50</v>
      </c>
      <c r="E5383" s="247" t="s">
        <v>45</v>
      </c>
      <c r="F5383" s="520" t="s">
        <v>2152</v>
      </c>
      <c r="G5383" s="520"/>
      <c r="H5383" s="249" t="s">
        <v>39</v>
      </c>
      <c r="I5383" s="248" t="s">
        <v>41</v>
      </c>
      <c r="J5383" s="248" t="s">
        <v>2271</v>
      </c>
      <c r="K5383" s="248" t="s">
        <v>82</v>
      </c>
      <c r="L5383" s="248" t="s">
        <v>40</v>
      </c>
    </row>
    <row r="5384" spans="2:12" ht="51" x14ac:dyDescent="0.25">
      <c r="B5384" s="250" t="s">
        <v>2272</v>
      </c>
      <c r="C5384" s="251" t="s">
        <v>1593</v>
      </c>
      <c r="D5384" s="250" t="s">
        <v>434</v>
      </c>
      <c r="E5384" s="250" t="s">
        <v>1594</v>
      </c>
      <c r="F5384" s="521" t="s">
        <v>2947</v>
      </c>
      <c r="G5384" s="521"/>
      <c r="H5384" s="252" t="s">
        <v>628</v>
      </c>
      <c r="I5384" s="253">
        <v>1</v>
      </c>
      <c r="J5384" s="254"/>
      <c r="K5384" s="254">
        <v>60.44</v>
      </c>
      <c r="L5384" s="254">
        <v>60.44</v>
      </c>
    </row>
    <row r="5385" spans="2:12" ht="63.75" x14ac:dyDescent="0.25">
      <c r="B5385" s="265" t="s">
        <v>2652</v>
      </c>
      <c r="C5385" s="266" t="s">
        <v>3895</v>
      </c>
      <c r="D5385" s="265" t="s">
        <v>434</v>
      </c>
      <c r="E5385" s="265" t="s">
        <v>3896</v>
      </c>
      <c r="F5385" s="524" t="s">
        <v>2808</v>
      </c>
      <c r="G5385" s="524"/>
      <c r="H5385" s="267" t="s">
        <v>628</v>
      </c>
      <c r="I5385" s="268">
        <v>1</v>
      </c>
      <c r="J5385" s="268">
        <v>0</v>
      </c>
      <c r="K5385" s="269">
        <v>57.05</v>
      </c>
      <c r="L5385" s="269">
        <v>57.05</v>
      </c>
    </row>
    <row r="5386" spans="2:12" ht="51" x14ac:dyDescent="0.25">
      <c r="B5386" s="265" t="s">
        <v>2652</v>
      </c>
      <c r="C5386" s="266" t="s">
        <v>3889</v>
      </c>
      <c r="D5386" s="265" t="s">
        <v>434</v>
      </c>
      <c r="E5386" s="265" t="s">
        <v>3890</v>
      </c>
      <c r="F5386" s="524" t="s">
        <v>2808</v>
      </c>
      <c r="G5386" s="524"/>
      <c r="H5386" s="267" t="s">
        <v>628</v>
      </c>
      <c r="I5386" s="268">
        <v>1</v>
      </c>
      <c r="J5386" s="268">
        <v>0</v>
      </c>
      <c r="K5386" s="269">
        <v>3.39</v>
      </c>
      <c r="L5386" s="269">
        <v>3.39</v>
      </c>
    </row>
    <row r="5387" spans="2:12" ht="25.5" x14ac:dyDescent="0.25">
      <c r="B5387" s="260"/>
      <c r="C5387" s="260"/>
      <c r="D5387" s="260"/>
      <c r="E5387" s="260"/>
      <c r="F5387" s="260"/>
      <c r="G5387" s="260" t="s">
        <v>2274</v>
      </c>
      <c r="H5387" s="261">
        <v>2.11</v>
      </c>
      <c r="I5387" s="260" t="s">
        <v>2275</v>
      </c>
      <c r="J5387" s="261">
        <v>1.99</v>
      </c>
      <c r="K5387" s="260" t="s">
        <v>2276</v>
      </c>
      <c r="L5387" s="261">
        <v>4.0999999999999996</v>
      </c>
    </row>
    <row r="5388" spans="2:12" ht="25.5" x14ac:dyDescent="0.25">
      <c r="B5388" s="260"/>
      <c r="C5388" s="260"/>
      <c r="D5388" s="260"/>
      <c r="E5388" s="260"/>
      <c r="F5388" s="260"/>
      <c r="G5388" s="260" t="s">
        <v>2277</v>
      </c>
      <c r="H5388" s="261">
        <v>0</v>
      </c>
      <c r="I5388" s="519"/>
      <c r="J5388" s="519" t="s">
        <v>2278</v>
      </c>
      <c r="K5388" s="260"/>
      <c r="L5388" s="261">
        <v>60.44</v>
      </c>
    </row>
    <row r="5389" spans="2:12" ht="13.5" thickBot="1" x14ac:dyDescent="0.3">
      <c r="B5389" s="222"/>
      <c r="C5389" s="222"/>
      <c r="D5389" s="222"/>
      <c r="E5389" s="222"/>
      <c r="F5389" s="222"/>
      <c r="G5389" s="222"/>
      <c r="H5389" s="222"/>
      <c r="I5389" s="222" t="s">
        <v>2279</v>
      </c>
      <c r="J5389" s="262" t="s">
        <v>2777</v>
      </c>
      <c r="K5389" s="222" t="s">
        <v>2280</v>
      </c>
      <c r="L5389" s="263">
        <v>2115.4</v>
      </c>
    </row>
    <row r="5390" spans="2:12" ht="13.5" thickTop="1" x14ac:dyDescent="0.25">
      <c r="B5390" s="264"/>
      <c r="C5390" s="264"/>
      <c r="D5390" s="264"/>
      <c r="E5390" s="264"/>
      <c r="F5390" s="264"/>
      <c r="G5390" s="264"/>
      <c r="H5390" s="264"/>
      <c r="I5390" s="264"/>
      <c r="J5390" s="264"/>
      <c r="K5390" s="264"/>
      <c r="L5390" s="264"/>
    </row>
    <row r="5391" spans="2:12" ht="45" x14ac:dyDescent="0.25">
      <c r="B5391" s="247" t="s">
        <v>1595</v>
      </c>
      <c r="C5391" s="248" t="s">
        <v>24</v>
      </c>
      <c r="D5391" s="247" t="s">
        <v>50</v>
      </c>
      <c r="E5391" s="247" t="s">
        <v>45</v>
      </c>
      <c r="F5391" s="520" t="s">
        <v>2152</v>
      </c>
      <c r="G5391" s="520"/>
      <c r="H5391" s="249" t="s">
        <v>39</v>
      </c>
      <c r="I5391" s="248" t="s">
        <v>41</v>
      </c>
      <c r="J5391" s="248" t="s">
        <v>2271</v>
      </c>
      <c r="K5391" s="248" t="s">
        <v>82</v>
      </c>
      <c r="L5391" s="248" t="s">
        <v>40</v>
      </c>
    </row>
    <row r="5392" spans="2:12" ht="38.25" x14ac:dyDescent="0.25">
      <c r="B5392" s="250" t="s">
        <v>2272</v>
      </c>
      <c r="C5392" s="251" t="s">
        <v>1596</v>
      </c>
      <c r="D5392" s="250" t="s">
        <v>238</v>
      </c>
      <c r="E5392" s="250" t="s">
        <v>1597</v>
      </c>
      <c r="F5392" s="521">
        <v>103</v>
      </c>
      <c r="G5392" s="521"/>
      <c r="H5392" s="252" t="s">
        <v>268</v>
      </c>
      <c r="I5392" s="253">
        <v>1</v>
      </c>
      <c r="J5392" s="254"/>
      <c r="K5392" s="254">
        <v>55.39</v>
      </c>
      <c r="L5392" s="254">
        <v>55.39</v>
      </c>
    </row>
    <row r="5393" spans="2:12" x14ac:dyDescent="0.25">
      <c r="B5393" s="255" t="s">
        <v>2273</v>
      </c>
      <c r="C5393" s="256" t="s">
        <v>2491</v>
      </c>
      <c r="D5393" s="255" t="s">
        <v>462</v>
      </c>
      <c r="E5393" s="255" t="s">
        <v>3881</v>
      </c>
      <c r="F5393" s="518" t="s">
        <v>2283</v>
      </c>
      <c r="G5393" s="518"/>
      <c r="H5393" s="257" t="s">
        <v>892</v>
      </c>
      <c r="I5393" s="258">
        <v>3.0000000000000001E-3</v>
      </c>
      <c r="J5393" s="258">
        <v>0</v>
      </c>
      <c r="K5393" s="259">
        <v>26.11</v>
      </c>
      <c r="L5393" s="259">
        <v>0.08</v>
      </c>
    </row>
    <row r="5394" spans="2:12" x14ac:dyDescent="0.25">
      <c r="B5394" s="255" t="s">
        <v>2273</v>
      </c>
      <c r="C5394" s="256" t="s">
        <v>2292</v>
      </c>
      <c r="D5394" s="255" t="s">
        <v>462</v>
      </c>
      <c r="E5394" s="255" t="s">
        <v>3884</v>
      </c>
      <c r="F5394" s="518" t="s">
        <v>2283</v>
      </c>
      <c r="G5394" s="518"/>
      <c r="H5394" s="257" t="s">
        <v>892</v>
      </c>
      <c r="I5394" s="258">
        <v>1E-3</v>
      </c>
      <c r="J5394" s="258">
        <v>0</v>
      </c>
      <c r="K5394" s="259">
        <v>50</v>
      </c>
      <c r="L5394" s="259">
        <v>0.05</v>
      </c>
    </row>
    <row r="5395" spans="2:12" x14ac:dyDescent="0.25">
      <c r="B5395" s="255" t="s">
        <v>2273</v>
      </c>
      <c r="C5395" s="256" t="s">
        <v>3897</v>
      </c>
      <c r="D5395" s="255" t="s">
        <v>462</v>
      </c>
      <c r="E5395" s="255" t="s">
        <v>3898</v>
      </c>
      <c r="F5395" s="518" t="s">
        <v>2283</v>
      </c>
      <c r="G5395" s="518"/>
      <c r="H5395" s="257" t="s">
        <v>268</v>
      </c>
      <c r="I5395" s="258">
        <v>1</v>
      </c>
      <c r="J5395" s="258">
        <v>0</v>
      </c>
      <c r="K5395" s="259">
        <v>52.52</v>
      </c>
      <c r="L5395" s="259">
        <v>52.52</v>
      </c>
    </row>
    <row r="5396" spans="2:12" ht="25.5" x14ac:dyDescent="0.25">
      <c r="B5396" s="255" t="s">
        <v>2273</v>
      </c>
      <c r="C5396" s="256" t="s">
        <v>2160</v>
      </c>
      <c r="D5396" s="255" t="s">
        <v>229</v>
      </c>
      <c r="E5396" s="255" t="s">
        <v>2161</v>
      </c>
      <c r="F5396" s="518" t="s">
        <v>2162</v>
      </c>
      <c r="G5396" s="518"/>
      <c r="H5396" s="257" t="s">
        <v>231</v>
      </c>
      <c r="I5396" s="258">
        <v>0.18</v>
      </c>
      <c r="J5396" s="258">
        <v>0</v>
      </c>
      <c r="K5396" s="259">
        <v>15.3</v>
      </c>
      <c r="L5396" s="259">
        <v>2.75</v>
      </c>
    </row>
    <row r="5397" spans="2:12" ht="25.5" x14ac:dyDescent="0.25">
      <c r="B5397" s="260"/>
      <c r="C5397" s="260"/>
      <c r="D5397" s="260"/>
      <c r="E5397" s="260"/>
      <c r="F5397" s="260"/>
      <c r="G5397" s="260" t="s">
        <v>2274</v>
      </c>
      <c r="H5397" s="261">
        <v>1.41</v>
      </c>
      <c r="I5397" s="260" t="s">
        <v>2275</v>
      </c>
      <c r="J5397" s="261">
        <v>1.34</v>
      </c>
      <c r="K5397" s="260" t="s">
        <v>2276</v>
      </c>
      <c r="L5397" s="261">
        <v>2.75</v>
      </c>
    </row>
    <row r="5398" spans="2:12" ht="25.5" x14ac:dyDescent="0.25">
      <c r="B5398" s="260"/>
      <c r="C5398" s="260"/>
      <c r="D5398" s="260"/>
      <c r="E5398" s="260"/>
      <c r="F5398" s="260"/>
      <c r="G5398" s="260" t="s">
        <v>2277</v>
      </c>
      <c r="H5398" s="261">
        <v>0</v>
      </c>
      <c r="I5398" s="519"/>
      <c r="J5398" s="519" t="s">
        <v>2278</v>
      </c>
      <c r="K5398" s="260"/>
      <c r="L5398" s="261">
        <v>55.39</v>
      </c>
    </row>
    <row r="5399" spans="2:12" ht="13.5" thickBot="1" x14ac:dyDescent="0.3">
      <c r="B5399" s="222"/>
      <c r="C5399" s="222"/>
      <c r="D5399" s="222"/>
      <c r="E5399" s="222"/>
      <c r="F5399" s="222"/>
      <c r="G5399" s="222"/>
      <c r="H5399" s="222"/>
      <c r="I5399" s="222" t="s">
        <v>2279</v>
      </c>
      <c r="J5399" s="262" t="s">
        <v>2728</v>
      </c>
      <c r="K5399" s="222" t="s">
        <v>2280</v>
      </c>
      <c r="L5399" s="263">
        <v>332.34</v>
      </c>
    </row>
    <row r="5400" spans="2:12" ht="13.5" thickTop="1" x14ac:dyDescent="0.25">
      <c r="B5400" s="264"/>
      <c r="C5400" s="264"/>
      <c r="D5400" s="264"/>
      <c r="E5400" s="264"/>
      <c r="F5400" s="264"/>
      <c r="G5400" s="264"/>
      <c r="H5400" s="264"/>
      <c r="I5400" s="264"/>
      <c r="J5400" s="264"/>
      <c r="K5400" s="264"/>
      <c r="L5400" s="264"/>
    </row>
    <row r="5401" spans="2:12" ht="45" x14ac:dyDescent="0.25">
      <c r="B5401" s="247" t="s">
        <v>1598</v>
      </c>
      <c r="C5401" s="248" t="s">
        <v>24</v>
      </c>
      <c r="D5401" s="247" t="s">
        <v>50</v>
      </c>
      <c r="E5401" s="247" t="s">
        <v>45</v>
      </c>
      <c r="F5401" s="520" t="s">
        <v>2152</v>
      </c>
      <c r="G5401" s="520"/>
      <c r="H5401" s="249" t="s">
        <v>39</v>
      </c>
      <c r="I5401" s="248" t="s">
        <v>41</v>
      </c>
      <c r="J5401" s="248" t="s">
        <v>82</v>
      </c>
      <c r="K5401" s="248" t="s">
        <v>40</v>
      </c>
      <c r="L5401"/>
    </row>
    <row r="5402" spans="2:12" ht="25.5" x14ac:dyDescent="0.25">
      <c r="B5402" s="250" t="s">
        <v>2272</v>
      </c>
      <c r="C5402" s="251" t="s">
        <v>1599</v>
      </c>
      <c r="D5402" s="250" t="s">
        <v>462</v>
      </c>
      <c r="E5402" s="250" t="s">
        <v>1600</v>
      </c>
      <c r="F5402" s="521" t="s">
        <v>3880</v>
      </c>
      <c r="G5402" s="521"/>
      <c r="H5402" s="252" t="s">
        <v>268</v>
      </c>
      <c r="I5402" s="253">
        <v>1</v>
      </c>
      <c r="J5402" s="254">
        <v>12.52</v>
      </c>
      <c r="K5402" s="254">
        <v>12.52</v>
      </c>
      <c r="L5402"/>
    </row>
    <row r="5403" spans="2:12" ht="15" x14ac:dyDescent="0.25">
      <c r="B5403" s="247" t="s">
        <v>38</v>
      </c>
      <c r="C5403" s="248" t="s">
        <v>24</v>
      </c>
      <c r="D5403" s="247" t="s">
        <v>50</v>
      </c>
      <c r="E5403" s="247" t="s">
        <v>45</v>
      </c>
      <c r="F5403" s="520" t="s">
        <v>2152</v>
      </c>
      <c r="G5403" s="522"/>
      <c r="H5403" s="249" t="s">
        <v>39</v>
      </c>
      <c r="I5403" s="248" t="s">
        <v>41</v>
      </c>
      <c r="J5403" s="248" t="s">
        <v>82</v>
      </c>
      <c r="K5403" s="248" t="s">
        <v>40</v>
      </c>
      <c r="L5403"/>
    </row>
    <row r="5404" spans="2:12" ht="15" x14ac:dyDescent="0.25">
      <c r="B5404" s="255" t="s">
        <v>2273</v>
      </c>
      <c r="C5404" s="256" t="s">
        <v>2292</v>
      </c>
      <c r="D5404" s="255" t="s">
        <v>462</v>
      </c>
      <c r="E5404" s="255" t="s">
        <v>3884</v>
      </c>
      <c r="F5404" s="518" t="s">
        <v>2283</v>
      </c>
      <c r="G5404" s="518"/>
      <c r="H5404" s="257" t="s">
        <v>892</v>
      </c>
      <c r="I5404" s="258">
        <v>1E-3</v>
      </c>
      <c r="J5404" s="259" t="s">
        <v>2929</v>
      </c>
      <c r="K5404" s="270" t="s">
        <v>3671</v>
      </c>
      <c r="L5404"/>
    </row>
    <row r="5405" spans="2:12" ht="25.5" x14ac:dyDescent="0.25">
      <c r="B5405" s="255" t="s">
        <v>2273</v>
      </c>
      <c r="C5405" s="256" t="s">
        <v>2184</v>
      </c>
      <c r="D5405" s="255" t="s">
        <v>229</v>
      </c>
      <c r="E5405" s="255" t="s">
        <v>2185</v>
      </c>
      <c r="F5405" s="518" t="s">
        <v>2162</v>
      </c>
      <c r="G5405" s="518"/>
      <c r="H5405" s="257" t="s">
        <v>231</v>
      </c>
      <c r="I5405" s="258">
        <v>0.18</v>
      </c>
      <c r="J5405" s="259" t="s">
        <v>2222</v>
      </c>
      <c r="K5405" s="270" t="s">
        <v>3899</v>
      </c>
      <c r="L5405"/>
    </row>
    <row r="5406" spans="2:12" ht="15" x14ac:dyDescent="0.25">
      <c r="B5406" s="255" t="s">
        <v>2273</v>
      </c>
      <c r="C5406" s="256" t="s">
        <v>3900</v>
      </c>
      <c r="D5406" s="255" t="s">
        <v>462</v>
      </c>
      <c r="E5406" s="255" t="s">
        <v>3901</v>
      </c>
      <c r="F5406" s="518" t="s">
        <v>2283</v>
      </c>
      <c r="G5406" s="518"/>
      <c r="H5406" s="257" t="s">
        <v>268</v>
      </c>
      <c r="I5406" s="258">
        <v>1</v>
      </c>
      <c r="J5406" s="259" t="s">
        <v>3902</v>
      </c>
      <c r="K5406" s="270" t="s">
        <v>3902</v>
      </c>
      <c r="L5406"/>
    </row>
    <row r="5407" spans="2:12" ht="25.5" x14ac:dyDescent="0.25">
      <c r="B5407" s="255" t="s">
        <v>2273</v>
      </c>
      <c r="C5407" s="256" t="s">
        <v>2160</v>
      </c>
      <c r="D5407" s="255" t="s">
        <v>229</v>
      </c>
      <c r="E5407" s="255" t="s">
        <v>2161</v>
      </c>
      <c r="F5407" s="518" t="s">
        <v>2162</v>
      </c>
      <c r="G5407" s="518"/>
      <c r="H5407" s="257" t="s">
        <v>231</v>
      </c>
      <c r="I5407" s="258">
        <v>0.18</v>
      </c>
      <c r="J5407" s="259" t="s">
        <v>2220</v>
      </c>
      <c r="K5407" s="270" t="s">
        <v>3903</v>
      </c>
      <c r="L5407"/>
    </row>
    <row r="5408" spans="2:12" ht="15" x14ac:dyDescent="0.25">
      <c r="B5408" s="255" t="s">
        <v>2273</v>
      </c>
      <c r="C5408" s="256" t="s">
        <v>2491</v>
      </c>
      <c r="D5408" s="255" t="s">
        <v>462</v>
      </c>
      <c r="E5408" s="255" t="s">
        <v>3881</v>
      </c>
      <c r="F5408" s="518" t="s">
        <v>2283</v>
      </c>
      <c r="G5408" s="518"/>
      <c r="H5408" s="257" t="s">
        <v>892</v>
      </c>
      <c r="I5408" s="258">
        <v>1E-3</v>
      </c>
      <c r="J5408" s="259" t="s">
        <v>3882</v>
      </c>
      <c r="K5408" s="270" t="s">
        <v>2143</v>
      </c>
      <c r="L5408"/>
    </row>
    <row r="5409" spans="2:12" ht="15" x14ac:dyDescent="0.25">
      <c r="B5409" s="523" t="s">
        <v>2697</v>
      </c>
      <c r="C5409" s="522"/>
      <c r="D5409" s="522"/>
      <c r="E5409" s="522"/>
      <c r="F5409" s="522"/>
      <c r="G5409" s="522"/>
      <c r="H5409" s="522"/>
      <c r="I5409" s="522"/>
      <c r="J5409" s="522"/>
      <c r="K5409" s="522"/>
      <c r="L5409"/>
    </row>
    <row r="5410" spans="2:12" ht="15" x14ac:dyDescent="0.25">
      <c r="B5410" s="247" t="s">
        <v>38</v>
      </c>
      <c r="C5410" s="248" t="s">
        <v>24</v>
      </c>
      <c r="D5410" s="247" t="s">
        <v>50</v>
      </c>
      <c r="E5410" s="247" t="s">
        <v>45</v>
      </c>
      <c r="F5410" s="520" t="s">
        <v>2152</v>
      </c>
      <c r="G5410" s="522"/>
      <c r="H5410" s="249" t="s">
        <v>39</v>
      </c>
      <c r="I5410" s="248" t="s">
        <v>41</v>
      </c>
      <c r="J5410" s="248" t="s">
        <v>82</v>
      </c>
      <c r="K5410" s="248" t="s">
        <v>40</v>
      </c>
      <c r="L5410"/>
    </row>
    <row r="5411" spans="2:12" ht="15" x14ac:dyDescent="0.25">
      <c r="B5411" s="255" t="s">
        <v>2273</v>
      </c>
      <c r="C5411" s="256" t="s">
        <v>2292</v>
      </c>
      <c r="D5411" s="255" t="s">
        <v>462</v>
      </c>
      <c r="E5411" s="255" t="s">
        <v>3884</v>
      </c>
      <c r="F5411" s="518" t="s">
        <v>2283</v>
      </c>
      <c r="G5411" s="518"/>
      <c r="H5411" s="257" t="s">
        <v>892</v>
      </c>
      <c r="I5411" s="258">
        <v>1E-3</v>
      </c>
      <c r="J5411" s="259" t="s">
        <v>2929</v>
      </c>
      <c r="K5411" s="270" t="s">
        <v>3671</v>
      </c>
      <c r="L5411"/>
    </row>
    <row r="5412" spans="2:12" ht="25.5" x14ac:dyDescent="0.25">
      <c r="B5412" s="255" t="s">
        <v>2273</v>
      </c>
      <c r="C5412" s="256" t="s">
        <v>2184</v>
      </c>
      <c r="D5412" s="255" t="s">
        <v>229</v>
      </c>
      <c r="E5412" s="255" t="s">
        <v>2185</v>
      </c>
      <c r="F5412" s="518" t="s">
        <v>2162</v>
      </c>
      <c r="G5412" s="518"/>
      <c r="H5412" s="257" t="s">
        <v>231</v>
      </c>
      <c r="I5412" s="258">
        <v>0.18</v>
      </c>
      <c r="J5412" s="259" t="s">
        <v>2222</v>
      </c>
      <c r="K5412" s="270" t="s">
        <v>3899</v>
      </c>
      <c r="L5412"/>
    </row>
    <row r="5413" spans="2:12" ht="15" x14ac:dyDescent="0.25">
      <c r="B5413" s="255" t="s">
        <v>2273</v>
      </c>
      <c r="C5413" s="256" t="s">
        <v>3900</v>
      </c>
      <c r="D5413" s="255" t="s">
        <v>462</v>
      </c>
      <c r="E5413" s="255" t="s">
        <v>3901</v>
      </c>
      <c r="F5413" s="518" t="s">
        <v>2283</v>
      </c>
      <c r="G5413" s="518"/>
      <c r="H5413" s="257" t="s">
        <v>268</v>
      </c>
      <c r="I5413" s="258">
        <v>1</v>
      </c>
      <c r="J5413" s="259" t="s">
        <v>3902</v>
      </c>
      <c r="K5413" s="270" t="s">
        <v>3902</v>
      </c>
      <c r="L5413"/>
    </row>
    <row r="5414" spans="2:12" ht="25.5" x14ac:dyDescent="0.25">
      <c r="B5414" s="255" t="s">
        <v>2273</v>
      </c>
      <c r="C5414" s="256" t="s">
        <v>2160</v>
      </c>
      <c r="D5414" s="255" t="s">
        <v>229</v>
      </c>
      <c r="E5414" s="255" t="s">
        <v>2161</v>
      </c>
      <c r="F5414" s="518" t="s">
        <v>2162</v>
      </c>
      <c r="G5414" s="518"/>
      <c r="H5414" s="257" t="s">
        <v>231</v>
      </c>
      <c r="I5414" s="258">
        <v>0.18</v>
      </c>
      <c r="J5414" s="259" t="s">
        <v>2220</v>
      </c>
      <c r="K5414" s="270" t="s">
        <v>3903</v>
      </c>
      <c r="L5414"/>
    </row>
    <row r="5415" spans="2:12" ht="15" x14ac:dyDescent="0.25">
      <c r="B5415" s="255" t="s">
        <v>2273</v>
      </c>
      <c r="C5415" s="256" t="s">
        <v>2491</v>
      </c>
      <c r="D5415" s="255" t="s">
        <v>462</v>
      </c>
      <c r="E5415" s="255" t="s">
        <v>3881</v>
      </c>
      <c r="F5415" s="518" t="s">
        <v>2283</v>
      </c>
      <c r="G5415" s="518"/>
      <c r="H5415" s="257" t="s">
        <v>892</v>
      </c>
      <c r="I5415" s="258">
        <v>1E-3</v>
      </c>
      <c r="J5415" s="259" t="s">
        <v>3882</v>
      </c>
      <c r="K5415" s="270" t="s">
        <v>2143</v>
      </c>
      <c r="L5415"/>
    </row>
    <row r="5416" spans="2:12" ht="25.5" x14ac:dyDescent="0.25">
      <c r="B5416" s="260"/>
      <c r="C5416" s="260"/>
      <c r="D5416" s="260"/>
      <c r="E5416" s="260"/>
      <c r="F5416" s="260" t="s">
        <v>2274</v>
      </c>
      <c r="G5416" s="261">
        <v>3.57</v>
      </c>
      <c r="H5416" s="260" t="s">
        <v>2275</v>
      </c>
      <c r="I5416" s="261">
        <v>3.39</v>
      </c>
      <c r="J5416" s="260" t="s">
        <v>2276</v>
      </c>
      <c r="K5416" s="261">
        <v>6.96</v>
      </c>
      <c r="L5416"/>
    </row>
    <row r="5417" spans="2:12" ht="25.5" x14ac:dyDescent="0.25">
      <c r="B5417" s="260"/>
      <c r="C5417" s="260"/>
      <c r="D5417" s="260"/>
      <c r="E5417" s="260"/>
      <c r="F5417" s="260" t="s">
        <v>2277</v>
      </c>
      <c r="G5417" s="261">
        <v>0</v>
      </c>
      <c r="H5417" s="260"/>
      <c r="I5417" s="519" t="s">
        <v>2278</v>
      </c>
      <c r="J5417" s="519"/>
      <c r="K5417" s="261">
        <v>12.52</v>
      </c>
      <c r="L5417"/>
    </row>
    <row r="5418" spans="2:12" ht="15.75" thickBot="1" x14ac:dyDescent="0.3">
      <c r="B5418" s="222"/>
      <c r="C5418" s="222"/>
      <c r="D5418" s="222"/>
      <c r="E5418" s="222"/>
      <c r="F5418" s="222"/>
      <c r="G5418" s="222"/>
      <c r="H5418" s="222" t="s">
        <v>2279</v>
      </c>
      <c r="I5418" s="262" t="s">
        <v>2728</v>
      </c>
      <c r="J5418" s="222" t="s">
        <v>2280</v>
      </c>
      <c r="K5418" s="263">
        <v>75.12</v>
      </c>
      <c r="L5418"/>
    </row>
    <row r="5419" spans="2:12" ht="15.75" thickTop="1" x14ac:dyDescent="0.25">
      <c r="B5419" s="264"/>
      <c r="C5419" s="264"/>
      <c r="D5419" s="264"/>
      <c r="E5419" s="264"/>
      <c r="F5419" s="264"/>
      <c r="G5419" s="264"/>
      <c r="H5419" s="264"/>
      <c r="I5419" s="264"/>
      <c r="J5419" s="264"/>
      <c r="K5419" s="264"/>
      <c r="L5419"/>
    </row>
    <row r="5420" spans="2:12" ht="45" x14ac:dyDescent="0.25">
      <c r="B5420" s="247" t="s">
        <v>1601</v>
      </c>
      <c r="C5420" s="248" t="s">
        <v>24</v>
      </c>
      <c r="D5420" s="247" t="s">
        <v>50</v>
      </c>
      <c r="E5420" s="247" t="s">
        <v>45</v>
      </c>
      <c r="F5420" s="520" t="s">
        <v>2152</v>
      </c>
      <c r="G5420" s="520"/>
      <c r="H5420" s="249" t="s">
        <v>39</v>
      </c>
      <c r="I5420" s="248" t="s">
        <v>41</v>
      </c>
      <c r="J5420" s="248" t="s">
        <v>2271</v>
      </c>
      <c r="K5420" s="248" t="s">
        <v>82</v>
      </c>
      <c r="L5420" s="248" t="s">
        <v>40</v>
      </c>
    </row>
    <row r="5421" spans="2:12" ht="76.5" x14ac:dyDescent="0.25">
      <c r="B5421" s="250" t="s">
        <v>2272</v>
      </c>
      <c r="C5421" s="251" t="s">
        <v>1602</v>
      </c>
      <c r="D5421" s="250" t="s">
        <v>238</v>
      </c>
      <c r="E5421" s="250" t="s">
        <v>1603</v>
      </c>
      <c r="F5421" s="521">
        <v>15</v>
      </c>
      <c r="G5421" s="521"/>
      <c r="H5421" s="252" t="s">
        <v>1604</v>
      </c>
      <c r="I5421" s="253">
        <v>1</v>
      </c>
      <c r="J5421" s="254"/>
      <c r="K5421" s="254">
        <v>34.17</v>
      </c>
      <c r="L5421" s="254">
        <v>34.17</v>
      </c>
    </row>
    <row r="5422" spans="2:12" ht="25.5" x14ac:dyDescent="0.25">
      <c r="B5422" s="255" t="s">
        <v>2273</v>
      </c>
      <c r="C5422" s="256" t="s">
        <v>3904</v>
      </c>
      <c r="D5422" s="255" t="s">
        <v>1568</v>
      </c>
      <c r="E5422" s="255" t="s">
        <v>3905</v>
      </c>
      <c r="F5422" s="518" t="s">
        <v>2283</v>
      </c>
      <c r="G5422" s="518"/>
      <c r="H5422" s="257" t="s">
        <v>1604</v>
      </c>
      <c r="I5422" s="258">
        <v>2.5000000000000001E-2</v>
      </c>
      <c r="J5422" s="258">
        <v>4</v>
      </c>
      <c r="K5422" s="259">
        <v>8.23</v>
      </c>
      <c r="L5422" s="259">
        <v>0.21</v>
      </c>
    </row>
    <row r="5423" spans="2:12" ht="25.5" x14ac:dyDescent="0.25">
      <c r="B5423" s="255" t="s">
        <v>2273</v>
      </c>
      <c r="C5423" s="256" t="s">
        <v>2171</v>
      </c>
      <c r="D5423" s="255" t="s">
        <v>229</v>
      </c>
      <c r="E5423" s="255" t="s">
        <v>2172</v>
      </c>
      <c r="F5423" s="518" t="s">
        <v>2162</v>
      </c>
      <c r="G5423" s="518"/>
      <c r="H5423" s="257" t="s">
        <v>231</v>
      </c>
      <c r="I5423" s="258">
        <v>0.1</v>
      </c>
      <c r="J5423" s="258">
        <v>0</v>
      </c>
      <c r="K5423" s="259">
        <v>23.41</v>
      </c>
      <c r="L5423" s="259">
        <v>2.34</v>
      </c>
    </row>
    <row r="5424" spans="2:12" ht="25.5" x14ac:dyDescent="0.25">
      <c r="B5424" s="255" t="s">
        <v>2273</v>
      </c>
      <c r="C5424" s="256" t="s">
        <v>2163</v>
      </c>
      <c r="D5424" s="255" t="s">
        <v>229</v>
      </c>
      <c r="E5424" s="255" t="s">
        <v>2164</v>
      </c>
      <c r="F5424" s="518" t="s">
        <v>2162</v>
      </c>
      <c r="G5424" s="518"/>
      <c r="H5424" s="257" t="s">
        <v>231</v>
      </c>
      <c r="I5424" s="258">
        <v>0.5</v>
      </c>
      <c r="J5424" s="258">
        <v>0</v>
      </c>
      <c r="K5424" s="259">
        <v>16.78</v>
      </c>
      <c r="L5424" s="259">
        <v>8.39</v>
      </c>
    </row>
    <row r="5425" spans="2:12" x14ac:dyDescent="0.25">
      <c r="B5425" s="255" t="s">
        <v>2273</v>
      </c>
      <c r="C5425" s="256" t="s">
        <v>3906</v>
      </c>
      <c r="D5425" s="255" t="s">
        <v>1568</v>
      </c>
      <c r="E5425" s="255" t="s">
        <v>3907</v>
      </c>
      <c r="F5425" s="518" t="s">
        <v>2283</v>
      </c>
      <c r="G5425" s="518"/>
      <c r="H5425" s="257" t="s">
        <v>428</v>
      </c>
      <c r="I5425" s="258">
        <v>3.5000000000000001E-3</v>
      </c>
      <c r="J5425" s="258">
        <v>4</v>
      </c>
      <c r="K5425" s="259">
        <v>95.81</v>
      </c>
      <c r="L5425" s="259">
        <v>0.35</v>
      </c>
    </row>
    <row r="5426" spans="2:12" ht="25.5" x14ac:dyDescent="0.25">
      <c r="B5426" s="255" t="s">
        <v>2273</v>
      </c>
      <c r="C5426" s="256" t="s">
        <v>2197</v>
      </c>
      <c r="D5426" s="255" t="s">
        <v>229</v>
      </c>
      <c r="E5426" s="255" t="s">
        <v>2198</v>
      </c>
      <c r="F5426" s="518" t="s">
        <v>2162</v>
      </c>
      <c r="G5426" s="518"/>
      <c r="H5426" s="257" t="s">
        <v>231</v>
      </c>
      <c r="I5426" s="258">
        <v>0.5</v>
      </c>
      <c r="J5426" s="258">
        <v>0</v>
      </c>
      <c r="K5426" s="259">
        <v>23.41</v>
      </c>
      <c r="L5426" s="259">
        <v>11.71</v>
      </c>
    </row>
    <row r="5427" spans="2:12" ht="38.25" x14ac:dyDescent="0.25">
      <c r="B5427" s="255" t="s">
        <v>2273</v>
      </c>
      <c r="C5427" s="256" t="s">
        <v>3908</v>
      </c>
      <c r="D5427" s="255" t="s">
        <v>1568</v>
      </c>
      <c r="E5427" s="255" t="s">
        <v>3909</v>
      </c>
      <c r="F5427" s="518" t="s">
        <v>2283</v>
      </c>
      <c r="G5427" s="518"/>
      <c r="H5427" s="257" t="s">
        <v>1604</v>
      </c>
      <c r="I5427" s="258">
        <v>1</v>
      </c>
      <c r="J5427" s="258">
        <v>4</v>
      </c>
      <c r="K5427" s="259">
        <v>10.7636</v>
      </c>
      <c r="L5427" s="259">
        <v>11.19</v>
      </c>
    </row>
    <row r="5428" spans="2:12" ht="25.5" x14ac:dyDescent="0.25">
      <c r="B5428" s="260"/>
      <c r="C5428" s="260"/>
      <c r="D5428" s="260"/>
      <c r="E5428" s="260"/>
      <c r="F5428" s="260"/>
      <c r="G5428" s="260" t="s">
        <v>2274</v>
      </c>
      <c r="H5428" s="261">
        <v>11.52</v>
      </c>
      <c r="I5428" s="260" t="s">
        <v>2275</v>
      </c>
      <c r="J5428" s="261">
        <v>10.91</v>
      </c>
      <c r="K5428" s="260" t="s">
        <v>2276</v>
      </c>
      <c r="L5428" s="261">
        <v>22.43</v>
      </c>
    </row>
    <row r="5429" spans="2:12" ht="25.5" x14ac:dyDescent="0.25">
      <c r="B5429" s="260"/>
      <c r="C5429" s="260"/>
      <c r="D5429" s="260"/>
      <c r="E5429" s="260"/>
      <c r="F5429" s="260"/>
      <c r="G5429" s="260" t="s">
        <v>2277</v>
      </c>
      <c r="H5429" s="261">
        <v>0</v>
      </c>
      <c r="I5429" s="519"/>
      <c r="J5429" s="519" t="s">
        <v>2278</v>
      </c>
      <c r="K5429" s="260"/>
      <c r="L5429" s="261">
        <v>34.17</v>
      </c>
    </row>
    <row r="5430" spans="2:12" ht="13.5" thickBot="1" x14ac:dyDescent="0.3">
      <c r="B5430" s="222"/>
      <c r="C5430" s="222"/>
      <c r="D5430" s="222"/>
      <c r="E5430" s="222"/>
      <c r="F5430" s="222"/>
      <c r="G5430" s="222"/>
      <c r="H5430" s="222"/>
      <c r="I5430" s="222" t="s">
        <v>2279</v>
      </c>
      <c r="J5430" s="262" t="s">
        <v>3910</v>
      </c>
      <c r="K5430" s="222" t="s">
        <v>2280</v>
      </c>
      <c r="L5430" s="263">
        <v>23406.45</v>
      </c>
    </row>
    <row r="5431" spans="2:12" ht="13.5" thickTop="1" x14ac:dyDescent="0.25">
      <c r="B5431" s="264"/>
      <c r="C5431" s="264"/>
      <c r="D5431" s="264"/>
      <c r="E5431" s="264"/>
      <c r="F5431" s="264"/>
      <c r="G5431" s="264"/>
      <c r="H5431" s="264"/>
      <c r="I5431" s="264"/>
      <c r="J5431" s="264"/>
      <c r="K5431" s="264"/>
      <c r="L5431" s="264"/>
    </row>
    <row r="5432" spans="2:12" ht="45" x14ac:dyDescent="0.25">
      <c r="B5432" s="247" t="s">
        <v>1605</v>
      </c>
      <c r="C5432" s="248" t="s">
        <v>24</v>
      </c>
      <c r="D5432" s="247" t="s">
        <v>50</v>
      </c>
      <c r="E5432" s="247" t="s">
        <v>45</v>
      </c>
      <c r="F5432" s="520" t="s">
        <v>2152</v>
      </c>
      <c r="G5432" s="520"/>
      <c r="H5432" s="249" t="s">
        <v>39</v>
      </c>
      <c r="I5432" s="248" t="s">
        <v>41</v>
      </c>
      <c r="J5432" s="248" t="s">
        <v>82</v>
      </c>
      <c r="K5432" s="248" t="s">
        <v>40</v>
      </c>
      <c r="L5432"/>
    </row>
    <row r="5433" spans="2:12" ht="38.25" x14ac:dyDescent="0.25">
      <c r="B5433" s="250" t="s">
        <v>2272</v>
      </c>
      <c r="C5433" s="251" t="s">
        <v>1606</v>
      </c>
      <c r="D5433" s="250" t="s">
        <v>462</v>
      </c>
      <c r="E5433" s="250" t="s">
        <v>1607</v>
      </c>
      <c r="F5433" s="521" t="s">
        <v>2946</v>
      </c>
      <c r="G5433" s="521"/>
      <c r="H5433" s="252" t="s">
        <v>892</v>
      </c>
      <c r="I5433" s="253">
        <v>1</v>
      </c>
      <c r="J5433" s="254">
        <v>72.66</v>
      </c>
      <c r="K5433" s="254">
        <v>72.66</v>
      </c>
      <c r="L5433"/>
    </row>
    <row r="5434" spans="2:12" ht="15" x14ac:dyDescent="0.25">
      <c r="B5434" s="247" t="s">
        <v>38</v>
      </c>
      <c r="C5434" s="248" t="s">
        <v>24</v>
      </c>
      <c r="D5434" s="247" t="s">
        <v>50</v>
      </c>
      <c r="E5434" s="247" t="s">
        <v>45</v>
      </c>
      <c r="F5434" s="520" t="s">
        <v>2152</v>
      </c>
      <c r="G5434" s="522"/>
      <c r="H5434" s="249" t="s">
        <v>39</v>
      </c>
      <c r="I5434" s="248" t="s">
        <v>41</v>
      </c>
      <c r="J5434" s="248" t="s">
        <v>82</v>
      </c>
      <c r="K5434" s="248" t="s">
        <v>40</v>
      </c>
      <c r="L5434"/>
    </row>
    <row r="5435" spans="2:12" ht="25.5" x14ac:dyDescent="0.25">
      <c r="B5435" s="255" t="s">
        <v>2273</v>
      </c>
      <c r="C5435" s="256" t="s">
        <v>2160</v>
      </c>
      <c r="D5435" s="255" t="s">
        <v>229</v>
      </c>
      <c r="E5435" s="255" t="s">
        <v>2161</v>
      </c>
      <c r="F5435" s="518" t="s">
        <v>2162</v>
      </c>
      <c r="G5435" s="518"/>
      <c r="H5435" s="257" t="s">
        <v>231</v>
      </c>
      <c r="I5435" s="258">
        <v>1</v>
      </c>
      <c r="J5435" s="259" t="s">
        <v>2220</v>
      </c>
      <c r="K5435" s="270" t="s">
        <v>2220</v>
      </c>
      <c r="L5435"/>
    </row>
    <row r="5436" spans="2:12" ht="15" x14ac:dyDescent="0.25">
      <c r="B5436" s="255" t="s">
        <v>2273</v>
      </c>
      <c r="C5436" s="256" t="s">
        <v>3911</v>
      </c>
      <c r="D5436" s="255" t="s">
        <v>462</v>
      </c>
      <c r="E5436" s="255" t="s">
        <v>3912</v>
      </c>
      <c r="F5436" s="518" t="s">
        <v>2283</v>
      </c>
      <c r="G5436" s="518"/>
      <c r="H5436" s="257" t="s">
        <v>892</v>
      </c>
      <c r="I5436" s="258">
        <v>1</v>
      </c>
      <c r="J5436" s="259" t="s">
        <v>3162</v>
      </c>
      <c r="K5436" s="270" t="s">
        <v>3162</v>
      </c>
      <c r="L5436"/>
    </row>
    <row r="5437" spans="2:12" ht="15" x14ac:dyDescent="0.25">
      <c r="B5437" s="255" t="s">
        <v>2273</v>
      </c>
      <c r="C5437" s="256" t="s">
        <v>2987</v>
      </c>
      <c r="D5437" s="255" t="s">
        <v>462</v>
      </c>
      <c r="E5437" s="255" t="s">
        <v>2988</v>
      </c>
      <c r="F5437" s="518" t="s">
        <v>2283</v>
      </c>
      <c r="G5437" s="518"/>
      <c r="H5437" s="257" t="s">
        <v>268</v>
      </c>
      <c r="I5437" s="258">
        <v>1</v>
      </c>
      <c r="J5437" s="259" t="s">
        <v>3913</v>
      </c>
      <c r="K5437" s="270" t="s">
        <v>3913</v>
      </c>
      <c r="L5437"/>
    </row>
    <row r="5438" spans="2:12" ht="25.5" x14ac:dyDescent="0.25">
      <c r="B5438" s="255" t="s">
        <v>2273</v>
      </c>
      <c r="C5438" s="256" t="s">
        <v>2197</v>
      </c>
      <c r="D5438" s="255" t="s">
        <v>229</v>
      </c>
      <c r="E5438" s="255" t="s">
        <v>2198</v>
      </c>
      <c r="F5438" s="518" t="s">
        <v>2162</v>
      </c>
      <c r="G5438" s="518"/>
      <c r="H5438" s="257" t="s">
        <v>231</v>
      </c>
      <c r="I5438" s="258">
        <v>1</v>
      </c>
      <c r="J5438" s="259" t="s">
        <v>2222</v>
      </c>
      <c r="K5438" s="270" t="s">
        <v>2222</v>
      </c>
      <c r="L5438"/>
    </row>
    <row r="5439" spans="2:12" ht="15" x14ac:dyDescent="0.25">
      <c r="B5439" s="523" t="s">
        <v>2697</v>
      </c>
      <c r="C5439" s="522"/>
      <c r="D5439" s="522"/>
      <c r="E5439" s="522"/>
      <c r="F5439" s="522"/>
      <c r="G5439" s="522"/>
      <c r="H5439" s="522"/>
      <c r="I5439" s="522"/>
      <c r="J5439" s="522"/>
      <c r="K5439" s="522"/>
      <c r="L5439"/>
    </row>
    <row r="5440" spans="2:12" ht="15" x14ac:dyDescent="0.25">
      <c r="B5440" s="247" t="s">
        <v>38</v>
      </c>
      <c r="C5440" s="248" t="s">
        <v>24</v>
      </c>
      <c r="D5440" s="247" t="s">
        <v>50</v>
      </c>
      <c r="E5440" s="247" t="s">
        <v>45</v>
      </c>
      <c r="F5440" s="520" t="s">
        <v>2152</v>
      </c>
      <c r="G5440" s="522"/>
      <c r="H5440" s="249" t="s">
        <v>39</v>
      </c>
      <c r="I5440" s="248" t="s">
        <v>41</v>
      </c>
      <c r="J5440" s="248" t="s">
        <v>82</v>
      </c>
      <c r="K5440" s="248" t="s">
        <v>40</v>
      </c>
      <c r="L5440"/>
    </row>
    <row r="5441" spans="2:12" ht="25.5" x14ac:dyDescent="0.25">
      <c r="B5441" s="255" t="s">
        <v>2273</v>
      </c>
      <c r="C5441" s="256" t="s">
        <v>2160</v>
      </c>
      <c r="D5441" s="255" t="s">
        <v>229</v>
      </c>
      <c r="E5441" s="255" t="s">
        <v>2161</v>
      </c>
      <c r="F5441" s="518" t="s">
        <v>2162</v>
      </c>
      <c r="G5441" s="518"/>
      <c r="H5441" s="257" t="s">
        <v>231</v>
      </c>
      <c r="I5441" s="258">
        <v>1</v>
      </c>
      <c r="J5441" s="259" t="s">
        <v>2220</v>
      </c>
      <c r="K5441" s="270" t="s">
        <v>2220</v>
      </c>
      <c r="L5441"/>
    </row>
    <row r="5442" spans="2:12" ht="15" x14ac:dyDescent="0.25">
      <c r="B5442" s="255" t="s">
        <v>2273</v>
      </c>
      <c r="C5442" s="256" t="s">
        <v>3911</v>
      </c>
      <c r="D5442" s="255" t="s">
        <v>462</v>
      </c>
      <c r="E5442" s="255" t="s">
        <v>3912</v>
      </c>
      <c r="F5442" s="518" t="s">
        <v>2283</v>
      </c>
      <c r="G5442" s="518"/>
      <c r="H5442" s="257" t="s">
        <v>892</v>
      </c>
      <c r="I5442" s="258">
        <v>1</v>
      </c>
      <c r="J5442" s="259" t="s">
        <v>3162</v>
      </c>
      <c r="K5442" s="270" t="s">
        <v>3162</v>
      </c>
      <c r="L5442"/>
    </row>
    <row r="5443" spans="2:12" ht="15" x14ac:dyDescent="0.25">
      <c r="B5443" s="255" t="s">
        <v>2273</v>
      </c>
      <c r="C5443" s="256" t="s">
        <v>2987</v>
      </c>
      <c r="D5443" s="255" t="s">
        <v>462</v>
      </c>
      <c r="E5443" s="255" t="s">
        <v>2988</v>
      </c>
      <c r="F5443" s="518" t="s">
        <v>2283</v>
      </c>
      <c r="G5443" s="518"/>
      <c r="H5443" s="257" t="s">
        <v>268</v>
      </c>
      <c r="I5443" s="258">
        <v>1</v>
      </c>
      <c r="J5443" s="259" t="s">
        <v>3913</v>
      </c>
      <c r="K5443" s="270" t="s">
        <v>3913</v>
      </c>
      <c r="L5443"/>
    </row>
    <row r="5444" spans="2:12" ht="25.5" x14ac:dyDescent="0.25">
      <c r="B5444" s="255" t="s">
        <v>2273</v>
      </c>
      <c r="C5444" s="256" t="s">
        <v>2197</v>
      </c>
      <c r="D5444" s="255" t="s">
        <v>229</v>
      </c>
      <c r="E5444" s="255" t="s">
        <v>2198</v>
      </c>
      <c r="F5444" s="518" t="s">
        <v>2162</v>
      </c>
      <c r="G5444" s="518"/>
      <c r="H5444" s="257" t="s">
        <v>231</v>
      </c>
      <c r="I5444" s="258">
        <v>1</v>
      </c>
      <c r="J5444" s="259" t="s">
        <v>2222</v>
      </c>
      <c r="K5444" s="270" t="s">
        <v>2222</v>
      </c>
      <c r="L5444"/>
    </row>
    <row r="5445" spans="2:12" ht="25.5" x14ac:dyDescent="0.25">
      <c r="B5445" s="260"/>
      <c r="C5445" s="260"/>
      <c r="D5445" s="260"/>
      <c r="E5445" s="260"/>
      <c r="F5445" s="260" t="s">
        <v>2274</v>
      </c>
      <c r="G5445" s="261">
        <v>19.88</v>
      </c>
      <c r="H5445" s="260" t="s">
        <v>2275</v>
      </c>
      <c r="I5445" s="261">
        <v>18.829999999999998</v>
      </c>
      <c r="J5445" s="260" t="s">
        <v>2276</v>
      </c>
      <c r="K5445" s="261">
        <v>38.71</v>
      </c>
      <c r="L5445"/>
    </row>
    <row r="5446" spans="2:12" ht="25.5" x14ac:dyDescent="0.25">
      <c r="B5446" s="260"/>
      <c r="C5446" s="260"/>
      <c r="D5446" s="260"/>
      <c r="E5446" s="260"/>
      <c r="F5446" s="260" t="s">
        <v>2277</v>
      </c>
      <c r="G5446" s="261">
        <v>0</v>
      </c>
      <c r="H5446" s="260"/>
      <c r="I5446" s="519" t="s">
        <v>2278</v>
      </c>
      <c r="J5446" s="519"/>
      <c r="K5446" s="261">
        <v>72.66</v>
      </c>
      <c r="L5446"/>
    </row>
    <row r="5447" spans="2:12" ht="15.75" thickBot="1" x14ac:dyDescent="0.3">
      <c r="B5447" s="222"/>
      <c r="C5447" s="222"/>
      <c r="D5447" s="222"/>
      <c r="E5447" s="222"/>
      <c r="F5447" s="222"/>
      <c r="G5447" s="222"/>
      <c r="H5447" s="222" t="s">
        <v>2279</v>
      </c>
      <c r="I5447" s="262" t="s">
        <v>3914</v>
      </c>
      <c r="J5447" s="222" t="s">
        <v>2280</v>
      </c>
      <c r="K5447" s="263">
        <v>16210.45</v>
      </c>
      <c r="L5447"/>
    </row>
    <row r="5448" spans="2:12" ht="15.75" thickTop="1" x14ac:dyDescent="0.25">
      <c r="B5448" s="264"/>
      <c r="C5448" s="264"/>
      <c r="D5448" s="264"/>
      <c r="E5448" s="264"/>
      <c r="F5448" s="264"/>
      <c r="G5448" s="264"/>
      <c r="H5448" s="264"/>
      <c r="I5448" s="264"/>
      <c r="J5448" s="264"/>
      <c r="K5448" s="264"/>
      <c r="L5448"/>
    </row>
    <row r="5449" spans="2:12" ht="45" x14ac:dyDescent="0.25">
      <c r="B5449" s="247" t="s">
        <v>1608</v>
      </c>
      <c r="C5449" s="248" t="s">
        <v>24</v>
      </c>
      <c r="D5449" s="247" t="s">
        <v>50</v>
      </c>
      <c r="E5449" s="247" t="s">
        <v>45</v>
      </c>
      <c r="F5449" s="520" t="s">
        <v>2152</v>
      </c>
      <c r="G5449" s="520"/>
      <c r="H5449" s="249" t="s">
        <v>39</v>
      </c>
      <c r="I5449" s="248" t="s">
        <v>41</v>
      </c>
      <c r="J5449" s="248" t="s">
        <v>2271</v>
      </c>
      <c r="K5449" s="248" t="s">
        <v>82</v>
      </c>
      <c r="L5449" s="248" t="s">
        <v>40</v>
      </c>
    </row>
    <row r="5450" spans="2:12" ht="51" x14ac:dyDescent="0.25">
      <c r="B5450" s="250" t="s">
        <v>2272</v>
      </c>
      <c r="C5450" s="251" t="s">
        <v>1609</v>
      </c>
      <c r="D5450" s="250" t="s">
        <v>238</v>
      </c>
      <c r="E5450" s="250" t="s">
        <v>1610</v>
      </c>
      <c r="F5450" s="521">
        <v>151</v>
      </c>
      <c r="G5450" s="521"/>
      <c r="H5450" s="252" t="s">
        <v>360</v>
      </c>
      <c r="I5450" s="253">
        <v>1</v>
      </c>
      <c r="J5450" s="254"/>
      <c r="K5450" s="254">
        <v>32.479999999999997</v>
      </c>
      <c r="L5450" s="254">
        <v>32.479999999999997</v>
      </c>
    </row>
    <row r="5451" spans="2:12" x14ac:dyDescent="0.25">
      <c r="B5451" s="255" t="s">
        <v>2273</v>
      </c>
      <c r="C5451" s="256" t="s">
        <v>3915</v>
      </c>
      <c r="D5451" s="255" t="s">
        <v>462</v>
      </c>
      <c r="E5451" s="255" t="s">
        <v>3916</v>
      </c>
      <c r="F5451" s="518" t="s">
        <v>2892</v>
      </c>
      <c r="G5451" s="518"/>
      <c r="H5451" s="257" t="s">
        <v>892</v>
      </c>
      <c r="I5451" s="258">
        <v>1</v>
      </c>
      <c r="J5451" s="258">
        <v>0</v>
      </c>
      <c r="K5451" s="259">
        <v>20.87</v>
      </c>
      <c r="L5451" s="259">
        <v>20.87</v>
      </c>
    </row>
    <row r="5452" spans="2:12" ht="25.5" x14ac:dyDescent="0.25">
      <c r="B5452" s="255" t="s">
        <v>2273</v>
      </c>
      <c r="C5452" s="256" t="s">
        <v>2197</v>
      </c>
      <c r="D5452" s="255" t="s">
        <v>229</v>
      </c>
      <c r="E5452" s="255" t="s">
        <v>2198</v>
      </c>
      <c r="F5452" s="518" t="s">
        <v>2162</v>
      </c>
      <c r="G5452" s="518"/>
      <c r="H5452" s="257" t="s">
        <v>231</v>
      </c>
      <c r="I5452" s="258">
        <v>0.3</v>
      </c>
      <c r="J5452" s="258">
        <v>0</v>
      </c>
      <c r="K5452" s="259">
        <v>23.41</v>
      </c>
      <c r="L5452" s="259">
        <v>7.02</v>
      </c>
    </row>
    <row r="5453" spans="2:12" ht="25.5" x14ac:dyDescent="0.25">
      <c r="B5453" s="255" t="s">
        <v>2273</v>
      </c>
      <c r="C5453" s="256" t="s">
        <v>2160</v>
      </c>
      <c r="D5453" s="255" t="s">
        <v>229</v>
      </c>
      <c r="E5453" s="255" t="s">
        <v>2161</v>
      </c>
      <c r="F5453" s="518" t="s">
        <v>2162</v>
      </c>
      <c r="G5453" s="518"/>
      <c r="H5453" s="257" t="s">
        <v>231</v>
      </c>
      <c r="I5453" s="258">
        <v>0.3</v>
      </c>
      <c r="J5453" s="258">
        <v>0</v>
      </c>
      <c r="K5453" s="259">
        <v>15.3</v>
      </c>
      <c r="L5453" s="259">
        <v>4.59</v>
      </c>
    </row>
    <row r="5454" spans="2:12" ht="25.5" x14ac:dyDescent="0.25">
      <c r="B5454" s="260"/>
      <c r="C5454" s="260"/>
      <c r="D5454" s="260"/>
      <c r="E5454" s="260"/>
      <c r="F5454" s="260"/>
      <c r="G5454" s="260" t="s">
        <v>2274</v>
      </c>
      <c r="H5454" s="261">
        <v>5.96</v>
      </c>
      <c r="I5454" s="260" t="s">
        <v>2275</v>
      </c>
      <c r="J5454" s="261">
        <v>5.65</v>
      </c>
      <c r="K5454" s="260" t="s">
        <v>2276</v>
      </c>
      <c r="L5454" s="261">
        <v>11.61</v>
      </c>
    </row>
    <row r="5455" spans="2:12" ht="25.5" x14ac:dyDescent="0.25">
      <c r="B5455" s="260"/>
      <c r="C5455" s="260"/>
      <c r="D5455" s="260"/>
      <c r="E5455" s="260"/>
      <c r="F5455" s="260"/>
      <c r="G5455" s="260" t="s">
        <v>2277</v>
      </c>
      <c r="H5455" s="261">
        <v>0</v>
      </c>
      <c r="I5455" s="519"/>
      <c r="J5455" s="519" t="s">
        <v>2278</v>
      </c>
      <c r="K5455" s="260"/>
      <c r="L5455" s="261">
        <v>32.479999999999997</v>
      </c>
    </row>
    <row r="5456" spans="2:12" ht="13.5" thickBot="1" x14ac:dyDescent="0.3">
      <c r="B5456" s="222"/>
      <c r="C5456" s="222"/>
      <c r="D5456" s="222"/>
      <c r="E5456" s="222"/>
      <c r="F5456" s="222"/>
      <c r="G5456" s="222"/>
      <c r="H5456" s="222"/>
      <c r="I5456" s="222" t="s">
        <v>2279</v>
      </c>
      <c r="J5456" s="262" t="s">
        <v>3917</v>
      </c>
      <c r="K5456" s="222" t="s">
        <v>2280</v>
      </c>
      <c r="L5456" s="263">
        <v>7860.16</v>
      </c>
    </row>
    <row r="5457" spans="2:12" ht="13.5" thickTop="1" x14ac:dyDescent="0.25">
      <c r="B5457" s="264"/>
      <c r="C5457" s="264"/>
      <c r="D5457" s="264"/>
      <c r="E5457" s="264"/>
      <c r="F5457" s="264"/>
      <c r="G5457" s="264"/>
      <c r="H5457" s="264"/>
      <c r="I5457" s="264"/>
      <c r="J5457" s="264"/>
      <c r="K5457" s="264"/>
      <c r="L5457" s="264"/>
    </row>
    <row r="5458" spans="2:12" ht="45" x14ac:dyDescent="0.25">
      <c r="B5458" s="247" t="s">
        <v>1611</v>
      </c>
      <c r="C5458" s="248" t="s">
        <v>24</v>
      </c>
      <c r="D5458" s="247" t="s">
        <v>50</v>
      </c>
      <c r="E5458" s="247" t="s">
        <v>45</v>
      </c>
      <c r="F5458" s="520" t="s">
        <v>2152</v>
      </c>
      <c r="G5458" s="520"/>
      <c r="H5458" s="249" t="s">
        <v>39</v>
      </c>
      <c r="I5458" s="248" t="s">
        <v>41</v>
      </c>
      <c r="J5458" s="248" t="s">
        <v>2271</v>
      </c>
      <c r="K5458" s="248" t="s">
        <v>82</v>
      </c>
      <c r="L5458" s="248" t="s">
        <v>40</v>
      </c>
    </row>
    <row r="5459" spans="2:12" ht="38.25" x14ac:dyDescent="0.25">
      <c r="B5459" s="250" t="s">
        <v>2272</v>
      </c>
      <c r="C5459" s="251" t="s">
        <v>1612</v>
      </c>
      <c r="D5459" s="250" t="s">
        <v>434</v>
      </c>
      <c r="E5459" s="250" t="s">
        <v>1613</v>
      </c>
      <c r="F5459" s="521" t="s">
        <v>3918</v>
      </c>
      <c r="G5459" s="521"/>
      <c r="H5459" s="252" t="s">
        <v>628</v>
      </c>
      <c r="I5459" s="253">
        <v>1</v>
      </c>
      <c r="J5459" s="254"/>
      <c r="K5459" s="254">
        <v>57.94</v>
      </c>
      <c r="L5459" s="254">
        <v>57.94</v>
      </c>
    </row>
    <row r="5460" spans="2:12" ht="51" x14ac:dyDescent="0.25">
      <c r="B5460" s="265" t="s">
        <v>2652</v>
      </c>
      <c r="C5460" s="266" t="s">
        <v>3919</v>
      </c>
      <c r="D5460" s="265" t="s">
        <v>434</v>
      </c>
      <c r="E5460" s="265" t="s">
        <v>3920</v>
      </c>
      <c r="F5460" s="524" t="s">
        <v>3921</v>
      </c>
      <c r="G5460" s="524"/>
      <c r="H5460" s="267" t="s">
        <v>628</v>
      </c>
      <c r="I5460" s="268">
        <v>1</v>
      </c>
      <c r="J5460" s="268">
        <v>0</v>
      </c>
      <c r="K5460" s="269">
        <v>22.71</v>
      </c>
      <c r="L5460" s="269">
        <v>22.71</v>
      </c>
    </row>
    <row r="5461" spans="2:12" ht="25.5" x14ac:dyDescent="0.25">
      <c r="B5461" s="255" t="s">
        <v>2273</v>
      </c>
      <c r="C5461" s="256" t="s">
        <v>2163</v>
      </c>
      <c r="D5461" s="255" t="s">
        <v>229</v>
      </c>
      <c r="E5461" s="255" t="s">
        <v>2164</v>
      </c>
      <c r="F5461" s="518" t="s">
        <v>2162</v>
      </c>
      <c r="G5461" s="518"/>
      <c r="H5461" s="257" t="s">
        <v>231</v>
      </c>
      <c r="I5461" s="258">
        <v>0.16309999999999999</v>
      </c>
      <c r="J5461" s="258">
        <v>0</v>
      </c>
      <c r="K5461" s="259">
        <v>16.78</v>
      </c>
      <c r="L5461" s="259">
        <v>2.74</v>
      </c>
    </row>
    <row r="5462" spans="2:12" ht="25.5" x14ac:dyDescent="0.25">
      <c r="B5462" s="255" t="s">
        <v>2273</v>
      </c>
      <c r="C5462" s="256" t="s">
        <v>2190</v>
      </c>
      <c r="D5462" s="255" t="s">
        <v>229</v>
      </c>
      <c r="E5462" s="255" t="s">
        <v>2191</v>
      </c>
      <c r="F5462" s="518" t="s">
        <v>2162</v>
      </c>
      <c r="G5462" s="518"/>
      <c r="H5462" s="257" t="s">
        <v>231</v>
      </c>
      <c r="I5462" s="258">
        <v>0.16309999999999999</v>
      </c>
      <c r="J5462" s="258">
        <v>0</v>
      </c>
      <c r="K5462" s="259">
        <v>23.41</v>
      </c>
      <c r="L5462" s="259">
        <v>3.82</v>
      </c>
    </row>
    <row r="5463" spans="2:12" x14ac:dyDescent="0.25">
      <c r="B5463" s="255" t="s">
        <v>2273</v>
      </c>
      <c r="C5463" s="256" t="s">
        <v>3922</v>
      </c>
      <c r="D5463" s="255" t="s">
        <v>462</v>
      </c>
      <c r="E5463" s="255" t="s">
        <v>3923</v>
      </c>
      <c r="F5463" s="518" t="s">
        <v>2283</v>
      </c>
      <c r="G5463" s="518"/>
      <c r="H5463" s="257" t="s">
        <v>292</v>
      </c>
      <c r="I5463" s="258">
        <v>1.05</v>
      </c>
      <c r="J5463" s="258">
        <v>0</v>
      </c>
      <c r="K5463" s="259">
        <v>27.33</v>
      </c>
      <c r="L5463" s="259">
        <v>28.7</v>
      </c>
    </row>
    <row r="5464" spans="2:12" ht="25.5" x14ac:dyDescent="0.25">
      <c r="B5464" s="260"/>
      <c r="C5464" s="260"/>
      <c r="D5464" s="260"/>
      <c r="E5464" s="260"/>
      <c r="F5464" s="260"/>
      <c r="G5464" s="260" t="s">
        <v>2274</v>
      </c>
      <c r="H5464" s="261">
        <v>13</v>
      </c>
      <c r="I5464" s="260" t="s">
        <v>2275</v>
      </c>
      <c r="J5464" s="261">
        <v>12.32</v>
      </c>
      <c r="K5464" s="260" t="s">
        <v>2276</v>
      </c>
      <c r="L5464" s="261">
        <v>25.32</v>
      </c>
    </row>
    <row r="5465" spans="2:12" ht="25.5" x14ac:dyDescent="0.25">
      <c r="B5465" s="260"/>
      <c r="C5465" s="260"/>
      <c r="D5465" s="260"/>
      <c r="E5465" s="260"/>
      <c r="F5465" s="260"/>
      <c r="G5465" s="260" t="s">
        <v>2277</v>
      </c>
      <c r="H5465" s="261">
        <v>0</v>
      </c>
      <c r="I5465" s="519"/>
      <c r="J5465" s="519" t="s">
        <v>2278</v>
      </c>
      <c r="K5465" s="260"/>
      <c r="L5465" s="261">
        <v>57.94</v>
      </c>
    </row>
    <row r="5466" spans="2:12" ht="13.5" thickBot="1" x14ac:dyDescent="0.3">
      <c r="B5466" s="222"/>
      <c r="C5466" s="222"/>
      <c r="D5466" s="222"/>
      <c r="E5466" s="222"/>
      <c r="F5466" s="222"/>
      <c r="G5466" s="222"/>
      <c r="H5466" s="222"/>
      <c r="I5466" s="222" t="s">
        <v>2279</v>
      </c>
      <c r="J5466" s="262" t="s">
        <v>2728</v>
      </c>
      <c r="K5466" s="222" t="s">
        <v>2280</v>
      </c>
      <c r="L5466" s="263">
        <v>347.64</v>
      </c>
    </row>
    <row r="5467" spans="2:12" ht="13.5" thickTop="1" x14ac:dyDescent="0.25">
      <c r="B5467" s="264"/>
      <c r="C5467" s="264"/>
      <c r="D5467" s="264"/>
      <c r="E5467" s="264"/>
      <c r="F5467" s="264"/>
      <c r="G5467" s="264"/>
      <c r="H5467" s="264"/>
      <c r="I5467" s="264"/>
      <c r="J5467" s="264"/>
      <c r="K5467" s="264"/>
      <c r="L5467" s="264"/>
    </row>
    <row r="5468" spans="2:12" ht="45" x14ac:dyDescent="0.25">
      <c r="B5468" s="247" t="s">
        <v>1614</v>
      </c>
      <c r="C5468" s="248" t="s">
        <v>24</v>
      </c>
      <c r="D5468" s="247" t="s">
        <v>50</v>
      </c>
      <c r="E5468" s="247" t="s">
        <v>45</v>
      </c>
      <c r="F5468" s="520" t="s">
        <v>2152</v>
      </c>
      <c r="G5468" s="520"/>
      <c r="H5468" s="249" t="s">
        <v>39</v>
      </c>
      <c r="I5468" s="248" t="s">
        <v>41</v>
      </c>
      <c r="J5468" s="248" t="s">
        <v>2271</v>
      </c>
      <c r="K5468" s="248" t="s">
        <v>82</v>
      </c>
      <c r="L5468" s="248" t="s">
        <v>40</v>
      </c>
    </row>
    <row r="5469" spans="2:12" ht="38.25" x14ac:dyDescent="0.25">
      <c r="B5469" s="250" t="s">
        <v>2272</v>
      </c>
      <c r="C5469" s="251" t="s">
        <v>1615</v>
      </c>
      <c r="D5469" s="250" t="s">
        <v>434</v>
      </c>
      <c r="E5469" s="250" t="s">
        <v>1616</v>
      </c>
      <c r="F5469" s="521" t="s">
        <v>3918</v>
      </c>
      <c r="G5469" s="521"/>
      <c r="H5469" s="252" t="s">
        <v>628</v>
      </c>
      <c r="I5469" s="253">
        <v>1</v>
      </c>
      <c r="J5469" s="254"/>
      <c r="K5469" s="254">
        <v>64.819999999999993</v>
      </c>
      <c r="L5469" s="254">
        <v>64.819999999999993</v>
      </c>
    </row>
    <row r="5470" spans="2:12" ht="51" x14ac:dyDescent="0.25">
      <c r="B5470" s="265" t="s">
        <v>2652</v>
      </c>
      <c r="C5470" s="266" t="s">
        <v>3919</v>
      </c>
      <c r="D5470" s="265" t="s">
        <v>434</v>
      </c>
      <c r="E5470" s="265" t="s">
        <v>3920</v>
      </c>
      <c r="F5470" s="524" t="s">
        <v>3921</v>
      </c>
      <c r="G5470" s="524"/>
      <c r="H5470" s="267" t="s">
        <v>628</v>
      </c>
      <c r="I5470" s="268">
        <v>1</v>
      </c>
      <c r="J5470" s="268">
        <v>0</v>
      </c>
      <c r="K5470" s="269">
        <v>22.71</v>
      </c>
      <c r="L5470" s="269">
        <v>22.71</v>
      </c>
    </row>
    <row r="5471" spans="2:12" x14ac:dyDescent="0.25">
      <c r="B5471" s="255" t="s">
        <v>2273</v>
      </c>
      <c r="C5471" s="256" t="s">
        <v>3924</v>
      </c>
      <c r="D5471" s="255" t="s">
        <v>462</v>
      </c>
      <c r="E5471" s="255" t="s">
        <v>3925</v>
      </c>
      <c r="F5471" s="518" t="s">
        <v>2283</v>
      </c>
      <c r="G5471" s="518"/>
      <c r="H5471" s="257" t="s">
        <v>292</v>
      </c>
      <c r="I5471" s="258">
        <v>1.05</v>
      </c>
      <c r="J5471" s="258">
        <v>0</v>
      </c>
      <c r="K5471" s="259">
        <v>32.85</v>
      </c>
      <c r="L5471" s="259">
        <v>34.49</v>
      </c>
    </row>
    <row r="5472" spans="2:12" ht="25.5" x14ac:dyDescent="0.25">
      <c r="B5472" s="255" t="s">
        <v>2273</v>
      </c>
      <c r="C5472" s="256" t="s">
        <v>2190</v>
      </c>
      <c r="D5472" s="255" t="s">
        <v>229</v>
      </c>
      <c r="E5472" s="255" t="s">
        <v>2191</v>
      </c>
      <c r="F5472" s="518" t="s">
        <v>2162</v>
      </c>
      <c r="G5472" s="518"/>
      <c r="H5472" s="257" t="s">
        <v>231</v>
      </c>
      <c r="I5472" s="258">
        <v>0.1898</v>
      </c>
      <c r="J5472" s="258">
        <v>0</v>
      </c>
      <c r="K5472" s="259">
        <v>23.41</v>
      </c>
      <c r="L5472" s="259">
        <v>4.4400000000000004</v>
      </c>
    </row>
    <row r="5473" spans="2:12" ht="25.5" x14ac:dyDescent="0.25">
      <c r="B5473" s="255" t="s">
        <v>2273</v>
      </c>
      <c r="C5473" s="256" t="s">
        <v>2163</v>
      </c>
      <c r="D5473" s="255" t="s">
        <v>229</v>
      </c>
      <c r="E5473" s="255" t="s">
        <v>2164</v>
      </c>
      <c r="F5473" s="518" t="s">
        <v>2162</v>
      </c>
      <c r="G5473" s="518"/>
      <c r="H5473" s="257" t="s">
        <v>231</v>
      </c>
      <c r="I5473" s="258">
        <v>0.1898</v>
      </c>
      <c r="J5473" s="258">
        <v>0</v>
      </c>
      <c r="K5473" s="259">
        <v>16.78</v>
      </c>
      <c r="L5473" s="259">
        <v>3.18</v>
      </c>
    </row>
    <row r="5474" spans="2:12" ht="25.5" x14ac:dyDescent="0.25">
      <c r="B5474" s="260"/>
      <c r="C5474" s="260"/>
      <c r="D5474" s="260"/>
      <c r="E5474" s="260"/>
      <c r="F5474" s="260"/>
      <c r="G5474" s="260" t="s">
        <v>2274</v>
      </c>
      <c r="H5474" s="261">
        <v>13.56</v>
      </c>
      <c r="I5474" s="260" t="s">
        <v>2275</v>
      </c>
      <c r="J5474" s="261">
        <v>12.84</v>
      </c>
      <c r="K5474" s="260" t="s">
        <v>2276</v>
      </c>
      <c r="L5474" s="261">
        <v>26.4</v>
      </c>
    </row>
    <row r="5475" spans="2:12" ht="25.5" x14ac:dyDescent="0.25">
      <c r="B5475" s="260"/>
      <c r="C5475" s="260"/>
      <c r="D5475" s="260"/>
      <c r="E5475" s="260"/>
      <c r="F5475" s="260"/>
      <c r="G5475" s="260" t="s">
        <v>2277</v>
      </c>
      <c r="H5475" s="261">
        <v>0</v>
      </c>
      <c r="I5475" s="519"/>
      <c r="J5475" s="519" t="s">
        <v>2278</v>
      </c>
      <c r="K5475" s="260"/>
      <c r="L5475" s="261">
        <v>64.819999999999993</v>
      </c>
    </row>
    <row r="5476" spans="2:12" ht="13.5" thickBot="1" x14ac:dyDescent="0.3">
      <c r="B5476" s="222"/>
      <c r="C5476" s="222"/>
      <c r="D5476" s="222"/>
      <c r="E5476" s="222"/>
      <c r="F5476" s="222"/>
      <c r="G5476" s="222"/>
      <c r="H5476" s="222"/>
      <c r="I5476" s="222" t="s">
        <v>2279</v>
      </c>
      <c r="J5476" s="262" t="s">
        <v>2728</v>
      </c>
      <c r="K5476" s="222" t="s">
        <v>2280</v>
      </c>
      <c r="L5476" s="263">
        <v>388.92</v>
      </c>
    </row>
    <row r="5477" spans="2:12" ht="13.5" thickTop="1" x14ac:dyDescent="0.25">
      <c r="B5477" s="264"/>
      <c r="C5477" s="264"/>
      <c r="D5477" s="264"/>
      <c r="E5477" s="264"/>
      <c r="F5477" s="264"/>
      <c r="G5477" s="264"/>
      <c r="H5477" s="264"/>
      <c r="I5477" s="264"/>
      <c r="J5477" s="264"/>
      <c r="K5477" s="264"/>
      <c r="L5477" s="264"/>
    </row>
    <row r="5478" spans="2:12" ht="45" x14ac:dyDescent="0.25">
      <c r="B5478" s="247" t="s">
        <v>1617</v>
      </c>
      <c r="C5478" s="248" t="s">
        <v>24</v>
      </c>
      <c r="D5478" s="247" t="s">
        <v>50</v>
      </c>
      <c r="E5478" s="247" t="s">
        <v>45</v>
      </c>
      <c r="F5478" s="520" t="s">
        <v>2152</v>
      </c>
      <c r="G5478" s="520"/>
      <c r="H5478" s="249" t="s">
        <v>39</v>
      </c>
      <c r="I5478" s="248" t="s">
        <v>41</v>
      </c>
      <c r="J5478" s="248" t="s">
        <v>82</v>
      </c>
      <c r="K5478" s="248" t="s">
        <v>40</v>
      </c>
      <c r="L5478"/>
    </row>
    <row r="5479" spans="2:12" ht="25.5" x14ac:dyDescent="0.25">
      <c r="B5479" s="250" t="s">
        <v>2272</v>
      </c>
      <c r="C5479" s="251" t="s">
        <v>1618</v>
      </c>
      <c r="D5479" s="250" t="s">
        <v>462</v>
      </c>
      <c r="E5479" s="250" t="s">
        <v>1619</v>
      </c>
      <c r="F5479" s="521" t="s">
        <v>3016</v>
      </c>
      <c r="G5479" s="521"/>
      <c r="H5479" s="252" t="s">
        <v>240</v>
      </c>
      <c r="I5479" s="253">
        <v>1</v>
      </c>
      <c r="J5479" s="254">
        <v>23.54</v>
      </c>
      <c r="K5479" s="254">
        <v>23.54</v>
      </c>
      <c r="L5479"/>
    </row>
    <row r="5480" spans="2:12" ht="15" x14ac:dyDescent="0.25">
      <c r="B5480" s="247" t="s">
        <v>38</v>
      </c>
      <c r="C5480" s="248" t="s">
        <v>24</v>
      </c>
      <c r="D5480" s="247" t="s">
        <v>50</v>
      </c>
      <c r="E5480" s="247" t="s">
        <v>45</v>
      </c>
      <c r="F5480" s="520" t="s">
        <v>2152</v>
      </c>
      <c r="G5480" s="522"/>
      <c r="H5480" s="249" t="s">
        <v>39</v>
      </c>
      <c r="I5480" s="248" t="s">
        <v>41</v>
      </c>
      <c r="J5480" s="248" t="s">
        <v>82</v>
      </c>
      <c r="K5480" s="248" t="s">
        <v>40</v>
      </c>
      <c r="L5480"/>
    </row>
    <row r="5481" spans="2:12" ht="25.5" x14ac:dyDescent="0.25">
      <c r="B5481" s="255" t="s">
        <v>2273</v>
      </c>
      <c r="C5481" s="256" t="s">
        <v>2167</v>
      </c>
      <c r="D5481" s="255" t="s">
        <v>229</v>
      </c>
      <c r="E5481" s="255" t="s">
        <v>2168</v>
      </c>
      <c r="F5481" s="518" t="s">
        <v>2162</v>
      </c>
      <c r="G5481" s="518"/>
      <c r="H5481" s="257" t="s">
        <v>231</v>
      </c>
      <c r="I5481" s="258">
        <v>0.2</v>
      </c>
      <c r="J5481" s="259" t="s">
        <v>2222</v>
      </c>
      <c r="K5481" s="270" t="s">
        <v>3700</v>
      </c>
      <c r="L5481"/>
    </row>
    <row r="5482" spans="2:12" ht="25.5" x14ac:dyDescent="0.25">
      <c r="B5482" s="255" t="s">
        <v>2273</v>
      </c>
      <c r="C5482" s="256" t="s">
        <v>2160</v>
      </c>
      <c r="D5482" s="255" t="s">
        <v>229</v>
      </c>
      <c r="E5482" s="255" t="s">
        <v>2161</v>
      </c>
      <c r="F5482" s="518" t="s">
        <v>2162</v>
      </c>
      <c r="G5482" s="518"/>
      <c r="H5482" s="257" t="s">
        <v>231</v>
      </c>
      <c r="I5482" s="258">
        <v>0.2</v>
      </c>
      <c r="J5482" s="259" t="s">
        <v>2220</v>
      </c>
      <c r="K5482" s="270" t="s">
        <v>3701</v>
      </c>
      <c r="L5482"/>
    </row>
    <row r="5483" spans="2:12" ht="15" x14ac:dyDescent="0.25">
      <c r="B5483" s="255" t="s">
        <v>2273</v>
      </c>
      <c r="C5483" s="256" t="s">
        <v>3926</v>
      </c>
      <c r="D5483" s="255" t="s">
        <v>462</v>
      </c>
      <c r="E5483" s="255" t="s">
        <v>3927</v>
      </c>
      <c r="F5483" s="518" t="s">
        <v>2283</v>
      </c>
      <c r="G5483" s="518"/>
      <c r="H5483" s="257" t="s">
        <v>240</v>
      </c>
      <c r="I5483" s="258">
        <v>1.05</v>
      </c>
      <c r="J5483" s="259" t="s">
        <v>3928</v>
      </c>
      <c r="K5483" s="270" t="s">
        <v>3929</v>
      </c>
      <c r="L5483"/>
    </row>
    <row r="5484" spans="2:12" ht="15" x14ac:dyDescent="0.25">
      <c r="B5484" s="523" t="s">
        <v>2697</v>
      </c>
      <c r="C5484" s="522"/>
      <c r="D5484" s="522"/>
      <c r="E5484" s="522"/>
      <c r="F5484" s="522"/>
      <c r="G5484" s="522"/>
      <c r="H5484" s="522"/>
      <c r="I5484" s="522"/>
      <c r="J5484" s="522"/>
      <c r="K5484" s="522"/>
      <c r="L5484"/>
    </row>
    <row r="5485" spans="2:12" ht="15" x14ac:dyDescent="0.25">
      <c r="B5485" s="247" t="s">
        <v>38</v>
      </c>
      <c r="C5485" s="248" t="s">
        <v>24</v>
      </c>
      <c r="D5485" s="247" t="s">
        <v>50</v>
      </c>
      <c r="E5485" s="247" t="s">
        <v>45</v>
      </c>
      <c r="F5485" s="520" t="s">
        <v>2152</v>
      </c>
      <c r="G5485" s="522"/>
      <c r="H5485" s="249" t="s">
        <v>39</v>
      </c>
      <c r="I5485" s="248" t="s">
        <v>41</v>
      </c>
      <c r="J5485" s="248" t="s">
        <v>82</v>
      </c>
      <c r="K5485" s="248" t="s">
        <v>40</v>
      </c>
      <c r="L5485"/>
    </row>
    <row r="5486" spans="2:12" ht="25.5" x14ac:dyDescent="0.25">
      <c r="B5486" s="255" t="s">
        <v>2273</v>
      </c>
      <c r="C5486" s="256" t="s">
        <v>2167</v>
      </c>
      <c r="D5486" s="255" t="s">
        <v>229</v>
      </c>
      <c r="E5486" s="255" t="s">
        <v>2168</v>
      </c>
      <c r="F5486" s="518" t="s">
        <v>2162</v>
      </c>
      <c r="G5486" s="518"/>
      <c r="H5486" s="257" t="s">
        <v>231</v>
      </c>
      <c r="I5486" s="258">
        <v>0.2</v>
      </c>
      <c r="J5486" s="259" t="s">
        <v>2222</v>
      </c>
      <c r="K5486" s="270" t="s">
        <v>3700</v>
      </c>
      <c r="L5486"/>
    </row>
    <row r="5487" spans="2:12" ht="25.5" x14ac:dyDescent="0.25">
      <c r="B5487" s="255" t="s">
        <v>2273</v>
      </c>
      <c r="C5487" s="256" t="s">
        <v>2160</v>
      </c>
      <c r="D5487" s="255" t="s">
        <v>229</v>
      </c>
      <c r="E5487" s="255" t="s">
        <v>2161</v>
      </c>
      <c r="F5487" s="518" t="s">
        <v>2162</v>
      </c>
      <c r="G5487" s="518"/>
      <c r="H5487" s="257" t="s">
        <v>231</v>
      </c>
      <c r="I5487" s="258">
        <v>0.2</v>
      </c>
      <c r="J5487" s="259" t="s">
        <v>2220</v>
      </c>
      <c r="K5487" s="270" t="s">
        <v>3701</v>
      </c>
      <c r="L5487"/>
    </row>
    <row r="5488" spans="2:12" ht="15" x14ac:dyDescent="0.25">
      <c r="B5488" s="255" t="s">
        <v>2273</v>
      </c>
      <c r="C5488" s="256" t="s">
        <v>3926</v>
      </c>
      <c r="D5488" s="255" t="s">
        <v>462</v>
      </c>
      <c r="E5488" s="255" t="s">
        <v>3927</v>
      </c>
      <c r="F5488" s="518" t="s">
        <v>2283</v>
      </c>
      <c r="G5488" s="518"/>
      <c r="H5488" s="257" t="s">
        <v>240</v>
      </c>
      <c r="I5488" s="258">
        <v>1.05</v>
      </c>
      <c r="J5488" s="259" t="s">
        <v>3928</v>
      </c>
      <c r="K5488" s="270" t="s">
        <v>3929</v>
      </c>
      <c r="L5488"/>
    </row>
    <row r="5489" spans="2:12" ht="25.5" x14ac:dyDescent="0.25">
      <c r="B5489" s="260"/>
      <c r="C5489" s="260"/>
      <c r="D5489" s="260"/>
      <c r="E5489" s="260"/>
      <c r="F5489" s="260" t="s">
        <v>2274</v>
      </c>
      <c r="G5489" s="261">
        <v>3.98</v>
      </c>
      <c r="H5489" s="260" t="s">
        <v>2275</v>
      </c>
      <c r="I5489" s="261">
        <v>3.76</v>
      </c>
      <c r="J5489" s="260" t="s">
        <v>2276</v>
      </c>
      <c r="K5489" s="261">
        <v>7.74</v>
      </c>
      <c r="L5489"/>
    </row>
    <row r="5490" spans="2:12" ht="25.5" x14ac:dyDescent="0.25">
      <c r="B5490" s="260"/>
      <c r="C5490" s="260"/>
      <c r="D5490" s="260"/>
      <c r="E5490" s="260"/>
      <c r="F5490" s="260" t="s">
        <v>2277</v>
      </c>
      <c r="G5490" s="261">
        <v>0</v>
      </c>
      <c r="H5490" s="260"/>
      <c r="I5490" s="519" t="s">
        <v>2278</v>
      </c>
      <c r="J5490" s="519"/>
      <c r="K5490" s="261">
        <v>23.54</v>
      </c>
      <c r="L5490"/>
    </row>
    <row r="5491" spans="2:12" ht="15.75" thickBot="1" x14ac:dyDescent="0.3">
      <c r="B5491" s="222"/>
      <c r="C5491" s="222"/>
      <c r="D5491" s="222"/>
      <c r="E5491" s="222"/>
      <c r="F5491" s="222"/>
      <c r="G5491" s="222"/>
      <c r="H5491" s="222" t="s">
        <v>2279</v>
      </c>
      <c r="I5491" s="262" t="s">
        <v>3759</v>
      </c>
      <c r="J5491" s="222" t="s">
        <v>2280</v>
      </c>
      <c r="K5491" s="263">
        <v>4143.04</v>
      </c>
      <c r="L5491"/>
    </row>
    <row r="5492" spans="2:12" ht="15.75" thickTop="1" x14ac:dyDescent="0.25">
      <c r="B5492" s="264"/>
      <c r="C5492" s="264"/>
      <c r="D5492" s="264"/>
      <c r="E5492" s="264"/>
      <c r="F5492" s="264"/>
      <c r="G5492" s="264"/>
      <c r="H5492" s="264"/>
      <c r="I5492" s="264"/>
      <c r="J5492" s="264"/>
      <c r="K5492" s="264"/>
      <c r="L5492"/>
    </row>
    <row r="5493" spans="2:12" ht="45" x14ac:dyDescent="0.25">
      <c r="B5493" s="247" t="s">
        <v>1620</v>
      </c>
      <c r="C5493" s="248" t="s">
        <v>24</v>
      </c>
      <c r="D5493" s="247" t="s">
        <v>50</v>
      </c>
      <c r="E5493" s="247" t="s">
        <v>45</v>
      </c>
      <c r="F5493" s="520" t="s">
        <v>2152</v>
      </c>
      <c r="G5493" s="520"/>
      <c r="H5493" s="249" t="s">
        <v>39</v>
      </c>
      <c r="I5493" s="248" t="s">
        <v>41</v>
      </c>
      <c r="J5493" s="248" t="s">
        <v>2271</v>
      </c>
      <c r="K5493" s="248" t="s">
        <v>82</v>
      </c>
      <c r="L5493" s="248" t="s">
        <v>40</v>
      </c>
    </row>
    <row r="5494" spans="2:12" ht="38.25" x14ac:dyDescent="0.25">
      <c r="B5494" s="250" t="s">
        <v>2272</v>
      </c>
      <c r="C5494" s="251" t="s">
        <v>1621</v>
      </c>
      <c r="D5494" s="250" t="s">
        <v>294</v>
      </c>
      <c r="E5494" s="250" t="s">
        <v>1622</v>
      </c>
      <c r="F5494" s="521">
        <v>32.06</v>
      </c>
      <c r="G5494" s="521"/>
      <c r="H5494" s="252" t="s">
        <v>240</v>
      </c>
      <c r="I5494" s="253">
        <v>1</v>
      </c>
      <c r="J5494" s="254"/>
      <c r="K5494" s="254">
        <v>109</v>
      </c>
      <c r="L5494" s="254">
        <v>109</v>
      </c>
    </row>
    <row r="5495" spans="2:12" ht="38.25" x14ac:dyDescent="0.25">
      <c r="B5495" s="255" t="s">
        <v>2273</v>
      </c>
      <c r="C5495" s="256" t="s">
        <v>3930</v>
      </c>
      <c r="D5495" s="255" t="s">
        <v>294</v>
      </c>
      <c r="E5495" s="255" t="s">
        <v>3931</v>
      </c>
      <c r="F5495" s="518" t="s">
        <v>2283</v>
      </c>
      <c r="G5495" s="518"/>
      <c r="H5495" s="257" t="s">
        <v>240</v>
      </c>
      <c r="I5495" s="258">
        <v>1.1000000000000001</v>
      </c>
      <c r="J5495" s="258">
        <v>0</v>
      </c>
      <c r="K5495" s="259">
        <v>77.16</v>
      </c>
      <c r="L5495" s="259">
        <v>84.88</v>
      </c>
    </row>
    <row r="5496" spans="2:12" ht="25.5" x14ac:dyDescent="0.25">
      <c r="B5496" s="255" t="s">
        <v>2273</v>
      </c>
      <c r="C5496" s="256" t="s">
        <v>2184</v>
      </c>
      <c r="D5496" s="255" t="s">
        <v>229</v>
      </c>
      <c r="E5496" s="255" t="s">
        <v>2185</v>
      </c>
      <c r="F5496" s="518" t="s">
        <v>2162</v>
      </c>
      <c r="G5496" s="518"/>
      <c r="H5496" s="257" t="s">
        <v>231</v>
      </c>
      <c r="I5496" s="258">
        <v>0.6</v>
      </c>
      <c r="J5496" s="258">
        <v>0</v>
      </c>
      <c r="K5496" s="259">
        <v>23.41</v>
      </c>
      <c r="L5496" s="259">
        <v>14.05</v>
      </c>
    </row>
    <row r="5497" spans="2:12" ht="25.5" x14ac:dyDescent="0.25">
      <c r="B5497" s="255" t="s">
        <v>2273</v>
      </c>
      <c r="C5497" s="256" t="s">
        <v>2163</v>
      </c>
      <c r="D5497" s="255" t="s">
        <v>229</v>
      </c>
      <c r="E5497" s="255" t="s">
        <v>2164</v>
      </c>
      <c r="F5497" s="518" t="s">
        <v>2162</v>
      </c>
      <c r="G5497" s="518"/>
      <c r="H5497" s="257" t="s">
        <v>231</v>
      </c>
      <c r="I5497" s="258">
        <v>0.6</v>
      </c>
      <c r="J5497" s="258">
        <v>0</v>
      </c>
      <c r="K5497" s="259">
        <v>16.78</v>
      </c>
      <c r="L5497" s="259">
        <v>10.07</v>
      </c>
    </row>
    <row r="5498" spans="2:12" ht="25.5" x14ac:dyDescent="0.25">
      <c r="B5498" s="260"/>
      <c r="C5498" s="260"/>
      <c r="D5498" s="260"/>
      <c r="E5498" s="260"/>
      <c r="F5498" s="260"/>
      <c r="G5498" s="260" t="s">
        <v>2274</v>
      </c>
      <c r="H5498" s="261">
        <v>12.39</v>
      </c>
      <c r="I5498" s="260" t="s">
        <v>2275</v>
      </c>
      <c r="J5498" s="261">
        <v>11.73</v>
      </c>
      <c r="K5498" s="260" t="s">
        <v>2276</v>
      </c>
      <c r="L5498" s="261">
        <v>24.12</v>
      </c>
    </row>
    <row r="5499" spans="2:12" ht="25.5" x14ac:dyDescent="0.25">
      <c r="B5499" s="260"/>
      <c r="C5499" s="260"/>
      <c r="D5499" s="260"/>
      <c r="E5499" s="260"/>
      <c r="F5499" s="260"/>
      <c r="G5499" s="260" t="s">
        <v>2277</v>
      </c>
      <c r="H5499" s="261">
        <v>0</v>
      </c>
      <c r="I5499" s="519"/>
      <c r="J5499" s="519" t="s">
        <v>2278</v>
      </c>
      <c r="K5499" s="260"/>
      <c r="L5499" s="261">
        <v>109</v>
      </c>
    </row>
    <row r="5500" spans="2:12" ht="13.5" thickBot="1" x14ac:dyDescent="0.3">
      <c r="B5500" s="222"/>
      <c r="C5500" s="222"/>
      <c r="D5500" s="222"/>
      <c r="E5500" s="222"/>
      <c r="F5500" s="222"/>
      <c r="G5500" s="222"/>
      <c r="H5500" s="222"/>
      <c r="I5500" s="222" t="s">
        <v>2279</v>
      </c>
      <c r="J5500" s="262" t="s">
        <v>3932</v>
      </c>
      <c r="K5500" s="222" t="s">
        <v>2280</v>
      </c>
      <c r="L5500" s="263">
        <v>2528.8000000000002</v>
      </c>
    </row>
    <row r="5501" spans="2:12" ht="13.5" thickTop="1" x14ac:dyDescent="0.25">
      <c r="B5501" s="264"/>
      <c r="C5501" s="264"/>
      <c r="D5501" s="264"/>
      <c r="E5501" s="264"/>
      <c r="F5501" s="264"/>
      <c r="G5501" s="264"/>
      <c r="H5501" s="264"/>
      <c r="I5501" s="264"/>
      <c r="J5501" s="264"/>
      <c r="K5501" s="264"/>
      <c r="L5501" s="264"/>
    </row>
    <row r="5502" spans="2:12" ht="45" x14ac:dyDescent="0.25">
      <c r="B5502" s="247" t="s">
        <v>1623</v>
      </c>
      <c r="C5502" s="248" t="s">
        <v>24</v>
      </c>
      <c r="D5502" s="247" t="s">
        <v>50</v>
      </c>
      <c r="E5502" s="247" t="s">
        <v>45</v>
      </c>
      <c r="F5502" s="520" t="s">
        <v>2152</v>
      </c>
      <c r="G5502" s="520"/>
      <c r="H5502" s="249" t="s">
        <v>39</v>
      </c>
      <c r="I5502" s="248" t="s">
        <v>41</v>
      </c>
      <c r="J5502" s="248" t="s">
        <v>82</v>
      </c>
      <c r="K5502" s="248" t="s">
        <v>40</v>
      </c>
      <c r="L5502"/>
    </row>
    <row r="5503" spans="2:12" ht="25.5" x14ac:dyDescent="0.25">
      <c r="B5503" s="250" t="s">
        <v>2272</v>
      </c>
      <c r="C5503" s="251" t="s">
        <v>1624</v>
      </c>
      <c r="D5503" s="250" t="s">
        <v>462</v>
      </c>
      <c r="E5503" s="250" t="s">
        <v>1625</v>
      </c>
      <c r="F5503" s="521" t="s">
        <v>3524</v>
      </c>
      <c r="G5503" s="521"/>
      <c r="H5503" s="252" t="s">
        <v>268</v>
      </c>
      <c r="I5503" s="253">
        <v>1</v>
      </c>
      <c r="J5503" s="254">
        <v>15.2</v>
      </c>
      <c r="K5503" s="254">
        <v>15.2</v>
      </c>
      <c r="L5503"/>
    </row>
    <row r="5504" spans="2:12" ht="15" x14ac:dyDescent="0.25">
      <c r="B5504" s="247" t="s">
        <v>38</v>
      </c>
      <c r="C5504" s="248" t="s">
        <v>24</v>
      </c>
      <c r="D5504" s="247" t="s">
        <v>50</v>
      </c>
      <c r="E5504" s="247" t="s">
        <v>45</v>
      </c>
      <c r="F5504" s="520" t="s">
        <v>2152</v>
      </c>
      <c r="G5504" s="522"/>
      <c r="H5504" s="249" t="s">
        <v>39</v>
      </c>
      <c r="I5504" s="248" t="s">
        <v>41</v>
      </c>
      <c r="J5504" s="248" t="s">
        <v>82</v>
      </c>
      <c r="K5504" s="248" t="s">
        <v>40</v>
      </c>
      <c r="L5504"/>
    </row>
    <row r="5505" spans="2:12" ht="15" x14ac:dyDescent="0.25">
      <c r="B5505" s="255" t="s">
        <v>2273</v>
      </c>
      <c r="C5505" s="256" t="s">
        <v>3933</v>
      </c>
      <c r="D5505" s="255" t="s">
        <v>462</v>
      </c>
      <c r="E5505" s="255" t="s">
        <v>3934</v>
      </c>
      <c r="F5505" s="518" t="s">
        <v>2283</v>
      </c>
      <c r="G5505" s="518"/>
      <c r="H5505" s="257" t="s">
        <v>268</v>
      </c>
      <c r="I5505" s="258">
        <v>1</v>
      </c>
      <c r="J5505" s="259" t="s">
        <v>2131</v>
      </c>
      <c r="K5505" s="270" t="s">
        <v>2131</v>
      </c>
      <c r="L5505"/>
    </row>
    <row r="5506" spans="2:12" ht="15" x14ac:dyDescent="0.25">
      <c r="B5506" s="523" t="s">
        <v>2697</v>
      </c>
      <c r="C5506" s="522"/>
      <c r="D5506" s="522"/>
      <c r="E5506" s="522"/>
      <c r="F5506" s="522"/>
      <c r="G5506" s="522"/>
      <c r="H5506" s="522"/>
      <c r="I5506" s="522"/>
      <c r="J5506" s="522"/>
      <c r="K5506" s="522"/>
      <c r="L5506"/>
    </row>
    <row r="5507" spans="2:12" ht="15" x14ac:dyDescent="0.25">
      <c r="B5507" s="247" t="s">
        <v>38</v>
      </c>
      <c r="C5507" s="248" t="s">
        <v>24</v>
      </c>
      <c r="D5507" s="247" t="s">
        <v>50</v>
      </c>
      <c r="E5507" s="247" t="s">
        <v>45</v>
      </c>
      <c r="F5507" s="520" t="s">
        <v>2152</v>
      </c>
      <c r="G5507" s="522"/>
      <c r="H5507" s="249" t="s">
        <v>39</v>
      </c>
      <c r="I5507" s="248" t="s">
        <v>41</v>
      </c>
      <c r="J5507" s="248" t="s">
        <v>82</v>
      </c>
      <c r="K5507" s="248" t="s">
        <v>40</v>
      </c>
      <c r="L5507"/>
    </row>
    <row r="5508" spans="2:12" ht="15" x14ac:dyDescent="0.25">
      <c r="B5508" s="255" t="s">
        <v>2273</v>
      </c>
      <c r="C5508" s="256" t="s">
        <v>3933</v>
      </c>
      <c r="D5508" s="255" t="s">
        <v>462</v>
      </c>
      <c r="E5508" s="255" t="s">
        <v>3934</v>
      </c>
      <c r="F5508" s="518" t="s">
        <v>2283</v>
      </c>
      <c r="G5508" s="518"/>
      <c r="H5508" s="257" t="s">
        <v>268</v>
      </c>
      <c r="I5508" s="258">
        <v>1</v>
      </c>
      <c r="J5508" s="259" t="s">
        <v>2131</v>
      </c>
      <c r="K5508" s="270" t="s">
        <v>2131</v>
      </c>
      <c r="L5508"/>
    </row>
    <row r="5509" spans="2:12" ht="25.5" x14ac:dyDescent="0.25">
      <c r="B5509" s="260"/>
      <c r="C5509" s="260"/>
      <c r="D5509" s="260"/>
      <c r="E5509" s="260"/>
      <c r="F5509" s="260" t="s">
        <v>2274</v>
      </c>
      <c r="G5509" s="261">
        <v>0</v>
      </c>
      <c r="H5509" s="260" t="s">
        <v>2275</v>
      </c>
      <c r="I5509" s="261">
        <v>0</v>
      </c>
      <c r="J5509" s="260" t="s">
        <v>2276</v>
      </c>
      <c r="K5509" s="261">
        <v>0</v>
      </c>
      <c r="L5509"/>
    </row>
    <row r="5510" spans="2:12" ht="25.5" x14ac:dyDescent="0.25">
      <c r="B5510" s="260"/>
      <c r="C5510" s="260"/>
      <c r="D5510" s="260"/>
      <c r="E5510" s="260"/>
      <c r="F5510" s="260" t="s">
        <v>2277</v>
      </c>
      <c r="G5510" s="261">
        <v>0</v>
      </c>
      <c r="H5510" s="260"/>
      <c r="I5510" s="519" t="s">
        <v>2278</v>
      </c>
      <c r="J5510" s="519"/>
      <c r="K5510" s="261">
        <v>15.2</v>
      </c>
      <c r="L5510"/>
    </row>
    <row r="5511" spans="2:12" ht="15.75" thickBot="1" x14ac:dyDescent="0.3">
      <c r="B5511" s="222"/>
      <c r="C5511" s="222"/>
      <c r="D5511" s="222"/>
      <c r="E5511" s="222"/>
      <c r="F5511" s="222"/>
      <c r="G5511" s="222"/>
      <c r="H5511" s="222" t="s">
        <v>2279</v>
      </c>
      <c r="I5511" s="262" t="s">
        <v>2797</v>
      </c>
      <c r="J5511" s="222" t="s">
        <v>2280</v>
      </c>
      <c r="K5511" s="263">
        <v>440.8</v>
      </c>
      <c r="L5511"/>
    </row>
    <row r="5512" spans="2:12" ht="15.75" thickTop="1" x14ac:dyDescent="0.25">
      <c r="B5512" s="264"/>
      <c r="C5512" s="264"/>
      <c r="D5512" s="264"/>
      <c r="E5512" s="264"/>
      <c r="F5512" s="264"/>
      <c r="G5512" s="264"/>
      <c r="H5512" s="264"/>
      <c r="I5512" s="264"/>
      <c r="J5512" s="264"/>
      <c r="K5512" s="264"/>
      <c r="L5512"/>
    </row>
    <row r="5513" spans="2:12" ht="45" x14ac:dyDescent="0.25">
      <c r="B5513" s="247" t="s">
        <v>1626</v>
      </c>
      <c r="C5513" s="248" t="s">
        <v>24</v>
      </c>
      <c r="D5513" s="247" t="s">
        <v>50</v>
      </c>
      <c r="E5513" s="247" t="s">
        <v>45</v>
      </c>
      <c r="F5513" s="520" t="s">
        <v>2152</v>
      </c>
      <c r="G5513" s="520"/>
      <c r="H5513" s="249" t="s">
        <v>39</v>
      </c>
      <c r="I5513" s="248" t="s">
        <v>41</v>
      </c>
      <c r="J5513" s="248" t="s">
        <v>2271</v>
      </c>
      <c r="K5513" s="248" t="s">
        <v>82</v>
      </c>
      <c r="L5513" s="248" t="s">
        <v>40</v>
      </c>
    </row>
    <row r="5514" spans="2:12" ht="51" x14ac:dyDescent="0.25">
      <c r="B5514" s="250" t="s">
        <v>2272</v>
      </c>
      <c r="C5514" s="251" t="s">
        <v>1627</v>
      </c>
      <c r="D5514" s="250" t="s">
        <v>238</v>
      </c>
      <c r="E5514" s="250" t="s">
        <v>1628</v>
      </c>
      <c r="F5514" s="521">
        <v>43.08</v>
      </c>
      <c r="G5514" s="521"/>
      <c r="H5514" s="252" t="s">
        <v>428</v>
      </c>
      <c r="I5514" s="253">
        <v>1</v>
      </c>
      <c r="J5514" s="254"/>
      <c r="K5514" s="254">
        <v>64142.32</v>
      </c>
      <c r="L5514" s="254">
        <v>64142.32</v>
      </c>
    </row>
    <row r="5515" spans="2:12" ht="25.5" x14ac:dyDescent="0.25">
      <c r="B5515" s="255" t="s">
        <v>2273</v>
      </c>
      <c r="C5515" s="256" t="s">
        <v>2190</v>
      </c>
      <c r="D5515" s="255" t="s">
        <v>229</v>
      </c>
      <c r="E5515" s="255" t="s">
        <v>2191</v>
      </c>
      <c r="F5515" s="518" t="s">
        <v>2162</v>
      </c>
      <c r="G5515" s="518"/>
      <c r="H5515" s="257" t="s">
        <v>231</v>
      </c>
      <c r="I5515" s="258">
        <v>8</v>
      </c>
      <c r="J5515" s="258">
        <v>0</v>
      </c>
      <c r="K5515" s="259">
        <v>23.41</v>
      </c>
      <c r="L5515" s="259">
        <v>187.28</v>
      </c>
    </row>
    <row r="5516" spans="2:12" ht="25.5" x14ac:dyDescent="0.25">
      <c r="B5516" s="255" t="s">
        <v>2273</v>
      </c>
      <c r="C5516" s="256" t="s">
        <v>2176</v>
      </c>
      <c r="D5516" s="255" t="s">
        <v>229</v>
      </c>
      <c r="E5516" s="255" t="s">
        <v>2177</v>
      </c>
      <c r="F5516" s="518" t="s">
        <v>2162</v>
      </c>
      <c r="G5516" s="518"/>
      <c r="H5516" s="257" t="s">
        <v>231</v>
      </c>
      <c r="I5516" s="258">
        <v>8</v>
      </c>
      <c r="J5516" s="258">
        <v>0</v>
      </c>
      <c r="K5516" s="259">
        <v>23.41</v>
      </c>
      <c r="L5516" s="259">
        <v>187.28</v>
      </c>
    </row>
    <row r="5517" spans="2:12" ht="38.25" x14ac:dyDescent="0.25">
      <c r="B5517" s="255" t="s">
        <v>2273</v>
      </c>
      <c r="C5517" s="256" t="s">
        <v>3935</v>
      </c>
      <c r="D5517" s="255" t="s">
        <v>294</v>
      </c>
      <c r="E5517" s="255" t="s">
        <v>3936</v>
      </c>
      <c r="F5517" s="518" t="s">
        <v>2283</v>
      </c>
      <c r="G5517" s="518"/>
      <c r="H5517" s="257" t="s">
        <v>268</v>
      </c>
      <c r="I5517" s="258">
        <v>1</v>
      </c>
      <c r="J5517" s="258">
        <v>0</v>
      </c>
      <c r="K5517" s="259">
        <v>63633.52</v>
      </c>
      <c r="L5517" s="259">
        <v>63633.52</v>
      </c>
    </row>
    <row r="5518" spans="2:12" ht="25.5" x14ac:dyDescent="0.25">
      <c r="B5518" s="255" t="s">
        <v>2273</v>
      </c>
      <c r="C5518" s="256" t="s">
        <v>2163</v>
      </c>
      <c r="D5518" s="255" t="s">
        <v>229</v>
      </c>
      <c r="E5518" s="255" t="s">
        <v>2164</v>
      </c>
      <c r="F5518" s="518" t="s">
        <v>2162</v>
      </c>
      <c r="G5518" s="518"/>
      <c r="H5518" s="257" t="s">
        <v>231</v>
      </c>
      <c r="I5518" s="258">
        <v>8</v>
      </c>
      <c r="J5518" s="258">
        <v>0</v>
      </c>
      <c r="K5518" s="259">
        <v>16.78</v>
      </c>
      <c r="L5518" s="259">
        <v>134.24</v>
      </c>
    </row>
    <row r="5519" spans="2:12" ht="25.5" x14ac:dyDescent="0.25">
      <c r="B5519" s="260"/>
      <c r="C5519" s="260"/>
      <c r="D5519" s="260"/>
      <c r="E5519" s="260"/>
      <c r="F5519" s="260"/>
      <c r="G5519" s="260" t="s">
        <v>2274</v>
      </c>
      <c r="H5519" s="261">
        <v>261.31</v>
      </c>
      <c r="I5519" s="260" t="s">
        <v>2275</v>
      </c>
      <c r="J5519" s="261">
        <v>247.49</v>
      </c>
      <c r="K5519" s="260" t="s">
        <v>2276</v>
      </c>
      <c r="L5519" s="261">
        <v>508.8</v>
      </c>
    </row>
    <row r="5520" spans="2:12" ht="25.5" x14ac:dyDescent="0.25">
      <c r="B5520" s="260"/>
      <c r="C5520" s="260"/>
      <c r="D5520" s="260"/>
      <c r="E5520" s="260"/>
      <c r="F5520" s="260"/>
      <c r="G5520" s="260" t="s">
        <v>2277</v>
      </c>
      <c r="H5520" s="261">
        <v>0</v>
      </c>
      <c r="I5520" s="519"/>
      <c r="J5520" s="519" t="s">
        <v>2278</v>
      </c>
      <c r="K5520" s="260"/>
      <c r="L5520" s="261">
        <v>64142.32</v>
      </c>
    </row>
    <row r="5521" spans="2:12" ht="13.5" thickBot="1" x14ac:dyDescent="0.3">
      <c r="B5521" s="222"/>
      <c r="C5521" s="222"/>
      <c r="D5521" s="222"/>
      <c r="E5521" s="222"/>
      <c r="F5521" s="222"/>
      <c r="G5521" s="222"/>
      <c r="H5521" s="222"/>
      <c r="I5521" s="222" t="s">
        <v>2279</v>
      </c>
      <c r="J5521" s="262" t="s">
        <v>2553</v>
      </c>
      <c r="K5521" s="222" t="s">
        <v>2280</v>
      </c>
      <c r="L5521" s="263">
        <v>64142.32</v>
      </c>
    </row>
    <row r="5522" spans="2:12" ht="13.5" thickTop="1" x14ac:dyDescent="0.25">
      <c r="B5522" s="264"/>
      <c r="C5522" s="264"/>
      <c r="D5522" s="264"/>
      <c r="E5522" s="264"/>
      <c r="F5522" s="264"/>
      <c r="G5522" s="264"/>
      <c r="H5522" s="264"/>
      <c r="I5522" s="264"/>
      <c r="J5522" s="264"/>
      <c r="K5522" s="264"/>
      <c r="L5522" s="264"/>
    </row>
    <row r="5523" spans="2:12" x14ac:dyDescent="0.25">
      <c r="B5523" s="244" t="s">
        <v>1629</v>
      </c>
      <c r="C5523" s="244"/>
      <c r="D5523" s="244"/>
      <c r="E5523" s="244" t="s">
        <v>1630</v>
      </c>
      <c r="F5523" s="244"/>
      <c r="G5523" s="525"/>
      <c r="H5523" s="525"/>
      <c r="I5523" s="244"/>
      <c r="J5523" s="245"/>
      <c r="K5523" s="244"/>
      <c r="L5523" s="246">
        <v>7376.26</v>
      </c>
    </row>
    <row r="5524" spans="2:12" ht="15" x14ac:dyDescent="0.25">
      <c r="B5524" s="247" t="s">
        <v>1631</v>
      </c>
      <c r="C5524" s="248" t="s">
        <v>24</v>
      </c>
      <c r="D5524" s="247" t="s">
        <v>50</v>
      </c>
      <c r="E5524" s="247" t="s">
        <v>45</v>
      </c>
      <c r="F5524" s="520" t="s">
        <v>2152</v>
      </c>
      <c r="G5524" s="520"/>
      <c r="H5524" s="249" t="s">
        <v>39</v>
      </c>
      <c r="I5524" s="248" t="s">
        <v>41</v>
      </c>
      <c r="J5524" s="248" t="s">
        <v>82</v>
      </c>
      <c r="K5524" s="248" t="s">
        <v>40</v>
      </c>
      <c r="L5524"/>
    </row>
    <row r="5525" spans="2:12" ht="25.5" x14ac:dyDescent="0.25">
      <c r="B5525" s="250" t="s">
        <v>2272</v>
      </c>
      <c r="C5525" s="251" t="s">
        <v>1632</v>
      </c>
      <c r="D5525" s="250" t="s">
        <v>462</v>
      </c>
      <c r="E5525" s="250" t="s">
        <v>1633</v>
      </c>
      <c r="F5525" s="521" t="s">
        <v>3880</v>
      </c>
      <c r="G5525" s="521"/>
      <c r="H5525" s="252" t="s">
        <v>292</v>
      </c>
      <c r="I5525" s="253">
        <v>1</v>
      </c>
      <c r="J5525" s="254">
        <v>25.6</v>
      </c>
      <c r="K5525" s="254">
        <v>25.6</v>
      </c>
      <c r="L5525"/>
    </row>
    <row r="5526" spans="2:12" ht="15" x14ac:dyDescent="0.25">
      <c r="B5526" s="247" t="s">
        <v>38</v>
      </c>
      <c r="C5526" s="248" t="s">
        <v>24</v>
      </c>
      <c r="D5526" s="247" t="s">
        <v>50</v>
      </c>
      <c r="E5526" s="247" t="s">
        <v>45</v>
      </c>
      <c r="F5526" s="520" t="s">
        <v>2152</v>
      </c>
      <c r="G5526" s="522"/>
      <c r="H5526" s="249" t="s">
        <v>39</v>
      </c>
      <c r="I5526" s="248" t="s">
        <v>41</v>
      </c>
      <c r="J5526" s="248" t="s">
        <v>82</v>
      </c>
      <c r="K5526" s="248" t="s">
        <v>40</v>
      </c>
      <c r="L5526"/>
    </row>
    <row r="5527" spans="2:12" ht="15" x14ac:dyDescent="0.25">
      <c r="B5527" s="255" t="s">
        <v>2273</v>
      </c>
      <c r="C5527" s="256" t="s">
        <v>3937</v>
      </c>
      <c r="D5527" s="255" t="s">
        <v>462</v>
      </c>
      <c r="E5527" s="255" t="s">
        <v>3938</v>
      </c>
      <c r="F5527" s="518" t="s">
        <v>2283</v>
      </c>
      <c r="G5527" s="518"/>
      <c r="H5527" s="257" t="s">
        <v>292</v>
      </c>
      <c r="I5527" s="258">
        <v>1.01</v>
      </c>
      <c r="J5527" s="259" t="s">
        <v>3939</v>
      </c>
      <c r="K5527" s="270" t="s">
        <v>2243</v>
      </c>
      <c r="L5527"/>
    </row>
    <row r="5528" spans="2:12" ht="25.5" x14ac:dyDescent="0.25">
      <c r="B5528" s="255" t="s">
        <v>2273</v>
      </c>
      <c r="C5528" s="256" t="s">
        <v>2184</v>
      </c>
      <c r="D5528" s="255" t="s">
        <v>229</v>
      </c>
      <c r="E5528" s="255" t="s">
        <v>2185</v>
      </c>
      <c r="F5528" s="518" t="s">
        <v>2162</v>
      </c>
      <c r="G5528" s="518"/>
      <c r="H5528" s="257" t="s">
        <v>231</v>
      </c>
      <c r="I5528" s="258">
        <v>0.1</v>
      </c>
      <c r="J5528" s="259" t="s">
        <v>2222</v>
      </c>
      <c r="K5528" s="270" t="s">
        <v>3260</v>
      </c>
      <c r="L5528"/>
    </row>
    <row r="5529" spans="2:12" ht="15" x14ac:dyDescent="0.25">
      <c r="B5529" s="255" t="s">
        <v>2273</v>
      </c>
      <c r="C5529" s="256" t="s">
        <v>2491</v>
      </c>
      <c r="D5529" s="255" t="s">
        <v>462</v>
      </c>
      <c r="E5529" s="255" t="s">
        <v>3881</v>
      </c>
      <c r="F5529" s="518" t="s">
        <v>2283</v>
      </c>
      <c r="G5529" s="518"/>
      <c r="H5529" s="257" t="s">
        <v>892</v>
      </c>
      <c r="I5529" s="258">
        <v>1E-3</v>
      </c>
      <c r="J5529" s="259" t="s">
        <v>3882</v>
      </c>
      <c r="K5529" s="270" t="s">
        <v>2143</v>
      </c>
      <c r="L5529"/>
    </row>
    <row r="5530" spans="2:12" ht="25.5" x14ac:dyDescent="0.25">
      <c r="B5530" s="255" t="s">
        <v>2273</v>
      </c>
      <c r="C5530" s="256" t="s">
        <v>2160</v>
      </c>
      <c r="D5530" s="255" t="s">
        <v>229</v>
      </c>
      <c r="E5530" s="255" t="s">
        <v>2161</v>
      </c>
      <c r="F5530" s="518" t="s">
        <v>2162</v>
      </c>
      <c r="G5530" s="518"/>
      <c r="H5530" s="257" t="s">
        <v>231</v>
      </c>
      <c r="I5530" s="258">
        <v>0.1</v>
      </c>
      <c r="J5530" s="259" t="s">
        <v>2220</v>
      </c>
      <c r="K5530" s="270" t="s">
        <v>2945</v>
      </c>
      <c r="L5530"/>
    </row>
    <row r="5531" spans="2:12" ht="15" x14ac:dyDescent="0.25">
      <c r="B5531" s="255" t="s">
        <v>2273</v>
      </c>
      <c r="C5531" s="256" t="s">
        <v>2292</v>
      </c>
      <c r="D5531" s="255" t="s">
        <v>462</v>
      </c>
      <c r="E5531" s="255" t="s">
        <v>3884</v>
      </c>
      <c r="F5531" s="518" t="s">
        <v>2283</v>
      </c>
      <c r="G5531" s="518"/>
      <c r="H5531" s="257" t="s">
        <v>892</v>
      </c>
      <c r="I5531" s="258">
        <v>1E-3</v>
      </c>
      <c r="J5531" s="259" t="s">
        <v>2929</v>
      </c>
      <c r="K5531" s="270" t="s">
        <v>3671</v>
      </c>
      <c r="L5531"/>
    </row>
    <row r="5532" spans="2:12" ht="15" x14ac:dyDescent="0.25">
      <c r="B5532" s="523" t="s">
        <v>2697</v>
      </c>
      <c r="C5532" s="522"/>
      <c r="D5532" s="522"/>
      <c r="E5532" s="522"/>
      <c r="F5532" s="522"/>
      <c r="G5532" s="522"/>
      <c r="H5532" s="522"/>
      <c r="I5532" s="522"/>
      <c r="J5532" s="522"/>
      <c r="K5532" s="522"/>
      <c r="L5532"/>
    </row>
    <row r="5533" spans="2:12" ht="15" x14ac:dyDescent="0.25">
      <c r="B5533" s="247" t="s">
        <v>38</v>
      </c>
      <c r="C5533" s="248" t="s">
        <v>24</v>
      </c>
      <c r="D5533" s="247" t="s">
        <v>50</v>
      </c>
      <c r="E5533" s="247" t="s">
        <v>45</v>
      </c>
      <c r="F5533" s="520" t="s">
        <v>2152</v>
      </c>
      <c r="G5533" s="522"/>
      <c r="H5533" s="249" t="s">
        <v>39</v>
      </c>
      <c r="I5533" s="248" t="s">
        <v>41</v>
      </c>
      <c r="J5533" s="248" t="s">
        <v>82</v>
      </c>
      <c r="K5533" s="248" t="s">
        <v>40</v>
      </c>
      <c r="L5533"/>
    </row>
    <row r="5534" spans="2:12" ht="15" x14ac:dyDescent="0.25">
      <c r="B5534" s="255" t="s">
        <v>2273</v>
      </c>
      <c r="C5534" s="256" t="s">
        <v>3937</v>
      </c>
      <c r="D5534" s="255" t="s">
        <v>462</v>
      </c>
      <c r="E5534" s="255" t="s">
        <v>3938</v>
      </c>
      <c r="F5534" s="518" t="s">
        <v>2283</v>
      </c>
      <c r="G5534" s="518"/>
      <c r="H5534" s="257" t="s">
        <v>292</v>
      </c>
      <c r="I5534" s="258">
        <v>1.01</v>
      </c>
      <c r="J5534" s="259" t="s">
        <v>3939</v>
      </c>
      <c r="K5534" s="270" t="s">
        <v>2243</v>
      </c>
      <c r="L5534"/>
    </row>
    <row r="5535" spans="2:12" ht="25.5" x14ac:dyDescent="0.25">
      <c r="B5535" s="255" t="s">
        <v>2273</v>
      </c>
      <c r="C5535" s="256" t="s">
        <v>2184</v>
      </c>
      <c r="D5535" s="255" t="s">
        <v>229</v>
      </c>
      <c r="E5535" s="255" t="s">
        <v>2185</v>
      </c>
      <c r="F5535" s="518" t="s">
        <v>2162</v>
      </c>
      <c r="G5535" s="518"/>
      <c r="H5535" s="257" t="s">
        <v>231</v>
      </c>
      <c r="I5535" s="258">
        <v>0.1</v>
      </c>
      <c r="J5535" s="259" t="s">
        <v>2222</v>
      </c>
      <c r="K5535" s="270" t="s">
        <v>3260</v>
      </c>
      <c r="L5535"/>
    </row>
    <row r="5536" spans="2:12" ht="15" x14ac:dyDescent="0.25">
      <c r="B5536" s="255" t="s">
        <v>2273</v>
      </c>
      <c r="C5536" s="256" t="s">
        <v>2491</v>
      </c>
      <c r="D5536" s="255" t="s">
        <v>462</v>
      </c>
      <c r="E5536" s="255" t="s">
        <v>3881</v>
      </c>
      <c r="F5536" s="518" t="s">
        <v>2283</v>
      </c>
      <c r="G5536" s="518"/>
      <c r="H5536" s="257" t="s">
        <v>892</v>
      </c>
      <c r="I5536" s="258">
        <v>1E-3</v>
      </c>
      <c r="J5536" s="259" t="s">
        <v>3882</v>
      </c>
      <c r="K5536" s="270" t="s">
        <v>2143</v>
      </c>
      <c r="L5536"/>
    </row>
    <row r="5537" spans="2:12" ht="25.5" x14ac:dyDescent="0.25">
      <c r="B5537" s="255" t="s">
        <v>2273</v>
      </c>
      <c r="C5537" s="256" t="s">
        <v>2160</v>
      </c>
      <c r="D5537" s="255" t="s">
        <v>229</v>
      </c>
      <c r="E5537" s="255" t="s">
        <v>2161</v>
      </c>
      <c r="F5537" s="518" t="s">
        <v>2162</v>
      </c>
      <c r="G5537" s="518"/>
      <c r="H5537" s="257" t="s">
        <v>231</v>
      </c>
      <c r="I5537" s="258">
        <v>0.1</v>
      </c>
      <c r="J5537" s="259" t="s">
        <v>2220</v>
      </c>
      <c r="K5537" s="270" t="s">
        <v>2945</v>
      </c>
      <c r="L5537"/>
    </row>
    <row r="5538" spans="2:12" ht="15" x14ac:dyDescent="0.25">
      <c r="B5538" s="255" t="s">
        <v>2273</v>
      </c>
      <c r="C5538" s="256" t="s">
        <v>2292</v>
      </c>
      <c r="D5538" s="255" t="s">
        <v>462</v>
      </c>
      <c r="E5538" s="255" t="s">
        <v>3884</v>
      </c>
      <c r="F5538" s="518" t="s">
        <v>2283</v>
      </c>
      <c r="G5538" s="518"/>
      <c r="H5538" s="257" t="s">
        <v>892</v>
      </c>
      <c r="I5538" s="258">
        <v>1E-3</v>
      </c>
      <c r="J5538" s="259" t="s">
        <v>2929</v>
      </c>
      <c r="K5538" s="270" t="s">
        <v>3671</v>
      </c>
      <c r="L5538"/>
    </row>
    <row r="5539" spans="2:12" ht="25.5" x14ac:dyDescent="0.25">
      <c r="B5539" s="260"/>
      <c r="C5539" s="260"/>
      <c r="D5539" s="260"/>
      <c r="E5539" s="260"/>
      <c r="F5539" s="260" t="s">
        <v>2274</v>
      </c>
      <c r="G5539" s="261">
        <v>1.99</v>
      </c>
      <c r="H5539" s="260" t="s">
        <v>2275</v>
      </c>
      <c r="I5539" s="261">
        <v>1.88</v>
      </c>
      <c r="J5539" s="260" t="s">
        <v>2276</v>
      </c>
      <c r="K5539" s="261">
        <v>3.87</v>
      </c>
      <c r="L5539"/>
    </row>
    <row r="5540" spans="2:12" ht="25.5" x14ac:dyDescent="0.25">
      <c r="B5540" s="260"/>
      <c r="C5540" s="260"/>
      <c r="D5540" s="260"/>
      <c r="E5540" s="260"/>
      <c r="F5540" s="260" t="s">
        <v>2277</v>
      </c>
      <c r="G5540" s="261">
        <v>0</v>
      </c>
      <c r="H5540" s="260"/>
      <c r="I5540" s="519" t="s">
        <v>2278</v>
      </c>
      <c r="J5540" s="519"/>
      <c r="K5540" s="261">
        <v>25.6</v>
      </c>
      <c r="L5540"/>
    </row>
    <row r="5541" spans="2:12" ht="15.75" thickBot="1" x14ac:dyDescent="0.3">
      <c r="B5541" s="222"/>
      <c r="C5541" s="222"/>
      <c r="D5541" s="222"/>
      <c r="E5541" s="222"/>
      <c r="F5541" s="222"/>
      <c r="G5541" s="222"/>
      <c r="H5541" s="222" t="s">
        <v>2279</v>
      </c>
      <c r="I5541" s="262" t="s">
        <v>3584</v>
      </c>
      <c r="J5541" s="222" t="s">
        <v>2280</v>
      </c>
      <c r="K5541" s="263">
        <v>10.24</v>
      </c>
      <c r="L5541"/>
    </row>
    <row r="5542" spans="2:12" ht="15.75" thickTop="1" x14ac:dyDescent="0.25">
      <c r="B5542" s="264"/>
      <c r="C5542" s="264"/>
      <c r="D5542" s="264"/>
      <c r="E5542" s="264"/>
      <c r="F5542" s="264"/>
      <c r="G5542" s="264"/>
      <c r="H5542" s="264"/>
      <c r="I5542" s="264"/>
      <c r="J5542" s="264"/>
      <c r="K5542" s="264"/>
      <c r="L5542"/>
    </row>
    <row r="5543" spans="2:12" ht="15" x14ac:dyDescent="0.25">
      <c r="B5543" s="247" t="s">
        <v>1634</v>
      </c>
      <c r="C5543" s="248" t="s">
        <v>24</v>
      </c>
      <c r="D5543" s="247" t="s">
        <v>50</v>
      </c>
      <c r="E5543" s="247" t="s">
        <v>45</v>
      </c>
      <c r="F5543" s="520" t="s">
        <v>2152</v>
      </c>
      <c r="G5543" s="520"/>
      <c r="H5543" s="249" t="s">
        <v>39</v>
      </c>
      <c r="I5543" s="248" t="s">
        <v>41</v>
      </c>
      <c r="J5543" s="248" t="s">
        <v>2271</v>
      </c>
      <c r="K5543" s="248" t="s">
        <v>82</v>
      </c>
      <c r="L5543" s="248" t="s">
        <v>40</v>
      </c>
    </row>
    <row r="5544" spans="2:12" ht="51" x14ac:dyDescent="0.25">
      <c r="B5544" s="250" t="s">
        <v>2272</v>
      </c>
      <c r="C5544" s="251" t="s">
        <v>1635</v>
      </c>
      <c r="D5544" s="250" t="s">
        <v>434</v>
      </c>
      <c r="E5544" s="250" t="s">
        <v>1636</v>
      </c>
      <c r="F5544" s="521" t="s">
        <v>2808</v>
      </c>
      <c r="G5544" s="521"/>
      <c r="H5544" s="252" t="s">
        <v>628</v>
      </c>
      <c r="I5544" s="253">
        <v>1</v>
      </c>
      <c r="J5544" s="254"/>
      <c r="K5544" s="254">
        <v>40.61</v>
      </c>
      <c r="L5544" s="254">
        <v>40.61</v>
      </c>
    </row>
    <row r="5545" spans="2:12" ht="25.5" x14ac:dyDescent="0.25">
      <c r="B5545" s="255" t="s">
        <v>2273</v>
      </c>
      <c r="C5545" s="256" t="s">
        <v>3940</v>
      </c>
      <c r="D5545" s="255" t="s">
        <v>434</v>
      </c>
      <c r="E5545" s="255" t="s">
        <v>3941</v>
      </c>
      <c r="F5545" s="518" t="s">
        <v>2283</v>
      </c>
      <c r="G5545" s="518"/>
      <c r="H5545" s="257" t="s">
        <v>628</v>
      </c>
      <c r="I5545" s="258">
        <v>1.0225</v>
      </c>
      <c r="J5545" s="258">
        <v>0</v>
      </c>
      <c r="K5545" s="259">
        <v>32.64</v>
      </c>
      <c r="L5545" s="259">
        <v>33.369999999999997</v>
      </c>
    </row>
    <row r="5546" spans="2:12" ht="25.5" x14ac:dyDescent="0.25">
      <c r="B5546" s="255" t="s">
        <v>2273</v>
      </c>
      <c r="C5546" s="256" t="s">
        <v>2163</v>
      </c>
      <c r="D5546" s="255" t="s">
        <v>229</v>
      </c>
      <c r="E5546" s="255" t="s">
        <v>2164</v>
      </c>
      <c r="F5546" s="518" t="s">
        <v>2162</v>
      </c>
      <c r="G5546" s="518"/>
      <c r="H5546" s="257" t="s">
        <v>231</v>
      </c>
      <c r="I5546" s="258">
        <v>0.18029999999999999</v>
      </c>
      <c r="J5546" s="258">
        <v>0</v>
      </c>
      <c r="K5546" s="259">
        <v>16.78</v>
      </c>
      <c r="L5546" s="259">
        <v>3.03</v>
      </c>
    </row>
    <row r="5547" spans="2:12" ht="25.5" x14ac:dyDescent="0.25">
      <c r="B5547" s="255" t="s">
        <v>2273</v>
      </c>
      <c r="C5547" s="256" t="s">
        <v>2184</v>
      </c>
      <c r="D5547" s="255" t="s">
        <v>229</v>
      </c>
      <c r="E5547" s="255" t="s">
        <v>2185</v>
      </c>
      <c r="F5547" s="518" t="s">
        <v>2162</v>
      </c>
      <c r="G5547" s="518"/>
      <c r="H5547" s="257" t="s">
        <v>231</v>
      </c>
      <c r="I5547" s="258">
        <v>0.18029999999999999</v>
      </c>
      <c r="J5547" s="258">
        <v>0</v>
      </c>
      <c r="K5547" s="259">
        <v>23.41</v>
      </c>
      <c r="L5547" s="259">
        <v>4.22</v>
      </c>
    </row>
    <row r="5548" spans="2:12" ht="25.5" x14ac:dyDescent="0.25">
      <c r="B5548" s="260"/>
      <c r="C5548" s="260"/>
      <c r="D5548" s="260"/>
      <c r="E5548" s="260"/>
      <c r="F5548" s="260"/>
      <c r="G5548" s="260" t="s">
        <v>2274</v>
      </c>
      <c r="H5548" s="261">
        <v>3.72</v>
      </c>
      <c r="I5548" s="260" t="s">
        <v>2275</v>
      </c>
      <c r="J5548" s="261">
        <v>3.52</v>
      </c>
      <c r="K5548" s="260" t="s">
        <v>2276</v>
      </c>
      <c r="L5548" s="261">
        <v>7.24</v>
      </c>
    </row>
    <row r="5549" spans="2:12" ht="25.5" x14ac:dyDescent="0.25">
      <c r="B5549" s="260"/>
      <c r="C5549" s="260"/>
      <c r="D5549" s="260"/>
      <c r="E5549" s="260"/>
      <c r="F5549" s="260"/>
      <c r="G5549" s="260" t="s">
        <v>2277</v>
      </c>
      <c r="H5549" s="261">
        <v>0</v>
      </c>
      <c r="I5549" s="519"/>
      <c r="J5549" s="519" t="s">
        <v>2278</v>
      </c>
      <c r="K5549" s="260"/>
      <c r="L5549" s="261">
        <v>40.61</v>
      </c>
    </row>
    <row r="5550" spans="2:12" ht="13.5" thickBot="1" x14ac:dyDescent="0.3">
      <c r="B5550" s="222"/>
      <c r="C5550" s="222"/>
      <c r="D5550" s="222"/>
      <c r="E5550" s="222"/>
      <c r="F5550" s="222"/>
      <c r="G5550" s="222"/>
      <c r="H5550" s="222"/>
      <c r="I5550" s="222" t="s">
        <v>2279</v>
      </c>
      <c r="J5550" s="262" t="s">
        <v>3942</v>
      </c>
      <c r="K5550" s="222" t="s">
        <v>2280</v>
      </c>
      <c r="L5550" s="263">
        <v>385.8</v>
      </c>
    </row>
    <row r="5551" spans="2:12" ht="13.5" thickTop="1" x14ac:dyDescent="0.25">
      <c r="B5551" s="264"/>
      <c r="C5551" s="264"/>
      <c r="D5551" s="264"/>
      <c r="E5551" s="264"/>
      <c r="F5551" s="264"/>
      <c r="G5551" s="264"/>
      <c r="H5551" s="264"/>
      <c r="I5551" s="264"/>
      <c r="J5551" s="264"/>
      <c r="K5551" s="264"/>
      <c r="L5551" s="264"/>
    </row>
    <row r="5552" spans="2:12" ht="15" x14ac:dyDescent="0.25">
      <c r="B5552" s="247" t="s">
        <v>1637</v>
      </c>
      <c r="C5552" s="248" t="s">
        <v>24</v>
      </c>
      <c r="D5552" s="247" t="s">
        <v>50</v>
      </c>
      <c r="E5552" s="247" t="s">
        <v>45</v>
      </c>
      <c r="F5552" s="520" t="s">
        <v>2152</v>
      </c>
      <c r="G5552" s="520"/>
      <c r="H5552" s="249" t="s">
        <v>39</v>
      </c>
      <c r="I5552" s="248" t="s">
        <v>41</v>
      </c>
      <c r="J5552" s="248" t="s">
        <v>2271</v>
      </c>
      <c r="K5552" s="248" t="s">
        <v>82</v>
      </c>
      <c r="L5552" s="248" t="s">
        <v>40</v>
      </c>
    </row>
    <row r="5553" spans="2:12" ht="51" x14ac:dyDescent="0.25">
      <c r="B5553" s="250" t="s">
        <v>2272</v>
      </c>
      <c r="C5553" s="251" t="s">
        <v>1638</v>
      </c>
      <c r="D5553" s="250" t="s">
        <v>434</v>
      </c>
      <c r="E5553" s="250" t="s">
        <v>1639</v>
      </c>
      <c r="F5553" s="521" t="s">
        <v>2808</v>
      </c>
      <c r="G5553" s="521"/>
      <c r="H5553" s="252" t="s">
        <v>628</v>
      </c>
      <c r="I5553" s="253">
        <v>1</v>
      </c>
      <c r="J5553" s="254"/>
      <c r="K5553" s="254">
        <v>69.819999999999993</v>
      </c>
      <c r="L5553" s="254">
        <v>69.819999999999993</v>
      </c>
    </row>
    <row r="5554" spans="2:12" ht="25.5" x14ac:dyDescent="0.25">
      <c r="B5554" s="255" t="s">
        <v>2273</v>
      </c>
      <c r="C5554" s="256" t="s">
        <v>3943</v>
      </c>
      <c r="D5554" s="255" t="s">
        <v>434</v>
      </c>
      <c r="E5554" s="255" t="s">
        <v>3944</v>
      </c>
      <c r="F5554" s="518" t="s">
        <v>2283</v>
      </c>
      <c r="G5554" s="518"/>
      <c r="H5554" s="257" t="s">
        <v>628</v>
      </c>
      <c r="I5554" s="258">
        <v>1.0225</v>
      </c>
      <c r="J5554" s="258">
        <v>0</v>
      </c>
      <c r="K5554" s="259">
        <v>56.15</v>
      </c>
      <c r="L5554" s="259">
        <v>57.41</v>
      </c>
    </row>
    <row r="5555" spans="2:12" ht="25.5" x14ac:dyDescent="0.25">
      <c r="B5555" s="255" t="s">
        <v>2273</v>
      </c>
      <c r="C5555" s="256" t="s">
        <v>2163</v>
      </c>
      <c r="D5555" s="255" t="s">
        <v>229</v>
      </c>
      <c r="E5555" s="255" t="s">
        <v>2164</v>
      </c>
      <c r="F5555" s="518" t="s">
        <v>2162</v>
      </c>
      <c r="G5555" s="518"/>
      <c r="H5555" s="257" t="s">
        <v>231</v>
      </c>
      <c r="I5555" s="258">
        <v>0.309</v>
      </c>
      <c r="J5555" s="258">
        <v>0</v>
      </c>
      <c r="K5555" s="259">
        <v>16.78</v>
      </c>
      <c r="L5555" s="259">
        <v>5.19</v>
      </c>
    </row>
    <row r="5556" spans="2:12" ht="25.5" x14ac:dyDescent="0.25">
      <c r="B5556" s="255" t="s">
        <v>2273</v>
      </c>
      <c r="C5556" s="256" t="s">
        <v>2184</v>
      </c>
      <c r="D5556" s="255" t="s">
        <v>229</v>
      </c>
      <c r="E5556" s="255" t="s">
        <v>2185</v>
      </c>
      <c r="F5556" s="518" t="s">
        <v>2162</v>
      </c>
      <c r="G5556" s="518"/>
      <c r="H5556" s="257" t="s">
        <v>231</v>
      </c>
      <c r="I5556" s="258">
        <v>0.309</v>
      </c>
      <c r="J5556" s="258">
        <v>0</v>
      </c>
      <c r="K5556" s="259">
        <v>23.41</v>
      </c>
      <c r="L5556" s="259">
        <v>7.23</v>
      </c>
    </row>
    <row r="5557" spans="2:12" ht="25.5" x14ac:dyDescent="0.25">
      <c r="B5557" s="260"/>
      <c r="C5557" s="260"/>
      <c r="D5557" s="260"/>
      <c r="E5557" s="260"/>
      <c r="F5557" s="260"/>
      <c r="G5557" s="260" t="s">
        <v>2274</v>
      </c>
      <c r="H5557" s="261">
        <v>6.37</v>
      </c>
      <c r="I5557" s="260" t="s">
        <v>2275</v>
      </c>
      <c r="J5557" s="261">
        <v>6.04</v>
      </c>
      <c r="K5557" s="260" t="s">
        <v>2276</v>
      </c>
      <c r="L5557" s="261">
        <v>12.41</v>
      </c>
    </row>
    <row r="5558" spans="2:12" ht="25.5" x14ac:dyDescent="0.25">
      <c r="B5558" s="260"/>
      <c r="C5558" s="260"/>
      <c r="D5558" s="260"/>
      <c r="E5558" s="260"/>
      <c r="F5558" s="260"/>
      <c r="G5558" s="260" t="s">
        <v>2277</v>
      </c>
      <c r="H5558" s="261">
        <v>0</v>
      </c>
      <c r="I5558" s="519"/>
      <c r="J5558" s="519" t="s">
        <v>2278</v>
      </c>
      <c r="K5558" s="260"/>
      <c r="L5558" s="261">
        <v>69.819999999999993</v>
      </c>
    </row>
    <row r="5559" spans="2:12" ht="13.5" thickBot="1" x14ac:dyDescent="0.3">
      <c r="B5559" s="222"/>
      <c r="C5559" s="222"/>
      <c r="D5559" s="222"/>
      <c r="E5559" s="222"/>
      <c r="F5559" s="222"/>
      <c r="G5559" s="222"/>
      <c r="H5559" s="222"/>
      <c r="I5559" s="222" t="s">
        <v>2279</v>
      </c>
      <c r="J5559" s="262" t="s">
        <v>3945</v>
      </c>
      <c r="K5559" s="222" t="s">
        <v>2280</v>
      </c>
      <c r="L5559" s="263">
        <v>377.03</v>
      </c>
    </row>
    <row r="5560" spans="2:12" ht="13.5" thickTop="1" x14ac:dyDescent="0.25">
      <c r="B5560" s="264"/>
      <c r="C5560" s="264"/>
      <c r="D5560" s="264"/>
      <c r="E5560" s="264"/>
      <c r="F5560" s="264"/>
      <c r="G5560" s="264"/>
      <c r="H5560" s="264"/>
      <c r="I5560" s="264"/>
      <c r="J5560" s="264"/>
      <c r="K5560" s="264"/>
      <c r="L5560" s="264"/>
    </row>
    <row r="5561" spans="2:12" ht="15" x14ac:dyDescent="0.25">
      <c r="B5561" s="247" t="s">
        <v>1640</v>
      </c>
      <c r="C5561" s="248" t="s">
        <v>24</v>
      </c>
      <c r="D5561" s="247" t="s">
        <v>50</v>
      </c>
      <c r="E5561" s="247" t="s">
        <v>45</v>
      </c>
      <c r="F5561" s="520" t="s">
        <v>2152</v>
      </c>
      <c r="G5561" s="520"/>
      <c r="H5561" s="249" t="s">
        <v>39</v>
      </c>
      <c r="I5561" s="248" t="s">
        <v>41</v>
      </c>
      <c r="J5561" s="248" t="s">
        <v>2271</v>
      </c>
      <c r="K5561" s="248" t="s">
        <v>82</v>
      </c>
      <c r="L5561" s="248" t="s">
        <v>40</v>
      </c>
    </row>
    <row r="5562" spans="2:12" ht="51" x14ac:dyDescent="0.25">
      <c r="B5562" s="250" t="s">
        <v>2272</v>
      </c>
      <c r="C5562" s="251" t="s">
        <v>1641</v>
      </c>
      <c r="D5562" s="250" t="s">
        <v>434</v>
      </c>
      <c r="E5562" s="250" t="s">
        <v>1642</v>
      </c>
      <c r="F5562" s="521" t="s">
        <v>2808</v>
      </c>
      <c r="G5562" s="521"/>
      <c r="H5562" s="252" t="s">
        <v>628</v>
      </c>
      <c r="I5562" s="253">
        <v>1</v>
      </c>
      <c r="J5562" s="254"/>
      <c r="K5562" s="254">
        <v>85.27</v>
      </c>
      <c r="L5562" s="254">
        <v>85.27</v>
      </c>
    </row>
    <row r="5563" spans="2:12" ht="25.5" x14ac:dyDescent="0.25">
      <c r="B5563" s="255" t="s">
        <v>2273</v>
      </c>
      <c r="C5563" s="256" t="s">
        <v>2184</v>
      </c>
      <c r="D5563" s="255" t="s">
        <v>229</v>
      </c>
      <c r="E5563" s="255" t="s">
        <v>2185</v>
      </c>
      <c r="F5563" s="518" t="s">
        <v>2162</v>
      </c>
      <c r="G5563" s="518"/>
      <c r="H5563" s="257" t="s">
        <v>231</v>
      </c>
      <c r="I5563" s="258">
        <v>0.309</v>
      </c>
      <c r="J5563" s="258">
        <v>0</v>
      </c>
      <c r="K5563" s="259">
        <v>23.41</v>
      </c>
      <c r="L5563" s="259">
        <v>7.23</v>
      </c>
    </row>
    <row r="5564" spans="2:12" ht="25.5" x14ac:dyDescent="0.25">
      <c r="B5564" s="255" t="s">
        <v>2273</v>
      </c>
      <c r="C5564" s="256" t="s">
        <v>3946</v>
      </c>
      <c r="D5564" s="255" t="s">
        <v>434</v>
      </c>
      <c r="E5564" s="255" t="s">
        <v>3947</v>
      </c>
      <c r="F5564" s="518" t="s">
        <v>2283</v>
      </c>
      <c r="G5564" s="518"/>
      <c r="H5564" s="257" t="s">
        <v>628</v>
      </c>
      <c r="I5564" s="258">
        <v>1.0225</v>
      </c>
      <c r="J5564" s="258">
        <v>0</v>
      </c>
      <c r="K5564" s="259">
        <v>71.260000000000005</v>
      </c>
      <c r="L5564" s="259">
        <v>72.86</v>
      </c>
    </row>
    <row r="5565" spans="2:12" ht="25.5" x14ac:dyDescent="0.25">
      <c r="B5565" s="255" t="s">
        <v>2273</v>
      </c>
      <c r="C5565" s="256" t="s">
        <v>2163</v>
      </c>
      <c r="D5565" s="255" t="s">
        <v>229</v>
      </c>
      <c r="E5565" s="255" t="s">
        <v>2164</v>
      </c>
      <c r="F5565" s="518" t="s">
        <v>2162</v>
      </c>
      <c r="G5565" s="518"/>
      <c r="H5565" s="257" t="s">
        <v>231</v>
      </c>
      <c r="I5565" s="258">
        <v>0.309</v>
      </c>
      <c r="J5565" s="258">
        <v>0</v>
      </c>
      <c r="K5565" s="259">
        <v>16.78</v>
      </c>
      <c r="L5565" s="259">
        <v>5.19</v>
      </c>
    </row>
    <row r="5566" spans="2:12" ht="25.5" x14ac:dyDescent="0.25">
      <c r="B5566" s="260"/>
      <c r="C5566" s="260"/>
      <c r="D5566" s="260"/>
      <c r="E5566" s="260"/>
      <c r="F5566" s="260"/>
      <c r="G5566" s="260" t="s">
        <v>2274</v>
      </c>
      <c r="H5566" s="261">
        <v>6.37</v>
      </c>
      <c r="I5566" s="260" t="s">
        <v>2275</v>
      </c>
      <c r="J5566" s="261">
        <v>6.04</v>
      </c>
      <c r="K5566" s="260" t="s">
        <v>2276</v>
      </c>
      <c r="L5566" s="261">
        <v>12.41</v>
      </c>
    </row>
    <row r="5567" spans="2:12" ht="25.5" x14ac:dyDescent="0.25">
      <c r="B5567" s="260"/>
      <c r="C5567" s="260"/>
      <c r="D5567" s="260"/>
      <c r="E5567" s="260"/>
      <c r="F5567" s="260"/>
      <c r="G5567" s="260" t="s">
        <v>2277</v>
      </c>
      <c r="H5567" s="261">
        <v>0</v>
      </c>
      <c r="I5567" s="519"/>
      <c r="J5567" s="519" t="s">
        <v>2278</v>
      </c>
      <c r="K5567" s="260"/>
      <c r="L5567" s="261">
        <v>85.27</v>
      </c>
    </row>
    <row r="5568" spans="2:12" ht="13.5" thickBot="1" x14ac:dyDescent="0.3">
      <c r="B5568" s="222"/>
      <c r="C5568" s="222"/>
      <c r="D5568" s="222"/>
      <c r="E5568" s="222"/>
      <c r="F5568" s="222"/>
      <c r="G5568" s="222"/>
      <c r="H5568" s="222"/>
      <c r="I5568" s="222" t="s">
        <v>2279</v>
      </c>
      <c r="J5568" s="262" t="s">
        <v>3948</v>
      </c>
      <c r="K5568" s="222" t="s">
        <v>2280</v>
      </c>
      <c r="L5568" s="263">
        <v>2447.25</v>
      </c>
    </row>
    <row r="5569" spans="2:12" ht="13.5" thickTop="1" x14ac:dyDescent="0.25">
      <c r="B5569" s="264"/>
      <c r="C5569" s="264"/>
      <c r="D5569" s="264"/>
      <c r="E5569" s="264"/>
      <c r="F5569" s="264"/>
      <c r="G5569" s="264"/>
      <c r="H5569" s="264"/>
      <c r="I5569" s="264"/>
      <c r="J5569" s="264"/>
      <c r="K5569" s="264"/>
      <c r="L5569" s="264"/>
    </row>
    <row r="5570" spans="2:12" ht="15" x14ac:dyDescent="0.25">
      <c r="B5570" s="247" t="s">
        <v>1643</v>
      </c>
      <c r="C5570" s="248" t="s">
        <v>24</v>
      </c>
      <c r="D5570" s="247" t="s">
        <v>50</v>
      </c>
      <c r="E5570" s="247" t="s">
        <v>45</v>
      </c>
      <c r="F5570" s="520" t="s">
        <v>2152</v>
      </c>
      <c r="G5570" s="520"/>
      <c r="H5570" s="249" t="s">
        <v>39</v>
      </c>
      <c r="I5570" s="248" t="s">
        <v>41</v>
      </c>
      <c r="J5570" s="248" t="s">
        <v>2271</v>
      </c>
      <c r="K5570" s="248" t="s">
        <v>82</v>
      </c>
      <c r="L5570" s="248" t="s">
        <v>40</v>
      </c>
    </row>
    <row r="5571" spans="2:12" ht="25.5" x14ac:dyDescent="0.25">
      <c r="B5571" s="250" t="s">
        <v>2272</v>
      </c>
      <c r="C5571" s="251" t="s">
        <v>1644</v>
      </c>
      <c r="D5571" s="250" t="s">
        <v>229</v>
      </c>
      <c r="E5571" s="250" t="s">
        <v>1645</v>
      </c>
      <c r="F5571" s="521">
        <v>8</v>
      </c>
      <c r="G5571" s="521"/>
      <c r="H5571" s="252" t="s">
        <v>279</v>
      </c>
      <c r="I5571" s="253">
        <v>1</v>
      </c>
      <c r="J5571" s="254"/>
      <c r="K5571" s="254">
        <v>474.01</v>
      </c>
      <c r="L5571" s="254">
        <v>474.01</v>
      </c>
    </row>
    <row r="5572" spans="2:12" ht="25.5" x14ac:dyDescent="0.25">
      <c r="B5572" s="255" t="s">
        <v>2273</v>
      </c>
      <c r="C5572" s="256" t="s">
        <v>2194</v>
      </c>
      <c r="D5572" s="255" t="s">
        <v>229</v>
      </c>
      <c r="E5572" s="255" t="s">
        <v>2195</v>
      </c>
      <c r="F5572" s="518" t="s">
        <v>2162</v>
      </c>
      <c r="G5572" s="518"/>
      <c r="H5572" s="257" t="s">
        <v>231</v>
      </c>
      <c r="I5572" s="258">
        <v>0.13880000000000001</v>
      </c>
      <c r="J5572" s="258">
        <v>0</v>
      </c>
      <c r="K5572" s="259">
        <v>18.36</v>
      </c>
      <c r="L5572" s="259">
        <v>2.5499999999999998</v>
      </c>
    </row>
    <row r="5573" spans="2:12" ht="25.5" x14ac:dyDescent="0.25">
      <c r="B5573" s="255" t="s">
        <v>2273</v>
      </c>
      <c r="C5573" s="256" t="s">
        <v>2165</v>
      </c>
      <c r="D5573" s="255" t="s">
        <v>229</v>
      </c>
      <c r="E5573" s="255" t="s">
        <v>2166</v>
      </c>
      <c r="F5573" s="518" t="s">
        <v>2162</v>
      </c>
      <c r="G5573" s="518"/>
      <c r="H5573" s="257" t="s">
        <v>231</v>
      </c>
      <c r="I5573" s="258">
        <v>6.1721000000000004</v>
      </c>
      <c r="J5573" s="258">
        <v>0</v>
      </c>
      <c r="K5573" s="259">
        <v>23.41</v>
      </c>
      <c r="L5573" s="259">
        <v>144.49</v>
      </c>
    </row>
    <row r="5574" spans="2:12" ht="25.5" x14ac:dyDescent="0.25">
      <c r="B5574" s="255" t="s">
        <v>2273</v>
      </c>
      <c r="C5574" s="256" t="s">
        <v>2160</v>
      </c>
      <c r="D5574" s="255" t="s">
        <v>229</v>
      </c>
      <c r="E5574" s="255" t="s">
        <v>2161</v>
      </c>
      <c r="F5574" s="518" t="s">
        <v>2162</v>
      </c>
      <c r="G5574" s="518"/>
      <c r="H5574" s="257" t="s">
        <v>231</v>
      </c>
      <c r="I5574" s="258">
        <v>9.7096</v>
      </c>
      <c r="J5574" s="258">
        <v>0</v>
      </c>
      <c r="K5574" s="259">
        <v>15.3</v>
      </c>
      <c r="L5574" s="259">
        <v>148.56</v>
      </c>
    </row>
    <row r="5575" spans="2:12" ht="25.5" x14ac:dyDescent="0.25">
      <c r="B5575" s="255" t="s">
        <v>2273</v>
      </c>
      <c r="C5575" s="256" t="s">
        <v>2297</v>
      </c>
      <c r="D5575" s="255" t="s">
        <v>229</v>
      </c>
      <c r="E5575" s="255" t="s">
        <v>2298</v>
      </c>
      <c r="F5575" s="518" t="s">
        <v>2283</v>
      </c>
      <c r="G5575" s="518"/>
      <c r="H5575" s="257" t="s">
        <v>284</v>
      </c>
      <c r="I5575" s="258">
        <v>2.2700000000000001E-2</v>
      </c>
      <c r="J5575" s="258">
        <v>0</v>
      </c>
      <c r="K5575" s="259">
        <v>151.24</v>
      </c>
      <c r="L5575" s="259">
        <v>3.43</v>
      </c>
    </row>
    <row r="5576" spans="2:12" ht="25.5" x14ac:dyDescent="0.25">
      <c r="B5576" s="255" t="s">
        <v>2273</v>
      </c>
      <c r="C5576" s="256" t="s">
        <v>2338</v>
      </c>
      <c r="D5576" s="255" t="s">
        <v>229</v>
      </c>
      <c r="E5576" s="255" t="s">
        <v>2339</v>
      </c>
      <c r="F5576" s="518" t="s">
        <v>2283</v>
      </c>
      <c r="G5576" s="518"/>
      <c r="H5576" s="257" t="s">
        <v>284</v>
      </c>
      <c r="I5576" s="258">
        <v>2.2700000000000001E-2</v>
      </c>
      <c r="J5576" s="258">
        <v>0</v>
      </c>
      <c r="K5576" s="259">
        <v>157.65</v>
      </c>
      <c r="L5576" s="259">
        <v>3.58</v>
      </c>
    </row>
    <row r="5577" spans="2:12" ht="25.5" x14ac:dyDescent="0.25">
      <c r="B5577" s="255" t="s">
        <v>2273</v>
      </c>
      <c r="C5577" s="256" t="s">
        <v>2445</v>
      </c>
      <c r="D5577" s="255" t="s">
        <v>229</v>
      </c>
      <c r="E5577" s="255" t="s">
        <v>2446</v>
      </c>
      <c r="F5577" s="518" t="s">
        <v>2283</v>
      </c>
      <c r="G5577" s="518"/>
      <c r="H5577" s="257" t="s">
        <v>360</v>
      </c>
      <c r="I5577" s="258">
        <v>34.553800000000003</v>
      </c>
      <c r="J5577" s="258">
        <v>0</v>
      </c>
      <c r="K5577" s="259">
        <v>0.64</v>
      </c>
      <c r="L5577" s="259">
        <v>22.11</v>
      </c>
    </row>
    <row r="5578" spans="2:12" ht="25.5" x14ac:dyDescent="0.25">
      <c r="B5578" s="255" t="s">
        <v>2273</v>
      </c>
      <c r="C5578" s="256" t="s">
        <v>2506</v>
      </c>
      <c r="D5578" s="255" t="s">
        <v>229</v>
      </c>
      <c r="E5578" s="255" t="s">
        <v>2507</v>
      </c>
      <c r="F5578" s="518" t="s">
        <v>2283</v>
      </c>
      <c r="G5578" s="518"/>
      <c r="H5578" s="257" t="s">
        <v>268</v>
      </c>
      <c r="I5578" s="258">
        <v>201.6</v>
      </c>
      <c r="J5578" s="258">
        <v>0</v>
      </c>
      <c r="K5578" s="259">
        <v>0.49</v>
      </c>
      <c r="L5578" s="259">
        <v>98.78</v>
      </c>
    </row>
    <row r="5579" spans="2:12" ht="25.5" x14ac:dyDescent="0.25">
      <c r="B5579" s="255" t="s">
        <v>2273</v>
      </c>
      <c r="C5579" s="256" t="s">
        <v>2522</v>
      </c>
      <c r="D5579" s="255" t="s">
        <v>229</v>
      </c>
      <c r="E5579" s="255" t="s">
        <v>2523</v>
      </c>
      <c r="F5579" s="518" t="s">
        <v>2283</v>
      </c>
      <c r="G5579" s="518"/>
      <c r="H5579" s="257" t="s">
        <v>360</v>
      </c>
      <c r="I5579" s="258">
        <v>0.86380000000000001</v>
      </c>
      <c r="J5579" s="258">
        <v>0</v>
      </c>
      <c r="K5579" s="259">
        <v>7.44</v>
      </c>
      <c r="L5579" s="259">
        <v>6.43</v>
      </c>
    </row>
    <row r="5580" spans="2:12" ht="25.5" x14ac:dyDescent="0.25">
      <c r="B5580" s="255" t="s">
        <v>2273</v>
      </c>
      <c r="C5580" s="256" t="s">
        <v>2516</v>
      </c>
      <c r="D5580" s="255" t="s">
        <v>229</v>
      </c>
      <c r="E5580" s="255" t="s">
        <v>2517</v>
      </c>
      <c r="F5580" s="518" t="s">
        <v>2283</v>
      </c>
      <c r="G5580" s="518"/>
      <c r="H5580" s="257" t="s">
        <v>360</v>
      </c>
      <c r="I5580" s="258">
        <v>20.551400000000001</v>
      </c>
      <c r="J5580" s="258">
        <v>0</v>
      </c>
      <c r="K5580" s="259">
        <v>0.94</v>
      </c>
      <c r="L5580" s="259">
        <v>19.32</v>
      </c>
    </row>
    <row r="5581" spans="2:12" ht="25.5" x14ac:dyDescent="0.25">
      <c r="B5581" s="255" t="s">
        <v>2273</v>
      </c>
      <c r="C5581" s="256" t="s">
        <v>2530</v>
      </c>
      <c r="D5581" s="255" t="s">
        <v>229</v>
      </c>
      <c r="E5581" s="255" t="s">
        <v>2531</v>
      </c>
      <c r="F5581" s="518" t="s">
        <v>2283</v>
      </c>
      <c r="G5581" s="518"/>
      <c r="H5581" s="257" t="s">
        <v>284</v>
      </c>
      <c r="I5581" s="258">
        <v>0.13730000000000001</v>
      </c>
      <c r="J5581" s="258">
        <v>0</v>
      </c>
      <c r="K5581" s="259">
        <v>180.8</v>
      </c>
      <c r="L5581" s="259">
        <v>24.82</v>
      </c>
    </row>
    <row r="5582" spans="2:12" ht="25.5" x14ac:dyDescent="0.25">
      <c r="B5582" s="260"/>
      <c r="C5582" s="260"/>
      <c r="D5582" s="260"/>
      <c r="E5582" s="260"/>
      <c r="F5582" s="260"/>
      <c r="G5582" s="260" t="s">
        <v>2274</v>
      </c>
      <c r="H5582" s="261">
        <v>151.80000000000001</v>
      </c>
      <c r="I5582" s="260" t="s">
        <v>2275</v>
      </c>
      <c r="J5582" s="261">
        <v>143.77000000000001</v>
      </c>
      <c r="K5582" s="260" t="s">
        <v>2276</v>
      </c>
      <c r="L5582" s="261">
        <v>295.57</v>
      </c>
    </row>
    <row r="5583" spans="2:12" ht="25.5" x14ac:dyDescent="0.25">
      <c r="B5583" s="260"/>
      <c r="C5583" s="260"/>
      <c r="D5583" s="260"/>
      <c r="E5583" s="260"/>
      <c r="F5583" s="260"/>
      <c r="G5583" s="260" t="s">
        <v>2277</v>
      </c>
      <c r="H5583" s="261">
        <v>0</v>
      </c>
      <c r="I5583" s="519"/>
      <c r="J5583" s="519" t="s">
        <v>2278</v>
      </c>
      <c r="K5583" s="260"/>
      <c r="L5583" s="261">
        <v>474.01</v>
      </c>
    </row>
    <row r="5584" spans="2:12" ht="13.5" thickBot="1" x14ac:dyDescent="0.3">
      <c r="B5584" s="222"/>
      <c r="C5584" s="222"/>
      <c r="D5584" s="222"/>
      <c r="E5584" s="222"/>
      <c r="F5584" s="222"/>
      <c r="G5584" s="222"/>
      <c r="H5584" s="222"/>
      <c r="I5584" s="222" t="s">
        <v>2279</v>
      </c>
      <c r="J5584" s="262" t="s">
        <v>2553</v>
      </c>
      <c r="K5584" s="222" t="s">
        <v>2280</v>
      </c>
      <c r="L5584" s="263">
        <v>474.01</v>
      </c>
    </row>
    <row r="5585" spans="2:12" ht="13.5" thickTop="1" x14ac:dyDescent="0.25">
      <c r="B5585" s="264"/>
      <c r="C5585" s="264"/>
      <c r="D5585" s="264"/>
      <c r="E5585" s="264"/>
      <c r="F5585" s="264"/>
      <c r="G5585" s="264"/>
      <c r="H5585" s="264"/>
      <c r="I5585" s="264"/>
      <c r="J5585" s="264"/>
      <c r="K5585" s="264"/>
      <c r="L5585" s="264"/>
    </row>
    <row r="5586" spans="2:12" ht="15" x14ac:dyDescent="0.25">
      <c r="B5586" s="247" t="s">
        <v>1646</v>
      </c>
      <c r="C5586" s="248" t="s">
        <v>24</v>
      </c>
      <c r="D5586" s="247" t="s">
        <v>50</v>
      </c>
      <c r="E5586" s="247" t="s">
        <v>45</v>
      </c>
      <c r="F5586" s="520" t="s">
        <v>2152</v>
      </c>
      <c r="G5586" s="520"/>
      <c r="H5586" s="249" t="s">
        <v>39</v>
      </c>
      <c r="I5586" s="248" t="s">
        <v>41</v>
      </c>
      <c r="J5586" s="248" t="s">
        <v>2271</v>
      </c>
      <c r="K5586" s="248" t="s">
        <v>82</v>
      </c>
      <c r="L5586" s="248" t="s">
        <v>40</v>
      </c>
    </row>
    <row r="5587" spans="2:12" ht="25.5" x14ac:dyDescent="0.25">
      <c r="B5587" s="250" t="s">
        <v>2272</v>
      </c>
      <c r="C5587" s="251" t="s">
        <v>1647</v>
      </c>
      <c r="D5587" s="250" t="s">
        <v>229</v>
      </c>
      <c r="E5587" s="250" t="s">
        <v>1648</v>
      </c>
      <c r="F5587" s="521">
        <v>8</v>
      </c>
      <c r="G5587" s="521"/>
      <c r="H5587" s="252" t="s">
        <v>240</v>
      </c>
      <c r="I5587" s="253">
        <v>1</v>
      </c>
      <c r="J5587" s="254"/>
      <c r="K5587" s="254">
        <v>80.41</v>
      </c>
      <c r="L5587" s="254">
        <v>80.41</v>
      </c>
    </row>
    <row r="5588" spans="2:12" ht="25.5" x14ac:dyDescent="0.25">
      <c r="B5588" s="255" t="s">
        <v>2273</v>
      </c>
      <c r="C5588" s="256" t="s">
        <v>2491</v>
      </c>
      <c r="D5588" s="255" t="s">
        <v>229</v>
      </c>
      <c r="E5588" s="255" t="s">
        <v>2492</v>
      </c>
      <c r="F5588" s="518" t="s">
        <v>2283</v>
      </c>
      <c r="G5588" s="518"/>
      <c r="H5588" s="257" t="s">
        <v>292</v>
      </c>
      <c r="I5588" s="258">
        <v>0.22570000000000001</v>
      </c>
      <c r="J5588" s="258">
        <v>0</v>
      </c>
      <c r="K5588" s="259">
        <v>12.78</v>
      </c>
      <c r="L5588" s="259">
        <v>2.88</v>
      </c>
    </row>
    <row r="5589" spans="2:12" ht="25.5" x14ac:dyDescent="0.25">
      <c r="B5589" s="255" t="s">
        <v>2273</v>
      </c>
      <c r="C5589" s="256" t="s">
        <v>2163</v>
      </c>
      <c r="D5589" s="255" t="s">
        <v>229</v>
      </c>
      <c r="E5589" s="255" t="s">
        <v>2164</v>
      </c>
      <c r="F5589" s="518" t="s">
        <v>2162</v>
      </c>
      <c r="G5589" s="518"/>
      <c r="H5589" s="257" t="s">
        <v>231</v>
      </c>
      <c r="I5589" s="258">
        <v>0.30480000000000002</v>
      </c>
      <c r="J5589" s="258">
        <v>0</v>
      </c>
      <c r="K5589" s="259">
        <v>16.78</v>
      </c>
      <c r="L5589" s="259">
        <v>5.1100000000000003</v>
      </c>
    </row>
    <row r="5590" spans="2:12" ht="25.5" x14ac:dyDescent="0.25">
      <c r="B5590" s="255" t="s">
        <v>2273</v>
      </c>
      <c r="C5590" s="256" t="s">
        <v>2536</v>
      </c>
      <c r="D5590" s="255" t="s">
        <v>229</v>
      </c>
      <c r="E5590" s="255" t="s">
        <v>2537</v>
      </c>
      <c r="F5590" s="518" t="s">
        <v>2283</v>
      </c>
      <c r="G5590" s="518"/>
      <c r="H5590" s="257" t="s">
        <v>360</v>
      </c>
      <c r="I5590" s="258">
        <v>6.8599999999999994E-2</v>
      </c>
      <c r="J5590" s="258">
        <v>0</v>
      </c>
      <c r="K5590" s="259">
        <v>14.5</v>
      </c>
      <c r="L5590" s="259">
        <v>0.99</v>
      </c>
    </row>
    <row r="5591" spans="2:12" ht="25.5" x14ac:dyDescent="0.25">
      <c r="B5591" s="255" t="s">
        <v>2273</v>
      </c>
      <c r="C5591" s="256" t="s">
        <v>2412</v>
      </c>
      <c r="D5591" s="255" t="s">
        <v>229</v>
      </c>
      <c r="E5591" s="255" t="s">
        <v>2413</v>
      </c>
      <c r="F5591" s="518" t="s">
        <v>2283</v>
      </c>
      <c r="G5591" s="518"/>
      <c r="H5591" s="257" t="s">
        <v>284</v>
      </c>
      <c r="I5591" s="258">
        <v>3.61E-2</v>
      </c>
      <c r="J5591" s="258">
        <v>0</v>
      </c>
      <c r="K5591" s="259">
        <v>157.54</v>
      </c>
      <c r="L5591" s="259">
        <v>5.69</v>
      </c>
    </row>
    <row r="5592" spans="2:12" ht="25.5" x14ac:dyDescent="0.25">
      <c r="B5592" s="255" t="s">
        <v>2273</v>
      </c>
      <c r="C5592" s="256" t="s">
        <v>2659</v>
      </c>
      <c r="D5592" s="255" t="s">
        <v>229</v>
      </c>
      <c r="E5592" s="255" t="s">
        <v>2660</v>
      </c>
      <c r="F5592" s="518" t="s">
        <v>2283</v>
      </c>
      <c r="G5592" s="518"/>
      <c r="H5592" s="257" t="s">
        <v>360</v>
      </c>
      <c r="I5592" s="258">
        <v>3.4860000000000002</v>
      </c>
      <c r="J5592" s="258">
        <v>0</v>
      </c>
      <c r="K5592" s="259">
        <v>8.33</v>
      </c>
      <c r="L5592" s="259">
        <v>29.04</v>
      </c>
    </row>
    <row r="5593" spans="2:12" ht="25.5" x14ac:dyDescent="0.25">
      <c r="B5593" s="255" t="s">
        <v>2273</v>
      </c>
      <c r="C5593" s="256" t="s">
        <v>2338</v>
      </c>
      <c r="D5593" s="255" t="s">
        <v>229</v>
      </c>
      <c r="E5593" s="255" t="s">
        <v>2339</v>
      </c>
      <c r="F5593" s="518" t="s">
        <v>2283</v>
      </c>
      <c r="G5593" s="518"/>
      <c r="H5593" s="257" t="s">
        <v>284</v>
      </c>
      <c r="I5593" s="258">
        <v>9.4000000000000004E-3</v>
      </c>
      <c r="J5593" s="258">
        <v>0</v>
      </c>
      <c r="K5593" s="259">
        <v>157.65</v>
      </c>
      <c r="L5593" s="259">
        <v>1.48</v>
      </c>
    </row>
    <row r="5594" spans="2:12" ht="25.5" x14ac:dyDescent="0.25">
      <c r="B5594" s="255" t="s">
        <v>2273</v>
      </c>
      <c r="C5594" s="256" t="s">
        <v>2682</v>
      </c>
      <c r="D5594" s="255" t="s">
        <v>229</v>
      </c>
      <c r="E5594" s="255" t="s">
        <v>2683</v>
      </c>
      <c r="F5594" s="518" t="s">
        <v>2283</v>
      </c>
      <c r="G5594" s="518"/>
      <c r="H5594" s="257" t="s">
        <v>240</v>
      </c>
      <c r="I5594" s="258">
        <v>0.1913</v>
      </c>
      <c r="J5594" s="258">
        <v>0</v>
      </c>
      <c r="K5594" s="259">
        <v>34.51</v>
      </c>
      <c r="L5594" s="259">
        <v>6.6</v>
      </c>
    </row>
    <row r="5595" spans="2:12" ht="25.5" x14ac:dyDescent="0.25">
      <c r="B5595" s="255" t="s">
        <v>2273</v>
      </c>
      <c r="C5595" s="256" t="s">
        <v>2297</v>
      </c>
      <c r="D5595" s="255" t="s">
        <v>229</v>
      </c>
      <c r="E5595" s="255" t="s">
        <v>2298</v>
      </c>
      <c r="F5595" s="518" t="s">
        <v>2283</v>
      </c>
      <c r="G5595" s="518"/>
      <c r="H5595" s="257" t="s">
        <v>284</v>
      </c>
      <c r="I5595" s="258">
        <v>2.8000000000000001E-2</v>
      </c>
      <c r="J5595" s="258">
        <v>0</v>
      </c>
      <c r="K5595" s="259">
        <v>151.24</v>
      </c>
      <c r="L5595" s="259">
        <v>4.2300000000000004</v>
      </c>
    </row>
    <row r="5596" spans="2:12" ht="25.5" x14ac:dyDescent="0.25">
      <c r="B5596" s="255" t="s">
        <v>2273</v>
      </c>
      <c r="C5596" s="256" t="s">
        <v>2445</v>
      </c>
      <c r="D5596" s="255" t="s">
        <v>229</v>
      </c>
      <c r="E5596" s="255" t="s">
        <v>2446</v>
      </c>
      <c r="F5596" s="518" t="s">
        <v>2283</v>
      </c>
      <c r="G5596" s="518"/>
      <c r="H5596" s="257" t="s">
        <v>360</v>
      </c>
      <c r="I5596" s="258">
        <v>14.2592</v>
      </c>
      <c r="J5596" s="258">
        <v>0</v>
      </c>
      <c r="K5596" s="259">
        <v>0.64</v>
      </c>
      <c r="L5596" s="259">
        <v>9.1300000000000008</v>
      </c>
    </row>
    <row r="5597" spans="2:12" ht="25.5" x14ac:dyDescent="0.25">
      <c r="B5597" s="255" t="s">
        <v>2273</v>
      </c>
      <c r="C5597" s="256" t="s">
        <v>2180</v>
      </c>
      <c r="D5597" s="255" t="s">
        <v>229</v>
      </c>
      <c r="E5597" s="255" t="s">
        <v>2181</v>
      </c>
      <c r="F5597" s="518" t="s">
        <v>2162</v>
      </c>
      <c r="G5597" s="518"/>
      <c r="H5597" s="257" t="s">
        <v>231</v>
      </c>
      <c r="I5597" s="258">
        <v>0.2429</v>
      </c>
      <c r="J5597" s="258">
        <v>0</v>
      </c>
      <c r="K5597" s="259">
        <v>23.41</v>
      </c>
      <c r="L5597" s="259">
        <v>5.69</v>
      </c>
    </row>
    <row r="5598" spans="2:12" ht="25.5" x14ac:dyDescent="0.25">
      <c r="B5598" s="255" t="s">
        <v>2273</v>
      </c>
      <c r="C5598" s="256" t="s">
        <v>2169</v>
      </c>
      <c r="D5598" s="255" t="s">
        <v>229</v>
      </c>
      <c r="E5598" s="255" t="s">
        <v>2170</v>
      </c>
      <c r="F5598" s="518" t="s">
        <v>2162</v>
      </c>
      <c r="G5598" s="518"/>
      <c r="H5598" s="257" t="s">
        <v>231</v>
      </c>
      <c r="I5598" s="258">
        <v>5.9200000000000003E-2</v>
      </c>
      <c r="J5598" s="258">
        <v>0</v>
      </c>
      <c r="K5598" s="259">
        <v>23.41</v>
      </c>
      <c r="L5598" s="259">
        <v>1.39</v>
      </c>
    </row>
    <row r="5599" spans="2:12" ht="25.5" x14ac:dyDescent="0.25">
      <c r="B5599" s="255" t="s">
        <v>2273</v>
      </c>
      <c r="C5599" s="256" t="s">
        <v>2664</v>
      </c>
      <c r="D5599" s="255" t="s">
        <v>229</v>
      </c>
      <c r="E5599" s="255" t="s">
        <v>2665</v>
      </c>
      <c r="F5599" s="518" t="s">
        <v>2283</v>
      </c>
      <c r="G5599" s="518"/>
      <c r="H5599" s="257" t="s">
        <v>360</v>
      </c>
      <c r="I5599" s="258">
        <v>0.29020000000000001</v>
      </c>
      <c r="J5599" s="258">
        <v>0</v>
      </c>
      <c r="K5599" s="259">
        <v>6.85</v>
      </c>
      <c r="L5599" s="259">
        <v>1.99</v>
      </c>
    </row>
    <row r="5600" spans="2:12" ht="25.5" x14ac:dyDescent="0.25">
      <c r="B5600" s="255" t="s">
        <v>2273</v>
      </c>
      <c r="C5600" s="256" t="s">
        <v>2439</v>
      </c>
      <c r="D5600" s="255" t="s">
        <v>229</v>
      </c>
      <c r="E5600" s="255" t="s">
        <v>2440</v>
      </c>
      <c r="F5600" s="518" t="s">
        <v>2283</v>
      </c>
      <c r="G5600" s="518"/>
      <c r="H5600" s="257" t="s">
        <v>360</v>
      </c>
      <c r="I5600" s="258">
        <v>1.11E-2</v>
      </c>
      <c r="J5600" s="258">
        <v>0</v>
      </c>
      <c r="K5600" s="259">
        <v>20.86</v>
      </c>
      <c r="L5600" s="259">
        <v>0.23</v>
      </c>
    </row>
    <row r="5601" spans="2:12" ht="25.5" x14ac:dyDescent="0.25">
      <c r="B5601" s="255" t="s">
        <v>2273</v>
      </c>
      <c r="C5601" s="256" t="s">
        <v>2194</v>
      </c>
      <c r="D5601" s="255" t="s">
        <v>229</v>
      </c>
      <c r="E5601" s="255" t="s">
        <v>2195</v>
      </c>
      <c r="F5601" s="518" t="s">
        <v>2162</v>
      </c>
      <c r="G5601" s="518"/>
      <c r="H5601" s="257" t="s">
        <v>231</v>
      </c>
      <c r="I5601" s="258">
        <v>2.87E-2</v>
      </c>
      <c r="J5601" s="258">
        <v>0</v>
      </c>
      <c r="K5601" s="259">
        <v>18.36</v>
      </c>
      <c r="L5601" s="259">
        <v>0.53</v>
      </c>
    </row>
    <row r="5602" spans="2:12" ht="25.5" x14ac:dyDescent="0.25">
      <c r="B5602" s="255" t="s">
        <v>2273</v>
      </c>
      <c r="C5602" s="256" t="s">
        <v>2167</v>
      </c>
      <c r="D5602" s="255" t="s">
        <v>229</v>
      </c>
      <c r="E5602" s="255" t="s">
        <v>2168</v>
      </c>
      <c r="F5602" s="518" t="s">
        <v>2162</v>
      </c>
      <c r="G5602" s="518"/>
      <c r="H5602" s="257" t="s">
        <v>231</v>
      </c>
      <c r="I5602" s="258">
        <v>2.87E-2</v>
      </c>
      <c r="J5602" s="258">
        <v>0</v>
      </c>
      <c r="K5602" s="259">
        <v>23.41</v>
      </c>
      <c r="L5602" s="259">
        <v>0.67</v>
      </c>
    </row>
    <row r="5603" spans="2:12" ht="25.5" x14ac:dyDescent="0.25">
      <c r="B5603" s="255" t="s">
        <v>2273</v>
      </c>
      <c r="C5603" s="256" t="s">
        <v>2160</v>
      </c>
      <c r="D5603" s="255" t="s">
        <v>229</v>
      </c>
      <c r="E5603" s="255" t="s">
        <v>2161</v>
      </c>
      <c r="F5603" s="518" t="s">
        <v>2162</v>
      </c>
      <c r="G5603" s="518"/>
      <c r="H5603" s="257" t="s">
        <v>231</v>
      </c>
      <c r="I5603" s="258">
        <v>0.316</v>
      </c>
      <c r="J5603" s="258">
        <v>0</v>
      </c>
      <c r="K5603" s="259">
        <v>15.3</v>
      </c>
      <c r="L5603" s="259">
        <v>4.83</v>
      </c>
    </row>
    <row r="5604" spans="2:12" ht="25.5" x14ac:dyDescent="0.25">
      <c r="B5604" s="260"/>
      <c r="C5604" s="260"/>
      <c r="D5604" s="260"/>
      <c r="E5604" s="260"/>
      <c r="F5604" s="260"/>
      <c r="G5604" s="260" t="s">
        <v>2274</v>
      </c>
      <c r="H5604" s="261">
        <v>9.34</v>
      </c>
      <c r="I5604" s="260" t="s">
        <v>2275</v>
      </c>
      <c r="J5604" s="261">
        <v>8.85</v>
      </c>
      <c r="K5604" s="260" t="s">
        <v>2276</v>
      </c>
      <c r="L5604" s="261">
        <v>18.190000000000001</v>
      </c>
    </row>
    <row r="5605" spans="2:12" ht="25.5" x14ac:dyDescent="0.25">
      <c r="B5605" s="260"/>
      <c r="C5605" s="260"/>
      <c r="D5605" s="260"/>
      <c r="E5605" s="260"/>
      <c r="F5605" s="260"/>
      <c r="G5605" s="260" t="s">
        <v>2277</v>
      </c>
      <c r="H5605" s="261">
        <v>0</v>
      </c>
      <c r="I5605" s="519"/>
      <c r="J5605" s="519" t="s">
        <v>2278</v>
      </c>
      <c r="K5605" s="260"/>
      <c r="L5605" s="261">
        <v>80.41</v>
      </c>
    </row>
    <row r="5606" spans="2:12" ht="13.5" thickBot="1" x14ac:dyDescent="0.3">
      <c r="B5606" s="222"/>
      <c r="C5606" s="222"/>
      <c r="D5606" s="222"/>
      <c r="E5606" s="222"/>
      <c r="F5606" s="222"/>
      <c r="G5606" s="222"/>
      <c r="H5606" s="222"/>
      <c r="I5606" s="222" t="s">
        <v>2279</v>
      </c>
      <c r="J5606" s="262" t="s">
        <v>2148</v>
      </c>
      <c r="K5606" s="222" t="s">
        <v>2280</v>
      </c>
      <c r="L5606" s="263">
        <v>28.95</v>
      </c>
    </row>
    <row r="5607" spans="2:12" ht="13.5" thickTop="1" x14ac:dyDescent="0.25">
      <c r="B5607" s="264"/>
      <c r="C5607" s="264"/>
      <c r="D5607" s="264"/>
      <c r="E5607" s="264"/>
      <c r="F5607" s="264"/>
      <c r="G5607" s="264"/>
      <c r="H5607" s="264"/>
      <c r="I5607" s="264"/>
      <c r="J5607" s="264"/>
      <c r="K5607" s="264"/>
      <c r="L5607" s="264"/>
    </row>
    <row r="5608" spans="2:12" ht="15" x14ac:dyDescent="0.25">
      <c r="B5608" s="247" t="s">
        <v>1649</v>
      </c>
      <c r="C5608" s="248" t="s">
        <v>24</v>
      </c>
      <c r="D5608" s="247" t="s">
        <v>50</v>
      </c>
      <c r="E5608" s="247" t="s">
        <v>45</v>
      </c>
      <c r="F5608" s="520" t="s">
        <v>2152</v>
      </c>
      <c r="G5608" s="520"/>
      <c r="H5608" s="249" t="s">
        <v>39</v>
      </c>
      <c r="I5608" s="248" t="s">
        <v>41</v>
      </c>
      <c r="J5608" s="248" t="s">
        <v>2271</v>
      </c>
      <c r="K5608" s="248" t="s">
        <v>82</v>
      </c>
      <c r="L5608" s="248" t="s">
        <v>40</v>
      </c>
    </row>
    <row r="5609" spans="2:12" ht="51" x14ac:dyDescent="0.25">
      <c r="B5609" s="250" t="s">
        <v>2272</v>
      </c>
      <c r="C5609" s="251" t="s">
        <v>1650</v>
      </c>
      <c r="D5609" s="250" t="s">
        <v>434</v>
      </c>
      <c r="E5609" s="250" t="s">
        <v>1651</v>
      </c>
      <c r="F5609" s="521" t="s">
        <v>3949</v>
      </c>
      <c r="G5609" s="521"/>
      <c r="H5609" s="252" t="s">
        <v>428</v>
      </c>
      <c r="I5609" s="253">
        <v>1</v>
      </c>
      <c r="J5609" s="254"/>
      <c r="K5609" s="254">
        <v>660.2</v>
      </c>
      <c r="L5609" s="254">
        <v>660.2</v>
      </c>
    </row>
    <row r="5610" spans="2:12" ht="25.5" x14ac:dyDescent="0.25">
      <c r="B5610" s="255" t="s">
        <v>2273</v>
      </c>
      <c r="C5610" s="256" t="s">
        <v>3950</v>
      </c>
      <c r="D5610" s="255" t="s">
        <v>434</v>
      </c>
      <c r="E5610" s="255" t="s">
        <v>3951</v>
      </c>
      <c r="F5610" s="518" t="s">
        <v>2283</v>
      </c>
      <c r="G5610" s="518"/>
      <c r="H5610" s="257" t="s">
        <v>428</v>
      </c>
      <c r="I5610" s="258">
        <v>2</v>
      </c>
      <c r="J5610" s="258">
        <v>0</v>
      </c>
      <c r="K5610" s="259">
        <v>4.5999999999999996</v>
      </c>
      <c r="L5610" s="259">
        <v>9.1999999999999993</v>
      </c>
    </row>
    <row r="5611" spans="2:12" ht="25.5" x14ac:dyDescent="0.25">
      <c r="B5611" s="255" t="s">
        <v>2273</v>
      </c>
      <c r="C5611" s="256" t="s">
        <v>3952</v>
      </c>
      <c r="D5611" s="255" t="s">
        <v>434</v>
      </c>
      <c r="E5611" s="255" t="s">
        <v>3953</v>
      </c>
      <c r="F5611" s="518" t="s">
        <v>2283</v>
      </c>
      <c r="G5611" s="518"/>
      <c r="H5611" s="257" t="s">
        <v>428</v>
      </c>
      <c r="I5611" s="258">
        <v>2</v>
      </c>
      <c r="J5611" s="258">
        <v>0</v>
      </c>
      <c r="K5611" s="259">
        <v>28.29</v>
      </c>
      <c r="L5611" s="259">
        <v>56.58</v>
      </c>
    </row>
    <row r="5612" spans="2:12" ht="25.5" x14ac:dyDescent="0.25">
      <c r="B5612" s="255" t="s">
        <v>2273</v>
      </c>
      <c r="C5612" s="256" t="s">
        <v>2520</v>
      </c>
      <c r="D5612" s="255" t="s">
        <v>229</v>
      </c>
      <c r="E5612" s="255" t="s">
        <v>2521</v>
      </c>
      <c r="F5612" s="518" t="s">
        <v>2283</v>
      </c>
      <c r="G5612" s="518"/>
      <c r="H5612" s="257" t="s">
        <v>292</v>
      </c>
      <c r="I5612" s="258">
        <v>0.24479999999999999</v>
      </c>
      <c r="J5612" s="258">
        <v>0</v>
      </c>
      <c r="K5612" s="259">
        <v>0.35</v>
      </c>
      <c r="L5612" s="259">
        <v>0.09</v>
      </c>
    </row>
    <row r="5613" spans="2:12" ht="25.5" x14ac:dyDescent="0.25">
      <c r="B5613" s="255" t="s">
        <v>2273</v>
      </c>
      <c r="C5613" s="256" t="s">
        <v>3954</v>
      </c>
      <c r="D5613" s="255" t="s">
        <v>434</v>
      </c>
      <c r="E5613" s="255" t="s">
        <v>3955</v>
      </c>
      <c r="F5613" s="518" t="s">
        <v>2283</v>
      </c>
      <c r="G5613" s="518"/>
      <c r="H5613" s="257" t="s">
        <v>428</v>
      </c>
      <c r="I5613" s="258">
        <v>3</v>
      </c>
      <c r="J5613" s="258">
        <v>0</v>
      </c>
      <c r="K5613" s="259">
        <v>65.77</v>
      </c>
      <c r="L5613" s="259">
        <v>197.31</v>
      </c>
    </row>
    <row r="5614" spans="2:12" ht="25.5" x14ac:dyDescent="0.25">
      <c r="B5614" s="255" t="s">
        <v>2273</v>
      </c>
      <c r="C5614" s="256" t="s">
        <v>2163</v>
      </c>
      <c r="D5614" s="255" t="s">
        <v>229</v>
      </c>
      <c r="E5614" s="255" t="s">
        <v>2164</v>
      </c>
      <c r="F5614" s="518" t="s">
        <v>2162</v>
      </c>
      <c r="G5614" s="518"/>
      <c r="H5614" s="257" t="s">
        <v>231</v>
      </c>
      <c r="I5614" s="258">
        <v>1.992</v>
      </c>
      <c r="J5614" s="258">
        <v>0</v>
      </c>
      <c r="K5614" s="259">
        <v>16.78</v>
      </c>
      <c r="L5614" s="259">
        <v>33.43</v>
      </c>
    </row>
    <row r="5615" spans="2:12" ht="25.5" x14ac:dyDescent="0.25">
      <c r="B5615" s="255" t="s">
        <v>2273</v>
      </c>
      <c r="C5615" s="256" t="s">
        <v>3956</v>
      </c>
      <c r="D5615" s="255" t="s">
        <v>434</v>
      </c>
      <c r="E5615" s="255" t="s">
        <v>3957</v>
      </c>
      <c r="F5615" s="518" t="s">
        <v>2283</v>
      </c>
      <c r="G5615" s="518"/>
      <c r="H5615" s="257" t="s">
        <v>628</v>
      </c>
      <c r="I5615" s="258">
        <v>0.31169999999999998</v>
      </c>
      <c r="J5615" s="258">
        <v>0</v>
      </c>
      <c r="K5615" s="259">
        <v>35.78</v>
      </c>
      <c r="L5615" s="259">
        <v>11.15</v>
      </c>
    </row>
    <row r="5616" spans="2:12" ht="25.5" x14ac:dyDescent="0.25">
      <c r="B5616" s="255" t="s">
        <v>2273</v>
      </c>
      <c r="C5616" s="256" t="s">
        <v>2976</v>
      </c>
      <c r="D5616" s="255" t="s">
        <v>434</v>
      </c>
      <c r="E5616" s="255" t="s">
        <v>3356</v>
      </c>
      <c r="F5616" s="518" t="s">
        <v>2283</v>
      </c>
      <c r="G5616" s="518"/>
      <c r="H5616" s="257" t="s">
        <v>428</v>
      </c>
      <c r="I5616" s="258">
        <v>0.24479999999999999</v>
      </c>
      <c r="J5616" s="258">
        <v>0</v>
      </c>
      <c r="K5616" s="259">
        <v>13.09</v>
      </c>
      <c r="L5616" s="259">
        <v>3.2</v>
      </c>
    </row>
    <row r="5617" spans="2:12" ht="25.5" x14ac:dyDescent="0.25">
      <c r="B5617" s="255" t="s">
        <v>2273</v>
      </c>
      <c r="C5617" s="256" t="s">
        <v>3958</v>
      </c>
      <c r="D5617" s="255" t="s">
        <v>434</v>
      </c>
      <c r="E5617" s="255" t="s">
        <v>3959</v>
      </c>
      <c r="F5617" s="518" t="s">
        <v>2283</v>
      </c>
      <c r="G5617" s="518"/>
      <c r="H5617" s="257" t="s">
        <v>428</v>
      </c>
      <c r="I5617" s="258">
        <v>2</v>
      </c>
      <c r="J5617" s="258">
        <v>0</v>
      </c>
      <c r="K5617" s="259">
        <v>42.2</v>
      </c>
      <c r="L5617" s="259">
        <v>84.4</v>
      </c>
    </row>
    <row r="5618" spans="2:12" ht="25.5" x14ac:dyDescent="0.25">
      <c r="B5618" s="255" t="s">
        <v>2273</v>
      </c>
      <c r="C5618" s="256" t="s">
        <v>2184</v>
      </c>
      <c r="D5618" s="255" t="s">
        <v>229</v>
      </c>
      <c r="E5618" s="255" t="s">
        <v>2185</v>
      </c>
      <c r="F5618" s="518" t="s">
        <v>2162</v>
      </c>
      <c r="G5618" s="518"/>
      <c r="H5618" s="257" t="s">
        <v>231</v>
      </c>
      <c r="I5618" s="258">
        <v>6.5736999999999997</v>
      </c>
      <c r="J5618" s="258">
        <v>0</v>
      </c>
      <c r="K5618" s="259">
        <v>23.41</v>
      </c>
      <c r="L5618" s="259">
        <v>153.88999999999999</v>
      </c>
    </row>
    <row r="5619" spans="2:12" ht="25.5" x14ac:dyDescent="0.25">
      <c r="B5619" s="255" t="s">
        <v>2273</v>
      </c>
      <c r="C5619" s="256" t="s">
        <v>2801</v>
      </c>
      <c r="D5619" s="255" t="s">
        <v>229</v>
      </c>
      <c r="E5619" s="255" t="s">
        <v>2802</v>
      </c>
      <c r="F5619" s="518" t="s">
        <v>2283</v>
      </c>
      <c r="G5619" s="518"/>
      <c r="H5619" s="257" t="s">
        <v>268</v>
      </c>
      <c r="I5619" s="258">
        <v>6</v>
      </c>
      <c r="J5619" s="258">
        <v>0</v>
      </c>
      <c r="K5619" s="259">
        <v>9.8000000000000007</v>
      </c>
      <c r="L5619" s="259">
        <v>58.8</v>
      </c>
    </row>
    <row r="5620" spans="2:12" ht="25.5" x14ac:dyDescent="0.25">
      <c r="B5620" s="255" t="s">
        <v>2273</v>
      </c>
      <c r="C5620" s="256" t="s">
        <v>2977</v>
      </c>
      <c r="D5620" s="255" t="s">
        <v>434</v>
      </c>
      <c r="E5620" s="255" t="s">
        <v>2978</v>
      </c>
      <c r="F5620" s="518" t="s">
        <v>2283</v>
      </c>
      <c r="G5620" s="518"/>
      <c r="H5620" s="257" t="s">
        <v>428</v>
      </c>
      <c r="I5620" s="258">
        <v>3</v>
      </c>
      <c r="J5620" s="258">
        <v>0</v>
      </c>
      <c r="K5620" s="259">
        <v>17.39</v>
      </c>
      <c r="L5620" s="259">
        <v>52.17</v>
      </c>
    </row>
    <row r="5621" spans="2:12" ht="25.5" x14ac:dyDescent="0.25">
      <c r="B5621" s="260"/>
      <c r="C5621" s="260"/>
      <c r="D5621" s="260"/>
      <c r="E5621" s="260"/>
      <c r="F5621" s="260"/>
      <c r="G5621" s="260" t="s">
        <v>2274</v>
      </c>
      <c r="H5621" s="261">
        <v>96.2</v>
      </c>
      <c r="I5621" s="260" t="s">
        <v>2275</v>
      </c>
      <c r="J5621" s="261">
        <v>91.11</v>
      </c>
      <c r="K5621" s="260" t="s">
        <v>2276</v>
      </c>
      <c r="L5621" s="261">
        <v>187.31</v>
      </c>
    </row>
    <row r="5622" spans="2:12" ht="25.5" x14ac:dyDescent="0.25">
      <c r="B5622" s="260"/>
      <c r="C5622" s="260"/>
      <c r="D5622" s="260"/>
      <c r="E5622" s="260"/>
      <c r="F5622" s="260"/>
      <c r="G5622" s="260" t="s">
        <v>2277</v>
      </c>
      <c r="H5622" s="261">
        <v>0</v>
      </c>
      <c r="I5622" s="519"/>
      <c r="J5622" s="519" t="s">
        <v>2278</v>
      </c>
      <c r="K5622" s="260"/>
      <c r="L5622" s="261">
        <v>660.2</v>
      </c>
    </row>
    <row r="5623" spans="2:12" ht="13.5" thickBot="1" x14ac:dyDescent="0.3">
      <c r="B5623" s="222"/>
      <c r="C5623" s="222"/>
      <c r="D5623" s="222"/>
      <c r="E5623" s="222"/>
      <c r="F5623" s="222"/>
      <c r="G5623" s="222"/>
      <c r="H5623" s="222"/>
      <c r="I5623" s="222" t="s">
        <v>2279</v>
      </c>
      <c r="J5623" s="262" t="s">
        <v>2553</v>
      </c>
      <c r="K5623" s="222" t="s">
        <v>2280</v>
      </c>
      <c r="L5623" s="263">
        <v>660.2</v>
      </c>
    </row>
    <row r="5624" spans="2:12" ht="13.5" thickTop="1" x14ac:dyDescent="0.25">
      <c r="B5624" s="264"/>
      <c r="C5624" s="264"/>
      <c r="D5624" s="264"/>
      <c r="E5624" s="264"/>
      <c r="F5624" s="264"/>
      <c r="G5624" s="264"/>
      <c r="H5624" s="264"/>
      <c r="I5624" s="264"/>
      <c r="J5624" s="264"/>
      <c r="K5624" s="264"/>
      <c r="L5624" s="264"/>
    </row>
    <row r="5625" spans="2:12" ht="15" x14ac:dyDescent="0.25">
      <c r="B5625" s="247" t="s">
        <v>1652</v>
      </c>
      <c r="C5625" s="248" t="s">
        <v>24</v>
      </c>
      <c r="D5625" s="247" t="s">
        <v>50</v>
      </c>
      <c r="E5625" s="247" t="s">
        <v>45</v>
      </c>
      <c r="F5625" s="520" t="s">
        <v>2152</v>
      </c>
      <c r="G5625" s="520"/>
      <c r="H5625" s="249" t="s">
        <v>39</v>
      </c>
      <c r="I5625" s="248" t="s">
        <v>41</v>
      </c>
      <c r="J5625" s="248" t="s">
        <v>2271</v>
      </c>
      <c r="K5625" s="248" t="s">
        <v>82</v>
      </c>
      <c r="L5625" s="248" t="s">
        <v>40</v>
      </c>
    </row>
    <row r="5626" spans="2:12" ht="38.25" x14ac:dyDescent="0.25">
      <c r="B5626" s="250" t="s">
        <v>2272</v>
      </c>
      <c r="C5626" s="251" t="s">
        <v>1653</v>
      </c>
      <c r="D5626" s="250" t="s">
        <v>434</v>
      </c>
      <c r="E5626" s="250" t="s">
        <v>1654</v>
      </c>
      <c r="F5626" s="521" t="s">
        <v>2808</v>
      </c>
      <c r="G5626" s="521"/>
      <c r="H5626" s="252" t="s">
        <v>428</v>
      </c>
      <c r="I5626" s="253">
        <v>1</v>
      </c>
      <c r="J5626" s="254"/>
      <c r="K5626" s="254">
        <v>39.01</v>
      </c>
      <c r="L5626" s="254">
        <v>39.01</v>
      </c>
    </row>
    <row r="5627" spans="2:12" ht="25.5" x14ac:dyDescent="0.25">
      <c r="B5627" s="255" t="s">
        <v>2273</v>
      </c>
      <c r="C5627" s="256" t="s">
        <v>2184</v>
      </c>
      <c r="D5627" s="255" t="s">
        <v>229</v>
      </c>
      <c r="E5627" s="255" t="s">
        <v>2185</v>
      </c>
      <c r="F5627" s="518" t="s">
        <v>2162</v>
      </c>
      <c r="G5627" s="518"/>
      <c r="H5627" s="257" t="s">
        <v>231</v>
      </c>
      <c r="I5627" s="258">
        <v>0.11020000000000001</v>
      </c>
      <c r="J5627" s="258">
        <v>0</v>
      </c>
      <c r="K5627" s="259">
        <v>23.41</v>
      </c>
      <c r="L5627" s="259">
        <v>2.58</v>
      </c>
    </row>
    <row r="5628" spans="2:12" ht="25.5" x14ac:dyDescent="0.25">
      <c r="B5628" s="255" t="s">
        <v>2273</v>
      </c>
      <c r="C5628" s="256" t="s">
        <v>2163</v>
      </c>
      <c r="D5628" s="255" t="s">
        <v>229</v>
      </c>
      <c r="E5628" s="255" t="s">
        <v>2164</v>
      </c>
      <c r="F5628" s="518" t="s">
        <v>2162</v>
      </c>
      <c r="G5628" s="518"/>
      <c r="H5628" s="257" t="s">
        <v>231</v>
      </c>
      <c r="I5628" s="258">
        <v>0.11020000000000001</v>
      </c>
      <c r="J5628" s="258">
        <v>0</v>
      </c>
      <c r="K5628" s="259">
        <v>16.78</v>
      </c>
      <c r="L5628" s="259">
        <v>1.85</v>
      </c>
    </row>
    <row r="5629" spans="2:12" ht="25.5" x14ac:dyDescent="0.25">
      <c r="B5629" s="255" t="s">
        <v>2273</v>
      </c>
      <c r="C5629" s="256" t="s">
        <v>2520</v>
      </c>
      <c r="D5629" s="255" t="s">
        <v>229</v>
      </c>
      <c r="E5629" s="255" t="s">
        <v>2521</v>
      </c>
      <c r="F5629" s="518" t="s">
        <v>2283</v>
      </c>
      <c r="G5629" s="518"/>
      <c r="H5629" s="257" t="s">
        <v>292</v>
      </c>
      <c r="I5629" s="258">
        <v>1.06E-2</v>
      </c>
      <c r="J5629" s="258">
        <v>0</v>
      </c>
      <c r="K5629" s="259">
        <v>0.35</v>
      </c>
      <c r="L5629" s="259">
        <v>0</v>
      </c>
    </row>
    <row r="5630" spans="2:12" ht="25.5" x14ac:dyDescent="0.25">
      <c r="B5630" s="255" t="s">
        <v>2273</v>
      </c>
      <c r="C5630" s="256" t="s">
        <v>3960</v>
      </c>
      <c r="D5630" s="255" t="s">
        <v>434</v>
      </c>
      <c r="E5630" s="255" t="s">
        <v>3961</v>
      </c>
      <c r="F5630" s="518" t="s">
        <v>2283</v>
      </c>
      <c r="G5630" s="518"/>
      <c r="H5630" s="257" t="s">
        <v>428</v>
      </c>
      <c r="I5630" s="258">
        <v>1</v>
      </c>
      <c r="J5630" s="258">
        <v>0</v>
      </c>
      <c r="K5630" s="259">
        <v>34.6</v>
      </c>
      <c r="L5630" s="259">
        <v>34.6</v>
      </c>
    </row>
    <row r="5631" spans="2:12" ht="25.5" x14ac:dyDescent="0.25">
      <c r="B5631" s="260"/>
      <c r="C5631" s="260"/>
      <c r="D5631" s="260"/>
      <c r="E5631" s="260"/>
      <c r="F5631" s="260"/>
      <c r="G5631" s="260" t="s">
        <v>2274</v>
      </c>
      <c r="H5631" s="261">
        <v>2.2599999999999998</v>
      </c>
      <c r="I5631" s="260" t="s">
        <v>2275</v>
      </c>
      <c r="J5631" s="261">
        <v>2.15</v>
      </c>
      <c r="K5631" s="260" t="s">
        <v>2276</v>
      </c>
      <c r="L5631" s="261">
        <v>4.41</v>
      </c>
    </row>
    <row r="5632" spans="2:12" ht="25.5" x14ac:dyDescent="0.25">
      <c r="B5632" s="260"/>
      <c r="C5632" s="260"/>
      <c r="D5632" s="260"/>
      <c r="E5632" s="260"/>
      <c r="F5632" s="260"/>
      <c r="G5632" s="260" t="s">
        <v>2277</v>
      </c>
      <c r="H5632" s="261">
        <v>0</v>
      </c>
      <c r="I5632" s="519"/>
      <c r="J5632" s="519" t="s">
        <v>2278</v>
      </c>
      <c r="K5632" s="260"/>
      <c r="L5632" s="261">
        <v>39.01</v>
      </c>
    </row>
    <row r="5633" spans="2:12" ht="13.5" thickBot="1" x14ac:dyDescent="0.3">
      <c r="B5633" s="222"/>
      <c r="C5633" s="222"/>
      <c r="D5633" s="222"/>
      <c r="E5633" s="222"/>
      <c r="F5633" s="222"/>
      <c r="G5633" s="222"/>
      <c r="H5633" s="222"/>
      <c r="I5633" s="222" t="s">
        <v>2279</v>
      </c>
      <c r="J5633" s="262" t="s">
        <v>2695</v>
      </c>
      <c r="K5633" s="222" t="s">
        <v>2280</v>
      </c>
      <c r="L5633" s="263">
        <v>78.02</v>
      </c>
    </row>
    <row r="5634" spans="2:12" ht="13.5" thickTop="1" x14ac:dyDescent="0.25">
      <c r="B5634" s="264"/>
      <c r="C5634" s="264"/>
      <c r="D5634" s="264"/>
      <c r="E5634" s="264"/>
      <c r="F5634" s="264"/>
      <c r="G5634" s="264"/>
      <c r="H5634" s="264"/>
      <c r="I5634" s="264"/>
      <c r="J5634" s="264"/>
      <c r="K5634" s="264"/>
      <c r="L5634" s="264"/>
    </row>
    <row r="5635" spans="2:12" ht="15" x14ac:dyDescent="0.25">
      <c r="B5635" s="247" t="s">
        <v>1655</v>
      </c>
      <c r="C5635" s="248" t="s">
        <v>24</v>
      </c>
      <c r="D5635" s="247" t="s">
        <v>50</v>
      </c>
      <c r="E5635" s="247" t="s">
        <v>45</v>
      </c>
      <c r="F5635" s="520" t="s">
        <v>2152</v>
      </c>
      <c r="G5635" s="520"/>
      <c r="H5635" s="249" t="s">
        <v>39</v>
      </c>
      <c r="I5635" s="248" t="s">
        <v>41</v>
      </c>
      <c r="J5635" s="248" t="s">
        <v>2271</v>
      </c>
      <c r="K5635" s="248" t="s">
        <v>82</v>
      </c>
      <c r="L5635" s="248" t="s">
        <v>40</v>
      </c>
    </row>
    <row r="5636" spans="2:12" ht="38.25" x14ac:dyDescent="0.25">
      <c r="B5636" s="250" t="s">
        <v>2272</v>
      </c>
      <c r="C5636" s="251" t="s">
        <v>1656</v>
      </c>
      <c r="D5636" s="250" t="s">
        <v>229</v>
      </c>
      <c r="E5636" s="250" t="s">
        <v>1657</v>
      </c>
      <c r="F5636" s="521">
        <v>9</v>
      </c>
      <c r="G5636" s="521"/>
      <c r="H5636" s="252" t="s">
        <v>268</v>
      </c>
      <c r="I5636" s="253">
        <v>1</v>
      </c>
      <c r="J5636" s="254"/>
      <c r="K5636" s="254">
        <v>326.64</v>
      </c>
      <c r="L5636" s="254">
        <v>326.64</v>
      </c>
    </row>
    <row r="5637" spans="2:12" ht="38.25" x14ac:dyDescent="0.25">
      <c r="B5637" s="255" t="s">
        <v>2273</v>
      </c>
      <c r="C5637" s="256" t="s">
        <v>3962</v>
      </c>
      <c r="D5637" s="255" t="s">
        <v>229</v>
      </c>
      <c r="E5637" s="255" t="s">
        <v>1657</v>
      </c>
      <c r="F5637" s="518" t="s">
        <v>2283</v>
      </c>
      <c r="G5637" s="518"/>
      <c r="H5637" s="257" t="s">
        <v>268</v>
      </c>
      <c r="I5637" s="258">
        <v>1</v>
      </c>
      <c r="J5637" s="258">
        <v>0</v>
      </c>
      <c r="K5637" s="259">
        <v>309.29000000000002</v>
      </c>
      <c r="L5637" s="259">
        <v>309.29000000000002</v>
      </c>
    </row>
    <row r="5638" spans="2:12" ht="25.5" x14ac:dyDescent="0.25">
      <c r="B5638" s="255" t="s">
        <v>2273</v>
      </c>
      <c r="C5638" s="256" t="s">
        <v>2184</v>
      </c>
      <c r="D5638" s="255" t="s">
        <v>229</v>
      </c>
      <c r="E5638" s="255" t="s">
        <v>2185</v>
      </c>
      <c r="F5638" s="518" t="s">
        <v>2162</v>
      </c>
      <c r="G5638" s="518"/>
      <c r="H5638" s="257" t="s">
        <v>231</v>
      </c>
      <c r="I5638" s="258">
        <v>0.432</v>
      </c>
      <c r="J5638" s="258">
        <v>0</v>
      </c>
      <c r="K5638" s="259">
        <v>23.41</v>
      </c>
      <c r="L5638" s="259">
        <v>10.11</v>
      </c>
    </row>
    <row r="5639" spans="2:12" ht="25.5" x14ac:dyDescent="0.25">
      <c r="B5639" s="255" t="s">
        <v>2273</v>
      </c>
      <c r="C5639" s="256" t="s">
        <v>2163</v>
      </c>
      <c r="D5639" s="255" t="s">
        <v>229</v>
      </c>
      <c r="E5639" s="255" t="s">
        <v>2164</v>
      </c>
      <c r="F5639" s="518" t="s">
        <v>2162</v>
      </c>
      <c r="G5639" s="518"/>
      <c r="H5639" s="257" t="s">
        <v>231</v>
      </c>
      <c r="I5639" s="258">
        <v>0.432</v>
      </c>
      <c r="J5639" s="258">
        <v>0</v>
      </c>
      <c r="K5639" s="259">
        <v>16.78</v>
      </c>
      <c r="L5639" s="259">
        <v>7.25</v>
      </c>
    </row>
    <row r="5640" spans="2:12" ht="25.5" x14ac:dyDescent="0.25">
      <c r="B5640" s="260"/>
      <c r="C5640" s="260"/>
      <c r="D5640" s="260"/>
      <c r="E5640" s="260"/>
      <c r="F5640" s="260"/>
      <c r="G5640" s="260" t="s">
        <v>2274</v>
      </c>
      <c r="H5640" s="261">
        <v>8.91</v>
      </c>
      <c r="I5640" s="260" t="s">
        <v>2275</v>
      </c>
      <c r="J5640" s="261">
        <v>8.44</v>
      </c>
      <c r="K5640" s="260" t="s">
        <v>2276</v>
      </c>
      <c r="L5640" s="261">
        <v>17.350000000000001</v>
      </c>
    </row>
    <row r="5641" spans="2:12" ht="25.5" x14ac:dyDescent="0.25">
      <c r="B5641" s="260"/>
      <c r="C5641" s="260"/>
      <c r="D5641" s="260"/>
      <c r="E5641" s="260"/>
      <c r="F5641" s="260"/>
      <c r="G5641" s="260" t="s">
        <v>2277</v>
      </c>
      <c r="H5641" s="261">
        <v>0</v>
      </c>
      <c r="I5641" s="519"/>
      <c r="J5641" s="519" t="s">
        <v>2278</v>
      </c>
      <c r="K5641" s="260"/>
      <c r="L5641" s="261">
        <v>326.64</v>
      </c>
    </row>
    <row r="5642" spans="2:12" ht="13.5" thickBot="1" x14ac:dyDescent="0.3">
      <c r="B5642" s="222"/>
      <c r="C5642" s="222"/>
      <c r="D5642" s="222"/>
      <c r="E5642" s="222"/>
      <c r="F5642" s="222"/>
      <c r="G5642" s="222"/>
      <c r="H5642" s="222"/>
      <c r="I5642" s="222" t="s">
        <v>2279</v>
      </c>
      <c r="J5642" s="262" t="s">
        <v>2553</v>
      </c>
      <c r="K5642" s="222" t="s">
        <v>2280</v>
      </c>
      <c r="L5642" s="263">
        <v>326.64</v>
      </c>
    </row>
    <row r="5643" spans="2:12" ht="13.5" thickTop="1" x14ac:dyDescent="0.25">
      <c r="B5643" s="264"/>
      <c r="C5643" s="264"/>
      <c r="D5643" s="264"/>
      <c r="E5643" s="264"/>
      <c r="F5643" s="264"/>
      <c r="G5643" s="264"/>
      <c r="H5643" s="264"/>
      <c r="I5643" s="264"/>
      <c r="J5643" s="264"/>
      <c r="K5643" s="264"/>
      <c r="L5643" s="264"/>
    </row>
    <row r="5644" spans="2:12" ht="15" x14ac:dyDescent="0.25">
      <c r="B5644" s="247" t="s">
        <v>1658</v>
      </c>
      <c r="C5644" s="248" t="s">
        <v>24</v>
      </c>
      <c r="D5644" s="247" t="s">
        <v>50</v>
      </c>
      <c r="E5644" s="247" t="s">
        <v>45</v>
      </c>
      <c r="F5644" s="520" t="s">
        <v>2152</v>
      </c>
      <c r="G5644" s="520"/>
      <c r="H5644" s="249" t="s">
        <v>39</v>
      </c>
      <c r="I5644" s="248" t="s">
        <v>41</v>
      </c>
      <c r="J5644" s="248" t="s">
        <v>2271</v>
      </c>
      <c r="K5644" s="248" t="s">
        <v>82</v>
      </c>
      <c r="L5644" s="248" t="s">
        <v>40</v>
      </c>
    </row>
    <row r="5645" spans="2:12" ht="25.5" x14ac:dyDescent="0.25">
      <c r="B5645" s="250" t="s">
        <v>2272</v>
      </c>
      <c r="C5645" s="251" t="s">
        <v>1659</v>
      </c>
      <c r="D5645" s="250" t="s">
        <v>229</v>
      </c>
      <c r="E5645" s="250" t="s">
        <v>1660</v>
      </c>
      <c r="F5645" s="521">
        <v>8</v>
      </c>
      <c r="G5645" s="521"/>
      <c r="H5645" s="252" t="s">
        <v>279</v>
      </c>
      <c r="I5645" s="253">
        <v>1</v>
      </c>
      <c r="J5645" s="254"/>
      <c r="K5645" s="254">
        <v>198.18</v>
      </c>
      <c r="L5645" s="254">
        <v>198.18</v>
      </c>
    </row>
    <row r="5646" spans="2:12" ht="25.5" x14ac:dyDescent="0.25">
      <c r="B5646" s="255" t="s">
        <v>2273</v>
      </c>
      <c r="C5646" s="256" t="s">
        <v>2184</v>
      </c>
      <c r="D5646" s="255" t="s">
        <v>229</v>
      </c>
      <c r="E5646" s="255" t="s">
        <v>2185</v>
      </c>
      <c r="F5646" s="518" t="s">
        <v>2162</v>
      </c>
      <c r="G5646" s="518"/>
      <c r="H5646" s="257" t="s">
        <v>231</v>
      </c>
      <c r="I5646" s="258">
        <v>0.65</v>
      </c>
      <c r="J5646" s="258">
        <v>0</v>
      </c>
      <c r="K5646" s="259">
        <v>23.41</v>
      </c>
      <c r="L5646" s="259">
        <v>15.22</v>
      </c>
    </row>
    <row r="5647" spans="2:12" ht="25.5" x14ac:dyDescent="0.25">
      <c r="B5647" s="255" t="s">
        <v>2273</v>
      </c>
      <c r="C5647" s="256" t="s">
        <v>3963</v>
      </c>
      <c r="D5647" s="255" t="s">
        <v>229</v>
      </c>
      <c r="E5647" s="255" t="s">
        <v>1660</v>
      </c>
      <c r="F5647" s="518" t="s">
        <v>2283</v>
      </c>
      <c r="G5647" s="518"/>
      <c r="H5647" s="257" t="s">
        <v>268</v>
      </c>
      <c r="I5647" s="258">
        <v>1</v>
      </c>
      <c r="J5647" s="258">
        <v>0</v>
      </c>
      <c r="K5647" s="259">
        <v>172</v>
      </c>
      <c r="L5647" s="259">
        <v>172</v>
      </c>
    </row>
    <row r="5648" spans="2:12" ht="25.5" x14ac:dyDescent="0.25">
      <c r="B5648" s="255" t="s">
        <v>2273</v>
      </c>
      <c r="C5648" s="256" t="s">
        <v>2163</v>
      </c>
      <c r="D5648" s="255" t="s">
        <v>229</v>
      </c>
      <c r="E5648" s="255" t="s">
        <v>2164</v>
      </c>
      <c r="F5648" s="518" t="s">
        <v>2162</v>
      </c>
      <c r="G5648" s="518"/>
      <c r="H5648" s="257" t="s">
        <v>231</v>
      </c>
      <c r="I5648" s="258">
        <v>0.65</v>
      </c>
      <c r="J5648" s="258">
        <v>0</v>
      </c>
      <c r="K5648" s="259">
        <v>16.78</v>
      </c>
      <c r="L5648" s="259">
        <v>10.91</v>
      </c>
    </row>
    <row r="5649" spans="2:12" ht="25.5" x14ac:dyDescent="0.25">
      <c r="B5649" s="255" t="s">
        <v>2273</v>
      </c>
      <c r="C5649" s="256" t="s">
        <v>2520</v>
      </c>
      <c r="D5649" s="255" t="s">
        <v>229</v>
      </c>
      <c r="E5649" s="255" t="s">
        <v>2521</v>
      </c>
      <c r="F5649" s="518" t="s">
        <v>2283</v>
      </c>
      <c r="G5649" s="518"/>
      <c r="H5649" s="257" t="s">
        <v>292</v>
      </c>
      <c r="I5649" s="258">
        <v>0.2</v>
      </c>
      <c r="J5649" s="258">
        <v>0</v>
      </c>
      <c r="K5649" s="259">
        <v>0.35</v>
      </c>
      <c r="L5649" s="259">
        <v>7.0000000000000007E-2</v>
      </c>
    </row>
    <row r="5650" spans="2:12" ht="25.5" x14ac:dyDescent="0.25">
      <c r="B5650" s="260"/>
      <c r="C5650" s="260"/>
      <c r="D5650" s="260"/>
      <c r="E5650" s="260"/>
      <c r="F5650" s="260"/>
      <c r="G5650" s="260" t="s">
        <v>2274</v>
      </c>
      <c r="H5650" s="261">
        <v>13.41</v>
      </c>
      <c r="I5650" s="260" t="s">
        <v>2275</v>
      </c>
      <c r="J5650" s="261">
        <v>12.7</v>
      </c>
      <c r="K5650" s="260" t="s">
        <v>2276</v>
      </c>
      <c r="L5650" s="261">
        <v>26.11</v>
      </c>
    </row>
    <row r="5651" spans="2:12" ht="25.5" x14ac:dyDescent="0.25">
      <c r="B5651" s="260"/>
      <c r="C5651" s="260"/>
      <c r="D5651" s="260"/>
      <c r="E5651" s="260"/>
      <c r="F5651" s="260"/>
      <c r="G5651" s="260" t="s">
        <v>2277</v>
      </c>
      <c r="H5651" s="261">
        <v>0</v>
      </c>
      <c r="I5651" s="519"/>
      <c r="J5651" s="519" t="s">
        <v>2278</v>
      </c>
      <c r="K5651" s="260"/>
      <c r="L5651" s="261">
        <v>198.18</v>
      </c>
    </row>
    <row r="5652" spans="2:12" ht="13.5" thickBot="1" x14ac:dyDescent="0.3">
      <c r="B5652" s="222"/>
      <c r="C5652" s="222"/>
      <c r="D5652" s="222"/>
      <c r="E5652" s="222"/>
      <c r="F5652" s="222"/>
      <c r="G5652" s="222"/>
      <c r="H5652" s="222"/>
      <c r="I5652" s="222" t="s">
        <v>2279</v>
      </c>
      <c r="J5652" s="262" t="s">
        <v>2695</v>
      </c>
      <c r="K5652" s="222" t="s">
        <v>2280</v>
      </c>
      <c r="L5652" s="263">
        <v>396.36</v>
      </c>
    </row>
    <row r="5653" spans="2:12" ht="13.5" thickTop="1" x14ac:dyDescent="0.25">
      <c r="B5653" s="264"/>
      <c r="C5653" s="264"/>
      <c r="D5653" s="264"/>
      <c r="E5653" s="264"/>
      <c r="F5653" s="264"/>
      <c r="G5653" s="264"/>
      <c r="H5653" s="264"/>
      <c r="I5653" s="264"/>
      <c r="J5653" s="264"/>
      <c r="K5653" s="264"/>
      <c r="L5653" s="264"/>
    </row>
    <row r="5654" spans="2:12" ht="15" x14ac:dyDescent="0.25">
      <c r="B5654" s="247" t="s">
        <v>1661</v>
      </c>
      <c r="C5654" s="248" t="s">
        <v>24</v>
      </c>
      <c r="D5654" s="247" t="s">
        <v>50</v>
      </c>
      <c r="E5654" s="247" t="s">
        <v>45</v>
      </c>
      <c r="F5654" s="520" t="s">
        <v>2152</v>
      </c>
      <c r="G5654" s="520"/>
      <c r="H5654" s="249" t="s">
        <v>39</v>
      </c>
      <c r="I5654" s="248" t="s">
        <v>41</v>
      </c>
      <c r="J5654" s="248" t="s">
        <v>2271</v>
      </c>
      <c r="K5654" s="248" t="s">
        <v>82</v>
      </c>
      <c r="L5654" s="248" t="s">
        <v>40</v>
      </c>
    </row>
    <row r="5655" spans="2:12" ht="25.5" x14ac:dyDescent="0.25">
      <c r="B5655" s="250" t="s">
        <v>2272</v>
      </c>
      <c r="C5655" s="251" t="s">
        <v>1662</v>
      </c>
      <c r="D5655" s="250" t="s">
        <v>434</v>
      </c>
      <c r="E5655" s="250" t="s">
        <v>1663</v>
      </c>
      <c r="F5655" s="521" t="s">
        <v>3964</v>
      </c>
      <c r="G5655" s="521"/>
      <c r="H5655" s="252" t="s">
        <v>428</v>
      </c>
      <c r="I5655" s="253">
        <v>1</v>
      </c>
      <c r="J5655" s="254"/>
      <c r="K5655" s="254">
        <v>53.12</v>
      </c>
      <c r="L5655" s="254">
        <v>53.12</v>
      </c>
    </row>
    <row r="5656" spans="2:12" ht="25.5" x14ac:dyDescent="0.25">
      <c r="B5656" s="255" t="s">
        <v>2273</v>
      </c>
      <c r="C5656" s="256" t="s">
        <v>2520</v>
      </c>
      <c r="D5656" s="255" t="s">
        <v>229</v>
      </c>
      <c r="E5656" s="255" t="s">
        <v>2521</v>
      </c>
      <c r="F5656" s="518" t="s">
        <v>2283</v>
      </c>
      <c r="G5656" s="518"/>
      <c r="H5656" s="257" t="s">
        <v>292</v>
      </c>
      <c r="I5656" s="258">
        <v>1.06E-2</v>
      </c>
      <c r="J5656" s="258">
        <v>0</v>
      </c>
      <c r="K5656" s="259">
        <v>0.35</v>
      </c>
      <c r="L5656" s="259">
        <v>0</v>
      </c>
    </row>
    <row r="5657" spans="2:12" ht="25.5" x14ac:dyDescent="0.25">
      <c r="B5657" s="255" t="s">
        <v>2273</v>
      </c>
      <c r="C5657" s="256" t="s">
        <v>3965</v>
      </c>
      <c r="D5657" s="255" t="s">
        <v>434</v>
      </c>
      <c r="E5657" s="255" t="s">
        <v>3966</v>
      </c>
      <c r="F5657" s="518" t="s">
        <v>2283</v>
      </c>
      <c r="G5657" s="518"/>
      <c r="H5657" s="257" t="s">
        <v>428</v>
      </c>
      <c r="I5657" s="258">
        <v>1</v>
      </c>
      <c r="J5657" s="258">
        <v>0</v>
      </c>
      <c r="K5657" s="259">
        <v>48.71</v>
      </c>
      <c r="L5657" s="259">
        <v>48.71</v>
      </c>
    </row>
    <row r="5658" spans="2:12" ht="25.5" x14ac:dyDescent="0.25">
      <c r="B5658" s="255" t="s">
        <v>2273</v>
      </c>
      <c r="C5658" s="256" t="s">
        <v>2184</v>
      </c>
      <c r="D5658" s="255" t="s">
        <v>229</v>
      </c>
      <c r="E5658" s="255" t="s">
        <v>2185</v>
      </c>
      <c r="F5658" s="518" t="s">
        <v>2162</v>
      </c>
      <c r="G5658" s="518"/>
      <c r="H5658" s="257" t="s">
        <v>231</v>
      </c>
      <c r="I5658" s="258">
        <v>0.11020000000000001</v>
      </c>
      <c r="J5658" s="258">
        <v>0</v>
      </c>
      <c r="K5658" s="259">
        <v>23.41</v>
      </c>
      <c r="L5658" s="259">
        <v>2.58</v>
      </c>
    </row>
    <row r="5659" spans="2:12" ht="25.5" x14ac:dyDescent="0.25">
      <c r="B5659" s="255" t="s">
        <v>2273</v>
      </c>
      <c r="C5659" s="256" t="s">
        <v>2163</v>
      </c>
      <c r="D5659" s="255" t="s">
        <v>229</v>
      </c>
      <c r="E5659" s="255" t="s">
        <v>2164</v>
      </c>
      <c r="F5659" s="518" t="s">
        <v>2162</v>
      </c>
      <c r="G5659" s="518"/>
      <c r="H5659" s="257" t="s">
        <v>231</v>
      </c>
      <c r="I5659" s="258">
        <v>0.11020000000000001</v>
      </c>
      <c r="J5659" s="258">
        <v>0</v>
      </c>
      <c r="K5659" s="259">
        <v>16.78</v>
      </c>
      <c r="L5659" s="259">
        <v>1.85</v>
      </c>
    </row>
    <row r="5660" spans="2:12" ht="25.5" x14ac:dyDescent="0.25">
      <c r="B5660" s="260"/>
      <c r="C5660" s="260"/>
      <c r="D5660" s="260"/>
      <c r="E5660" s="260"/>
      <c r="F5660" s="260"/>
      <c r="G5660" s="260" t="s">
        <v>2274</v>
      </c>
      <c r="H5660" s="261">
        <v>2.2599999999999998</v>
      </c>
      <c r="I5660" s="260" t="s">
        <v>2275</v>
      </c>
      <c r="J5660" s="261">
        <v>2.15</v>
      </c>
      <c r="K5660" s="260" t="s">
        <v>2276</v>
      </c>
      <c r="L5660" s="261">
        <v>4.41</v>
      </c>
    </row>
    <row r="5661" spans="2:12" ht="25.5" x14ac:dyDescent="0.25">
      <c r="B5661" s="260"/>
      <c r="C5661" s="260"/>
      <c r="D5661" s="260"/>
      <c r="E5661" s="260"/>
      <c r="F5661" s="260"/>
      <c r="G5661" s="260" t="s">
        <v>2277</v>
      </c>
      <c r="H5661" s="261">
        <v>0</v>
      </c>
      <c r="I5661" s="519"/>
      <c r="J5661" s="519" t="s">
        <v>2278</v>
      </c>
      <c r="K5661" s="260"/>
      <c r="L5661" s="261">
        <v>53.12</v>
      </c>
    </row>
    <row r="5662" spans="2:12" ht="13.5" thickBot="1" x14ac:dyDescent="0.3">
      <c r="B5662" s="222"/>
      <c r="C5662" s="222"/>
      <c r="D5662" s="222"/>
      <c r="E5662" s="222"/>
      <c r="F5662" s="222"/>
      <c r="G5662" s="222"/>
      <c r="H5662" s="222"/>
      <c r="I5662" s="222" t="s">
        <v>2279</v>
      </c>
      <c r="J5662" s="262" t="s">
        <v>2741</v>
      </c>
      <c r="K5662" s="222" t="s">
        <v>2280</v>
      </c>
      <c r="L5662" s="263">
        <v>212.48</v>
      </c>
    </row>
    <row r="5663" spans="2:12" ht="13.5" thickTop="1" x14ac:dyDescent="0.25">
      <c r="B5663" s="264"/>
      <c r="C5663" s="264"/>
      <c r="D5663" s="264"/>
      <c r="E5663" s="264"/>
      <c r="F5663" s="264"/>
      <c r="G5663" s="264"/>
      <c r="H5663" s="264"/>
      <c r="I5663" s="264"/>
      <c r="J5663" s="264"/>
      <c r="K5663" s="264"/>
      <c r="L5663" s="264"/>
    </row>
    <row r="5664" spans="2:12" ht="15" x14ac:dyDescent="0.25">
      <c r="B5664" s="247" t="s">
        <v>1664</v>
      </c>
      <c r="C5664" s="248" t="s">
        <v>24</v>
      </c>
      <c r="D5664" s="247" t="s">
        <v>50</v>
      </c>
      <c r="E5664" s="247" t="s">
        <v>45</v>
      </c>
      <c r="F5664" s="520" t="s">
        <v>2152</v>
      </c>
      <c r="G5664" s="520"/>
      <c r="H5664" s="249" t="s">
        <v>39</v>
      </c>
      <c r="I5664" s="248" t="s">
        <v>41</v>
      </c>
      <c r="J5664" s="248" t="s">
        <v>2271</v>
      </c>
      <c r="K5664" s="248" t="s">
        <v>82</v>
      </c>
      <c r="L5664" s="248" t="s">
        <v>40</v>
      </c>
    </row>
    <row r="5665" spans="2:12" ht="51" x14ac:dyDescent="0.25">
      <c r="B5665" s="250" t="s">
        <v>2272</v>
      </c>
      <c r="C5665" s="251" t="s">
        <v>1665</v>
      </c>
      <c r="D5665" s="250" t="s">
        <v>434</v>
      </c>
      <c r="E5665" s="250" t="s">
        <v>1666</v>
      </c>
      <c r="F5665" s="521" t="s">
        <v>2808</v>
      </c>
      <c r="G5665" s="521"/>
      <c r="H5665" s="252" t="s">
        <v>428</v>
      </c>
      <c r="I5665" s="253">
        <v>1</v>
      </c>
      <c r="J5665" s="254"/>
      <c r="K5665" s="254">
        <v>19.96</v>
      </c>
      <c r="L5665" s="254">
        <v>19.96</v>
      </c>
    </row>
    <row r="5666" spans="2:12" ht="25.5" x14ac:dyDescent="0.25">
      <c r="B5666" s="255" t="s">
        <v>2273</v>
      </c>
      <c r="C5666" s="256" t="s">
        <v>3967</v>
      </c>
      <c r="D5666" s="255" t="s">
        <v>434</v>
      </c>
      <c r="E5666" s="255" t="s">
        <v>3968</v>
      </c>
      <c r="F5666" s="518" t="s">
        <v>2283</v>
      </c>
      <c r="G5666" s="518"/>
      <c r="H5666" s="257" t="s">
        <v>428</v>
      </c>
      <c r="I5666" s="258">
        <v>1</v>
      </c>
      <c r="J5666" s="258">
        <v>0</v>
      </c>
      <c r="K5666" s="259">
        <v>14.74</v>
      </c>
      <c r="L5666" s="259">
        <v>14.74</v>
      </c>
    </row>
    <row r="5667" spans="2:12" ht="25.5" x14ac:dyDescent="0.25">
      <c r="B5667" s="255" t="s">
        <v>2273</v>
      </c>
      <c r="C5667" s="256" t="s">
        <v>3969</v>
      </c>
      <c r="D5667" s="255" t="s">
        <v>434</v>
      </c>
      <c r="E5667" s="255" t="s">
        <v>3970</v>
      </c>
      <c r="F5667" s="518" t="s">
        <v>2283</v>
      </c>
      <c r="G5667" s="518"/>
      <c r="H5667" s="257" t="s">
        <v>3971</v>
      </c>
      <c r="I5667" s="258">
        <v>3.5E-4</v>
      </c>
      <c r="J5667" s="258">
        <v>0</v>
      </c>
      <c r="K5667" s="259">
        <v>56.57</v>
      </c>
      <c r="L5667" s="259">
        <v>0.02</v>
      </c>
    </row>
    <row r="5668" spans="2:12" ht="25.5" x14ac:dyDescent="0.25">
      <c r="B5668" s="255" t="s">
        <v>2273</v>
      </c>
      <c r="C5668" s="256" t="s">
        <v>2504</v>
      </c>
      <c r="D5668" s="255" t="s">
        <v>229</v>
      </c>
      <c r="E5668" s="255" t="s">
        <v>2505</v>
      </c>
      <c r="F5668" s="518" t="s">
        <v>2283</v>
      </c>
      <c r="G5668" s="518"/>
      <c r="H5668" s="257" t="s">
        <v>268</v>
      </c>
      <c r="I5668" s="258">
        <v>4.0500000000000001E-2</v>
      </c>
      <c r="J5668" s="258">
        <v>0</v>
      </c>
      <c r="K5668" s="259">
        <v>1.1200000000000001</v>
      </c>
      <c r="L5668" s="259">
        <v>0.05</v>
      </c>
    </row>
    <row r="5669" spans="2:12" ht="25.5" x14ac:dyDescent="0.25">
      <c r="B5669" s="255" t="s">
        <v>2273</v>
      </c>
      <c r="C5669" s="256" t="s">
        <v>2163</v>
      </c>
      <c r="D5669" s="255" t="s">
        <v>229</v>
      </c>
      <c r="E5669" s="255" t="s">
        <v>2164</v>
      </c>
      <c r="F5669" s="518" t="s">
        <v>2162</v>
      </c>
      <c r="G5669" s="518"/>
      <c r="H5669" s="257" t="s">
        <v>231</v>
      </c>
      <c r="I5669" s="258">
        <v>0.1169</v>
      </c>
      <c r="J5669" s="258">
        <v>0</v>
      </c>
      <c r="K5669" s="259">
        <v>16.78</v>
      </c>
      <c r="L5669" s="259">
        <v>1.96</v>
      </c>
    </row>
    <row r="5670" spans="2:12" ht="25.5" x14ac:dyDescent="0.25">
      <c r="B5670" s="255" t="s">
        <v>2273</v>
      </c>
      <c r="C5670" s="256" t="s">
        <v>2184</v>
      </c>
      <c r="D5670" s="255" t="s">
        <v>229</v>
      </c>
      <c r="E5670" s="255" t="s">
        <v>2185</v>
      </c>
      <c r="F5670" s="518" t="s">
        <v>2162</v>
      </c>
      <c r="G5670" s="518"/>
      <c r="H5670" s="257" t="s">
        <v>231</v>
      </c>
      <c r="I5670" s="258">
        <v>0.1169</v>
      </c>
      <c r="J5670" s="258">
        <v>0</v>
      </c>
      <c r="K5670" s="259">
        <v>23.41</v>
      </c>
      <c r="L5670" s="259">
        <v>2.74</v>
      </c>
    </row>
    <row r="5671" spans="2:12" ht="25.5" x14ac:dyDescent="0.25">
      <c r="B5671" s="255" t="s">
        <v>2273</v>
      </c>
      <c r="C5671" s="256" t="s">
        <v>3972</v>
      </c>
      <c r="D5671" s="255" t="s">
        <v>434</v>
      </c>
      <c r="E5671" s="255" t="s">
        <v>3973</v>
      </c>
      <c r="F5671" s="518" t="s">
        <v>2283</v>
      </c>
      <c r="G5671" s="518"/>
      <c r="H5671" s="257" t="s">
        <v>428</v>
      </c>
      <c r="I5671" s="258">
        <v>1.4E-3</v>
      </c>
      <c r="J5671" s="258">
        <v>0</v>
      </c>
      <c r="K5671" s="259">
        <v>308.60000000000002</v>
      </c>
      <c r="L5671" s="259">
        <v>0.43</v>
      </c>
    </row>
    <row r="5672" spans="2:12" ht="25.5" x14ac:dyDescent="0.25">
      <c r="B5672" s="255" t="s">
        <v>2273</v>
      </c>
      <c r="C5672" s="256" t="s">
        <v>2976</v>
      </c>
      <c r="D5672" s="255" t="s">
        <v>434</v>
      </c>
      <c r="E5672" s="255" t="s">
        <v>3356</v>
      </c>
      <c r="F5672" s="518" t="s">
        <v>2283</v>
      </c>
      <c r="G5672" s="518"/>
      <c r="H5672" s="257" t="s">
        <v>428</v>
      </c>
      <c r="I5672" s="258">
        <v>4.1999999999999997E-3</v>
      </c>
      <c r="J5672" s="258">
        <v>0</v>
      </c>
      <c r="K5672" s="259">
        <v>13.09</v>
      </c>
      <c r="L5672" s="259">
        <v>0.05</v>
      </c>
    </row>
    <row r="5673" spans="2:12" ht="25.5" x14ac:dyDescent="0.25">
      <c r="B5673" s="260"/>
      <c r="C5673" s="260"/>
      <c r="D5673" s="260"/>
      <c r="E5673" s="260"/>
      <c r="F5673" s="260"/>
      <c r="G5673" s="260" t="s">
        <v>2274</v>
      </c>
      <c r="H5673" s="261">
        <v>2.41</v>
      </c>
      <c r="I5673" s="260" t="s">
        <v>2275</v>
      </c>
      <c r="J5673" s="261">
        <v>2.2799999999999998</v>
      </c>
      <c r="K5673" s="260" t="s">
        <v>2276</v>
      </c>
      <c r="L5673" s="261">
        <v>4.6900000000000004</v>
      </c>
    </row>
    <row r="5674" spans="2:12" ht="25.5" x14ac:dyDescent="0.25">
      <c r="B5674" s="260"/>
      <c r="C5674" s="260"/>
      <c r="D5674" s="260"/>
      <c r="E5674" s="260"/>
      <c r="F5674" s="260"/>
      <c r="G5674" s="260" t="s">
        <v>2277</v>
      </c>
      <c r="H5674" s="261">
        <v>0</v>
      </c>
      <c r="I5674" s="519"/>
      <c r="J5674" s="519" t="s">
        <v>2278</v>
      </c>
      <c r="K5674" s="260"/>
      <c r="L5674" s="261">
        <v>19.96</v>
      </c>
    </row>
    <row r="5675" spans="2:12" ht="13.5" thickBot="1" x14ac:dyDescent="0.3">
      <c r="B5675" s="222"/>
      <c r="C5675" s="222"/>
      <c r="D5675" s="222"/>
      <c r="E5675" s="222"/>
      <c r="F5675" s="222"/>
      <c r="G5675" s="222"/>
      <c r="H5675" s="222"/>
      <c r="I5675" s="222" t="s">
        <v>2279</v>
      </c>
      <c r="J5675" s="262" t="s">
        <v>2553</v>
      </c>
      <c r="K5675" s="222" t="s">
        <v>2280</v>
      </c>
      <c r="L5675" s="263">
        <v>19.96</v>
      </c>
    </row>
    <row r="5676" spans="2:12" ht="13.5" thickTop="1" x14ac:dyDescent="0.25">
      <c r="B5676" s="264"/>
      <c r="C5676" s="264"/>
      <c r="D5676" s="264"/>
      <c r="E5676" s="264"/>
      <c r="F5676" s="264"/>
      <c r="G5676" s="264"/>
      <c r="H5676" s="264"/>
      <c r="I5676" s="264"/>
      <c r="J5676" s="264"/>
      <c r="K5676" s="264"/>
      <c r="L5676" s="264"/>
    </row>
    <row r="5677" spans="2:12" ht="15" x14ac:dyDescent="0.25">
      <c r="B5677" s="247" t="s">
        <v>1667</v>
      </c>
      <c r="C5677" s="248" t="s">
        <v>24</v>
      </c>
      <c r="D5677" s="247" t="s">
        <v>50</v>
      </c>
      <c r="E5677" s="247" t="s">
        <v>45</v>
      </c>
      <c r="F5677" s="520" t="s">
        <v>2152</v>
      </c>
      <c r="G5677" s="520"/>
      <c r="H5677" s="249" t="s">
        <v>39</v>
      </c>
      <c r="I5677" s="248" t="s">
        <v>41</v>
      </c>
      <c r="J5677" s="248" t="s">
        <v>2271</v>
      </c>
      <c r="K5677" s="248" t="s">
        <v>82</v>
      </c>
      <c r="L5677" s="248" t="s">
        <v>40</v>
      </c>
    </row>
    <row r="5678" spans="2:12" ht="51" x14ac:dyDescent="0.25">
      <c r="B5678" s="250" t="s">
        <v>2272</v>
      </c>
      <c r="C5678" s="251" t="s">
        <v>1668</v>
      </c>
      <c r="D5678" s="250" t="s">
        <v>434</v>
      </c>
      <c r="E5678" s="250" t="s">
        <v>1669</v>
      </c>
      <c r="F5678" s="521" t="s">
        <v>2808</v>
      </c>
      <c r="G5678" s="521"/>
      <c r="H5678" s="252" t="s">
        <v>428</v>
      </c>
      <c r="I5678" s="253">
        <v>1</v>
      </c>
      <c r="J5678" s="254"/>
      <c r="K5678" s="254">
        <v>22.85</v>
      </c>
      <c r="L5678" s="254">
        <v>22.85</v>
      </c>
    </row>
    <row r="5679" spans="2:12" ht="25.5" x14ac:dyDescent="0.25">
      <c r="B5679" s="255" t="s">
        <v>2273</v>
      </c>
      <c r="C5679" s="256" t="s">
        <v>3972</v>
      </c>
      <c r="D5679" s="255" t="s">
        <v>434</v>
      </c>
      <c r="E5679" s="255" t="s">
        <v>3973</v>
      </c>
      <c r="F5679" s="518" t="s">
        <v>2283</v>
      </c>
      <c r="G5679" s="518"/>
      <c r="H5679" s="257" t="s">
        <v>428</v>
      </c>
      <c r="I5679" s="258">
        <v>2.3999999999999998E-3</v>
      </c>
      <c r="J5679" s="258">
        <v>0</v>
      </c>
      <c r="K5679" s="259">
        <v>308.60000000000002</v>
      </c>
      <c r="L5679" s="259">
        <v>0.74</v>
      </c>
    </row>
    <row r="5680" spans="2:12" ht="25.5" x14ac:dyDescent="0.25">
      <c r="B5680" s="255" t="s">
        <v>2273</v>
      </c>
      <c r="C5680" s="256" t="s">
        <v>3974</v>
      </c>
      <c r="D5680" s="255" t="s">
        <v>434</v>
      </c>
      <c r="E5680" s="255" t="s">
        <v>3975</v>
      </c>
      <c r="F5680" s="518" t="s">
        <v>2283</v>
      </c>
      <c r="G5680" s="518"/>
      <c r="H5680" s="257" t="s">
        <v>428</v>
      </c>
      <c r="I5680" s="258">
        <v>1</v>
      </c>
      <c r="J5680" s="258">
        <v>0</v>
      </c>
      <c r="K5680" s="259">
        <v>14.95</v>
      </c>
      <c r="L5680" s="259">
        <v>14.95</v>
      </c>
    </row>
    <row r="5681" spans="2:12" ht="25.5" x14ac:dyDescent="0.25">
      <c r="B5681" s="255" t="s">
        <v>2273</v>
      </c>
      <c r="C5681" s="256" t="s">
        <v>2976</v>
      </c>
      <c r="D5681" s="255" t="s">
        <v>434</v>
      </c>
      <c r="E5681" s="255" t="s">
        <v>3356</v>
      </c>
      <c r="F5681" s="518" t="s">
        <v>2283</v>
      </c>
      <c r="G5681" s="518"/>
      <c r="H5681" s="257" t="s">
        <v>428</v>
      </c>
      <c r="I5681" s="258">
        <v>4.1999999999999997E-3</v>
      </c>
      <c r="J5681" s="258">
        <v>0</v>
      </c>
      <c r="K5681" s="259">
        <v>13.09</v>
      </c>
      <c r="L5681" s="259">
        <v>0.05</v>
      </c>
    </row>
    <row r="5682" spans="2:12" ht="25.5" x14ac:dyDescent="0.25">
      <c r="B5682" s="255" t="s">
        <v>2273</v>
      </c>
      <c r="C5682" s="256" t="s">
        <v>2163</v>
      </c>
      <c r="D5682" s="255" t="s">
        <v>229</v>
      </c>
      <c r="E5682" s="255" t="s">
        <v>2164</v>
      </c>
      <c r="F5682" s="518" t="s">
        <v>2162</v>
      </c>
      <c r="G5682" s="518"/>
      <c r="H5682" s="257" t="s">
        <v>231</v>
      </c>
      <c r="I5682" s="258">
        <v>0.17469999999999999</v>
      </c>
      <c r="J5682" s="258">
        <v>0</v>
      </c>
      <c r="K5682" s="259">
        <v>16.78</v>
      </c>
      <c r="L5682" s="259">
        <v>2.93</v>
      </c>
    </row>
    <row r="5683" spans="2:12" ht="25.5" x14ac:dyDescent="0.25">
      <c r="B5683" s="255" t="s">
        <v>2273</v>
      </c>
      <c r="C5683" s="256" t="s">
        <v>2184</v>
      </c>
      <c r="D5683" s="255" t="s">
        <v>229</v>
      </c>
      <c r="E5683" s="255" t="s">
        <v>2185</v>
      </c>
      <c r="F5683" s="518" t="s">
        <v>2162</v>
      </c>
      <c r="G5683" s="518"/>
      <c r="H5683" s="257" t="s">
        <v>231</v>
      </c>
      <c r="I5683" s="258">
        <v>0.17469999999999999</v>
      </c>
      <c r="J5683" s="258">
        <v>0</v>
      </c>
      <c r="K5683" s="259">
        <v>23.41</v>
      </c>
      <c r="L5683" s="259">
        <v>4.09</v>
      </c>
    </row>
    <row r="5684" spans="2:12" ht="25.5" x14ac:dyDescent="0.25">
      <c r="B5684" s="255" t="s">
        <v>2273</v>
      </c>
      <c r="C5684" s="256" t="s">
        <v>3969</v>
      </c>
      <c r="D5684" s="255" t="s">
        <v>434</v>
      </c>
      <c r="E5684" s="255" t="s">
        <v>3970</v>
      </c>
      <c r="F5684" s="518" t="s">
        <v>2283</v>
      </c>
      <c r="G5684" s="518"/>
      <c r="H5684" s="257" t="s">
        <v>3971</v>
      </c>
      <c r="I5684" s="258">
        <v>5.9999999999999995E-4</v>
      </c>
      <c r="J5684" s="258">
        <v>0</v>
      </c>
      <c r="K5684" s="259">
        <v>56.57</v>
      </c>
      <c r="L5684" s="259">
        <v>0.03</v>
      </c>
    </row>
    <row r="5685" spans="2:12" ht="25.5" x14ac:dyDescent="0.25">
      <c r="B5685" s="255" t="s">
        <v>2273</v>
      </c>
      <c r="C5685" s="256" t="s">
        <v>2504</v>
      </c>
      <c r="D5685" s="255" t="s">
        <v>229</v>
      </c>
      <c r="E5685" s="255" t="s">
        <v>2505</v>
      </c>
      <c r="F5685" s="518" t="s">
        <v>2283</v>
      </c>
      <c r="G5685" s="518"/>
      <c r="H5685" s="257" t="s">
        <v>268</v>
      </c>
      <c r="I5685" s="258">
        <v>6.9400000000000003E-2</v>
      </c>
      <c r="J5685" s="258">
        <v>0</v>
      </c>
      <c r="K5685" s="259">
        <v>1.1200000000000001</v>
      </c>
      <c r="L5685" s="259">
        <v>0.08</v>
      </c>
    </row>
    <row r="5686" spans="2:12" ht="25.5" x14ac:dyDescent="0.25">
      <c r="B5686" s="260"/>
      <c r="C5686" s="260"/>
      <c r="D5686" s="260"/>
      <c r="E5686" s="260"/>
      <c r="F5686" s="260"/>
      <c r="G5686" s="260" t="s">
        <v>2274</v>
      </c>
      <c r="H5686" s="261">
        <v>3.6</v>
      </c>
      <c r="I5686" s="260" t="s">
        <v>2275</v>
      </c>
      <c r="J5686" s="261">
        <v>3.41</v>
      </c>
      <c r="K5686" s="260" t="s">
        <v>2276</v>
      </c>
      <c r="L5686" s="261">
        <v>7.01</v>
      </c>
    </row>
    <row r="5687" spans="2:12" ht="25.5" x14ac:dyDescent="0.25">
      <c r="B5687" s="260"/>
      <c r="C5687" s="260"/>
      <c r="D5687" s="260"/>
      <c r="E5687" s="260"/>
      <c r="F5687" s="260"/>
      <c r="G5687" s="260" t="s">
        <v>2277</v>
      </c>
      <c r="H5687" s="261">
        <v>0</v>
      </c>
      <c r="I5687" s="519"/>
      <c r="J5687" s="519" t="s">
        <v>2278</v>
      </c>
      <c r="K5687" s="260"/>
      <c r="L5687" s="261">
        <v>22.85</v>
      </c>
    </row>
    <row r="5688" spans="2:12" ht="13.5" thickBot="1" x14ac:dyDescent="0.3">
      <c r="B5688" s="222"/>
      <c r="C5688" s="222"/>
      <c r="D5688" s="222"/>
      <c r="E5688" s="222"/>
      <c r="F5688" s="222"/>
      <c r="G5688" s="222"/>
      <c r="H5688" s="222"/>
      <c r="I5688" s="222" t="s">
        <v>2279</v>
      </c>
      <c r="J5688" s="262" t="s">
        <v>2729</v>
      </c>
      <c r="K5688" s="222" t="s">
        <v>2280</v>
      </c>
      <c r="L5688" s="263">
        <v>68.55</v>
      </c>
    </row>
    <row r="5689" spans="2:12" ht="13.5" thickTop="1" x14ac:dyDescent="0.25">
      <c r="B5689" s="264"/>
      <c r="C5689" s="264"/>
      <c r="D5689" s="264"/>
      <c r="E5689" s="264"/>
      <c r="F5689" s="264"/>
      <c r="G5689" s="264"/>
      <c r="H5689" s="264"/>
      <c r="I5689" s="264"/>
      <c r="J5689" s="264"/>
      <c r="K5689" s="264"/>
      <c r="L5689" s="264"/>
    </row>
    <row r="5690" spans="2:12" ht="15" x14ac:dyDescent="0.25">
      <c r="B5690" s="247" t="s">
        <v>1670</v>
      </c>
      <c r="C5690" s="248" t="s">
        <v>24</v>
      </c>
      <c r="D5690" s="247" t="s">
        <v>50</v>
      </c>
      <c r="E5690" s="247" t="s">
        <v>45</v>
      </c>
      <c r="F5690" s="520" t="s">
        <v>2152</v>
      </c>
      <c r="G5690" s="520"/>
      <c r="H5690" s="249" t="s">
        <v>39</v>
      </c>
      <c r="I5690" s="248" t="s">
        <v>41</v>
      </c>
      <c r="J5690" s="248" t="s">
        <v>2271</v>
      </c>
      <c r="K5690" s="248" t="s">
        <v>82</v>
      </c>
      <c r="L5690" s="248" t="s">
        <v>40</v>
      </c>
    </row>
    <row r="5691" spans="2:12" ht="25.5" x14ac:dyDescent="0.25">
      <c r="B5691" s="250" t="s">
        <v>2272</v>
      </c>
      <c r="C5691" s="251" t="s">
        <v>1671</v>
      </c>
      <c r="D5691" s="250" t="s">
        <v>660</v>
      </c>
      <c r="E5691" s="250" t="s">
        <v>1672</v>
      </c>
      <c r="F5691" s="521">
        <v>0</v>
      </c>
      <c r="G5691" s="521"/>
      <c r="H5691" s="252" t="s">
        <v>428</v>
      </c>
      <c r="I5691" s="253">
        <v>1</v>
      </c>
      <c r="J5691" s="254"/>
      <c r="K5691" s="254">
        <v>23.82</v>
      </c>
      <c r="L5691" s="254">
        <v>23.82</v>
      </c>
    </row>
    <row r="5692" spans="2:12" ht="25.5" x14ac:dyDescent="0.25">
      <c r="B5692" s="255" t="s">
        <v>2273</v>
      </c>
      <c r="C5692" s="256" t="s">
        <v>2184</v>
      </c>
      <c r="D5692" s="255" t="s">
        <v>229</v>
      </c>
      <c r="E5692" s="255" t="s">
        <v>2185</v>
      </c>
      <c r="F5692" s="518" t="s">
        <v>2162</v>
      </c>
      <c r="G5692" s="518"/>
      <c r="H5692" s="257" t="s">
        <v>231</v>
      </c>
      <c r="I5692" s="258">
        <v>0.4</v>
      </c>
      <c r="J5692" s="258">
        <v>0</v>
      </c>
      <c r="K5692" s="259">
        <v>23.41</v>
      </c>
      <c r="L5692" s="259">
        <v>9.36</v>
      </c>
    </row>
    <row r="5693" spans="2:12" x14ac:dyDescent="0.25">
      <c r="B5693" s="255" t="s">
        <v>2273</v>
      </c>
      <c r="C5693" s="256" t="s">
        <v>3976</v>
      </c>
      <c r="D5693" s="255" t="s">
        <v>660</v>
      </c>
      <c r="E5693" s="255" t="s">
        <v>3977</v>
      </c>
      <c r="F5693" s="518" t="s">
        <v>2283</v>
      </c>
      <c r="G5693" s="518"/>
      <c r="H5693" s="257" t="s">
        <v>428</v>
      </c>
      <c r="I5693" s="258">
        <v>1</v>
      </c>
      <c r="J5693" s="258">
        <v>0</v>
      </c>
      <c r="K5693" s="259">
        <v>7.74</v>
      </c>
      <c r="L5693" s="259">
        <v>7.74</v>
      </c>
    </row>
    <row r="5694" spans="2:12" ht="25.5" x14ac:dyDescent="0.25">
      <c r="B5694" s="255" t="s">
        <v>2273</v>
      </c>
      <c r="C5694" s="256" t="s">
        <v>2163</v>
      </c>
      <c r="D5694" s="255" t="s">
        <v>229</v>
      </c>
      <c r="E5694" s="255" t="s">
        <v>2164</v>
      </c>
      <c r="F5694" s="518" t="s">
        <v>2162</v>
      </c>
      <c r="G5694" s="518"/>
      <c r="H5694" s="257" t="s">
        <v>231</v>
      </c>
      <c r="I5694" s="258">
        <v>0.4</v>
      </c>
      <c r="J5694" s="258">
        <v>0</v>
      </c>
      <c r="K5694" s="259">
        <v>16.78</v>
      </c>
      <c r="L5694" s="259">
        <v>6.71</v>
      </c>
    </row>
    <row r="5695" spans="2:12" ht="25.5" x14ac:dyDescent="0.25">
      <c r="B5695" s="260"/>
      <c r="C5695" s="260"/>
      <c r="D5695" s="260"/>
      <c r="E5695" s="260"/>
      <c r="F5695" s="260"/>
      <c r="G5695" s="260" t="s">
        <v>2274</v>
      </c>
      <c r="H5695" s="261">
        <v>8.26</v>
      </c>
      <c r="I5695" s="260" t="s">
        <v>2275</v>
      </c>
      <c r="J5695" s="261">
        <v>7.82</v>
      </c>
      <c r="K5695" s="260" t="s">
        <v>2276</v>
      </c>
      <c r="L5695" s="261">
        <v>16.076000000000001</v>
      </c>
    </row>
    <row r="5696" spans="2:12" ht="25.5" x14ac:dyDescent="0.25">
      <c r="B5696" s="260"/>
      <c r="C5696" s="260"/>
      <c r="D5696" s="260"/>
      <c r="E5696" s="260"/>
      <c r="F5696" s="260"/>
      <c r="G5696" s="260" t="s">
        <v>2277</v>
      </c>
      <c r="H5696" s="261">
        <v>0</v>
      </c>
      <c r="I5696" s="519"/>
      <c r="J5696" s="519" t="s">
        <v>2278</v>
      </c>
      <c r="K5696" s="260"/>
      <c r="L5696" s="261">
        <v>23.82</v>
      </c>
    </row>
    <row r="5697" spans="2:12" ht="13.5" thickBot="1" x14ac:dyDescent="0.3">
      <c r="B5697" s="222"/>
      <c r="C5697" s="222"/>
      <c r="D5697" s="222"/>
      <c r="E5697" s="222"/>
      <c r="F5697" s="222"/>
      <c r="G5697" s="222"/>
      <c r="H5697" s="222"/>
      <c r="I5697" s="222" t="s">
        <v>2279</v>
      </c>
      <c r="J5697" s="262" t="s">
        <v>2674</v>
      </c>
      <c r="K5697" s="222" t="s">
        <v>2280</v>
      </c>
      <c r="L5697" s="263">
        <v>238.2</v>
      </c>
    </row>
    <row r="5698" spans="2:12" ht="13.5" thickTop="1" x14ac:dyDescent="0.25">
      <c r="B5698" s="264"/>
      <c r="C5698" s="264"/>
      <c r="D5698" s="264"/>
      <c r="E5698" s="264"/>
      <c r="F5698" s="264"/>
      <c r="G5698" s="264"/>
      <c r="H5698" s="264"/>
      <c r="I5698" s="264"/>
      <c r="J5698" s="264"/>
      <c r="K5698" s="264"/>
      <c r="L5698" s="264"/>
    </row>
    <row r="5699" spans="2:12" ht="15" x14ac:dyDescent="0.25">
      <c r="B5699" s="247" t="s">
        <v>1673</v>
      </c>
      <c r="C5699" s="248" t="s">
        <v>24</v>
      </c>
      <c r="D5699" s="247" t="s">
        <v>50</v>
      </c>
      <c r="E5699" s="247" t="s">
        <v>45</v>
      </c>
      <c r="F5699" s="520" t="s">
        <v>2152</v>
      </c>
      <c r="G5699" s="520"/>
      <c r="H5699" s="249" t="s">
        <v>39</v>
      </c>
      <c r="I5699" s="248" t="s">
        <v>41</v>
      </c>
      <c r="J5699" s="248" t="s">
        <v>2271</v>
      </c>
      <c r="K5699" s="248" t="s">
        <v>82</v>
      </c>
      <c r="L5699" s="248" t="s">
        <v>40</v>
      </c>
    </row>
    <row r="5700" spans="2:12" ht="25.5" x14ac:dyDescent="0.25">
      <c r="B5700" s="250" t="s">
        <v>2272</v>
      </c>
      <c r="C5700" s="251" t="s">
        <v>1674</v>
      </c>
      <c r="D5700" s="250" t="s">
        <v>660</v>
      </c>
      <c r="E5700" s="250" t="s">
        <v>1675</v>
      </c>
      <c r="F5700" s="521">
        <v>0</v>
      </c>
      <c r="G5700" s="521"/>
      <c r="H5700" s="252" t="s">
        <v>428</v>
      </c>
      <c r="I5700" s="253">
        <v>1</v>
      </c>
      <c r="J5700" s="254"/>
      <c r="K5700" s="254">
        <v>27.66</v>
      </c>
      <c r="L5700" s="254">
        <v>27.66</v>
      </c>
    </row>
    <row r="5701" spans="2:12" ht="25.5" x14ac:dyDescent="0.25">
      <c r="B5701" s="255" t="s">
        <v>2273</v>
      </c>
      <c r="C5701" s="256" t="s">
        <v>2184</v>
      </c>
      <c r="D5701" s="255" t="s">
        <v>229</v>
      </c>
      <c r="E5701" s="255" t="s">
        <v>2185</v>
      </c>
      <c r="F5701" s="518" t="s">
        <v>2162</v>
      </c>
      <c r="G5701" s="518"/>
      <c r="H5701" s="257" t="s">
        <v>231</v>
      </c>
      <c r="I5701" s="258">
        <v>0.4</v>
      </c>
      <c r="J5701" s="258">
        <v>0</v>
      </c>
      <c r="K5701" s="259">
        <v>23.41</v>
      </c>
      <c r="L5701" s="259">
        <v>9.36</v>
      </c>
    </row>
    <row r="5702" spans="2:12" x14ac:dyDescent="0.25">
      <c r="B5702" s="255" t="s">
        <v>2273</v>
      </c>
      <c r="C5702" s="256" t="s">
        <v>3978</v>
      </c>
      <c r="D5702" s="255" t="s">
        <v>660</v>
      </c>
      <c r="E5702" s="255" t="s">
        <v>3979</v>
      </c>
      <c r="F5702" s="518" t="s">
        <v>2283</v>
      </c>
      <c r="G5702" s="518"/>
      <c r="H5702" s="257" t="s">
        <v>428</v>
      </c>
      <c r="I5702" s="258">
        <v>1</v>
      </c>
      <c r="J5702" s="258">
        <v>0</v>
      </c>
      <c r="K5702" s="259">
        <v>11.58</v>
      </c>
      <c r="L5702" s="259">
        <v>11.58</v>
      </c>
    </row>
    <row r="5703" spans="2:12" ht="25.5" x14ac:dyDescent="0.25">
      <c r="B5703" s="255" t="s">
        <v>2273</v>
      </c>
      <c r="C5703" s="256" t="s">
        <v>2163</v>
      </c>
      <c r="D5703" s="255" t="s">
        <v>229</v>
      </c>
      <c r="E5703" s="255" t="s">
        <v>2164</v>
      </c>
      <c r="F5703" s="518" t="s">
        <v>2162</v>
      </c>
      <c r="G5703" s="518"/>
      <c r="H5703" s="257" t="s">
        <v>231</v>
      </c>
      <c r="I5703" s="258">
        <v>0.4</v>
      </c>
      <c r="J5703" s="258">
        <v>0</v>
      </c>
      <c r="K5703" s="259">
        <v>16.78</v>
      </c>
      <c r="L5703" s="259">
        <v>6.71</v>
      </c>
    </row>
    <row r="5704" spans="2:12" ht="25.5" x14ac:dyDescent="0.25">
      <c r="B5704" s="260"/>
      <c r="C5704" s="260"/>
      <c r="D5704" s="260"/>
      <c r="E5704" s="260"/>
      <c r="F5704" s="260"/>
      <c r="G5704" s="260" t="s">
        <v>2274</v>
      </c>
      <c r="H5704" s="261">
        <v>8.26</v>
      </c>
      <c r="I5704" s="260" t="s">
        <v>2275</v>
      </c>
      <c r="J5704" s="261">
        <v>7.82</v>
      </c>
      <c r="K5704" s="260" t="s">
        <v>2276</v>
      </c>
      <c r="L5704" s="261">
        <v>16.076000000000001</v>
      </c>
    </row>
    <row r="5705" spans="2:12" ht="25.5" x14ac:dyDescent="0.25">
      <c r="B5705" s="260"/>
      <c r="C5705" s="260"/>
      <c r="D5705" s="260"/>
      <c r="E5705" s="260"/>
      <c r="F5705" s="260"/>
      <c r="G5705" s="260" t="s">
        <v>2277</v>
      </c>
      <c r="H5705" s="261">
        <v>0</v>
      </c>
      <c r="I5705" s="519"/>
      <c r="J5705" s="519" t="s">
        <v>2278</v>
      </c>
      <c r="K5705" s="260"/>
      <c r="L5705" s="261">
        <v>27.66</v>
      </c>
    </row>
    <row r="5706" spans="2:12" ht="13.5" thickBot="1" x14ac:dyDescent="0.3">
      <c r="B5706" s="222"/>
      <c r="C5706" s="222"/>
      <c r="D5706" s="222"/>
      <c r="E5706" s="222"/>
      <c r="F5706" s="222"/>
      <c r="G5706" s="222"/>
      <c r="H5706" s="222"/>
      <c r="I5706" s="222" t="s">
        <v>2279</v>
      </c>
      <c r="J5706" s="262" t="s">
        <v>2701</v>
      </c>
      <c r="K5706" s="222" t="s">
        <v>2280</v>
      </c>
      <c r="L5706" s="263">
        <v>331.92</v>
      </c>
    </row>
    <row r="5707" spans="2:12" ht="13.5" thickTop="1" x14ac:dyDescent="0.25">
      <c r="B5707" s="264"/>
      <c r="C5707" s="264"/>
      <c r="D5707" s="264"/>
      <c r="E5707" s="264"/>
      <c r="F5707" s="264"/>
      <c r="G5707" s="264"/>
      <c r="H5707" s="264"/>
      <c r="I5707" s="264"/>
      <c r="J5707" s="264"/>
      <c r="K5707" s="264"/>
      <c r="L5707" s="264"/>
    </row>
    <row r="5708" spans="2:12" ht="15" x14ac:dyDescent="0.25">
      <c r="B5708" s="247" t="s">
        <v>1676</v>
      </c>
      <c r="C5708" s="248" t="s">
        <v>24</v>
      </c>
      <c r="D5708" s="247" t="s">
        <v>50</v>
      </c>
      <c r="E5708" s="247" t="s">
        <v>45</v>
      </c>
      <c r="F5708" s="520" t="s">
        <v>2152</v>
      </c>
      <c r="G5708" s="520"/>
      <c r="H5708" s="249" t="s">
        <v>39</v>
      </c>
      <c r="I5708" s="248" t="s">
        <v>41</v>
      </c>
      <c r="J5708" s="248" t="s">
        <v>2271</v>
      </c>
      <c r="K5708" s="248" t="s">
        <v>82</v>
      </c>
      <c r="L5708" s="248" t="s">
        <v>40</v>
      </c>
    </row>
    <row r="5709" spans="2:12" ht="25.5" x14ac:dyDescent="0.25">
      <c r="B5709" s="250" t="s">
        <v>2272</v>
      </c>
      <c r="C5709" s="251" t="s">
        <v>1677</v>
      </c>
      <c r="D5709" s="250" t="s">
        <v>660</v>
      </c>
      <c r="E5709" s="250" t="s">
        <v>1678</v>
      </c>
      <c r="F5709" s="521">
        <v>0</v>
      </c>
      <c r="G5709" s="521"/>
      <c r="H5709" s="252" t="s">
        <v>428</v>
      </c>
      <c r="I5709" s="253">
        <v>1</v>
      </c>
      <c r="J5709" s="254"/>
      <c r="K5709" s="254">
        <v>55.38</v>
      </c>
      <c r="L5709" s="254">
        <v>55.38</v>
      </c>
    </row>
    <row r="5710" spans="2:12" ht="25.5" x14ac:dyDescent="0.25">
      <c r="B5710" s="255" t="s">
        <v>2273</v>
      </c>
      <c r="C5710" s="256" t="s">
        <v>2184</v>
      </c>
      <c r="D5710" s="255" t="s">
        <v>229</v>
      </c>
      <c r="E5710" s="255" t="s">
        <v>2185</v>
      </c>
      <c r="F5710" s="518" t="s">
        <v>2162</v>
      </c>
      <c r="G5710" s="518"/>
      <c r="H5710" s="257" t="s">
        <v>231</v>
      </c>
      <c r="I5710" s="258">
        <v>0.7</v>
      </c>
      <c r="J5710" s="258">
        <v>0</v>
      </c>
      <c r="K5710" s="259">
        <v>23.41</v>
      </c>
      <c r="L5710" s="259">
        <v>16.39</v>
      </c>
    </row>
    <row r="5711" spans="2:12" ht="25.5" x14ac:dyDescent="0.25">
      <c r="B5711" s="255" t="s">
        <v>2273</v>
      </c>
      <c r="C5711" s="256" t="s">
        <v>2163</v>
      </c>
      <c r="D5711" s="255" t="s">
        <v>229</v>
      </c>
      <c r="E5711" s="255" t="s">
        <v>2164</v>
      </c>
      <c r="F5711" s="518" t="s">
        <v>2162</v>
      </c>
      <c r="G5711" s="518"/>
      <c r="H5711" s="257" t="s">
        <v>231</v>
      </c>
      <c r="I5711" s="258">
        <v>0.7</v>
      </c>
      <c r="J5711" s="258">
        <v>0</v>
      </c>
      <c r="K5711" s="259">
        <v>16.78</v>
      </c>
      <c r="L5711" s="259">
        <v>11.75</v>
      </c>
    </row>
    <row r="5712" spans="2:12" x14ac:dyDescent="0.25">
      <c r="B5712" s="255" t="s">
        <v>2273</v>
      </c>
      <c r="C5712" s="256" t="s">
        <v>3980</v>
      </c>
      <c r="D5712" s="255" t="s">
        <v>660</v>
      </c>
      <c r="E5712" s="255" t="s">
        <v>3981</v>
      </c>
      <c r="F5712" s="518" t="s">
        <v>2283</v>
      </c>
      <c r="G5712" s="518"/>
      <c r="H5712" s="257" t="s">
        <v>428</v>
      </c>
      <c r="I5712" s="258">
        <v>1</v>
      </c>
      <c r="J5712" s="258">
        <v>0</v>
      </c>
      <c r="K5712" s="259">
        <v>27.25</v>
      </c>
      <c r="L5712" s="259">
        <v>27.25</v>
      </c>
    </row>
    <row r="5713" spans="2:12" ht="25.5" x14ac:dyDescent="0.25">
      <c r="B5713" s="260"/>
      <c r="C5713" s="260"/>
      <c r="D5713" s="260"/>
      <c r="E5713" s="260"/>
      <c r="F5713" s="260"/>
      <c r="G5713" s="260" t="s">
        <v>2274</v>
      </c>
      <c r="H5713" s="261">
        <v>14.45</v>
      </c>
      <c r="I5713" s="260" t="s">
        <v>2275</v>
      </c>
      <c r="J5713" s="261">
        <v>13.68</v>
      </c>
      <c r="K5713" s="260" t="s">
        <v>2276</v>
      </c>
      <c r="L5713" s="261">
        <v>28.132999999999999</v>
      </c>
    </row>
    <row r="5714" spans="2:12" ht="25.5" x14ac:dyDescent="0.25">
      <c r="B5714" s="260"/>
      <c r="C5714" s="260"/>
      <c r="D5714" s="260"/>
      <c r="E5714" s="260"/>
      <c r="F5714" s="260"/>
      <c r="G5714" s="260" t="s">
        <v>2277</v>
      </c>
      <c r="H5714" s="261">
        <v>0</v>
      </c>
      <c r="I5714" s="519"/>
      <c r="J5714" s="519" t="s">
        <v>2278</v>
      </c>
      <c r="K5714" s="260"/>
      <c r="L5714" s="261">
        <v>55.38</v>
      </c>
    </row>
    <row r="5715" spans="2:12" ht="13.5" thickBot="1" x14ac:dyDescent="0.3">
      <c r="B5715" s="222"/>
      <c r="C5715" s="222"/>
      <c r="D5715" s="222"/>
      <c r="E5715" s="222"/>
      <c r="F5715" s="222"/>
      <c r="G5715" s="222"/>
      <c r="H5715" s="222"/>
      <c r="I5715" s="222" t="s">
        <v>2279</v>
      </c>
      <c r="J5715" s="262" t="s">
        <v>2677</v>
      </c>
      <c r="K5715" s="222" t="s">
        <v>2280</v>
      </c>
      <c r="L5715" s="263">
        <v>443.04</v>
      </c>
    </row>
    <row r="5716" spans="2:12" ht="13.5" thickTop="1" x14ac:dyDescent="0.25">
      <c r="B5716" s="264"/>
      <c r="C5716" s="264"/>
      <c r="D5716" s="264"/>
      <c r="E5716" s="264"/>
      <c r="F5716" s="264"/>
      <c r="G5716" s="264"/>
      <c r="H5716" s="264"/>
      <c r="I5716" s="264"/>
      <c r="J5716" s="264"/>
      <c r="K5716" s="264"/>
      <c r="L5716" s="264"/>
    </row>
    <row r="5717" spans="2:12" ht="15" x14ac:dyDescent="0.25">
      <c r="B5717" s="247" t="s">
        <v>2012</v>
      </c>
      <c r="C5717" s="248" t="s">
        <v>24</v>
      </c>
      <c r="D5717" s="247" t="s">
        <v>50</v>
      </c>
      <c r="E5717" s="247" t="s">
        <v>45</v>
      </c>
      <c r="F5717" s="520" t="s">
        <v>2152</v>
      </c>
      <c r="G5717" s="520"/>
      <c r="H5717" s="249" t="s">
        <v>39</v>
      </c>
      <c r="I5717" s="248" t="s">
        <v>41</v>
      </c>
      <c r="J5717" s="248" t="s">
        <v>2271</v>
      </c>
      <c r="K5717" s="248" t="s">
        <v>82</v>
      </c>
      <c r="L5717" s="248" t="s">
        <v>40</v>
      </c>
    </row>
    <row r="5718" spans="2:12" ht="51" x14ac:dyDescent="0.25">
      <c r="B5718" s="250" t="s">
        <v>2272</v>
      </c>
      <c r="C5718" s="251" t="s">
        <v>2013</v>
      </c>
      <c r="D5718" s="250" t="s">
        <v>434</v>
      </c>
      <c r="E5718" s="250" t="s">
        <v>2014</v>
      </c>
      <c r="F5718" s="521" t="s">
        <v>2808</v>
      </c>
      <c r="G5718" s="521"/>
      <c r="H5718" s="252" t="s">
        <v>428</v>
      </c>
      <c r="I5718" s="253">
        <v>1</v>
      </c>
      <c r="J5718" s="254"/>
      <c r="K5718" s="254">
        <v>16.18</v>
      </c>
      <c r="L5718" s="254">
        <v>16.18</v>
      </c>
    </row>
    <row r="5719" spans="2:12" ht="25.5" x14ac:dyDescent="0.25">
      <c r="B5719" s="255" t="s">
        <v>2273</v>
      </c>
      <c r="C5719" s="256" t="s">
        <v>2184</v>
      </c>
      <c r="D5719" s="255" t="s">
        <v>229</v>
      </c>
      <c r="E5719" s="255" t="s">
        <v>2185</v>
      </c>
      <c r="F5719" s="518" t="s">
        <v>2162</v>
      </c>
      <c r="G5719" s="518"/>
      <c r="H5719" s="257" t="s">
        <v>231</v>
      </c>
      <c r="I5719" s="258">
        <v>0.24279999999999999</v>
      </c>
      <c r="J5719" s="258">
        <v>0</v>
      </c>
      <c r="K5719" s="259">
        <v>23.41</v>
      </c>
      <c r="L5719" s="259">
        <v>5.68</v>
      </c>
    </row>
    <row r="5720" spans="2:12" ht="25.5" x14ac:dyDescent="0.25">
      <c r="B5720" s="255" t="s">
        <v>2273</v>
      </c>
      <c r="C5720" s="256" t="s">
        <v>2504</v>
      </c>
      <c r="D5720" s="255" t="s">
        <v>229</v>
      </c>
      <c r="E5720" s="255" t="s">
        <v>2505</v>
      </c>
      <c r="F5720" s="518" t="s">
        <v>2283</v>
      </c>
      <c r="G5720" s="518"/>
      <c r="H5720" s="257" t="s">
        <v>268</v>
      </c>
      <c r="I5720" s="258">
        <v>8.1000000000000003E-2</v>
      </c>
      <c r="J5720" s="258">
        <v>0</v>
      </c>
      <c r="K5720" s="259">
        <v>1.1200000000000001</v>
      </c>
      <c r="L5720" s="259">
        <v>0.09</v>
      </c>
    </row>
    <row r="5721" spans="2:12" ht="25.5" x14ac:dyDescent="0.25">
      <c r="B5721" s="255" t="s">
        <v>2273</v>
      </c>
      <c r="C5721" s="256" t="s">
        <v>3982</v>
      </c>
      <c r="D5721" s="255" t="s">
        <v>434</v>
      </c>
      <c r="E5721" s="255" t="s">
        <v>3983</v>
      </c>
      <c r="F5721" s="518" t="s">
        <v>2283</v>
      </c>
      <c r="G5721" s="518"/>
      <c r="H5721" s="257" t="s">
        <v>428</v>
      </c>
      <c r="I5721" s="258">
        <v>1</v>
      </c>
      <c r="J5721" s="258">
        <v>0</v>
      </c>
      <c r="K5721" s="259">
        <v>5.45</v>
      </c>
      <c r="L5721" s="259">
        <v>5.45</v>
      </c>
    </row>
    <row r="5722" spans="2:12" ht="25.5" x14ac:dyDescent="0.25">
      <c r="B5722" s="255" t="s">
        <v>2273</v>
      </c>
      <c r="C5722" s="256" t="s">
        <v>3972</v>
      </c>
      <c r="D5722" s="255" t="s">
        <v>434</v>
      </c>
      <c r="E5722" s="255" t="s">
        <v>3973</v>
      </c>
      <c r="F5722" s="518" t="s">
        <v>2283</v>
      </c>
      <c r="G5722" s="518"/>
      <c r="H5722" s="257" t="s">
        <v>428</v>
      </c>
      <c r="I5722" s="258">
        <v>2.8E-3</v>
      </c>
      <c r="J5722" s="258">
        <v>0</v>
      </c>
      <c r="K5722" s="259">
        <v>308.60000000000002</v>
      </c>
      <c r="L5722" s="259">
        <v>0.86</v>
      </c>
    </row>
    <row r="5723" spans="2:12" ht="25.5" x14ac:dyDescent="0.25">
      <c r="B5723" s="255" t="s">
        <v>2273</v>
      </c>
      <c r="C5723" s="256" t="s">
        <v>3969</v>
      </c>
      <c r="D5723" s="255" t="s">
        <v>434</v>
      </c>
      <c r="E5723" s="255" t="s">
        <v>3970</v>
      </c>
      <c r="F5723" s="518" t="s">
        <v>2283</v>
      </c>
      <c r="G5723" s="518"/>
      <c r="H5723" s="257" t="s">
        <v>3971</v>
      </c>
      <c r="I5723" s="258">
        <v>6.9999999999999999E-4</v>
      </c>
      <c r="J5723" s="258">
        <v>0</v>
      </c>
      <c r="K5723" s="259">
        <v>56.57</v>
      </c>
      <c r="L5723" s="259">
        <v>0.04</v>
      </c>
    </row>
    <row r="5724" spans="2:12" ht="25.5" x14ac:dyDescent="0.25">
      <c r="B5724" s="255" t="s">
        <v>2273</v>
      </c>
      <c r="C5724" s="256" t="s">
        <v>2163</v>
      </c>
      <c r="D5724" s="255" t="s">
        <v>229</v>
      </c>
      <c r="E5724" s="255" t="s">
        <v>2164</v>
      </c>
      <c r="F5724" s="518" t="s">
        <v>2162</v>
      </c>
      <c r="G5724" s="518"/>
      <c r="H5724" s="257" t="s">
        <v>231</v>
      </c>
      <c r="I5724" s="258">
        <v>0.24279999999999999</v>
      </c>
      <c r="J5724" s="258">
        <v>0</v>
      </c>
      <c r="K5724" s="259">
        <v>16.78</v>
      </c>
      <c r="L5724" s="259">
        <v>4.07</v>
      </c>
    </row>
    <row r="5725" spans="2:12" ht="25.5" x14ac:dyDescent="0.25">
      <c r="B5725" s="260"/>
      <c r="C5725" s="260"/>
      <c r="D5725" s="260"/>
      <c r="E5725" s="260"/>
      <c r="F5725" s="260"/>
      <c r="G5725" s="260" t="s">
        <v>2274</v>
      </c>
      <c r="H5725" s="261">
        <v>5.01</v>
      </c>
      <c r="I5725" s="260" t="s">
        <v>2275</v>
      </c>
      <c r="J5725" s="261">
        <v>4.74</v>
      </c>
      <c r="K5725" s="260" t="s">
        <v>2276</v>
      </c>
      <c r="L5725" s="261">
        <v>9.75</v>
      </c>
    </row>
    <row r="5726" spans="2:12" ht="25.5" x14ac:dyDescent="0.25">
      <c r="B5726" s="260"/>
      <c r="C5726" s="260"/>
      <c r="D5726" s="260"/>
      <c r="E5726" s="260"/>
      <c r="F5726" s="260"/>
      <c r="G5726" s="260" t="s">
        <v>2277</v>
      </c>
      <c r="H5726" s="261">
        <v>0</v>
      </c>
      <c r="I5726" s="519"/>
      <c r="J5726" s="519" t="s">
        <v>2278</v>
      </c>
      <c r="K5726" s="260"/>
      <c r="L5726" s="261">
        <v>16.18</v>
      </c>
    </row>
    <row r="5727" spans="2:12" ht="13.5" thickBot="1" x14ac:dyDescent="0.3">
      <c r="B5727" s="222"/>
      <c r="C5727" s="222"/>
      <c r="D5727" s="222"/>
      <c r="E5727" s="222"/>
      <c r="F5727" s="222"/>
      <c r="G5727" s="222"/>
      <c r="H5727" s="222"/>
      <c r="I5727" s="222" t="s">
        <v>2279</v>
      </c>
      <c r="J5727" s="262" t="s">
        <v>2695</v>
      </c>
      <c r="K5727" s="222" t="s">
        <v>2280</v>
      </c>
      <c r="L5727" s="263">
        <v>32.36</v>
      </c>
    </row>
    <row r="5728" spans="2:12" ht="13.5" thickTop="1" x14ac:dyDescent="0.25">
      <c r="B5728" s="264"/>
      <c r="C5728" s="264"/>
      <c r="D5728" s="264"/>
      <c r="E5728" s="264"/>
      <c r="F5728" s="264"/>
      <c r="G5728" s="264"/>
      <c r="H5728" s="264"/>
      <c r="I5728" s="264"/>
      <c r="J5728" s="264"/>
      <c r="K5728" s="264"/>
      <c r="L5728" s="264"/>
    </row>
    <row r="5729" spans="2:12" ht="15" x14ac:dyDescent="0.25">
      <c r="B5729" s="247" t="s">
        <v>2015</v>
      </c>
      <c r="C5729" s="248" t="s">
        <v>24</v>
      </c>
      <c r="D5729" s="247" t="s">
        <v>50</v>
      </c>
      <c r="E5729" s="247" t="s">
        <v>45</v>
      </c>
      <c r="F5729" s="520" t="s">
        <v>2152</v>
      </c>
      <c r="G5729" s="520"/>
      <c r="H5729" s="249" t="s">
        <v>39</v>
      </c>
      <c r="I5729" s="248" t="s">
        <v>41</v>
      </c>
      <c r="J5729" s="248" t="s">
        <v>2271</v>
      </c>
      <c r="K5729" s="248" t="s">
        <v>82</v>
      </c>
      <c r="L5729" s="248" t="s">
        <v>40</v>
      </c>
    </row>
    <row r="5730" spans="2:12" ht="25.5" x14ac:dyDescent="0.25">
      <c r="B5730" s="250" t="s">
        <v>2272</v>
      </c>
      <c r="C5730" s="251" t="s">
        <v>2016</v>
      </c>
      <c r="D5730" s="250" t="s">
        <v>229</v>
      </c>
      <c r="E5730" s="250" t="s">
        <v>2017</v>
      </c>
      <c r="F5730" s="521">
        <v>8</v>
      </c>
      <c r="G5730" s="521"/>
      <c r="H5730" s="252" t="s">
        <v>279</v>
      </c>
      <c r="I5730" s="253">
        <v>1</v>
      </c>
      <c r="J5730" s="254"/>
      <c r="K5730" s="254">
        <v>9.7100000000000009</v>
      </c>
      <c r="L5730" s="254">
        <v>9.7100000000000009</v>
      </c>
    </row>
    <row r="5731" spans="2:12" ht="25.5" x14ac:dyDescent="0.25">
      <c r="B5731" s="255" t="s">
        <v>2273</v>
      </c>
      <c r="C5731" s="256" t="s">
        <v>2163</v>
      </c>
      <c r="D5731" s="255" t="s">
        <v>229</v>
      </c>
      <c r="E5731" s="255" t="s">
        <v>2164</v>
      </c>
      <c r="F5731" s="518" t="s">
        <v>2162</v>
      </c>
      <c r="G5731" s="518"/>
      <c r="H5731" s="257" t="s">
        <v>231</v>
      </c>
      <c r="I5731" s="258">
        <v>0.2</v>
      </c>
      <c r="J5731" s="258">
        <v>0</v>
      </c>
      <c r="K5731" s="259">
        <v>16.78</v>
      </c>
      <c r="L5731" s="259">
        <v>3.36</v>
      </c>
    </row>
    <row r="5732" spans="2:12" ht="25.5" x14ac:dyDescent="0.25">
      <c r="B5732" s="255" t="s">
        <v>2273</v>
      </c>
      <c r="C5732" s="256" t="s">
        <v>3984</v>
      </c>
      <c r="D5732" s="255" t="s">
        <v>229</v>
      </c>
      <c r="E5732" s="255" t="s">
        <v>2017</v>
      </c>
      <c r="F5732" s="518" t="s">
        <v>2283</v>
      </c>
      <c r="G5732" s="518"/>
      <c r="H5732" s="257" t="s">
        <v>268</v>
      </c>
      <c r="I5732" s="258">
        <v>1</v>
      </c>
      <c r="J5732" s="258">
        <v>0</v>
      </c>
      <c r="K5732" s="259">
        <v>1.68</v>
      </c>
      <c r="L5732" s="259">
        <v>1.68</v>
      </c>
    </row>
    <row r="5733" spans="2:12" ht="25.5" x14ac:dyDescent="0.25">
      <c r="B5733" s="255" t="s">
        <v>2273</v>
      </c>
      <c r="C5733" s="256" t="s">
        <v>2184</v>
      </c>
      <c r="D5733" s="255" t="s">
        <v>229</v>
      </c>
      <c r="E5733" s="255" t="s">
        <v>2185</v>
      </c>
      <c r="F5733" s="518" t="s">
        <v>2162</v>
      </c>
      <c r="G5733" s="518"/>
      <c r="H5733" s="257" t="s">
        <v>231</v>
      </c>
      <c r="I5733" s="258">
        <v>0.2</v>
      </c>
      <c r="J5733" s="258">
        <v>0</v>
      </c>
      <c r="K5733" s="259">
        <v>23.41</v>
      </c>
      <c r="L5733" s="259">
        <v>4.68</v>
      </c>
    </row>
    <row r="5734" spans="2:12" ht="25.5" x14ac:dyDescent="0.25">
      <c r="B5734" s="260"/>
      <c r="C5734" s="260"/>
      <c r="D5734" s="260"/>
      <c r="E5734" s="260"/>
      <c r="F5734" s="260"/>
      <c r="G5734" s="260" t="s">
        <v>2274</v>
      </c>
      <c r="H5734" s="261">
        <v>4.12</v>
      </c>
      <c r="I5734" s="260" t="s">
        <v>2275</v>
      </c>
      <c r="J5734" s="261">
        <v>3.91</v>
      </c>
      <c r="K5734" s="260" t="s">
        <v>2276</v>
      </c>
      <c r="L5734" s="261">
        <v>8.0299999999999994</v>
      </c>
    </row>
    <row r="5735" spans="2:12" ht="25.5" x14ac:dyDescent="0.25">
      <c r="B5735" s="260"/>
      <c r="C5735" s="260"/>
      <c r="D5735" s="260"/>
      <c r="E5735" s="260"/>
      <c r="F5735" s="260"/>
      <c r="G5735" s="260" t="s">
        <v>2277</v>
      </c>
      <c r="H5735" s="261">
        <v>0</v>
      </c>
      <c r="I5735" s="519"/>
      <c r="J5735" s="519" t="s">
        <v>2278</v>
      </c>
      <c r="K5735" s="260"/>
      <c r="L5735" s="261">
        <v>9.7100000000000009</v>
      </c>
    </row>
    <row r="5736" spans="2:12" ht="13.5" thickBot="1" x14ac:dyDescent="0.3">
      <c r="B5736" s="222"/>
      <c r="C5736" s="222"/>
      <c r="D5736" s="222"/>
      <c r="E5736" s="222"/>
      <c r="F5736" s="222"/>
      <c r="G5736" s="222"/>
      <c r="H5736" s="222"/>
      <c r="I5736" s="222" t="s">
        <v>2279</v>
      </c>
      <c r="J5736" s="262" t="s">
        <v>2755</v>
      </c>
      <c r="K5736" s="222" t="s">
        <v>2280</v>
      </c>
      <c r="L5736" s="263">
        <v>67.97</v>
      </c>
    </row>
    <row r="5737" spans="2:12" ht="13.5" thickTop="1" x14ac:dyDescent="0.25">
      <c r="B5737" s="264"/>
      <c r="C5737" s="264"/>
      <c r="D5737" s="264"/>
      <c r="E5737" s="264"/>
      <c r="F5737" s="264"/>
      <c r="G5737" s="264"/>
      <c r="H5737" s="264"/>
      <c r="I5737" s="264"/>
      <c r="J5737" s="264"/>
      <c r="K5737" s="264"/>
      <c r="L5737" s="264"/>
    </row>
    <row r="5738" spans="2:12" ht="15" x14ac:dyDescent="0.25">
      <c r="B5738" s="247" t="s">
        <v>2018</v>
      </c>
      <c r="C5738" s="248" t="s">
        <v>24</v>
      </c>
      <c r="D5738" s="247" t="s">
        <v>50</v>
      </c>
      <c r="E5738" s="247" t="s">
        <v>45</v>
      </c>
      <c r="F5738" s="520" t="s">
        <v>2152</v>
      </c>
      <c r="G5738" s="520"/>
      <c r="H5738" s="249" t="s">
        <v>39</v>
      </c>
      <c r="I5738" s="248" t="s">
        <v>41</v>
      </c>
      <c r="J5738" s="248" t="s">
        <v>82</v>
      </c>
      <c r="K5738" s="248" t="s">
        <v>40</v>
      </c>
      <c r="L5738"/>
    </row>
    <row r="5739" spans="2:12" ht="38.25" x14ac:dyDescent="0.25">
      <c r="B5739" s="250" t="s">
        <v>2272</v>
      </c>
      <c r="C5739" s="251" t="s">
        <v>2019</v>
      </c>
      <c r="D5739" s="250" t="s">
        <v>462</v>
      </c>
      <c r="E5739" s="250" t="s">
        <v>2020</v>
      </c>
      <c r="F5739" s="521" t="s">
        <v>2980</v>
      </c>
      <c r="G5739" s="521"/>
      <c r="H5739" s="252" t="s">
        <v>268</v>
      </c>
      <c r="I5739" s="253">
        <v>1</v>
      </c>
      <c r="J5739" s="254">
        <v>33.520000000000003</v>
      </c>
      <c r="K5739" s="254">
        <v>33.520000000000003</v>
      </c>
      <c r="L5739"/>
    </row>
    <row r="5740" spans="2:12" ht="15" x14ac:dyDescent="0.25">
      <c r="B5740" s="247" t="s">
        <v>38</v>
      </c>
      <c r="C5740" s="248" t="s">
        <v>24</v>
      </c>
      <c r="D5740" s="247" t="s">
        <v>50</v>
      </c>
      <c r="E5740" s="247" t="s">
        <v>45</v>
      </c>
      <c r="F5740" s="520" t="s">
        <v>2152</v>
      </c>
      <c r="G5740" s="522"/>
      <c r="H5740" s="249" t="s">
        <v>39</v>
      </c>
      <c r="I5740" s="248" t="s">
        <v>41</v>
      </c>
      <c r="J5740" s="248" t="s">
        <v>82</v>
      </c>
      <c r="K5740" s="248" t="s">
        <v>40</v>
      </c>
      <c r="L5740"/>
    </row>
    <row r="5741" spans="2:12" ht="25.5" x14ac:dyDescent="0.25">
      <c r="B5741" s="255" t="s">
        <v>2273</v>
      </c>
      <c r="C5741" s="256" t="s">
        <v>2184</v>
      </c>
      <c r="D5741" s="255" t="s">
        <v>229</v>
      </c>
      <c r="E5741" s="255" t="s">
        <v>2185</v>
      </c>
      <c r="F5741" s="518" t="s">
        <v>2162</v>
      </c>
      <c r="G5741" s="518"/>
      <c r="H5741" s="257" t="s">
        <v>231</v>
      </c>
      <c r="I5741" s="258">
        <v>0.2</v>
      </c>
      <c r="J5741" s="259" t="s">
        <v>2222</v>
      </c>
      <c r="K5741" s="270" t="s">
        <v>3700</v>
      </c>
      <c r="L5741"/>
    </row>
    <row r="5742" spans="2:12" ht="25.5" x14ac:dyDescent="0.25">
      <c r="B5742" s="255" t="s">
        <v>2273</v>
      </c>
      <c r="C5742" s="256" t="s">
        <v>2160</v>
      </c>
      <c r="D5742" s="255" t="s">
        <v>229</v>
      </c>
      <c r="E5742" s="255" t="s">
        <v>2161</v>
      </c>
      <c r="F5742" s="518" t="s">
        <v>2162</v>
      </c>
      <c r="G5742" s="518"/>
      <c r="H5742" s="257" t="s">
        <v>231</v>
      </c>
      <c r="I5742" s="258">
        <v>0.2</v>
      </c>
      <c r="J5742" s="259" t="s">
        <v>2220</v>
      </c>
      <c r="K5742" s="270" t="s">
        <v>3701</v>
      </c>
      <c r="L5742"/>
    </row>
    <row r="5743" spans="2:12" ht="15" x14ac:dyDescent="0.25">
      <c r="B5743" s="255" t="s">
        <v>2273</v>
      </c>
      <c r="C5743" s="256" t="s">
        <v>3985</v>
      </c>
      <c r="D5743" s="255" t="s">
        <v>462</v>
      </c>
      <c r="E5743" s="255" t="s">
        <v>3986</v>
      </c>
      <c r="F5743" s="518" t="s">
        <v>2283</v>
      </c>
      <c r="G5743" s="518"/>
      <c r="H5743" s="257" t="s">
        <v>268</v>
      </c>
      <c r="I5743" s="258">
        <v>1</v>
      </c>
      <c r="J5743" s="259" t="s">
        <v>3987</v>
      </c>
      <c r="K5743" s="270" t="s">
        <v>3987</v>
      </c>
      <c r="L5743"/>
    </row>
    <row r="5744" spans="2:12" ht="15" x14ac:dyDescent="0.25">
      <c r="B5744" s="523" t="s">
        <v>2697</v>
      </c>
      <c r="C5744" s="522"/>
      <c r="D5744" s="522"/>
      <c r="E5744" s="522"/>
      <c r="F5744" s="522"/>
      <c r="G5744" s="522"/>
      <c r="H5744" s="522"/>
      <c r="I5744" s="522"/>
      <c r="J5744" s="522"/>
      <c r="K5744" s="522"/>
      <c r="L5744"/>
    </row>
    <row r="5745" spans="2:12" ht="15" x14ac:dyDescent="0.25">
      <c r="B5745" s="247" t="s">
        <v>38</v>
      </c>
      <c r="C5745" s="248" t="s">
        <v>24</v>
      </c>
      <c r="D5745" s="247" t="s">
        <v>50</v>
      </c>
      <c r="E5745" s="247" t="s">
        <v>45</v>
      </c>
      <c r="F5745" s="520" t="s">
        <v>2152</v>
      </c>
      <c r="G5745" s="522"/>
      <c r="H5745" s="249" t="s">
        <v>39</v>
      </c>
      <c r="I5745" s="248" t="s">
        <v>41</v>
      </c>
      <c r="J5745" s="248" t="s">
        <v>82</v>
      </c>
      <c r="K5745" s="248" t="s">
        <v>40</v>
      </c>
      <c r="L5745"/>
    </row>
    <row r="5746" spans="2:12" ht="25.5" x14ac:dyDescent="0.25">
      <c r="B5746" s="255" t="s">
        <v>2273</v>
      </c>
      <c r="C5746" s="256" t="s">
        <v>2184</v>
      </c>
      <c r="D5746" s="255" t="s">
        <v>229</v>
      </c>
      <c r="E5746" s="255" t="s">
        <v>2185</v>
      </c>
      <c r="F5746" s="518" t="s">
        <v>2162</v>
      </c>
      <c r="G5746" s="518"/>
      <c r="H5746" s="257" t="s">
        <v>231</v>
      </c>
      <c r="I5746" s="258">
        <v>0.2</v>
      </c>
      <c r="J5746" s="259" t="s">
        <v>2222</v>
      </c>
      <c r="K5746" s="270" t="s">
        <v>3700</v>
      </c>
      <c r="L5746"/>
    </row>
    <row r="5747" spans="2:12" ht="25.5" x14ac:dyDescent="0.25">
      <c r="B5747" s="255" t="s">
        <v>2273</v>
      </c>
      <c r="C5747" s="256" t="s">
        <v>2160</v>
      </c>
      <c r="D5747" s="255" t="s">
        <v>229</v>
      </c>
      <c r="E5747" s="255" t="s">
        <v>2161</v>
      </c>
      <c r="F5747" s="518" t="s">
        <v>2162</v>
      </c>
      <c r="G5747" s="518"/>
      <c r="H5747" s="257" t="s">
        <v>231</v>
      </c>
      <c r="I5747" s="258">
        <v>0.2</v>
      </c>
      <c r="J5747" s="259" t="s">
        <v>2220</v>
      </c>
      <c r="K5747" s="270" t="s">
        <v>3701</v>
      </c>
      <c r="L5747"/>
    </row>
    <row r="5748" spans="2:12" ht="15" x14ac:dyDescent="0.25">
      <c r="B5748" s="255" t="s">
        <v>2273</v>
      </c>
      <c r="C5748" s="256" t="s">
        <v>3985</v>
      </c>
      <c r="D5748" s="255" t="s">
        <v>462</v>
      </c>
      <c r="E5748" s="255" t="s">
        <v>3986</v>
      </c>
      <c r="F5748" s="518" t="s">
        <v>2283</v>
      </c>
      <c r="G5748" s="518"/>
      <c r="H5748" s="257" t="s">
        <v>268</v>
      </c>
      <c r="I5748" s="258">
        <v>1</v>
      </c>
      <c r="J5748" s="259" t="s">
        <v>3987</v>
      </c>
      <c r="K5748" s="270" t="s">
        <v>3987</v>
      </c>
      <c r="L5748"/>
    </row>
    <row r="5749" spans="2:12" ht="25.5" x14ac:dyDescent="0.25">
      <c r="B5749" s="260"/>
      <c r="C5749" s="260"/>
      <c r="D5749" s="260"/>
      <c r="E5749" s="260"/>
      <c r="F5749" s="260" t="s">
        <v>2274</v>
      </c>
      <c r="G5749" s="261">
        <v>3.98</v>
      </c>
      <c r="H5749" s="260" t="s">
        <v>2275</v>
      </c>
      <c r="I5749" s="261">
        <v>3.76</v>
      </c>
      <c r="J5749" s="260" t="s">
        <v>2276</v>
      </c>
      <c r="K5749" s="261">
        <v>7.74</v>
      </c>
      <c r="L5749"/>
    </row>
    <row r="5750" spans="2:12" ht="25.5" x14ac:dyDescent="0.25">
      <c r="B5750" s="260"/>
      <c r="C5750" s="260"/>
      <c r="D5750" s="260"/>
      <c r="E5750" s="260"/>
      <c r="F5750" s="260" t="s">
        <v>2277</v>
      </c>
      <c r="G5750" s="261">
        <v>0</v>
      </c>
      <c r="H5750" s="260"/>
      <c r="I5750" s="519" t="s">
        <v>2278</v>
      </c>
      <c r="J5750" s="519"/>
      <c r="K5750" s="261">
        <v>33.520000000000003</v>
      </c>
      <c r="L5750"/>
    </row>
    <row r="5751" spans="2:12" ht="15.75" thickBot="1" x14ac:dyDescent="0.3">
      <c r="B5751" s="222"/>
      <c r="C5751" s="222"/>
      <c r="D5751" s="222"/>
      <c r="E5751" s="222"/>
      <c r="F5751" s="222"/>
      <c r="G5751" s="222"/>
      <c r="H5751" s="222" t="s">
        <v>2279</v>
      </c>
      <c r="I5751" s="262" t="s">
        <v>2695</v>
      </c>
      <c r="J5751" s="222" t="s">
        <v>2280</v>
      </c>
      <c r="K5751" s="263">
        <v>67.040000000000006</v>
      </c>
      <c r="L5751"/>
    </row>
    <row r="5752" spans="2:12" ht="15.75" thickTop="1" x14ac:dyDescent="0.25">
      <c r="B5752" s="264"/>
      <c r="C5752" s="264"/>
      <c r="D5752" s="264"/>
      <c r="E5752" s="264"/>
      <c r="F5752" s="264"/>
      <c r="G5752" s="264"/>
      <c r="H5752" s="264"/>
      <c r="I5752" s="264"/>
      <c r="J5752" s="264"/>
      <c r="K5752" s="264"/>
      <c r="L5752"/>
    </row>
    <row r="5753" spans="2:12" ht="15" x14ac:dyDescent="0.25">
      <c r="B5753" s="247" t="s">
        <v>2021</v>
      </c>
      <c r="C5753" s="248" t="s">
        <v>24</v>
      </c>
      <c r="D5753" s="247" t="s">
        <v>50</v>
      </c>
      <c r="E5753" s="247" t="s">
        <v>45</v>
      </c>
      <c r="F5753" s="520" t="s">
        <v>2152</v>
      </c>
      <c r="G5753" s="520"/>
      <c r="H5753" s="249" t="s">
        <v>39</v>
      </c>
      <c r="I5753" s="248" t="s">
        <v>41</v>
      </c>
      <c r="J5753" s="248" t="s">
        <v>2271</v>
      </c>
      <c r="K5753" s="248" t="s">
        <v>82</v>
      </c>
      <c r="L5753" s="248" t="s">
        <v>40</v>
      </c>
    </row>
    <row r="5754" spans="2:12" ht="25.5" x14ac:dyDescent="0.25">
      <c r="B5754" s="250" t="s">
        <v>2272</v>
      </c>
      <c r="C5754" s="251" t="s">
        <v>2022</v>
      </c>
      <c r="D5754" s="250" t="s">
        <v>660</v>
      </c>
      <c r="E5754" s="250" t="s">
        <v>2023</v>
      </c>
      <c r="F5754" s="521">
        <v>0</v>
      </c>
      <c r="G5754" s="521"/>
      <c r="H5754" s="252" t="s">
        <v>428</v>
      </c>
      <c r="I5754" s="253">
        <v>1</v>
      </c>
      <c r="J5754" s="254"/>
      <c r="K5754" s="254">
        <v>14.34</v>
      </c>
      <c r="L5754" s="254">
        <v>14.34</v>
      </c>
    </row>
    <row r="5755" spans="2:12" ht="25.5" x14ac:dyDescent="0.25">
      <c r="B5755" s="255" t="s">
        <v>2273</v>
      </c>
      <c r="C5755" s="256" t="s">
        <v>2163</v>
      </c>
      <c r="D5755" s="255" t="s">
        <v>229</v>
      </c>
      <c r="E5755" s="255" t="s">
        <v>2164</v>
      </c>
      <c r="F5755" s="518" t="s">
        <v>2162</v>
      </c>
      <c r="G5755" s="518"/>
      <c r="H5755" s="257" t="s">
        <v>231</v>
      </c>
      <c r="I5755" s="258">
        <v>0.2</v>
      </c>
      <c r="J5755" s="258">
        <v>0</v>
      </c>
      <c r="K5755" s="259">
        <v>16.78</v>
      </c>
      <c r="L5755" s="259">
        <v>3.36</v>
      </c>
    </row>
    <row r="5756" spans="2:12" ht="25.5" x14ac:dyDescent="0.25">
      <c r="B5756" s="255" t="s">
        <v>2273</v>
      </c>
      <c r="C5756" s="256" t="s">
        <v>2184</v>
      </c>
      <c r="D5756" s="255" t="s">
        <v>229</v>
      </c>
      <c r="E5756" s="255" t="s">
        <v>2185</v>
      </c>
      <c r="F5756" s="518" t="s">
        <v>2162</v>
      </c>
      <c r="G5756" s="518"/>
      <c r="H5756" s="257" t="s">
        <v>231</v>
      </c>
      <c r="I5756" s="258">
        <v>0.2</v>
      </c>
      <c r="J5756" s="258">
        <v>0</v>
      </c>
      <c r="K5756" s="259">
        <v>23.41</v>
      </c>
      <c r="L5756" s="259">
        <v>4.68</v>
      </c>
    </row>
    <row r="5757" spans="2:12" x14ac:dyDescent="0.25">
      <c r="B5757" s="255" t="s">
        <v>2273</v>
      </c>
      <c r="C5757" s="256" t="s">
        <v>3988</v>
      </c>
      <c r="D5757" s="255" t="s">
        <v>660</v>
      </c>
      <c r="E5757" s="255" t="s">
        <v>3989</v>
      </c>
      <c r="F5757" s="518" t="s">
        <v>2283</v>
      </c>
      <c r="G5757" s="518"/>
      <c r="H5757" s="257" t="s">
        <v>428</v>
      </c>
      <c r="I5757" s="258">
        <v>1</v>
      </c>
      <c r="J5757" s="258">
        <v>0</v>
      </c>
      <c r="K5757" s="259">
        <v>6.3</v>
      </c>
      <c r="L5757" s="259">
        <v>6.3</v>
      </c>
    </row>
    <row r="5758" spans="2:12" ht="25.5" x14ac:dyDescent="0.25">
      <c r="B5758" s="260"/>
      <c r="C5758" s="260"/>
      <c r="D5758" s="260"/>
      <c r="E5758" s="260"/>
      <c r="F5758" s="260"/>
      <c r="G5758" s="260" t="s">
        <v>2274</v>
      </c>
      <c r="H5758" s="261">
        <v>4.13</v>
      </c>
      <c r="I5758" s="260" t="s">
        <v>2275</v>
      </c>
      <c r="J5758" s="261">
        <v>3.91</v>
      </c>
      <c r="K5758" s="260" t="s">
        <v>2276</v>
      </c>
      <c r="L5758" s="261">
        <v>8.0380000000000003</v>
      </c>
    </row>
    <row r="5759" spans="2:12" ht="25.5" x14ac:dyDescent="0.25">
      <c r="B5759" s="260"/>
      <c r="C5759" s="260"/>
      <c r="D5759" s="260"/>
      <c r="E5759" s="260"/>
      <c r="F5759" s="260"/>
      <c r="G5759" s="260" t="s">
        <v>2277</v>
      </c>
      <c r="H5759" s="261">
        <v>0</v>
      </c>
      <c r="I5759" s="519"/>
      <c r="J5759" s="519" t="s">
        <v>2278</v>
      </c>
      <c r="K5759" s="260"/>
      <c r="L5759" s="261">
        <v>14.34</v>
      </c>
    </row>
    <row r="5760" spans="2:12" ht="13.5" thickBot="1" x14ac:dyDescent="0.3">
      <c r="B5760" s="222"/>
      <c r="C5760" s="222"/>
      <c r="D5760" s="222"/>
      <c r="E5760" s="222"/>
      <c r="F5760" s="222"/>
      <c r="G5760" s="222"/>
      <c r="H5760" s="222"/>
      <c r="I5760" s="222" t="s">
        <v>2279</v>
      </c>
      <c r="J5760" s="262" t="s">
        <v>2760</v>
      </c>
      <c r="K5760" s="222" t="s">
        <v>2280</v>
      </c>
      <c r="L5760" s="263">
        <v>358.5</v>
      </c>
    </row>
    <row r="5761" spans="2:12" ht="13.5" thickTop="1" x14ac:dyDescent="0.25">
      <c r="B5761" s="264"/>
      <c r="C5761" s="264"/>
      <c r="D5761" s="264"/>
      <c r="E5761" s="264"/>
      <c r="F5761" s="264"/>
      <c r="G5761" s="264"/>
      <c r="H5761" s="264"/>
      <c r="I5761" s="264"/>
      <c r="J5761" s="264"/>
      <c r="K5761" s="264"/>
      <c r="L5761" s="264"/>
    </row>
    <row r="5762" spans="2:12" ht="15" x14ac:dyDescent="0.25">
      <c r="B5762" s="247" t="s">
        <v>2024</v>
      </c>
      <c r="C5762" s="248" t="s">
        <v>24</v>
      </c>
      <c r="D5762" s="247" t="s">
        <v>50</v>
      </c>
      <c r="E5762" s="247" t="s">
        <v>45</v>
      </c>
      <c r="F5762" s="520" t="s">
        <v>2152</v>
      </c>
      <c r="G5762" s="520"/>
      <c r="H5762" s="249" t="s">
        <v>39</v>
      </c>
      <c r="I5762" s="248" t="s">
        <v>41</v>
      </c>
      <c r="J5762" s="248" t="s">
        <v>2271</v>
      </c>
      <c r="K5762" s="248" t="s">
        <v>82</v>
      </c>
      <c r="L5762" s="248" t="s">
        <v>40</v>
      </c>
    </row>
    <row r="5763" spans="2:12" ht="25.5" x14ac:dyDescent="0.25">
      <c r="B5763" s="250" t="s">
        <v>2272</v>
      </c>
      <c r="C5763" s="251" t="s">
        <v>2025</v>
      </c>
      <c r="D5763" s="250" t="s">
        <v>660</v>
      </c>
      <c r="E5763" s="250" t="s">
        <v>2026</v>
      </c>
      <c r="F5763" s="521">
        <v>0</v>
      </c>
      <c r="G5763" s="521"/>
      <c r="H5763" s="252" t="s">
        <v>428</v>
      </c>
      <c r="I5763" s="253">
        <v>1</v>
      </c>
      <c r="J5763" s="254"/>
      <c r="K5763" s="254">
        <v>35.880000000000003</v>
      </c>
      <c r="L5763" s="254">
        <v>35.880000000000003</v>
      </c>
    </row>
    <row r="5764" spans="2:12" x14ac:dyDescent="0.25">
      <c r="B5764" s="255" t="s">
        <v>2273</v>
      </c>
      <c r="C5764" s="256" t="s">
        <v>3990</v>
      </c>
      <c r="D5764" s="255" t="s">
        <v>660</v>
      </c>
      <c r="E5764" s="255" t="s">
        <v>3991</v>
      </c>
      <c r="F5764" s="518" t="s">
        <v>2283</v>
      </c>
      <c r="G5764" s="518"/>
      <c r="H5764" s="257" t="s">
        <v>428</v>
      </c>
      <c r="I5764" s="258">
        <v>1</v>
      </c>
      <c r="J5764" s="258">
        <v>0</v>
      </c>
      <c r="K5764" s="259">
        <v>17.39</v>
      </c>
      <c r="L5764" s="259">
        <v>17.39</v>
      </c>
    </row>
    <row r="5765" spans="2:12" ht="25.5" x14ac:dyDescent="0.25">
      <c r="B5765" s="255" t="s">
        <v>2273</v>
      </c>
      <c r="C5765" s="256" t="s">
        <v>2184</v>
      </c>
      <c r="D5765" s="255" t="s">
        <v>229</v>
      </c>
      <c r="E5765" s="255" t="s">
        <v>2185</v>
      </c>
      <c r="F5765" s="518" t="s">
        <v>2162</v>
      </c>
      <c r="G5765" s="518"/>
      <c r="H5765" s="257" t="s">
        <v>231</v>
      </c>
      <c r="I5765" s="258">
        <v>0.46</v>
      </c>
      <c r="J5765" s="258">
        <v>0</v>
      </c>
      <c r="K5765" s="259">
        <v>23.41</v>
      </c>
      <c r="L5765" s="259">
        <v>10.77</v>
      </c>
    </row>
    <row r="5766" spans="2:12" ht="25.5" x14ac:dyDescent="0.25">
      <c r="B5766" s="255" t="s">
        <v>2273</v>
      </c>
      <c r="C5766" s="256" t="s">
        <v>2163</v>
      </c>
      <c r="D5766" s="255" t="s">
        <v>229</v>
      </c>
      <c r="E5766" s="255" t="s">
        <v>2164</v>
      </c>
      <c r="F5766" s="518" t="s">
        <v>2162</v>
      </c>
      <c r="G5766" s="518"/>
      <c r="H5766" s="257" t="s">
        <v>231</v>
      </c>
      <c r="I5766" s="258">
        <v>0.46</v>
      </c>
      <c r="J5766" s="258">
        <v>0</v>
      </c>
      <c r="K5766" s="259">
        <v>16.78</v>
      </c>
      <c r="L5766" s="259">
        <v>7.72</v>
      </c>
    </row>
    <row r="5767" spans="2:12" ht="25.5" x14ac:dyDescent="0.25">
      <c r="B5767" s="260"/>
      <c r="C5767" s="260"/>
      <c r="D5767" s="260"/>
      <c r="E5767" s="260"/>
      <c r="F5767" s="260"/>
      <c r="G5767" s="260" t="s">
        <v>2274</v>
      </c>
      <c r="H5767" s="261">
        <v>9.49</v>
      </c>
      <c r="I5767" s="260" t="s">
        <v>2275</v>
      </c>
      <c r="J5767" s="261">
        <v>9</v>
      </c>
      <c r="K5767" s="260" t="s">
        <v>2276</v>
      </c>
      <c r="L5767" s="261">
        <v>18.487400000000001</v>
      </c>
    </row>
    <row r="5768" spans="2:12" ht="25.5" x14ac:dyDescent="0.25">
      <c r="B5768" s="260"/>
      <c r="C5768" s="260"/>
      <c r="D5768" s="260"/>
      <c r="E5768" s="260"/>
      <c r="F5768" s="260"/>
      <c r="G5768" s="260" t="s">
        <v>2277</v>
      </c>
      <c r="H5768" s="261">
        <v>0</v>
      </c>
      <c r="I5768" s="519"/>
      <c r="J5768" s="519" t="s">
        <v>2278</v>
      </c>
      <c r="K5768" s="260"/>
      <c r="L5768" s="261">
        <v>35.880000000000003</v>
      </c>
    </row>
    <row r="5769" spans="2:12" ht="13.5" thickBot="1" x14ac:dyDescent="0.3">
      <c r="B5769" s="222"/>
      <c r="C5769" s="222"/>
      <c r="D5769" s="222"/>
      <c r="E5769" s="222"/>
      <c r="F5769" s="222"/>
      <c r="G5769" s="222"/>
      <c r="H5769" s="222"/>
      <c r="I5769" s="222" t="s">
        <v>2279</v>
      </c>
      <c r="J5769" s="262" t="s">
        <v>2060</v>
      </c>
      <c r="K5769" s="222" t="s">
        <v>2280</v>
      </c>
      <c r="L5769" s="263">
        <v>179.4</v>
      </c>
    </row>
    <row r="5770" spans="2:12" ht="13.5" thickTop="1" x14ac:dyDescent="0.25">
      <c r="B5770" s="264"/>
      <c r="C5770" s="264"/>
      <c r="D5770" s="264"/>
      <c r="E5770" s="264"/>
      <c r="F5770" s="264"/>
      <c r="G5770" s="264"/>
      <c r="H5770" s="264"/>
      <c r="I5770" s="264"/>
      <c r="J5770" s="264"/>
      <c r="K5770" s="264"/>
      <c r="L5770" s="264"/>
    </row>
    <row r="5771" spans="2:12" ht="15" x14ac:dyDescent="0.25">
      <c r="B5771" s="247" t="s">
        <v>2027</v>
      </c>
      <c r="C5771" s="248" t="s">
        <v>24</v>
      </c>
      <c r="D5771" s="247" t="s">
        <v>50</v>
      </c>
      <c r="E5771" s="247" t="s">
        <v>45</v>
      </c>
      <c r="F5771" s="520" t="s">
        <v>2152</v>
      </c>
      <c r="G5771" s="520"/>
      <c r="H5771" s="249" t="s">
        <v>39</v>
      </c>
      <c r="I5771" s="248" t="s">
        <v>41</v>
      </c>
      <c r="J5771" s="248" t="s">
        <v>2271</v>
      </c>
      <c r="K5771" s="248" t="s">
        <v>82</v>
      </c>
      <c r="L5771" s="248" t="s">
        <v>40</v>
      </c>
    </row>
    <row r="5772" spans="2:12" ht="25.5" x14ac:dyDescent="0.25">
      <c r="B5772" s="250" t="s">
        <v>2272</v>
      </c>
      <c r="C5772" s="251" t="s">
        <v>2028</v>
      </c>
      <c r="D5772" s="250" t="s">
        <v>229</v>
      </c>
      <c r="E5772" s="250" t="s">
        <v>2029</v>
      </c>
      <c r="F5772" s="521">
        <v>9</v>
      </c>
      <c r="G5772" s="521"/>
      <c r="H5772" s="252" t="s">
        <v>268</v>
      </c>
      <c r="I5772" s="253">
        <v>1</v>
      </c>
      <c r="J5772" s="254"/>
      <c r="K5772" s="254">
        <v>86.17</v>
      </c>
      <c r="L5772" s="254">
        <v>86.17</v>
      </c>
    </row>
    <row r="5773" spans="2:12" ht="25.5" x14ac:dyDescent="0.25">
      <c r="B5773" s="255" t="s">
        <v>2273</v>
      </c>
      <c r="C5773" s="256" t="s">
        <v>2939</v>
      </c>
      <c r="D5773" s="255" t="s">
        <v>229</v>
      </c>
      <c r="E5773" s="255" t="s">
        <v>2029</v>
      </c>
      <c r="F5773" s="518" t="s">
        <v>2283</v>
      </c>
      <c r="G5773" s="518"/>
      <c r="H5773" s="257" t="s">
        <v>268</v>
      </c>
      <c r="I5773" s="258">
        <v>1</v>
      </c>
      <c r="J5773" s="258">
        <v>0</v>
      </c>
      <c r="K5773" s="259">
        <v>79.75</v>
      </c>
      <c r="L5773" s="259">
        <v>79.75</v>
      </c>
    </row>
    <row r="5774" spans="2:12" ht="25.5" x14ac:dyDescent="0.25">
      <c r="B5774" s="255" t="s">
        <v>2273</v>
      </c>
      <c r="C5774" s="256" t="s">
        <v>2184</v>
      </c>
      <c r="D5774" s="255" t="s">
        <v>229</v>
      </c>
      <c r="E5774" s="255" t="s">
        <v>2185</v>
      </c>
      <c r="F5774" s="518" t="s">
        <v>2162</v>
      </c>
      <c r="G5774" s="518"/>
      <c r="H5774" s="257" t="s">
        <v>231</v>
      </c>
      <c r="I5774" s="258">
        <v>0.16</v>
      </c>
      <c r="J5774" s="258">
        <v>0</v>
      </c>
      <c r="K5774" s="259">
        <v>23.41</v>
      </c>
      <c r="L5774" s="259">
        <v>3.75</v>
      </c>
    </row>
    <row r="5775" spans="2:12" ht="25.5" x14ac:dyDescent="0.25">
      <c r="B5775" s="255" t="s">
        <v>2273</v>
      </c>
      <c r="C5775" s="256" t="s">
        <v>2163</v>
      </c>
      <c r="D5775" s="255" t="s">
        <v>229</v>
      </c>
      <c r="E5775" s="255" t="s">
        <v>2164</v>
      </c>
      <c r="F5775" s="518" t="s">
        <v>2162</v>
      </c>
      <c r="G5775" s="518"/>
      <c r="H5775" s="257" t="s">
        <v>231</v>
      </c>
      <c r="I5775" s="258">
        <v>0.16</v>
      </c>
      <c r="J5775" s="258">
        <v>0</v>
      </c>
      <c r="K5775" s="259">
        <v>16.78</v>
      </c>
      <c r="L5775" s="259">
        <v>2.68</v>
      </c>
    </row>
    <row r="5776" spans="2:12" ht="25.5" x14ac:dyDescent="0.25">
      <c r="B5776" s="260"/>
      <c r="C5776" s="260"/>
      <c r="D5776" s="260"/>
      <c r="E5776" s="260"/>
      <c r="F5776" s="260"/>
      <c r="G5776" s="260" t="s">
        <v>2274</v>
      </c>
      <c r="H5776" s="261">
        <v>3.3</v>
      </c>
      <c r="I5776" s="260" t="s">
        <v>2275</v>
      </c>
      <c r="J5776" s="261">
        <v>3.12</v>
      </c>
      <c r="K5776" s="260" t="s">
        <v>2276</v>
      </c>
      <c r="L5776" s="261">
        <v>6.42</v>
      </c>
    </row>
    <row r="5777" spans="2:12" ht="25.5" x14ac:dyDescent="0.25">
      <c r="B5777" s="260"/>
      <c r="C5777" s="260"/>
      <c r="D5777" s="260"/>
      <c r="E5777" s="260"/>
      <c r="F5777" s="260"/>
      <c r="G5777" s="260" t="s">
        <v>2277</v>
      </c>
      <c r="H5777" s="261">
        <v>0</v>
      </c>
      <c r="I5777" s="519"/>
      <c r="J5777" s="519" t="s">
        <v>2278</v>
      </c>
      <c r="K5777" s="260"/>
      <c r="L5777" s="261">
        <v>86.17</v>
      </c>
    </row>
    <row r="5778" spans="2:12" ht="13.5" thickBot="1" x14ac:dyDescent="0.3">
      <c r="B5778" s="222"/>
      <c r="C5778" s="222"/>
      <c r="D5778" s="222"/>
      <c r="E5778" s="222"/>
      <c r="F5778" s="222"/>
      <c r="G5778" s="222"/>
      <c r="H5778" s="222"/>
      <c r="I5778" s="222" t="s">
        <v>2279</v>
      </c>
      <c r="J5778" s="262" t="s">
        <v>2695</v>
      </c>
      <c r="K5778" s="222" t="s">
        <v>2280</v>
      </c>
      <c r="L5778" s="263">
        <v>172.34</v>
      </c>
    </row>
    <row r="5779" spans="2:12" ht="13.5" thickTop="1" x14ac:dyDescent="0.25">
      <c r="B5779" s="264"/>
      <c r="C5779" s="264"/>
      <c r="D5779" s="264"/>
      <c r="E5779" s="264"/>
      <c r="F5779" s="264"/>
      <c r="G5779" s="264"/>
      <c r="H5779" s="264"/>
      <c r="I5779" s="264"/>
      <c r="J5779" s="264"/>
      <c r="K5779" s="264"/>
      <c r="L5779" s="264"/>
    </row>
    <row r="5780" spans="2:12" ht="25.5" x14ac:dyDescent="0.25">
      <c r="B5780" s="244" t="s">
        <v>112</v>
      </c>
      <c r="C5780" s="244"/>
      <c r="D5780" s="244"/>
      <c r="E5780" s="244" t="s">
        <v>2030</v>
      </c>
      <c r="F5780" s="244"/>
      <c r="G5780" s="525"/>
      <c r="H5780" s="525"/>
      <c r="I5780" s="244"/>
      <c r="J5780" s="245"/>
      <c r="K5780" s="244"/>
      <c r="L5780" s="246">
        <v>10121.200000000001</v>
      </c>
    </row>
    <row r="5781" spans="2:12" ht="15" x14ac:dyDescent="0.25">
      <c r="B5781" s="247" t="s">
        <v>1679</v>
      </c>
      <c r="C5781" s="248" t="s">
        <v>24</v>
      </c>
      <c r="D5781" s="247" t="s">
        <v>50</v>
      </c>
      <c r="E5781" s="247" t="s">
        <v>45</v>
      </c>
      <c r="F5781" s="520" t="s">
        <v>2152</v>
      </c>
      <c r="G5781" s="520"/>
      <c r="H5781" s="249" t="s">
        <v>39</v>
      </c>
      <c r="I5781" s="248" t="s">
        <v>41</v>
      </c>
      <c r="J5781" s="248" t="s">
        <v>2271</v>
      </c>
      <c r="K5781" s="248" t="s">
        <v>82</v>
      </c>
      <c r="L5781" s="248" t="s">
        <v>40</v>
      </c>
    </row>
    <row r="5782" spans="2:12" ht="38.25" x14ac:dyDescent="0.25">
      <c r="B5782" s="250" t="s">
        <v>2272</v>
      </c>
      <c r="C5782" s="251" t="s">
        <v>1680</v>
      </c>
      <c r="D5782" s="250" t="s">
        <v>434</v>
      </c>
      <c r="E5782" s="250" t="s">
        <v>1681</v>
      </c>
      <c r="F5782" s="521" t="s">
        <v>2947</v>
      </c>
      <c r="G5782" s="521"/>
      <c r="H5782" s="252" t="s">
        <v>428</v>
      </c>
      <c r="I5782" s="253">
        <v>1</v>
      </c>
      <c r="J5782" s="254"/>
      <c r="K5782" s="254">
        <v>206.08</v>
      </c>
      <c r="L5782" s="254">
        <v>206.08</v>
      </c>
    </row>
    <row r="5783" spans="2:12" ht="25.5" x14ac:dyDescent="0.25">
      <c r="B5783" s="255" t="s">
        <v>2273</v>
      </c>
      <c r="C5783" s="256" t="s">
        <v>2184</v>
      </c>
      <c r="D5783" s="255" t="s">
        <v>229</v>
      </c>
      <c r="E5783" s="255" t="s">
        <v>2185</v>
      </c>
      <c r="F5783" s="518" t="s">
        <v>2162</v>
      </c>
      <c r="G5783" s="518"/>
      <c r="H5783" s="257" t="s">
        <v>231</v>
      </c>
      <c r="I5783" s="258">
        <v>0.45739999999999997</v>
      </c>
      <c r="J5783" s="258">
        <v>0</v>
      </c>
      <c r="K5783" s="259">
        <v>23.41</v>
      </c>
      <c r="L5783" s="259">
        <v>10.71</v>
      </c>
    </row>
    <row r="5784" spans="2:12" ht="25.5" x14ac:dyDescent="0.25">
      <c r="B5784" s="255" t="s">
        <v>2273</v>
      </c>
      <c r="C5784" s="256" t="s">
        <v>2163</v>
      </c>
      <c r="D5784" s="255" t="s">
        <v>229</v>
      </c>
      <c r="E5784" s="255" t="s">
        <v>2164</v>
      </c>
      <c r="F5784" s="518" t="s">
        <v>2162</v>
      </c>
      <c r="G5784" s="518"/>
      <c r="H5784" s="257" t="s">
        <v>231</v>
      </c>
      <c r="I5784" s="258">
        <v>0.45739999999999997</v>
      </c>
      <c r="J5784" s="258">
        <v>0</v>
      </c>
      <c r="K5784" s="259">
        <v>16.78</v>
      </c>
      <c r="L5784" s="259">
        <v>7.68</v>
      </c>
    </row>
    <row r="5785" spans="2:12" ht="25.5" x14ac:dyDescent="0.25">
      <c r="B5785" s="255" t="s">
        <v>2273</v>
      </c>
      <c r="C5785" s="256" t="s">
        <v>3992</v>
      </c>
      <c r="D5785" s="255" t="s">
        <v>434</v>
      </c>
      <c r="E5785" s="255" t="s">
        <v>3993</v>
      </c>
      <c r="F5785" s="518" t="s">
        <v>2283</v>
      </c>
      <c r="G5785" s="518"/>
      <c r="H5785" s="257" t="s">
        <v>428</v>
      </c>
      <c r="I5785" s="258">
        <v>1</v>
      </c>
      <c r="J5785" s="258">
        <v>0</v>
      </c>
      <c r="K5785" s="259">
        <v>186.15</v>
      </c>
      <c r="L5785" s="259">
        <v>186.15</v>
      </c>
    </row>
    <row r="5786" spans="2:12" ht="25.5" x14ac:dyDescent="0.25">
      <c r="B5786" s="255" t="s">
        <v>2273</v>
      </c>
      <c r="C5786" s="256" t="s">
        <v>2981</v>
      </c>
      <c r="D5786" s="255" t="s">
        <v>229</v>
      </c>
      <c r="E5786" s="255" t="s">
        <v>2982</v>
      </c>
      <c r="F5786" s="518" t="s">
        <v>2283</v>
      </c>
      <c r="G5786" s="518"/>
      <c r="H5786" s="257" t="s">
        <v>268</v>
      </c>
      <c r="I5786" s="258">
        <v>2</v>
      </c>
      <c r="J5786" s="258">
        <v>0</v>
      </c>
      <c r="K5786" s="259">
        <v>0.78</v>
      </c>
      <c r="L5786" s="259">
        <v>1.56</v>
      </c>
    </row>
    <row r="5787" spans="2:12" ht="25.5" x14ac:dyDescent="0.25">
      <c r="B5787" s="260"/>
      <c r="C5787" s="260"/>
      <c r="D5787" s="260"/>
      <c r="E5787" s="260"/>
      <c r="F5787" s="260"/>
      <c r="G5787" s="260" t="s">
        <v>2274</v>
      </c>
      <c r="H5787" s="261">
        <v>9.43</v>
      </c>
      <c r="I5787" s="260" t="s">
        <v>2275</v>
      </c>
      <c r="J5787" s="261">
        <v>8.94</v>
      </c>
      <c r="K5787" s="260" t="s">
        <v>2276</v>
      </c>
      <c r="L5787" s="261">
        <v>18.37</v>
      </c>
    </row>
    <row r="5788" spans="2:12" ht="25.5" x14ac:dyDescent="0.25">
      <c r="B5788" s="260"/>
      <c r="C5788" s="260"/>
      <c r="D5788" s="260"/>
      <c r="E5788" s="260"/>
      <c r="F5788" s="260"/>
      <c r="G5788" s="260" t="s">
        <v>2277</v>
      </c>
      <c r="H5788" s="261">
        <v>0</v>
      </c>
      <c r="I5788" s="519"/>
      <c r="J5788" s="519" t="s">
        <v>2278</v>
      </c>
      <c r="K5788" s="260"/>
      <c r="L5788" s="261">
        <v>206.08</v>
      </c>
    </row>
    <row r="5789" spans="2:12" ht="13.5" thickBot="1" x14ac:dyDescent="0.3">
      <c r="B5789" s="222"/>
      <c r="C5789" s="222"/>
      <c r="D5789" s="222"/>
      <c r="E5789" s="222"/>
      <c r="F5789" s="222"/>
      <c r="G5789" s="222"/>
      <c r="H5789" s="222"/>
      <c r="I5789" s="222" t="s">
        <v>2279</v>
      </c>
      <c r="J5789" s="262" t="s">
        <v>2761</v>
      </c>
      <c r="K5789" s="222" t="s">
        <v>2280</v>
      </c>
      <c r="L5789" s="263">
        <v>2885.12</v>
      </c>
    </row>
    <row r="5790" spans="2:12" ht="13.5" thickTop="1" x14ac:dyDescent="0.25">
      <c r="B5790" s="264"/>
      <c r="C5790" s="264"/>
      <c r="D5790" s="264"/>
      <c r="E5790" s="264"/>
      <c r="F5790" s="264"/>
      <c r="G5790" s="264"/>
      <c r="H5790" s="264"/>
      <c r="I5790" s="264"/>
      <c r="J5790" s="264"/>
      <c r="K5790" s="264"/>
      <c r="L5790" s="264"/>
    </row>
    <row r="5791" spans="2:12" ht="15" x14ac:dyDescent="0.25">
      <c r="B5791" s="247" t="s">
        <v>1682</v>
      </c>
      <c r="C5791" s="248" t="s">
        <v>24</v>
      </c>
      <c r="D5791" s="247" t="s">
        <v>50</v>
      </c>
      <c r="E5791" s="247" t="s">
        <v>45</v>
      </c>
      <c r="F5791" s="520" t="s">
        <v>2152</v>
      </c>
      <c r="G5791" s="520"/>
      <c r="H5791" s="249" t="s">
        <v>39</v>
      </c>
      <c r="I5791" s="248" t="s">
        <v>41</v>
      </c>
      <c r="J5791" s="248" t="s">
        <v>2271</v>
      </c>
      <c r="K5791" s="248" t="s">
        <v>82</v>
      </c>
      <c r="L5791" s="248" t="s">
        <v>40</v>
      </c>
    </row>
    <row r="5792" spans="2:12" ht="25.5" x14ac:dyDescent="0.25">
      <c r="B5792" s="250" t="s">
        <v>2272</v>
      </c>
      <c r="C5792" s="251" t="s">
        <v>1683</v>
      </c>
      <c r="D5792" s="250" t="s">
        <v>1156</v>
      </c>
      <c r="E5792" s="250" t="s">
        <v>1684</v>
      </c>
      <c r="F5792" s="521" t="s">
        <v>2990</v>
      </c>
      <c r="G5792" s="521"/>
      <c r="H5792" s="252" t="s">
        <v>428</v>
      </c>
      <c r="I5792" s="253">
        <v>1</v>
      </c>
      <c r="J5792" s="254"/>
      <c r="K5792" s="254">
        <v>673.35500000000002</v>
      </c>
      <c r="L5792" s="254">
        <v>673.35500000000002</v>
      </c>
    </row>
    <row r="5793" spans="2:12" ht="25.5" x14ac:dyDescent="0.25">
      <c r="B5793" s="255" t="s">
        <v>2273</v>
      </c>
      <c r="C5793" s="256" t="s">
        <v>2176</v>
      </c>
      <c r="D5793" s="255" t="s">
        <v>229</v>
      </c>
      <c r="E5793" s="255" t="s">
        <v>2177</v>
      </c>
      <c r="F5793" s="518" t="s">
        <v>2162</v>
      </c>
      <c r="G5793" s="518"/>
      <c r="H5793" s="257" t="s">
        <v>231</v>
      </c>
      <c r="I5793" s="258">
        <v>1.5</v>
      </c>
      <c r="J5793" s="258">
        <v>0</v>
      </c>
      <c r="K5793" s="259">
        <v>23.41</v>
      </c>
      <c r="L5793" s="259">
        <v>35.119999999999997</v>
      </c>
    </row>
    <row r="5794" spans="2:12" ht="25.5" x14ac:dyDescent="0.25">
      <c r="B5794" s="255" t="s">
        <v>2273</v>
      </c>
      <c r="C5794" s="256" t="s">
        <v>3994</v>
      </c>
      <c r="D5794" s="255" t="s">
        <v>1156</v>
      </c>
      <c r="E5794" s="255" t="s">
        <v>3995</v>
      </c>
      <c r="F5794" s="518" t="s">
        <v>2283</v>
      </c>
      <c r="G5794" s="518"/>
      <c r="H5794" s="257" t="s">
        <v>279</v>
      </c>
      <c r="I5794" s="258">
        <v>1</v>
      </c>
      <c r="J5794" s="258">
        <v>0</v>
      </c>
      <c r="K5794" s="259">
        <v>615.29</v>
      </c>
      <c r="L5794" s="259">
        <v>615.29</v>
      </c>
    </row>
    <row r="5795" spans="2:12" ht="25.5" x14ac:dyDescent="0.25">
      <c r="B5795" s="255" t="s">
        <v>2273</v>
      </c>
      <c r="C5795" s="256" t="s">
        <v>2160</v>
      </c>
      <c r="D5795" s="255" t="s">
        <v>229</v>
      </c>
      <c r="E5795" s="255" t="s">
        <v>2161</v>
      </c>
      <c r="F5795" s="518" t="s">
        <v>2162</v>
      </c>
      <c r="G5795" s="518"/>
      <c r="H5795" s="257" t="s">
        <v>231</v>
      </c>
      <c r="I5795" s="258">
        <v>1.5</v>
      </c>
      <c r="J5795" s="258">
        <v>0</v>
      </c>
      <c r="K5795" s="259">
        <v>15.3</v>
      </c>
      <c r="L5795" s="259">
        <v>22.95</v>
      </c>
    </row>
    <row r="5796" spans="2:12" ht="25.5" x14ac:dyDescent="0.25">
      <c r="B5796" s="260"/>
      <c r="C5796" s="260"/>
      <c r="D5796" s="260"/>
      <c r="E5796" s="260"/>
      <c r="F5796" s="260"/>
      <c r="G5796" s="260" t="s">
        <v>2274</v>
      </c>
      <c r="H5796" s="261">
        <v>29.82</v>
      </c>
      <c r="I5796" s="260" t="s">
        <v>2275</v>
      </c>
      <c r="J5796" s="261">
        <v>28.25</v>
      </c>
      <c r="K5796" s="260" t="s">
        <v>2276</v>
      </c>
      <c r="L5796" s="261">
        <v>58.064999999999998</v>
      </c>
    </row>
    <row r="5797" spans="2:12" ht="25.5" x14ac:dyDescent="0.25">
      <c r="B5797" s="260"/>
      <c r="C5797" s="260"/>
      <c r="D5797" s="260"/>
      <c r="E5797" s="260"/>
      <c r="F5797" s="260"/>
      <c r="G5797" s="260" t="s">
        <v>2277</v>
      </c>
      <c r="H5797" s="261">
        <v>0</v>
      </c>
      <c r="I5797" s="519"/>
      <c r="J5797" s="519" t="s">
        <v>2278</v>
      </c>
      <c r="K5797" s="260"/>
      <c r="L5797" s="261">
        <v>673.35500000000002</v>
      </c>
    </row>
    <row r="5798" spans="2:12" ht="13.5" thickBot="1" x14ac:dyDescent="0.3">
      <c r="B5798" s="222"/>
      <c r="C5798" s="222"/>
      <c r="D5798" s="222"/>
      <c r="E5798" s="222"/>
      <c r="F5798" s="222"/>
      <c r="G5798" s="222"/>
      <c r="H5798" s="222"/>
      <c r="I5798" s="222" t="s">
        <v>2279</v>
      </c>
      <c r="J5798" s="262" t="s">
        <v>2674</v>
      </c>
      <c r="K5798" s="222" t="s">
        <v>2280</v>
      </c>
      <c r="L5798" s="263">
        <v>6733.6</v>
      </c>
    </row>
    <row r="5799" spans="2:12" ht="13.5" thickTop="1" x14ac:dyDescent="0.25">
      <c r="B5799" s="264"/>
      <c r="C5799" s="264"/>
      <c r="D5799" s="264"/>
      <c r="E5799" s="264"/>
      <c r="F5799" s="264"/>
      <c r="G5799" s="264"/>
      <c r="H5799" s="264"/>
      <c r="I5799" s="264"/>
      <c r="J5799" s="264"/>
      <c r="K5799" s="264"/>
      <c r="L5799" s="264"/>
    </row>
    <row r="5800" spans="2:12" ht="15" x14ac:dyDescent="0.25">
      <c r="B5800" s="247" t="s">
        <v>1685</v>
      </c>
      <c r="C5800" s="248" t="s">
        <v>24</v>
      </c>
      <c r="D5800" s="247" t="s">
        <v>50</v>
      </c>
      <c r="E5800" s="247" t="s">
        <v>45</v>
      </c>
      <c r="F5800" s="520" t="s">
        <v>2152</v>
      </c>
      <c r="G5800" s="520"/>
      <c r="H5800" s="249" t="s">
        <v>39</v>
      </c>
      <c r="I5800" s="248" t="s">
        <v>41</v>
      </c>
      <c r="J5800" s="248" t="s">
        <v>2271</v>
      </c>
      <c r="K5800" s="248" t="s">
        <v>82</v>
      </c>
      <c r="L5800" s="248" t="s">
        <v>40</v>
      </c>
    </row>
    <row r="5801" spans="2:12" ht="25.5" x14ac:dyDescent="0.25">
      <c r="B5801" s="250" t="s">
        <v>2272</v>
      </c>
      <c r="C5801" s="251" t="s">
        <v>1686</v>
      </c>
      <c r="D5801" s="250" t="s">
        <v>229</v>
      </c>
      <c r="E5801" s="250" t="s">
        <v>1687</v>
      </c>
      <c r="F5801" s="521">
        <v>9</v>
      </c>
      <c r="G5801" s="521"/>
      <c r="H5801" s="252" t="s">
        <v>268</v>
      </c>
      <c r="I5801" s="253">
        <v>1</v>
      </c>
      <c r="J5801" s="254"/>
      <c r="K5801" s="254">
        <v>51.58</v>
      </c>
      <c r="L5801" s="254">
        <v>51.58</v>
      </c>
    </row>
    <row r="5802" spans="2:12" ht="25.5" x14ac:dyDescent="0.25">
      <c r="B5802" s="255" t="s">
        <v>2273</v>
      </c>
      <c r="C5802" s="256" t="s">
        <v>2184</v>
      </c>
      <c r="D5802" s="255" t="s">
        <v>229</v>
      </c>
      <c r="E5802" s="255" t="s">
        <v>2185</v>
      </c>
      <c r="F5802" s="518" t="s">
        <v>2162</v>
      </c>
      <c r="G5802" s="518"/>
      <c r="H5802" s="257" t="s">
        <v>231</v>
      </c>
      <c r="I5802" s="258">
        <v>8.3000000000000001E-3</v>
      </c>
      <c r="J5802" s="258">
        <v>0</v>
      </c>
      <c r="K5802" s="259">
        <v>23.41</v>
      </c>
      <c r="L5802" s="259">
        <v>0.19</v>
      </c>
    </row>
    <row r="5803" spans="2:12" ht="25.5" x14ac:dyDescent="0.25">
      <c r="B5803" s="255" t="s">
        <v>2273</v>
      </c>
      <c r="C5803" s="256" t="s">
        <v>2163</v>
      </c>
      <c r="D5803" s="255" t="s">
        <v>229</v>
      </c>
      <c r="E5803" s="255" t="s">
        <v>2164</v>
      </c>
      <c r="F5803" s="518" t="s">
        <v>2162</v>
      </c>
      <c r="G5803" s="518"/>
      <c r="H5803" s="257" t="s">
        <v>231</v>
      </c>
      <c r="I5803" s="258">
        <v>8.3299999999999999E-2</v>
      </c>
      <c r="J5803" s="258">
        <v>0</v>
      </c>
      <c r="K5803" s="259">
        <v>16.78</v>
      </c>
      <c r="L5803" s="259">
        <v>1.4</v>
      </c>
    </row>
    <row r="5804" spans="2:12" ht="25.5" x14ac:dyDescent="0.25">
      <c r="B5804" s="255" t="s">
        <v>2273</v>
      </c>
      <c r="C5804" s="256" t="s">
        <v>3996</v>
      </c>
      <c r="D5804" s="255" t="s">
        <v>229</v>
      </c>
      <c r="E5804" s="255" t="s">
        <v>1687</v>
      </c>
      <c r="F5804" s="518" t="s">
        <v>2283</v>
      </c>
      <c r="G5804" s="518"/>
      <c r="H5804" s="257" t="s">
        <v>268</v>
      </c>
      <c r="I5804" s="258">
        <v>1</v>
      </c>
      <c r="J5804" s="258">
        <v>0</v>
      </c>
      <c r="K5804" s="259">
        <v>50</v>
      </c>
      <c r="L5804" s="259">
        <v>50</v>
      </c>
    </row>
    <row r="5805" spans="2:12" ht="25.5" x14ac:dyDescent="0.25">
      <c r="B5805" s="260"/>
      <c r="C5805" s="260"/>
      <c r="D5805" s="260"/>
      <c r="E5805" s="260"/>
      <c r="F5805" s="260"/>
      <c r="G5805" s="260" t="s">
        <v>2274</v>
      </c>
      <c r="H5805" s="261">
        <v>0.81</v>
      </c>
      <c r="I5805" s="260" t="s">
        <v>2275</v>
      </c>
      <c r="J5805" s="261">
        <v>0.77</v>
      </c>
      <c r="K5805" s="260" t="s">
        <v>2276</v>
      </c>
      <c r="L5805" s="261">
        <v>1.58</v>
      </c>
    </row>
    <row r="5806" spans="2:12" ht="25.5" x14ac:dyDescent="0.25">
      <c r="B5806" s="260"/>
      <c r="C5806" s="260"/>
      <c r="D5806" s="260"/>
      <c r="E5806" s="260"/>
      <c r="F5806" s="260"/>
      <c r="G5806" s="260" t="s">
        <v>2277</v>
      </c>
      <c r="H5806" s="261">
        <v>0</v>
      </c>
      <c r="I5806" s="519"/>
      <c r="J5806" s="519" t="s">
        <v>2278</v>
      </c>
      <c r="K5806" s="260"/>
      <c r="L5806" s="261">
        <v>51.58</v>
      </c>
    </row>
    <row r="5807" spans="2:12" ht="13.5" thickBot="1" x14ac:dyDescent="0.3">
      <c r="B5807" s="222"/>
      <c r="C5807" s="222"/>
      <c r="D5807" s="222"/>
      <c r="E5807" s="222"/>
      <c r="F5807" s="222"/>
      <c r="G5807" s="222"/>
      <c r="H5807" s="222"/>
      <c r="I5807" s="222" t="s">
        <v>2279</v>
      </c>
      <c r="J5807" s="262" t="s">
        <v>2553</v>
      </c>
      <c r="K5807" s="222" t="s">
        <v>2280</v>
      </c>
      <c r="L5807" s="263">
        <v>51.58</v>
      </c>
    </row>
    <row r="5808" spans="2:12" ht="13.5" thickTop="1" x14ac:dyDescent="0.25">
      <c r="B5808" s="264"/>
      <c r="C5808" s="264"/>
      <c r="D5808" s="264"/>
      <c r="E5808" s="264"/>
      <c r="F5808" s="264"/>
      <c r="G5808" s="264"/>
      <c r="H5808" s="264"/>
      <c r="I5808" s="264"/>
      <c r="J5808" s="264"/>
      <c r="K5808" s="264"/>
      <c r="L5808" s="264"/>
    </row>
    <row r="5809" spans="2:12" ht="15" x14ac:dyDescent="0.25">
      <c r="B5809" s="247" t="s">
        <v>1688</v>
      </c>
      <c r="C5809" s="248" t="s">
        <v>24</v>
      </c>
      <c r="D5809" s="247" t="s">
        <v>50</v>
      </c>
      <c r="E5809" s="247" t="s">
        <v>45</v>
      </c>
      <c r="F5809" s="520" t="s">
        <v>2152</v>
      </c>
      <c r="G5809" s="520"/>
      <c r="H5809" s="249" t="s">
        <v>39</v>
      </c>
      <c r="I5809" s="248" t="s">
        <v>41</v>
      </c>
      <c r="J5809" s="248" t="s">
        <v>82</v>
      </c>
      <c r="K5809" s="248" t="s">
        <v>40</v>
      </c>
      <c r="L5809"/>
    </row>
    <row r="5810" spans="2:12" ht="38.25" x14ac:dyDescent="0.25">
      <c r="B5810" s="250" t="s">
        <v>2272</v>
      </c>
      <c r="C5810" s="251" t="s">
        <v>1689</v>
      </c>
      <c r="D5810" s="250" t="s">
        <v>462</v>
      </c>
      <c r="E5810" s="250" t="s">
        <v>1690</v>
      </c>
      <c r="F5810" s="521" t="s">
        <v>2983</v>
      </c>
      <c r="G5810" s="521"/>
      <c r="H5810" s="252" t="s">
        <v>268</v>
      </c>
      <c r="I5810" s="253">
        <v>1</v>
      </c>
      <c r="J5810" s="254">
        <v>16.11</v>
      </c>
      <c r="K5810" s="254">
        <v>16.11</v>
      </c>
      <c r="L5810"/>
    </row>
    <row r="5811" spans="2:12" ht="15" x14ac:dyDescent="0.25">
      <c r="B5811" s="247" t="s">
        <v>38</v>
      </c>
      <c r="C5811" s="248" t="s">
        <v>24</v>
      </c>
      <c r="D5811" s="247" t="s">
        <v>50</v>
      </c>
      <c r="E5811" s="247" t="s">
        <v>45</v>
      </c>
      <c r="F5811" s="520" t="s">
        <v>2152</v>
      </c>
      <c r="G5811" s="522"/>
      <c r="H5811" s="249" t="s">
        <v>39</v>
      </c>
      <c r="I5811" s="248" t="s">
        <v>41</v>
      </c>
      <c r="J5811" s="248" t="s">
        <v>82</v>
      </c>
      <c r="K5811" s="248" t="s">
        <v>40</v>
      </c>
      <c r="L5811"/>
    </row>
    <row r="5812" spans="2:12" ht="25.5" x14ac:dyDescent="0.25">
      <c r="B5812" s="255" t="s">
        <v>2273</v>
      </c>
      <c r="C5812" s="256" t="s">
        <v>461</v>
      </c>
      <c r="D5812" s="255" t="s">
        <v>462</v>
      </c>
      <c r="E5812" s="255" t="s">
        <v>3997</v>
      </c>
      <c r="F5812" s="518" t="s">
        <v>2283</v>
      </c>
      <c r="G5812" s="518"/>
      <c r="H5812" s="257" t="s">
        <v>268</v>
      </c>
      <c r="I5812" s="258">
        <v>1</v>
      </c>
      <c r="J5812" s="259" t="s">
        <v>3998</v>
      </c>
      <c r="K5812" s="270" t="s">
        <v>3998</v>
      </c>
      <c r="L5812"/>
    </row>
    <row r="5813" spans="2:12" ht="25.5" x14ac:dyDescent="0.25">
      <c r="B5813" s="255" t="s">
        <v>2273</v>
      </c>
      <c r="C5813" s="256" t="s">
        <v>2160</v>
      </c>
      <c r="D5813" s="255" t="s">
        <v>229</v>
      </c>
      <c r="E5813" s="255" t="s">
        <v>2161</v>
      </c>
      <c r="F5813" s="518" t="s">
        <v>2162</v>
      </c>
      <c r="G5813" s="518"/>
      <c r="H5813" s="257" t="s">
        <v>231</v>
      </c>
      <c r="I5813" s="258">
        <v>0.2</v>
      </c>
      <c r="J5813" s="259" t="s">
        <v>2220</v>
      </c>
      <c r="K5813" s="270" t="s">
        <v>3701</v>
      </c>
      <c r="L5813"/>
    </row>
    <row r="5814" spans="2:12" ht="15" x14ac:dyDescent="0.25">
      <c r="B5814" s="523" t="s">
        <v>2697</v>
      </c>
      <c r="C5814" s="522"/>
      <c r="D5814" s="522"/>
      <c r="E5814" s="522"/>
      <c r="F5814" s="522"/>
      <c r="G5814" s="522"/>
      <c r="H5814" s="522"/>
      <c r="I5814" s="522"/>
      <c r="J5814" s="522"/>
      <c r="K5814" s="522"/>
      <c r="L5814"/>
    </row>
    <row r="5815" spans="2:12" ht="15" x14ac:dyDescent="0.25">
      <c r="B5815" s="247" t="s">
        <v>38</v>
      </c>
      <c r="C5815" s="248" t="s">
        <v>24</v>
      </c>
      <c r="D5815" s="247" t="s">
        <v>50</v>
      </c>
      <c r="E5815" s="247" t="s">
        <v>45</v>
      </c>
      <c r="F5815" s="520" t="s">
        <v>2152</v>
      </c>
      <c r="G5815" s="522"/>
      <c r="H5815" s="249" t="s">
        <v>39</v>
      </c>
      <c r="I5815" s="248" t="s">
        <v>41</v>
      </c>
      <c r="J5815" s="248" t="s">
        <v>82</v>
      </c>
      <c r="K5815" s="248" t="s">
        <v>40</v>
      </c>
      <c r="L5815"/>
    </row>
    <row r="5816" spans="2:12" ht="25.5" x14ac:dyDescent="0.25">
      <c r="B5816" s="255" t="s">
        <v>2273</v>
      </c>
      <c r="C5816" s="256" t="s">
        <v>461</v>
      </c>
      <c r="D5816" s="255" t="s">
        <v>462</v>
      </c>
      <c r="E5816" s="255" t="s">
        <v>3997</v>
      </c>
      <c r="F5816" s="518" t="s">
        <v>2283</v>
      </c>
      <c r="G5816" s="518"/>
      <c r="H5816" s="257" t="s">
        <v>268</v>
      </c>
      <c r="I5816" s="258">
        <v>1</v>
      </c>
      <c r="J5816" s="259" t="s">
        <v>3998</v>
      </c>
      <c r="K5816" s="270" t="s">
        <v>3998</v>
      </c>
      <c r="L5816"/>
    </row>
    <row r="5817" spans="2:12" ht="25.5" x14ac:dyDescent="0.25">
      <c r="B5817" s="255" t="s">
        <v>2273</v>
      </c>
      <c r="C5817" s="256" t="s">
        <v>2160</v>
      </c>
      <c r="D5817" s="255" t="s">
        <v>229</v>
      </c>
      <c r="E5817" s="255" t="s">
        <v>2161</v>
      </c>
      <c r="F5817" s="518" t="s">
        <v>2162</v>
      </c>
      <c r="G5817" s="518"/>
      <c r="H5817" s="257" t="s">
        <v>231</v>
      </c>
      <c r="I5817" s="258">
        <v>0.2</v>
      </c>
      <c r="J5817" s="259" t="s">
        <v>2220</v>
      </c>
      <c r="K5817" s="270" t="s">
        <v>3701</v>
      </c>
      <c r="L5817"/>
    </row>
    <row r="5818" spans="2:12" ht="25.5" x14ac:dyDescent="0.25">
      <c r="B5818" s="260"/>
      <c r="C5818" s="260"/>
      <c r="D5818" s="260"/>
      <c r="E5818" s="260"/>
      <c r="F5818" s="260" t="s">
        <v>2274</v>
      </c>
      <c r="G5818" s="261">
        <v>1.57</v>
      </c>
      <c r="H5818" s="260" t="s">
        <v>2275</v>
      </c>
      <c r="I5818" s="261">
        <v>1.49</v>
      </c>
      <c r="J5818" s="260" t="s">
        <v>2276</v>
      </c>
      <c r="K5818" s="261">
        <v>3.06</v>
      </c>
      <c r="L5818"/>
    </row>
    <row r="5819" spans="2:12" ht="25.5" x14ac:dyDescent="0.25">
      <c r="B5819" s="260"/>
      <c r="C5819" s="260"/>
      <c r="D5819" s="260"/>
      <c r="E5819" s="260"/>
      <c r="F5819" s="260" t="s">
        <v>2277</v>
      </c>
      <c r="G5819" s="261">
        <v>0</v>
      </c>
      <c r="H5819" s="260"/>
      <c r="I5819" s="519" t="s">
        <v>2278</v>
      </c>
      <c r="J5819" s="519"/>
      <c r="K5819" s="261">
        <v>16.11</v>
      </c>
      <c r="L5819"/>
    </row>
    <row r="5820" spans="2:12" ht="15.75" thickBot="1" x14ac:dyDescent="0.3">
      <c r="B5820" s="222"/>
      <c r="C5820" s="222"/>
      <c r="D5820" s="222"/>
      <c r="E5820" s="222"/>
      <c r="F5820" s="222"/>
      <c r="G5820" s="222"/>
      <c r="H5820" s="222" t="s">
        <v>2279</v>
      </c>
      <c r="I5820" s="262" t="s">
        <v>2096</v>
      </c>
      <c r="J5820" s="222" t="s">
        <v>2280</v>
      </c>
      <c r="K5820" s="263">
        <v>241.65</v>
      </c>
      <c r="L5820"/>
    </row>
    <row r="5821" spans="2:12" ht="15.75" thickTop="1" x14ac:dyDescent="0.25">
      <c r="B5821" s="264"/>
      <c r="C5821" s="264"/>
      <c r="D5821" s="264"/>
      <c r="E5821" s="264"/>
      <c r="F5821" s="264"/>
      <c r="G5821" s="264"/>
      <c r="H5821" s="264"/>
      <c r="I5821" s="264"/>
      <c r="J5821" s="264"/>
      <c r="K5821" s="264"/>
      <c r="L5821"/>
    </row>
    <row r="5822" spans="2:12" ht="15" x14ac:dyDescent="0.25">
      <c r="B5822" s="247" t="s">
        <v>1691</v>
      </c>
      <c r="C5822" s="248" t="s">
        <v>24</v>
      </c>
      <c r="D5822" s="247" t="s">
        <v>50</v>
      </c>
      <c r="E5822" s="247" t="s">
        <v>45</v>
      </c>
      <c r="F5822" s="520" t="s">
        <v>2152</v>
      </c>
      <c r="G5822" s="520"/>
      <c r="H5822" s="249" t="s">
        <v>39</v>
      </c>
      <c r="I5822" s="248" t="s">
        <v>41</v>
      </c>
      <c r="J5822" s="248" t="s">
        <v>82</v>
      </c>
      <c r="K5822" s="248" t="s">
        <v>40</v>
      </c>
      <c r="L5822"/>
    </row>
    <row r="5823" spans="2:12" ht="38.25" x14ac:dyDescent="0.25">
      <c r="B5823" s="250" t="s">
        <v>2272</v>
      </c>
      <c r="C5823" s="251" t="s">
        <v>1692</v>
      </c>
      <c r="D5823" s="250" t="s">
        <v>462</v>
      </c>
      <c r="E5823" s="250" t="s">
        <v>1693</v>
      </c>
      <c r="F5823" s="521" t="s">
        <v>2983</v>
      </c>
      <c r="G5823" s="521"/>
      <c r="H5823" s="252" t="s">
        <v>268</v>
      </c>
      <c r="I5823" s="253">
        <v>1</v>
      </c>
      <c r="J5823" s="254">
        <v>23.25</v>
      </c>
      <c r="K5823" s="254">
        <v>23.25</v>
      </c>
      <c r="L5823"/>
    </row>
    <row r="5824" spans="2:12" ht="15" x14ac:dyDescent="0.25">
      <c r="B5824" s="247" t="s">
        <v>38</v>
      </c>
      <c r="C5824" s="248" t="s">
        <v>24</v>
      </c>
      <c r="D5824" s="247" t="s">
        <v>50</v>
      </c>
      <c r="E5824" s="247" t="s">
        <v>45</v>
      </c>
      <c r="F5824" s="520" t="s">
        <v>2152</v>
      </c>
      <c r="G5824" s="522"/>
      <c r="H5824" s="249" t="s">
        <v>39</v>
      </c>
      <c r="I5824" s="248" t="s">
        <v>41</v>
      </c>
      <c r="J5824" s="248" t="s">
        <v>82</v>
      </c>
      <c r="K5824" s="248" t="s">
        <v>40</v>
      </c>
      <c r="L5824"/>
    </row>
    <row r="5825" spans="2:12" ht="25.5" x14ac:dyDescent="0.25">
      <c r="B5825" s="255" t="s">
        <v>2273</v>
      </c>
      <c r="C5825" s="256" t="s">
        <v>3999</v>
      </c>
      <c r="D5825" s="255" t="s">
        <v>462</v>
      </c>
      <c r="E5825" s="255" t="s">
        <v>4000</v>
      </c>
      <c r="F5825" s="518" t="s">
        <v>2283</v>
      </c>
      <c r="G5825" s="518"/>
      <c r="H5825" s="257" t="s">
        <v>268</v>
      </c>
      <c r="I5825" s="258">
        <v>1</v>
      </c>
      <c r="J5825" s="259" t="s">
        <v>4001</v>
      </c>
      <c r="K5825" s="270" t="s">
        <v>4001</v>
      </c>
      <c r="L5825"/>
    </row>
    <row r="5826" spans="2:12" ht="25.5" x14ac:dyDescent="0.25">
      <c r="B5826" s="255" t="s">
        <v>2273</v>
      </c>
      <c r="C5826" s="256" t="s">
        <v>2160</v>
      </c>
      <c r="D5826" s="255" t="s">
        <v>229</v>
      </c>
      <c r="E5826" s="255" t="s">
        <v>2161</v>
      </c>
      <c r="F5826" s="518" t="s">
        <v>2162</v>
      </c>
      <c r="G5826" s="518"/>
      <c r="H5826" s="257" t="s">
        <v>231</v>
      </c>
      <c r="I5826" s="258">
        <v>0.2</v>
      </c>
      <c r="J5826" s="259" t="s">
        <v>2220</v>
      </c>
      <c r="K5826" s="270" t="s">
        <v>3701</v>
      </c>
      <c r="L5826"/>
    </row>
    <row r="5827" spans="2:12" ht="15" x14ac:dyDescent="0.25">
      <c r="B5827" s="523" t="s">
        <v>2697</v>
      </c>
      <c r="C5827" s="522"/>
      <c r="D5827" s="522"/>
      <c r="E5827" s="522"/>
      <c r="F5827" s="522"/>
      <c r="G5827" s="522"/>
      <c r="H5827" s="522"/>
      <c r="I5827" s="522"/>
      <c r="J5827" s="522"/>
      <c r="K5827" s="522"/>
      <c r="L5827"/>
    </row>
    <row r="5828" spans="2:12" ht="15" x14ac:dyDescent="0.25">
      <c r="B5828" s="247" t="s">
        <v>38</v>
      </c>
      <c r="C5828" s="248" t="s">
        <v>24</v>
      </c>
      <c r="D5828" s="247" t="s">
        <v>50</v>
      </c>
      <c r="E5828" s="247" t="s">
        <v>45</v>
      </c>
      <c r="F5828" s="520" t="s">
        <v>2152</v>
      </c>
      <c r="G5828" s="522"/>
      <c r="H5828" s="249" t="s">
        <v>39</v>
      </c>
      <c r="I5828" s="248" t="s">
        <v>41</v>
      </c>
      <c r="J5828" s="248" t="s">
        <v>82</v>
      </c>
      <c r="K5828" s="248" t="s">
        <v>40</v>
      </c>
      <c r="L5828"/>
    </row>
    <row r="5829" spans="2:12" ht="25.5" x14ac:dyDescent="0.25">
      <c r="B5829" s="255" t="s">
        <v>2273</v>
      </c>
      <c r="C5829" s="256" t="s">
        <v>3999</v>
      </c>
      <c r="D5829" s="255" t="s">
        <v>462</v>
      </c>
      <c r="E5829" s="255" t="s">
        <v>4000</v>
      </c>
      <c r="F5829" s="518" t="s">
        <v>2283</v>
      </c>
      <c r="G5829" s="518"/>
      <c r="H5829" s="257" t="s">
        <v>268</v>
      </c>
      <c r="I5829" s="258">
        <v>1</v>
      </c>
      <c r="J5829" s="259" t="s">
        <v>4001</v>
      </c>
      <c r="K5829" s="270" t="s">
        <v>4001</v>
      </c>
      <c r="L5829"/>
    </row>
    <row r="5830" spans="2:12" ht="25.5" x14ac:dyDescent="0.25">
      <c r="B5830" s="255" t="s">
        <v>2273</v>
      </c>
      <c r="C5830" s="256" t="s">
        <v>2160</v>
      </c>
      <c r="D5830" s="255" t="s">
        <v>229</v>
      </c>
      <c r="E5830" s="255" t="s">
        <v>2161</v>
      </c>
      <c r="F5830" s="518" t="s">
        <v>2162</v>
      </c>
      <c r="G5830" s="518"/>
      <c r="H5830" s="257" t="s">
        <v>231</v>
      </c>
      <c r="I5830" s="258">
        <v>0.2</v>
      </c>
      <c r="J5830" s="259" t="s">
        <v>2220</v>
      </c>
      <c r="K5830" s="270" t="s">
        <v>3701</v>
      </c>
      <c r="L5830"/>
    </row>
    <row r="5831" spans="2:12" ht="25.5" x14ac:dyDescent="0.25">
      <c r="B5831" s="260"/>
      <c r="C5831" s="260"/>
      <c r="D5831" s="260"/>
      <c r="E5831" s="260"/>
      <c r="F5831" s="260" t="s">
        <v>2274</v>
      </c>
      <c r="G5831" s="261">
        <v>1.57</v>
      </c>
      <c r="H5831" s="260" t="s">
        <v>2275</v>
      </c>
      <c r="I5831" s="261">
        <v>1.49</v>
      </c>
      <c r="J5831" s="260" t="s">
        <v>2276</v>
      </c>
      <c r="K5831" s="261">
        <v>3.06</v>
      </c>
      <c r="L5831"/>
    </row>
    <row r="5832" spans="2:12" ht="25.5" x14ac:dyDescent="0.25">
      <c r="B5832" s="260"/>
      <c r="C5832" s="260"/>
      <c r="D5832" s="260"/>
      <c r="E5832" s="260"/>
      <c r="F5832" s="260" t="s">
        <v>2277</v>
      </c>
      <c r="G5832" s="261">
        <v>0</v>
      </c>
      <c r="H5832" s="260"/>
      <c r="I5832" s="519" t="s">
        <v>2278</v>
      </c>
      <c r="J5832" s="519"/>
      <c r="K5832" s="261">
        <v>23.25</v>
      </c>
      <c r="L5832"/>
    </row>
    <row r="5833" spans="2:12" ht="15.75" thickBot="1" x14ac:dyDescent="0.3">
      <c r="B5833" s="222"/>
      <c r="C5833" s="222"/>
      <c r="D5833" s="222"/>
      <c r="E5833" s="222"/>
      <c r="F5833" s="222"/>
      <c r="G5833" s="222"/>
      <c r="H5833" s="222" t="s">
        <v>2279</v>
      </c>
      <c r="I5833" s="262" t="s">
        <v>2727</v>
      </c>
      <c r="J5833" s="222" t="s">
        <v>2280</v>
      </c>
      <c r="K5833" s="263">
        <v>209.25</v>
      </c>
      <c r="L5833"/>
    </row>
    <row r="5834" spans="2:12" ht="15.75" thickTop="1" x14ac:dyDescent="0.25">
      <c r="B5834" s="264"/>
      <c r="C5834" s="264"/>
      <c r="D5834" s="264"/>
      <c r="E5834" s="264"/>
      <c r="F5834" s="264"/>
      <c r="G5834" s="264"/>
      <c r="H5834" s="264"/>
      <c r="I5834" s="264"/>
      <c r="J5834" s="264"/>
      <c r="K5834" s="264"/>
      <c r="L5834"/>
    </row>
    <row r="5835" spans="2:12" x14ac:dyDescent="0.25">
      <c r="B5835" s="244" t="s">
        <v>113</v>
      </c>
      <c r="C5835" s="244"/>
      <c r="D5835" s="244"/>
      <c r="E5835" s="244" t="s">
        <v>1694</v>
      </c>
      <c r="F5835" s="244"/>
      <c r="G5835" s="525"/>
      <c r="H5835" s="525"/>
      <c r="I5835" s="244"/>
      <c r="J5835" s="245"/>
      <c r="K5835" s="244"/>
      <c r="L5835" s="246">
        <v>221385.68</v>
      </c>
    </row>
    <row r="5836" spans="2:12" x14ac:dyDescent="0.25">
      <c r="B5836" s="244" t="s">
        <v>1695</v>
      </c>
      <c r="C5836" s="244"/>
      <c r="D5836" s="244"/>
      <c r="E5836" s="244" t="s">
        <v>1696</v>
      </c>
      <c r="F5836" s="244"/>
      <c r="G5836" s="525"/>
      <c r="H5836" s="525"/>
      <c r="I5836" s="244"/>
      <c r="J5836" s="245"/>
      <c r="K5836" s="244"/>
      <c r="L5836" s="246">
        <v>144448.67000000001</v>
      </c>
    </row>
    <row r="5837" spans="2:12" ht="15" x14ac:dyDescent="0.25">
      <c r="B5837" s="247" t="s">
        <v>1697</v>
      </c>
      <c r="C5837" s="248" t="s">
        <v>24</v>
      </c>
      <c r="D5837" s="247" t="s">
        <v>50</v>
      </c>
      <c r="E5837" s="247" t="s">
        <v>45</v>
      </c>
      <c r="F5837" s="520" t="s">
        <v>2152</v>
      </c>
      <c r="G5837" s="520"/>
      <c r="H5837" s="249" t="s">
        <v>39</v>
      </c>
      <c r="I5837" s="248" t="s">
        <v>41</v>
      </c>
      <c r="J5837" s="248" t="s">
        <v>2271</v>
      </c>
      <c r="K5837" s="248" t="s">
        <v>82</v>
      </c>
      <c r="L5837" s="248" t="s">
        <v>40</v>
      </c>
    </row>
    <row r="5838" spans="2:12" ht="51" x14ac:dyDescent="0.25">
      <c r="B5838" s="250" t="s">
        <v>2272</v>
      </c>
      <c r="C5838" s="251" t="s">
        <v>1698</v>
      </c>
      <c r="D5838" s="250" t="s">
        <v>434</v>
      </c>
      <c r="E5838" s="250" t="s">
        <v>1699</v>
      </c>
      <c r="F5838" s="521" t="s">
        <v>2992</v>
      </c>
      <c r="G5838" s="521"/>
      <c r="H5838" s="252" t="s">
        <v>240</v>
      </c>
      <c r="I5838" s="253">
        <v>1</v>
      </c>
      <c r="J5838" s="254"/>
      <c r="K5838" s="254">
        <v>106.07</v>
      </c>
      <c r="L5838" s="254">
        <v>106.07</v>
      </c>
    </row>
    <row r="5839" spans="2:12" ht="51" x14ac:dyDescent="0.25">
      <c r="B5839" s="265" t="s">
        <v>2652</v>
      </c>
      <c r="C5839" s="266" t="s">
        <v>2993</v>
      </c>
      <c r="D5839" s="265" t="s">
        <v>434</v>
      </c>
      <c r="E5839" s="265" t="s">
        <v>2994</v>
      </c>
      <c r="F5839" s="524" t="s">
        <v>4002</v>
      </c>
      <c r="G5839" s="524"/>
      <c r="H5839" s="267" t="s">
        <v>284</v>
      </c>
      <c r="I5839" s="268">
        <v>1.0200000000000001E-2</v>
      </c>
      <c r="J5839" s="268">
        <v>0</v>
      </c>
      <c r="K5839" s="269">
        <v>584.5</v>
      </c>
      <c r="L5839" s="269">
        <v>5.96</v>
      </c>
    </row>
    <row r="5840" spans="2:12" ht="25.5" x14ac:dyDescent="0.25">
      <c r="B5840" s="255" t="s">
        <v>2273</v>
      </c>
      <c r="C5840" s="256" t="s">
        <v>2995</v>
      </c>
      <c r="D5840" s="255" t="s">
        <v>434</v>
      </c>
      <c r="E5840" s="255" t="s">
        <v>2996</v>
      </c>
      <c r="F5840" s="518" t="s">
        <v>2283</v>
      </c>
      <c r="G5840" s="518"/>
      <c r="H5840" s="257" t="s">
        <v>2997</v>
      </c>
      <c r="I5840" s="258">
        <v>0.01</v>
      </c>
      <c r="J5840" s="258">
        <v>0</v>
      </c>
      <c r="K5840" s="259">
        <v>45.25</v>
      </c>
      <c r="L5840" s="259">
        <v>0.45</v>
      </c>
    </row>
    <row r="5841" spans="2:12" ht="25.5" x14ac:dyDescent="0.25">
      <c r="B5841" s="255" t="s">
        <v>2273</v>
      </c>
      <c r="C5841" s="256" t="s">
        <v>4003</v>
      </c>
      <c r="D5841" s="255" t="s">
        <v>434</v>
      </c>
      <c r="E5841" s="255" t="s">
        <v>4004</v>
      </c>
      <c r="F5841" s="518" t="s">
        <v>2283</v>
      </c>
      <c r="G5841" s="518"/>
      <c r="H5841" s="257" t="s">
        <v>428</v>
      </c>
      <c r="I5841" s="258">
        <v>13.6</v>
      </c>
      <c r="J5841" s="258">
        <v>0</v>
      </c>
      <c r="K5841" s="259">
        <v>4.26</v>
      </c>
      <c r="L5841" s="259">
        <v>57.94</v>
      </c>
    </row>
    <row r="5842" spans="2:12" ht="25.5" x14ac:dyDescent="0.25">
      <c r="B5842" s="255" t="s">
        <v>2273</v>
      </c>
      <c r="C5842" s="256" t="s">
        <v>2160</v>
      </c>
      <c r="D5842" s="255" t="s">
        <v>229</v>
      </c>
      <c r="E5842" s="255" t="s">
        <v>2161</v>
      </c>
      <c r="F5842" s="518" t="s">
        <v>2162</v>
      </c>
      <c r="G5842" s="518"/>
      <c r="H5842" s="257" t="s">
        <v>231</v>
      </c>
      <c r="I5842" s="258">
        <v>0.65</v>
      </c>
      <c r="J5842" s="258">
        <v>0</v>
      </c>
      <c r="K5842" s="259">
        <v>15.3</v>
      </c>
      <c r="L5842" s="259">
        <v>9.9499999999999993</v>
      </c>
    </row>
    <row r="5843" spans="2:12" ht="25.5" x14ac:dyDescent="0.25">
      <c r="B5843" s="255" t="s">
        <v>2273</v>
      </c>
      <c r="C5843" s="256" t="s">
        <v>2998</v>
      </c>
      <c r="D5843" s="255" t="s">
        <v>434</v>
      </c>
      <c r="E5843" s="255" t="s">
        <v>4005</v>
      </c>
      <c r="F5843" s="518" t="s">
        <v>2283</v>
      </c>
      <c r="G5843" s="518"/>
      <c r="H5843" s="257" t="s">
        <v>628</v>
      </c>
      <c r="I5843" s="258">
        <v>0.42</v>
      </c>
      <c r="J5843" s="258">
        <v>0</v>
      </c>
      <c r="K5843" s="259">
        <v>3.26</v>
      </c>
      <c r="L5843" s="259">
        <v>1.37</v>
      </c>
    </row>
    <row r="5844" spans="2:12" ht="25.5" x14ac:dyDescent="0.25">
      <c r="B5844" s="255" t="s">
        <v>2273</v>
      </c>
      <c r="C5844" s="256" t="s">
        <v>2165</v>
      </c>
      <c r="D5844" s="255" t="s">
        <v>229</v>
      </c>
      <c r="E5844" s="255" t="s">
        <v>2166</v>
      </c>
      <c r="F5844" s="518" t="s">
        <v>2162</v>
      </c>
      <c r="G5844" s="518"/>
      <c r="H5844" s="257" t="s">
        <v>231</v>
      </c>
      <c r="I5844" s="258">
        <v>1.3</v>
      </c>
      <c r="J5844" s="258">
        <v>0</v>
      </c>
      <c r="K5844" s="259">
        <v>23.41</v>
      </c>
      <c r="L5844" s="259">
        <v>30.43</v>
      </c>
    </row>
    <row r="5845" spans="2:12" ht="25.5" x14ac:dyDescent="0.25">
      <c r="B5845" s="260"/>
      <c r="C5845" s="260"/>
      <c r="D5845" s="260"/>
      <c r="E5845" s="260"/>
      <c r="F5845" s="260"/>
      <c r="G5845" s="260" t="s">
        <v>2274</v>
      </c>
      <c r="H5845" s="261">
        <v>21.16</v>
      </c>
      <c r="I5845" s="260" t="s">
        <v>2275</v>
      </c>
      <c r="J5845" s="261">
        <v>20.05</v>
      </c>
      <c r="K5845" s="260" t="s">
        <v>2276</v>
      </c>
      <c r="L5845" s="261">
        <v>41.21</v>
      </c>
    </row>
    <row r="5846" spans="2:12" ht="25.5" x14ac:dyDescent="0.25">
      <c r="B5846" s="260"/>
      <c r="C5846" s="260"/>
      <c r="D5846" s="260"/>
      <c r="E5846" s="260"/>
      <c r="F5846" s="260"/>
      <c r="G5846" s="260" t="s">
        <v>2277</v>
      </c>
      <c r="H5846" s="261">
        <v>0</v>
      </c>
      <c r="I5846" s="519"/>
      <c r="J5846" s="519" t="s">
        <v>2278</v>
      </c>
      <c r="K5846" s="260"/>
      <c r="L5846" s="261">
        <v>106.07</v>
      </c>
    </row>
    <row r="5847" spans="2:12" ht="13.5" thickBot="1" x14ac:dyDescent="0.3">
      <c r="B5847" s="222"/>
      <c r="C5847" s="222"/>
      <c r="D5847" s="222"/>
      <c r="E5847" s="222"/>
      <c r="F5847" s="222"/>
      <c r="G5847" s="222"/>
      <c r="H5847" s="222"/>
      <c r="I5847" s="222" t="s">
        <v>2279</v>
      </c>
      <c r="J5847" s="262" t="s">
        <v>2046</v>
      </c>
      <c r="K5847" s="222" t="s">
        <v>2280</v>
      </c>
      <c r="L5847" s="263">
        <v>141848.47</v>
      </c>
    </row>
    <row r="5848" spans="2:12" ht="13.5" thickTop="1" x14ac:dyDescent="0.25">
      <c r="B5848" s="264"/>
      <c r="C5848" s="264"/>
      <c r="D5848" s="264"/>
      <c r="E5848" s="264"/>
      <c r="F5848" s="264"/>
      <c r="G5848" s="264"/>
      <c r="H5848" s="264"/>
      <c r="I5848" s="264"/>
      <c r="J5848" s="264"/>
      <c r="K5848" s="264"/>
      <c r="L5848" s="264"/>
    </row>
    <row r="5849" spans="2:12" ht="15" x14ac:dyDescent="0.25">
      <c r="B5849" s="247" t="s">
        <v>1700</v>
      </c>
      <c r="C5849" s="248" t="s">
        <v>24</v>
      </c>
      <c r="D5849" s="247" t="s">
        <v>50</v>
      </c>
      <c r="E5849" s="247" t="s">
        <v>45</v>
      </c>
      <c r="F5849" s="520" t="s">
        <v>2152</v>
      </c>
      <c r="G5849" s="520"/>
      <c r="H5849" s="249" t="s">
        <v>39</v>
      </c>
      <c r="I5849" s="248" t="s">
        <v>41</v>
      </c>
      <c r="J5849" s="248" t="s">
        <v>2271</v>
      </c>
      <c r="K5849" s="248" t="s">
        <v>82</v>
      </c>
      <c r="L5849" s="248" t="s">
        <v>40</v>
      </c>
    </row>
    <row r="5850" spans="2:12" ht="38.25" x14ac:dyDescent="0.25">
      <c r="B5850" s="250" t="s">
        <v>2272</v>
      </c>
      <c r="C5850" s="251" t="s">
        <v>1701</v>
      </c>
      <c r="D5850" s="250" t="s">
        <v>434</v>
      </c>
      <c r="E5850" s="250" t="s">
        <v>1702</v>
      </c>
      <c r="F5850" s="521" t="s">
        <v>4006</v>
      </c>
      <c r="G5850" s="521"/>
      <c r="H5850" s="252" t="s">
        <v>628</v>
      </c>
      <c r="I5850" s="253">
        <v>1</v>
      </c>
      <c r="J5850" s="254"/>
      <c r="K5850" s="254">
        <v>10.73</v>
      </c>
      <c r="L5850" s="254">
        <v>10.73</v>
      </c>
    </row>
    <row r="5851" spans="2:12" ht="25.5" x14ac:dyDescent="0.25">
      <c r="B5851" s="255" t="s">
        <v>2273</v>
      </c>
      <c r="C5851" s="256" t="s">
        <v>4007</v>
      </c>
      <c r="D5851" s="255" t="s">
        <v>434</v>
      </c>
      <c r="E5851" s="255" t="s">
        <v>4008</v>
      </c>
      <c r="F5851" s="518" t="s">
        <v>2283</v>
      </c>
      <c r="G5851" s="518"/>
      <c r="H5851" s="257" t="s">
        <v>428</v>
      </c>
      <c r="I5851" s="258">
        <v>0.41</v>
      </c>
      <c r="J5851" s="258">
        <v>0</v>
      </c>
      <c r="K5851" s="259">
        <v>22.9</v>
      </c>
      <c r="L5851" s="259">
        <v>9.39</v>
      </c>
    </row>
    <row r="5852" spans="2:12" ht="25.5" x14ac:dyDescent="0.25">
      <c r="B5852" s="255" t="s">
        <v>2273</v>
      </c>
      <c r="C5852" s="256" t="s">
        <v>2165</v>
      </c>
      <c r="D5852" s="255" t="s">
        <v>229</v>
      </c>
      <c r="E5852" s="255" t="s">
        <v>2166</v>
      </c>
      <c r="F5852" s="518" t="s">
        <v>2162</v>
      </c>
      <c r="G5852" s="518"/>
      <c r="H5852" s="257" t="s">
        <v>231</v>
      </c>
      <c r="I5852" s="258">
        <v>5.8000000000000003E-2</v>
      </c>
      <c r="J5852" s="258">
        <v>0</v>
      </c>
      <c r="K5852" s="259">
        <v>23.41</v>
      </c>
      <c r="L5852" s="259">
        <v>1.36</v>
      </c>
    </row>
    <row r="5853" spans="2:12" ht="25.5" x14ac:dyDescent="0.25">
      <c r="B5853" s="260"/>
      <c r="C5853" s="260"/>
      <c r="D5853" s="260"/>
      <c r="E5853" s="260"/>
      <c r="F5853" s="260"/>
      <c r="G5853" s="260" t="s">
        <v>2274</v>
      </c>
      <c r="H5853" s="261">
        <v>0.69</v>
      </c>
      <c r="I5853" s="260" t="s">
        <v>2275</v>
      </c>
      <c r="J5853" s="261">
        <v>0.66</v>
      </c>
      <c r="K5853" s="260" t="s">
        <v>2276</v>
      </c>
      <c r="L5853" s="261">
        <v>1.35</v>
      </c>
    </row>
    <row r="5854" spans="2:12" ht="25.5" x14ac:dyDescent="0.25">
      <c r="B5854" s="260"/>
      <c r="C5854" s="260"/>
      <c r="D5854" s="260"/>
      <c r="E5854" s="260"/>
      <c r="F5854" s="260"/>
      <c r="G5854" s="260" t="s">
        <v>2277</v>
      </c>
      <c r="H5854" s="261">
        <v>0</v>
      </c>
      <c r="I5854" s="519"/>
      <c r="J5854" s="519" t="s">
        <v>2278</v>
      </c>
      <c r="K5854" s="260"/>
      <c r="L5854" s="261">
        <v>10.73</v>
      </c>
    </row>
    <row r="5855" spans="2:12" ht="13.5" thickBot="1" x14ac:dyDescent="0.3">
      <c r="B5855" s="222"/>
      <c r="C5855" s="222"/>
      <c r="D5855" s="222"/>
      <c r="E5855" s="222"/>
      <c r="F5855" s="222"/>
      <c r="G5855" s="222"/>
      <c r="H5855" s="222"/>
      <c r="I5855" s="222" t="s">
        <v>2279</v>
      </c>
      <c r="J5855" s="262" t="s">
        <v>2108</v>
      </c>
      <c r="K5855" s="222" t="s">
        <v>2280</v>
      </c>
      <c r="L5855" s="263">
        <v>2600.1999999999998</v>
      </c>
    </row>
    <row r="5856" spans="2:12" ht="13.5" thickTop="1" x14ac:dyDescent="0.25">
      <c r="B5856" s="264"/>
      <c r="C5856" s="264"/>
      <c r="D5856" s="264"/>
      <c r="E5856" s="264"/>
      <c r="F5856" s="264"/>
      <c r="G5856" s="264"/>
      <c r="H5856" s="264"/>
      <c r="I5856" s="264"/>
      <c r="J5856" s="264"/>
      <c r="K5856" s="264"/>
      <c r="L5856" s="264"/>
    </row>
    <row r="5857" spans="2:12" x14ac:dyDescent="0.25">
      <c r="B5857" s="244" t="s">
        <v>1703</v>
      </c>
      <c r="C5857" s="244"/>
      <c r="D5857" s="244"/>
      <c r="E5857" s="244" t="s">
        <v>1704</v>
      </c>
      <c r="F5857" s="244"/>
      <c r="G5857" s="525"/>
      <c r="H5857" s="525"/>
      <c r="I5857" s="244"/>
      <c r="J5857" s="245"/>
      <c r="K5857" s="244"/>
      <c r="L5857" s="246">
        <v>76937.009999999995</v>
      </c>
    </row>
    <row r="5858" spans="2:12" ht="15" x14ac:dyDescent="0.25">
      <c r="B5858" s="247" t="s">
        <v>1705</v>
      </c>
      <c r="C5858" s="248" t="s">
        <v>24</v>
      </c>
      <c r="D5858" s="247" t="s">
        <v>50</v>
      </c>
      <c r="E5858" s="247" t="s">
        <v>45</v>
      </c>
      <c r="F5858" s="520" t="s">
        <v>2152</v>
      </c>
      <c r="G5858" s="520"/>
      <c r="H5858" s="249" t="s">
        <v>39</v>
      </c>
      <c r="I5858" s="248" t="s">
        <v>41</v>
      </c>
      <c r="J5858" s="248" t="s">
        <v>2271</v>
      </c>
      <c r="K5858" s="248" t="s">
        <v>82</v>
      </c>
      <c r="L5858" s="248" t="s">
        <v>40</v>
      </c>
    </row>
    <row r="5859" spans="2:12" ht="38.25" x14ac:dyDescent="0.25">
      <c r="B5859" s="250" t="s">
        <v>2272</v>
      </c>
      <c r="C5859" s="251" t="s">
        <v>1706</v>
      </c>
      <c r="D5859" s="250" t="s">
        <v>660</v>
      </c>
      <c r="E5859" s="250" t="s">
        <v>1707</v>
      </c>
      <c r="F5859" s="521">
        <v>0</v>
      </c>
      <c r="G5859" s="521"/>
      <c r="H5859" s="252" t="s">
        <v>240</v>
      </c>
      <c r="I5859" s="253">
        <v>1</v>
      </c>
      <c r="J5859" s="254"/>
      <c r="K5859" s="254">
        <v>272.64</v>
      </c>
      <c r="L5859" s="254">
        <v>272.64</v>
      </c>
    </row>
    <row r="5860" spans="2:12" ht="25.5" x14ac:dyDescent="0.25">
      <c r="B5860" s="255" t="s">
        <v>2273</v>
      </c>
      <c r="C5860" s="256" t="s">
        <v>4009</v>
      </c>
      <c r="D5860" s="255" t="s">
        <v>660</v>
      </c>
      <c r="E5860" s="255" t="s">
        <v>4010</v>
      </c>
      <c r="F5860" s="518" t="s">
        <v>2283</v>
      </c>
      <c r="G5860" s="518"/>
      <c r="H5860" s="257" t="s">
        <v>240</v>
      </c>
      <c r="I5860" s="258">
        <v>1</v>
      </c>
      <c r="J5860" s="258">
        <v>0</v>
      </c>
      <c r="K5860" s="259">
        <v>272.64</v>
      </c>
      <c r="L5860" s="259">
        <v>272.64</v>
      </c>
    </row>
    <row r="5861" spans="2:12" ht="25.5" x14ac:dyDescent="0.25">
      <c r="B5861" s="260"/>
      <c r="C5861" s="260"/>
      <c r="D5861" s="260"/>
      <c r="E5861" s="260"/>
      <c r="F5861" s="260"/>
      <c r="G5861" s="260" t="s">
        <v>2274</v>
      </c>
      <c r="H5861" s="261">
        <v>0</v>
      </c>
      <c r="I5861" s="260" t="s">
        <v>2275</v>
      </c>
      <c r="J5861" s="261">
        <v>0</v>
      </c>
      <c r="K5861" s="260" t="s">
        <v>2276</v>
      </c>
      <c r="L5861" s="261">
        <v>0</v>
      </c>
    </row>
    <row r="5862" spans="2:12" ht="25.5" x14ac:dyDescent="0.25">
      <c r="B5862" s="260"/>
      <c r="C5862" s="260"/>
      <c r="D5862" s="260"/>
      <c r="E5862" s="260"/>
      <c r="F5862" s="260"/>
      <c r="G5862" s="260" t="s">
        <v>2277</v>
      </c>
      <c r="H5862" s="261">
        <v>0</v>
      </c>
      <c r="I5862" s="519"/>
      <c r="J5862" s="519" t="s">
        <v>2278</v>
      </c>
      <c r="K5862" s="260"/>
      <c r="L5862" s="261">
        <v>272.64</v>
      </c>
    </row>
    <row r="5863" spans="2:12" ht="13.5" thickBot="1" x14ac:dyDescent="0.3">
      <c r="B5863" s="222"/>
      <c r="C5863" s="222"/>
      <c r="D5863" s="222"/>
      <c r="E5863" s="222"/>
      <c r="F5863" s="222"/>
      <c r="G5863" s="222"/>
      <c r="H5863" s="222"/>
      <c r="I5863" s="222" t="s">
        <v>2279</v>
      </c>
      <c r="J5863" s="262" t="s">
        <v>2094</v>
      </c>
      <c r="K5863" s="222" t="s">
        <v>2280</v>
      </c>
      <c r="L5863" s="263">
        <v>4975.68</v>
      </c>
    </row>
    <row r="5864" spans="2:12" ht="13.5" thickTop="1" x14ac:dyDescent="0.25">
      <c r="B5864" s="264"/>
      <c r="C5864" s="264"/>
      <c r="D5864" s="264"/>
      <c r="E5864" s="264"/>
      <c r="F5864" s="264"/>
      <c r="G5864" s="264"/>
      <c r="H5864" s="264"/>
      <c r="I5864" s="264"/>
      <c r="J5864" s="264"/>
      <c r="K5864" s="264"/>
      <c r="L5864" s="264"/>
    </row>
    <row r="5865" spans="2:12" ht="15" x14ac:dyDescent="0.25">
      <c r="B5865" s="247" t="s">
        <v>1708</v>
      </c>
      <c r="C5865" s="248" t="s">
        <v>24</v>
      </c>
      <c r="D5865" s="247" t="s">
        <v>50</v>
      </c>
      <c r="E5865" s="247" t="s">
        <v>45</v>
      </c>
      <c r="F5865" s="520" t="s">
        <v>2152</v>
      </c>
      <c r="G5865" s="520"/>
      <c r="H5865" s="249" t="s">
        <v>39</v>
      </c>
      <c r="I5865" s="248" t="s">
        <v>41</v>
      </c>
      <c r="J5865" s="248" t="s">
        <v>2271</v>
      </c>
      <c r="K5865" s="248" t="s">
        <v>82</v>
      </c>
      <c r="L5865" s="248" t="s">
        <v>40</v>
      </c>
    </row>
    <row r="5866" spans="2:12" ht="25.5" x14ac:dyDescent="0.25">
      <c r="B5866" s="250" t="s">
        <v>2272</v>
      </c>
      <c r="C5866" s="251" t="s">
        <v>1709</v>
      </c>
      <c r="D5866" s="250" t="s">
        <v>238</v>
      </c>
      <c r="E5866" s="250" t="s">
        <v>1710</v>
      </c>
      <c r="F5866" s="521" t="s">
        <v>2992</v>
      </c>
      <c r="G5866" s="521"/>
      <c r="H5866" s="252" t="s">
        <v>1376</v>
      </c>
      <c r="I5866" s="253">
        <v>1</v>
      </c>
      <c r="J5866" s="254"/>
      <c r="K5866" s="254">
        <v>1958.42</v>
      </c>
      <c r="L5866" s="254">
        <v>1958.42</v>
      </c>
    </row>
    <row r="5867" spans="2:12" ht="25.5" x14ac:dyDescent="0.25">
      <c r="B5867" s="255" t="s">
        <v>2273</v>
      </c>
      <c r="C5867" s="256" t="s">
        <v>4011</v>
      </c>
      <c r="D5867" s="255" t="s">
        <v>238</v>
      </c>
      <c r="E5867" s="255" t="s">
        <v>4012</v>
      </c>
      <c r="F5867" s="518" t="s">
        <v>2961</v>
      </c>
      <c r="G5867" s="518"/>
      <c r="H5867" s="257" t="s">
        <v>1376</v>
      </c>
      <c r="I5867" s="258">
        <v>1</v>
      </c>
      <c r="J5867" s="258">
        <v>0</v>
      </c>
      <c r="K5867" s="259">
        <v>1958.42</v>
      </c>
      <c r="L5867" s="259">
        <v>1958.42</v>
      </c>
    </row>
    <row r="5868" spans="2:12" ht="25.5" x14ac:dyDescent="0.25">
      <c r="B5868" s="260"/>
      <c r="C5868" s="260"/>
      <c r="D5868" s="260"/>
      <c r="E5868" s="260"/>
      <c r="F5868" s="260"/>
      <c r="G5868" s="260" t="s">
        <v>2274</v>
      </c>
      <c r="H5868" s="261">
        <v>0</v>
      </c>
      <c r="I5868" s="260" t="s">
        <v>2275</v>
      </c>
      <c r="J5868" s="261">
        <v>0</v>
      </c>
      <c r="K5868" s="260" t="s">
        <v>2276</v>
      </c>
      <c r="L5868" s="261">
        <v>0</v>
      </c>
    </row>
    <row r="5869" spans="2:12" ht="25.5" x14ac:dyDescent="0.25">
      <c r="B5869" s="260"/>
      <c r="C5869" s="260"/>
      <c r="D5869" s="260"/>
      <c r="E5869" s="260"/>
      <c r="F5869" s="260"/>
      <c r="G5869" s="260" t="s">
        <v>2277</v>
      </c>
      <c r="H5869" s="261">
        <v>0</v>
      </c>
      <c r="I5869" s="519"/>
      <c r="J5869" s="519" t="s">
        <v>2278</v>
      </c>
      <c r="K5869" s="260"/>
      <c r="L5869" s="261">
        <v>1958.42</v>
      </c>
    </row>
    <row r="5870" spans="2:12" ht="13.5" thickBot="1" x14ac:dyDescent="0.3">
      <c r="B5870" s="222"/>
      <c r="C5870" s="222"/>
      <c r="D5870" s="222"/>
      <c r="E5870" s="222"/>
      <c r="F5870" s="222"/>
      <c r="G5870" s="222"/>
      <c r="H5870" s="222"/>
      <c r="I5870" s="222" t="s">
        <v>2279</v>
      </c>
      <c r="J5870" s="262" t="s">
        <v>2695</v>
      </c>
      <c r="K5870" s="222" t="s">
        <v>2280</v>
      </c>
      <c r="L5870" s="263">
        <v>3916.84</v>
      </c>
    </row>
    <row r="5871" spans="2:12" ht="13.5" thickTop="1" x14ac:dyDescent="0.25">
      <c r="B5871" s="264"/>
      <c r="C5871" s="264"/>
      <c r="D5871" s="264"/>
      <c r="E5871" s="264"/>
      <c r="F5871" s="264"/>
      <c r="G5871" s="264"/>
      <c r="H5871" s="264"/>
      <c r="I5871" s="264"/>
      <c r="J5871" s="264"/>
      <c r="K5871" s="264"/>
      <c r="L5871" s="264"/>
    </row>
    <row r="5872" spans="2:12" ht="15" x14ac:dyDescent="0.25">
      <c r="B5872" s="247" t="s">
        <v>1711</v>
      </c>
      <c r="C5872" s="248" t="s">
        <v>24</v>
      </c>
      <c r="D5872" s="247" t="s">
        <v>50</v>
      </c>
      <c r="E5872" s="247" t="s">
        <v>45</v>
      </c>
      <c r="F5872" s="520" t="s">
        <v>2152</v>
      </c>
      <c r="G5872" s="520"/>
      <c r="H5872" s="249" t="s">
        <v>39</v>
      </c>
      <c r="I5872" s="248" t="s">
        <v>41</v>
      </c>
      <c r="J5872" s="248" t="s">
        <v>2271</v>
      </c>
      <c r="K5872" s="248" t="s">
        <v>82</v>
      </c>
      <c r="L5872" s="248" t="s">
        <v>40</v>
      </c>
    </row>
    <row r="5873" spans="2:12" ht="25.5" x14ac:dyDescent="0.25">
      <c r="B5873" s="250" t="s">
        <v>2272</v>
      </c>
      <c r="C5873" s="251" t="s">
        <v>1712</v>
      </c>
      <c r="D5873" s="250" t="s">
        <v>229</v>
      </c>
      <c r="E5873" s="250" t="s">
        <v>1713</v>
      </c>
      <c r="F5873" s="521">
        <v>1609</v>
      </c>
      <c r="G5873" s="521"/>
      <c r="H5873" s="252" t="s">
        <v>240</v>
      </c>
      <c r="I5873" s="253">
        <v>1</v>
      </c>
      <c r="J5873" s="254"/>
      <c r="K5873" s="254">
        <v>63.69</v>
      </c>
      <c r="L5873" s="254">
        <v>63.69</v>
      </c>
    </row>
    <row r="5874" spans="2:12" ht="25.5" x14ac:dyDescent="0.25">
      <c r="B5874" s="255" t="s">
        <v>2273</v>
      </c>
      <c r="C5874" s="256" t="s">
        <v>2167</v>
      </c>
      <c r="D5874" s="255" t="s">
        <v>229</v>
      </c>
      <c r="E5874" s="255" t="s">
        <v>2168</v>
      </c>
      <c r="F5874" s="518" t="s">
        <v>2162</v>
      </c>
      <c r="G5874" s="518"/>
      <c r="H5874" s="257" t="s">
        <v>231</v>
      </c>
      <c r="I5874" s="258">
        <v>0.35</v>
      </c>
      <c r="J5874" s="258">
        <v>0</v>
      </c>
      <c r="K5874" s="259">
        <v>23.41</v>
      </c>
      <c r="L5874" s="259">
        <v>8.19</v>
      </c>
    </row>
    <row r="5875" spans="2:12" ht="25.5" x14ac:dyDescent="0.25">
      <c r="B5875" s="255" t="s">
        <v>2273</v>
      </c>
      <c r="C5875" s="256" t="s">
        <v>4013</v>
      </c>
      <c r="D5875" s="255" t="s">
        <v>229</v>
      </c>
      <c r="E5875" s="255" t="s">
        <v>4014</v>
      </c>
      <c r="F5875" s="518" t="s">
        <v>2283</v>
      </c>
      <c r="G5875" s="518"/>
      <c r="H5875" s="257" t="s">
        <v>240</v>
      </c>
      <c r="I5875" s="258">
        <v>1.1000000000000001</v>
      </c>
      <c r="J5875" s="258">
        <v>0</v>
      </c>
      <c r="K5875" s="259">
        <v>43.74</v>
      </c>
      <c r="L5875" s="259">
        <v>48.11</v>
      </c>
    </row>
    <row r="5876" spans="2:12" ht="25.5" x14ac:dyDescent="0.25">
      <c r="B5876" s="255" t="s">
        <v>2273</v>
      </c>
      <c r="C5876" s="256" t="s">
        <v>2163</v>
      </c>
      <c r="D5876" s="255" t="s">
        <v>229</v>
      </c>
      <c r="E5876" s="255" t="s">
        <v>2164</v>
      </c>
      <c r="F5876" s="518" t="s">
        <v>2162</v>
      </c>
      <c r="G5876" s="518"/>
      <c r="H5876" s="257" t="s">
        <v>231</v>
      </c>
      <c r="I5876" s="258">
        <v>0.35</v>
      </c>
      <c r="J5876" s="258">
        <v>0</v>
      </c>
      <c r="K5876" s="259">
        <v>16.78</v>
      </c>
      <c r="L5876" s="259">
        <v>5.87</v>
      </c>
    </row>
    <row r="5877" spans="2:12" ht="25.5" x14ac:dyDescent="0.25">
      <c r="B5877" s="255" t="s">
        <v>2273</v>
      </c>
      <c r="C5877" s="256" t="s">
        <v>4015</v>
      </c>
      <c r="D5877" s="255" t="s">
        <v>229</v>
      </c>
      <c r="E5877" s="255" t="s">
        <v>4016</v>
      </c>
      <c r="F5877" s="518" t="s">
        <v>2283</v>
      </c>
      <c r="G5877" s="518"/>
      <c r="H5877" s="257" t="s">
        <v>268</v>
      </c>
      <c r="I5877" s="258">
        <v>4</v>
      </c>
      <c r="J5877" s="258">
        <v>0</v>
      </c>
      <c r="K5877" s="259">
        <v>0.38</v>
      </c>
      <c r="L5877" s="259">
        <v>1.52</v>
      </c>
    </row>
    <row r="5878" spans="2:12" ht="25.5" x14ac:dyDescent="0.25">
      <c r="B5878" s="260"/>
      <c r="C5878" s="260"/>
      <c r="D5878" s="260"/>
      <c r="E5878" s="260"/>
      <c r="F5878" s="260"/>
      <c r="G5878" s="260" t="s">
        <v>2274</v>
      </c>
      <c r="H5878" s="261">
        <v>7.22</v>
      </c>
      <c r="I5878" s="260" t="s">
        <v>2275</v>
      </c>
      <c r="J5878" s="261">
        <v>6.84</v>
      </c>
      <c r="K5878" s="260" t="s">
        <v>2276</v>
      </c>
      <c r="L5878" s="261">
        <v>14.06</v>
      </c>
    </row>
    <row r="5879" spans="2:12" ht="25.5" x14ac:dyDescent="0.25">
      <c r="B5879" s="260"/>
      <c r="C5879" s="260"/>
      <c r="D5879" s="260"/>
      <c r="E5879" s="260"/>
      <c r="F5879" s="260"/>
      <c r="G5879" s="260" t="s">
        <v>2277</v>
      </c>
      <c r="H5879" s="261">
        <v>0</v>
      </c>
      <c r="I5879" s="519"/>
      <c r="J5879" s="519" t="s">
        <v>2278</v>
      </c>
      <c r="K5879" s="260"/>
      <c r="L5879" s="261">
        <v>63.69</v>
      </c>
    </row>
    <row r="5880" spans="2:12" ht="13.5" thickBot="1" x14ac:dyDescent="0.3">
      <c r="B5880" s="222"/>
      <c r="C5880" s="222"/>
      <c r="D5880" s="222"/>
      <c r="E5880" s="222"/>
      <c r="F5880" s="222"/>
      <c r="G5880" s="222"/>
      <c r="H5880" s="222"/>
      <c r="I5880" s="222" t="s">
        <v>2279</v>
      </c>
      <c r="J5880" s="262" t="s">
        <v>2056</v>
      </c>
      <c r="K5880" s="222" t="s">
        <v>2280</v>
      </c>
      <c r="L5880" s="263">
        <v>38970</v>
      </c>
    </row>
    <row r="5881" spans="2:12" ht="13.5" thickTop="1" x14ac:dyDescent="0.25">
      <c r="B5881" s="264"/>
      <c r="C5881" s="264"/>
      <c r="D5881" s="264"/>
      <c r="E5881" s="264"/>
      <c r="F5881" s="264"/>
      <c r="G5881" s="264"/>
      <c r="H5881" s="264"/>
      <c r="I5881" s="264"/>
      <c r="J5881" s="264"/>
      <c r="K5881" s="264"/>
      <c r="L5881" s="264"/>
    </row>
    <row r="5882" spans="2:12" ht="15" x14ac:dyDescent="0.25">
      <c r="B5882" s="247" t="s">
        <v>1714</v>
      </c>
      <c r="C5882" s="248" t="s">
        <v>24</v>
      </c>
      <c r="D5882" s="247" t="s">
        <v>50</v>
      </c>
      <c r="E5882" s="247" t="s">
        <v>45</v>
      </c>
      <c r="F5882" s="520" t="s">
        <v>2152</v>
      </c>
      <c r="G5882" s="520"/>
      <c r="H5882" s="249" t="s">
        <v>39</v>
      </c>
      <c r="I5882" s="248" t="s">
        <v>41</v>
      </c>
      <c r="J5882" s="248" t="s">
        <v>2271</v>
      </c>
      <c r="K5882" s="248" t="s">
        <v>82</v>
      </c>
      <c r="L5882" s="248" t="s">
        <v>40</v>
      </c>
    </row>
    <row r="5883" spans="2:12" ht="38.25" x14ac:dyDescent="0.25">
      <c r="B5883" s="250" t="s">
        <v>2272</v>
      </c>
      <c r="C5883" s="251" t="s">
        <v>1715</v>
      </c>
      <c r="D5883" s="250" t="s">
        <v>890</v>
      </c>
      <c r="E5883" s="250" t="s">
        <v>1716</v>
      </c>
      <c r="F5883" s="521">
        <v>1503</v>
      </c>
      <c r="G5883" s="521"/>
      <c r="H5883" s="252" t="s">
        <v>240</v>
      </c>
      <c r="I5883" s="253">
        <v>1</v>
      </c>
      <c r="J5883" s="254"/>
      <c r="K5883" s="254">
        <v>543.13</v>
      </c>
      <c r="L5883" s="254">
        <v>543.13</v>
      </c>
    </row>
    <row r="5884" spans="2:12" ht="38.25" x14ac:dyDescent="0.25">
      <c r="B5884" s="255" t="s">
        <v>2273</v>
      </c>
      <c r="C5884" s="256" t="s">
        <v>4017</v>
      </c>
      <c r="D5884" s="255" t="s">
        <v>890</v>
      </c>
      <c r="E5884" s="255" t="s">
        <v>4018</v>
      </c>
      <c r="F5884" s="518" t="s">
        <v>2283</v>
      </c>
      <c r="G5884" s="518"/>
      <c r="H5884" s="257" t="s">
        <v>240</v>
      </c>
      <c r="I5884" s="258">
        <v>1</v>
      </c>
      <c r="J5884" s="258">
        <v>0</v>
      </c>
      <c r="K5884" s="259">
        <v>543.13</v>
      </c>
      <c r="L5884" s="259">
        <v>543.13</v>
      </c>
    </row>
    <row r="5885" spans="2:12" ht="25.5" x14ac:dyDescent="0.25">
      <c r="B5885" s="260"/>
      <c r="C5885" s="260"/>
      <c r="D5885" s="260"/>
      <c r="E5885" s="260"/>
      <c r="F5885" s="260"/>
      <c r="G5885" s="260" t="s">
        <v>2274</v>
      </c>
      <c r="H5885" s="261">
        <v>0</v>
      </c>
      <c r="I5885" s="260" t="s">
        <v>2275</v>
      </c>
      <c r="J5885" s="261">
        <v>0</v>
      </c>
      <c r="K5885" s="260" t="s">
        <v>2276</v>
      </c>
      <c r="L5885" s="261">
        <v>0</v>
      </c>
    </row>
    <row r="5886" spans="2:12" ht="25.5" x14ac:dyDescent="0.25">
      <c r="B5886" s="260"/>
      <c r="C5886" s="260"/>
      <c r="D5886" s="260"/>
      <c r="E5886" s="260"/>
      <c r="F5886" s="260"/>
      <c r="G5886" s="260" t="s">
        <v>2277</v>
      </c>
      <c r="H5886" s="261">
        <v>0</v>
      </c>
      <c r="I5886" s="519"/>
      <c r="J5886" s="519" t="s">
        <v>2278</v>
      </c>
      <c r="K5886" s="260"/>
      <c r="L5886" s="261">
        <v>543.13</v>
      </c>
    </row>
    <row r="5887" spans="2:12" ht="13.5" thickBot="1" x14ac:dyDescent="0.3">
      <c r="B5887" s="222"/>
      <c r="C5887" s="222"/>
      <c r="D5887" s="222"/>
      <c r="E5887" s="222"/>
      <c r="F5887" s="222"/>
      <c r="G5887" s="222"/>
      <c r="H5887" s="222"/>
      <c r="I5887" s="222" t="s">
        <v>2279</v>
      </c>
      <c r="J5887" s="262" t="s">
        <v>2067</v>
      </c>
      <c r="K5887" s="222" t="s">
        <v>2280</v>
      </c>
      <c r="L5887" s="263">
        <v>19400.599999999999</v>
      </c>
    </row>
    <row r="5888" spans="2:12" ht="13.5" thickTop="1" x14ac:dyDescent="0.25">
      <c r="B5888" s="264"/>
      <c r="C5888" s="264"/>
      <c r="D5888" s="264"/>
      <c r="E5888" s="264"/>
      <c r="F5888" s="264"/>
      <c r="G5888" s="264"/>
      <c r="H5888" s="264"/>
      <c r="I5888" s="264"/>
      <c r="J5888" s="264"/>
      <c r="K5888" s="264"/>
      <c r="L5888" s="264"/>
    </row>
    <row r="5889" spans="2:12" ht="15" x14ac:dyDescent="0.25">
      <c r="B5889" s="247" t="s">
        <v>1717</v>
      </c>
      <c r="C5889" s="248" t="s">
        <v>24</v>
      </c>
      <c r="D5889" s="247" t="s">
        <v>50</v>
      </c>
      <c r="E5889" s="247" t="s">
        <v>45</v>
      </c>
      <c r="F5889" s="520" t="s">
        <v>2152</v>
      </c>
      <c r="G5889" s="520"/>
      <c r="H5889" s="249" t="s">
        <v>39</v>
      </c>
      <c r="I5889" s="248" t="s">
        <v>41</v>
      </c>
      <c r="J5889" s="248" t="s">
        <v>2271</v>
      </c>
      <c r="K5889" s="248" t="s">
        <v>82</v>
      </c>
      <c r="L5889" s="248" t="s">
        <v>40</v>
      </c>
    </row>
    <row r="5890" spans="2:12" ht="38.25" x14ac:dyDescent="0.25">
      <c r="B5890" s="250" t="s">
        <v>2272</v>
      </c>
      <c r="C5890" s="251" t="s">
        <v>1718</v>
      </c>
      <c r="D5890" s="250" t="s">
        <v>238</v>
      </c>
      <c r="E5890" s="250" t="s">
        <v>1719</v>
      </c>
      <c r="F5890" s="521">
        <v>65</v>
      </c>
      <c r="G5890" s="521"/>
      <c r="H5890" s="252" t="s">
        <v>1720</v>
      </c>
      <c r="I5890" s="253">
        <v>1</v>
      </c>
      <c r="J5890" s="254"/>
      <c r="K5890" s="254">
        <v>104.71</v>
      </c>
      <c r="L5890" s="254">
        <v>104.71</v>
      </c>
    </row>
    <row r="5891" spans="2:12" ht="25.5" x14ac:dyDescent="0.25">
      <c r="B5891" s="255" t="s">
        <v>2273</v>
      </c>
      <c r="C5891" s="256" t="s">
        <v>2160</v>
      </c>
      <c r="D5891" s="255" t="s">
        <v>229</v>
      </c>
      <c r="E5891" s="255" t="s">
        <v>2161</v>
      </c>
      <c r="F5891" s="518" t="s">
        <v>2162</v>
      </c>
      <c r="G5891" s="518"/>
      <c r="H5891" s="257" t="s">
        <v>231</v>
      </c>
      <c r="I5891" s="258">
        <v>0.8</v>
      </c>
      <c r="J5891" s="258">
        <v>0</v>
      </c>
      <c r="K5891" s="259">
        <v>15.3</v>
      </c>
      <c r="L5891" s="259">
        <v>12.24</v>
      </c>
    </row>
    <row r="5892" spans="2:12" ht="25.5" x14ac:dyDescent="0.25">
      <c r="B5892" s="255" t="s">
        <v>2273</v>
      </c>
      <c r="C5892" s="256" t="s">
        <v>4019</v>
      </c>
      <c r="D5892" s="255" t="s">
        <v>434</v>
      </c>
      <c r="E5892" s="255" t="s">
        <v>4020</v>
      </c>
      <c r="F5892" s="518" t="s">
        <v>2283</v>
      </c>
      <c r="G5892" s="518"/>
      <c r="H5892" s="257" t="s">
        <v>1604</v>
      </c>
      <c r="I5892" s="258">
        <v>0.44</v>
      </c>
      <c r="J5892" s="258">
        <v>0</v>
      </c>
      <c r="K5892" s="259">
        <v>41.42</v>
      </c>
      <c r="L5892" s="259">
        <v>18.22</v>
      </c>
    </row>
    <row r="5893" spans="2:12" x14ac:dyDescent="0.25">
      <c r="B5893" s="255" t="s">
        <v>2273</v>
      </c>
      <c r="C5893" s="256" t="s">
        <v>4021</v>
      </c>
      <c r="D5893" s="255" t="s">
        <v>462</v>
      </c>
      <c r="E5893" s="255" t="s">
        <v>4022</v>
      </c>
      <c r="F5893" s="518" t="s">
        <v>2283</v>
      </c>
      <c r="G5893" s="518"/>
      <c r="H5893" s="257" t="s">
        <v>1467</v>
      </c>
      <c r="I5893" s="258">
        <v>2.67</v>
      </c>
      <c r="J5893" s="258">
        <v>0</v>
      </c>
      <c r="K5893" s="259">
        <v>20.8</v>
      </c>
      <c r="L5893" s="259">
        <v>55.54</v>
      </c>
    </row>
    <row r="5894" spans="2:12" ht="25.5" x14ac:dyDescent="0.25">
      <c r="B5894" s="255" t="s">
        <v>2273</v>
      </c>
      <c r="C5894" s="256" t="s">
        <v>2169</v>
      </c>
      <c r="D5894" s="255" t="s">
        <v>229</v>
      </c>
      <c r="E5894" s="255" t="s">
        <v>2170</v>
      </c>
      <c r="F5894" s="518" t="s">
        <v>2162</v>
      </c>
      <c r="G5894" s="518"/>
      <c r="H5894" s="257" t="s">
        <v>231</v>
      </c>
      <c r="I5894" s="258">
        <v>0.8</v>
      </c>
      <c r="J5894" s="258">
        <v>0</v>
      </c>
      <c r="K5894" s="259">
        <v>23.41</v>
      </c>
      <c r="L5894" s="259">
        <v>18.73</v>
      </c>
    </row>
    <row r="5895" spans="2:12" ht="25.5" x14ac:dyDescent="0.25">
      <c r="B5895" s="260"/>
      <c r="C5895" s="260"/>
      <c r="D5895" s="260"/>
      <c r="E5895" s="260"/>
      <c r="F5895" s="260"/>
      <c r="G5895" s="260" t="s">
        <v>2274</v>
      </c>
      <c r="H5895" s="261">
        <v>15.9</v>
      </c>
      <c r="I5895" s="260" t="s">
        <v>2275</v>
      </c>
      <c r="J5895" s="261">
        <v>15.06</v>
      </c>
      <c r="K5895" s="260" t="s">
        <v>2276</v>
      </c>
      <c r="L5895" s="261">
        <v>30.96</v>
      </c>
    </row>
    <row r="5896" spans="2:12" ht="25.5" x14ac:dyDescent="0.25">
      <c r="B5896" s="260"/>
      <c r="C5896" s="260"/>
      <c r="D5896" s="260"/>
      <c r="E5896" s="260"/>
      <c r="F5896" s="260"/>
      <c r="G5896" s="260" t="s">
        <v>2277</v>
      </c>
      <c r="H5896" s="261">
        <v>0</v>
      </c>
      <c r="I5896" s="519"/>
      <c r="J5896" s="519" t="s">
        <v>2278</v>
      </c>
      <c r="K5896" s="260"/>
      <c r="L5896" s="261">
        <v>104.71</v>
      </c>
    </row>
    <row r="5897" spans="2:12" ht="13.5" thickBot="1" x14ac:dyDescent="0.3">
      <c r="B5897" s="222"/>
      <c r="C5897" s="222"/>
      <c r="D5897" s="222"/>
      <c r="E5897" s="222"/>
      <c r="F5897" s="222"/>
      <c r="G5897" s="222"/>
      <c r="H5897" s="222"/>
      <c r="I5897" s="222" t="s">
        <v>2279</v>
      </c>
      <c r="J5897" s="262" t="s">
        <v>2126</v>
      </c>
      <c r="K5897" s="222" t="s">
        <v>2280</v>
      </c>
      <c r="L5897" s="263">
        <v>758.1</v>
      </c>
    </row>
    <row r="5898" spans="2:12" ht="13.5" thickTop="1" x14ac:dyDescent="0.25">
      <c r="B5898" s="264"/>
      <c r="C5898" s="264"/>
      <c r="D5898" s="264"/>
      <c r="E5898" s="264"/>
      <c r="F5898" s="264"/>
      <c r="G5898" s="264"/>
      <c r="H5898" s="264"/>
      <c r="I5898" s="264"/>
      <c r="J5898" s="264"/>
      <c r="K5898" s="264"/>
      <c r="L5898" s="264"/>
    </row>
    <row r="5899" spans="2:12" ht="15" x14ac:dyDescent="0.25">
      <c r="B5899" s="247" t="s">
        <v>1721</v>
      </c>
      <c r="C5899" s="248" t="s">
        <v>24</v>
      </c>
      <c r="D5899" s="247" t="s">
        <v>50</v>
      </c>
      <c r="E5899" s="247" t="s">
        <v>45</v>
      </c>
      <c r="F5899" s="520" t="s">
        <v>2152</v>
      </c>
      <c r="G5899" s="520"/>
      <c r="H5899" s="249" t="s">
        <v>39</v>
      </c>
      <c r="I5899" s="248" t="s">
        <v>41</v>
      </c>
      <c r="J5899" s="248" t="s">
        <v>2271</v>
      </c>
      <c r="K5899" s="248" t="s">
        <v>82</v>
      </c>
      <c r="L5899" s="248" t="s">
        <v>40</v>
      </c>
    </row>
    <row r="5900" spans="2:12" ht="51" x14ac:dyDescent="0.25">
      <c r="B5900" s="250" t="s">
        <v>2272</v>
      </c>
      <c r="C5900" s="251" t="s">
        <v>1722</v>
      </c>
      <c r="D5900" s="250" t="s">
        <v>238</v>
      </c>
      <c r="E5900" s="250" t="s">
        <v>1723</v>
      </c>
      <c r="F5900" s="521" t="s">
        <v>4023</v>
      </c>
      <c r="G5900" s="521"/>
      <c r="H5900" s="252" t="s">
        <v>240</v>
      </c>
      <c r="I5900" s="253">
        <v>1</v>
      </c>
      <c r="J5900" s="254"/>
      <c r="K5900" s="254">
        <v>238.39</v>
      </c>
      <c r="L5900" s="254">
        <v>238.39</v>
      </c>
    </row>
    <row r="5901" spans="2:12" ht="25.5" x14ac:dyDescent="0.25">
      <c r="B5901" s="255" t="s">
        <v>2273</v>
      </c>
      <c r="C5901" s="256" t="s">
        <v>4024</v>
      </c>
      <c r="D5901" s="255" t="s">
        <v>238</v>
      </c>
      <c r="E5901" s="255" t="s">
        <v>4025</v>
      </c>
      <c r="F5901" s="518" t="s">
        <v>2283</v>
      </c>
      <c r="G5901" s="518"/>
      <c r="H5901" s="257" t="s">
        <v>240</v>
      </c>
      <c r="I5901" s="258">
        <v>2.1059999999999999</v>
      </c>
      <c r="J5901" s="258">
        <v>0</v>
      </c>
      <c r="K5901" s="259">
        <v>92.01</v>
      </c>
      <c r="L5901" s="259">
        <v>193.77</v>
      </c>
    </row>
    <row r="5902" spans="2:12" ht="25.5" x14ac:dyDescent="0.25">
      <c r="B5902" s="255" t="s">
        <v>2273</v>
      </c>
      <c r="C5902" s="256" t="s">
        <v>3001</v>
      </c>
      <c r="D5902" s="255" t="s">
        <v>434</v>
      </c>
      <c r="E5902" s="255" t="s">
        <v>3002</v>
      </c>
      <c r="F5902" s="518" t="s">
        <v>2283</v>
      </c>
      <c r="G5902" s="518"/>
      <c r="H5902" s="257" t="s">
        <v>628</v>
      </c>
      <c r="I5902" s="258">
        <v>0.76239999999999997</v>
      </c>
      <c r="J5902" s="258">
        <v>0</v>
      </c>
      <c r="K5902" s="259">
        <v>6.61</v>
      </c>
      <c r="L5902" s="259">
        <v>5.04</v>
      </c>
    </row>
    <row r="5903" spans="2:12" ht="25.5" x14ac:dyDescent="0.25">
      <c r="B5903" s="255" t="s">
        <v>2273</v>
      </c>
      <c r="C5903" s="256" t="s">
        <v>2999</v>
      </c>
      <c r="D5903" s="255" t="s">
        <v>434</v>
      </c>
      <c r="E5903" s="255" t="s">
        <v>3000</v>
      </c>
      <c r="F5903" s="518" t="s">
        <v>2283</v>
      </c>
      <c r="G5903" s="518"/>
      <c r="H5903" s="257" t="s">
        <v>2997</v>
      </c>
      <c r="I5903" s="258">
        <v>2.4799999999999999E-2</v>
      </c>
      <c r="J5903" s="258">
        <v>0</v>
      </c>
      <c r="K5903" s="259">
        <v>52.63</v>
      </c>
      <c r="L5903" s="259">
        <v>1.31</v>
      </c>
    </row>
    <row r="5904" spans="2:12" ht="25.5" x14ac:dyDescent="0.25">
      <c r="B5904" s="255" t="s">
        <v>2273</v>
      </c>
      <c r="C5904" s="256" t="s">
        <v>3007</v>
      </c>
      <c r="D5904" s="255" t="s">
        <v>434</v>
      </c>
      <c r="E5904" s="255" t="s">
        <v>3008</v>
      </c>
      <c r="F5904" s="518" t="s">
        <v>2283</v>
      </c>
      <c r="G5904" s="518"/>
      <c r="H5904" s="257" t="s">
        <v>628</v>
      </c>
      <c r="I5904" s="258">
        <v>2.0005999999999999</v>
      </c>
      <c r="J5904" s="258">
        <v>0</v>
      </c>
      <c r="K5904" s="259">
        <v>7.5</v>
      </c>
      <c r="L5904" s="259">
        <v>15</v>
      </c>
    </row>
    <row r="5905" spans="2:12" ht="25.5" x14ac:dyDescent="0.25">
      <c r="B5905" s="255" t="s">
        <v>2273</v>
      </c>
      <c r="C5905" s="256" t="s">
        <v>3095</v>
      </c>
      <c r="D5905" s="255" t="s">
        <v>229</v>
      </c>
      <c r="E5905" s="255" t="s">
        <v>3096</v>
      </c>
      <c r="F5905" s="518" t="s">
        <v>2283</v>
      </c>
      <c r="G5905" s="518"/>
      <c r="H5905" s="257" t="s">
        <v>292</v>
      </c>
      <c r="I5905" s="258">
        <v>0.74070000000000003</v>
      </c>
      <c r="J5905" s="258">
        <v>0</v>
      </c>
      <c r="K5905" s="259">
        <v>2.64</v>
      </c>
      <c r="L5905" s="259">
        <v>1.96</v>
      </c>
    </row>
    <row r="5906" spans="2:12" ht="25.5" x14ac:dyDescent="0.25">
      <c r="B5906" s="255" t="s">
        <v>2273</v>
      </c>
      <c r="C5906" s="256" t="s">
        <v>2160</v>
      </c>
      <c r="D5906" s="255" t="s">
        <v>229</v>
      </c>
      <c r="E5906" s="255" t="s">
        <v>2161</v>
      </c>
      <c r="F5906" s="518" t="s">
        <v>2162</v>
      </c>
      <c r="G5906" s="518"/>
      <c r="H5906" s="257" t="s">
        <v>231</v>
      </c>
      <c r="I5906" s="258">
        <v>0.17100000000000001</v>
      </c>
      <c r="J5906" s="258">
        <v>0</v>
      </c>
      <c r="K5906" s="259">
        <v>15.3</v>
      </c>
      <c r="L5906" s="259">
        <v>2.62</v>
      </c>
    </row>
    <row r="5907" spans="2:12" ht="25.5" x14ac:dyDescent="0.25">
      <c r="B5907" s="255" t="s">
        <v>2273</v>
      </c>
      <c r="C5907" s="256" t="s">
        <v>2245</v>
      </c>
      <c r="D5907" s="255" t="s">
        <v>229</v>
      </c>
      <c r="E5907" s="255" t="s">
        <v>2246</v>
      </c>
      <c r="F5907" s="518" t="s">
        <v>2162</v>
      </c>
      <c r="G5907" s="518"/>
      <c r="H5907" s="257" t="s">
        <v>234</v>
      </c>
      <c r="I5907" s="258">
        <v>0.52200000000000002</v>
      </c>
      <c r="J5907" s="258">
        <v>0</v>
      </c>
      <c r="K5907" s="259">
        <v>23.41</v>
      </c>
      <c r="L5907" s="259">
        <v>12.22</v>
      </c>
    </row>
    <row r="5908" spans="2:12" ht="25.5" x14ac:dyDescent="0.25">
      <c r="B5908" s="255" t="s">
        <v>2273</v>
      </c>
      <c r="C5908" s="256" t="s">
        <v>3081</v>
      </c>
      <c r="D5908" s="255" t="s">
        <v>229</v>
      </c>
      <c r="E5908" s="255" t="s">
        <v>3082</v>
      </c>
      <c r="F5908" s="518" t="s">
        <v>2283</v>
      </c>
      <c r="G5908" s="518"/>
      <c r="H5908" s="257" t="s">
        <v>268</v>
      </c>
      <c r="I5908" s="258">
        <v>0.4803</v>
      </c>
      <c r="J5908" s="258">
        <v>0</v>
      </c>
      <c r="K5908" s="259">
        <v>0.14000000000000001</v>
      </c>
      <c r="L5908" s="259">
        <v>7.0000000000000007E-2</v>
      </c>
    </row>
    <row r="5909" spans="2:12" ht="25.5" x14ac:dyDescent="0.25">
      <c r="B5909" s="255" t="s">
        <v>2273</v>
      </c>
      <c r="C5909" s="256" t="s">
        <v>3005</v>
      </c>
      <c r="D5909" s="255" t="s">
        <v>434</v>
      </c>
      <c r="E5909" s="255" t="s">
        <v>3006</v>
      </c>
      <c r="F5909" s="518" t="s">
        <v>2283</v>
      </c>
      <c r="G5909" s="518"/>
      <c r="H5909" s="257" t="s">
        <v>628</v>
      </c>
      <c r="I5909" s="258">
        <v>2.5026999999999999</v>
      </c>
      <c r="J5909" s="258">
        <v>0</v>
      </c>
      <c r="K5909" s="259">
        <v>0.31</v>
      </c>
      <c r="L5909" s="259">
        <v>0.78</v>
      </c>
    </row>
    <row r="5910" spans="2:12" ht="25.5" x14ac:dyDescent="0.25">
      <c r="B5910" s="255" t="s">
        <v>2273</v>
      </c>
      <c r="C5910" s="256" t="s">
        <v>3093</v>
      </c>
      <c r="D5910" s="255" t="s">
        <v>229</v>
      </c>
      <c r="E5910" s="255" t="s">
        <v>3094</v>
      </c>
      <c r="F5910" s="518" t="s">
        <v>2283</v>
      </c>
      <c r="G5910" s="518"/>
      <c r="H5910" s="257" t="s">
        <v>268</v>
      </c>
      <c r="I5910" s="258">
        <v>20.186800000000002</v>
      </c>
      <c r="J5910" s="258">
        <v>0</v>
      </c>
      <c r="K5910" s="259">
        <v>0.06</v>
      </c>
      <c r="L5910" s="259">
        <v>1.21</v>
      </c>
    </row>
    <row r="5911" spans="2:12" ht="25.5" x14ac:dyDescent="0.25">
      <c r="B5911" s="255" t="s">
        <v>2273</v>
      </c>
      <c r="C5911" s="256" t="s">
        <v>3089</v>
      </c>
      <c r="D5911" s="255" t="s">
        <v>229</v>
      </c>
      <c r="E5911" s="255" t="s">
        <v>3090</v>
      </c>
      <c r="F5911" s="518" t="s">
        <v>2283</v>
      </c>
      <c r="G5911" s="518"/>
      <c r="H5911" s="257" t="s">
        <v>360</v>
      </c>
      <c r="I5911" s="258">
        <v>1.0978000000000001</v>
      </c>
      <c r="J5911" s="258">
        <v>0</v>
      </c>
      <c r="K5911" s="259">
        <v>4.08</v>
      </c>
      <c r="L5911" s="259">
        <v>4.4800000000000004</v>
      </c>
    </row>
    <row r="5912" spans="2:12" ht="25.5" x14ac:dyDescent="0.25">
      <c r="B5912" s="260"/>
      <c r="C5912" s="260"/>
      <c r="D5912" s="260"/>
      <c r="E5912" s="260"/>
      <c r="F5912" s="260"/>
      <c r="G5912" s="260" t="s">
        <v>2274</v>
      </c>
      <c r="H5912" s="261">
        <v>7.62</v>
      </c>
      <c r="I5912" s="260" t="s">
        <v>2275</v>
      </c>
      <c r="J5912" s="261">
        <v>7.21</v>
      </c>
      <c r="K5912" s="260" t="s">
        <v>2276</v>
      </c>
      <c r="L5912" s="261">
        <v>14.83</v>
      </c>
    </row>
    <row r="5913" spans="2:12" ht="25.5" x14ac:dyDescent="0.25">
      <c r="B5913" s="260"/>
      <c r="C5913" s="260"/>
      <c r="D5913" s="260"/>
      <c r="E5913" s="260"/>
      <c r="F5913" s="260"/>
      <c r="G5913" s="260" t="s">
        <v>2277</v>
      </c>
      <c r="H5913" s="261">
        <v>0</v>
      </c>
      <c r="I5913" s="519"/>
      <c r="J5913" s="519" t="s">
        <v>2278</v>
      </c>
      <c r="K5913" s="260"/>
      <c r="L5913" s="261">
        <v>238.39</v>
      </c>
    </row>
    <row r="5914" spans="2:12" ht="13.5" thickBot="1" x14ac:dyDescent="0.3">
      <c r="B5914" s="222"/>
      <c r="C5914" s="222"/>
      <c r="D5914" s="222"/>
      <c r="E5914" s="222"/>
      <c r="F5914" s="222"/>
      <c r="G5914" s="222"/>
      <c r="H5914" s="222"/>
      <c r="I5914" s="222" t="s">
        <v>2279</v>
      </c>
      <c r="J5914" s="262" t="s">
        <v>3888</v>
      </c>
      <c r="K5914" s="222" t="s">
        <v>2280</v>
      </c>
      <c r="L5914" s="263">
        <v>8915.7900000000009</v>
      </c>
    </row>
    <row r="5915" spans="2:12" ht="13.5" thickTop="1" x14ac:dyDescent="0.25">
      <c r="B5915" s="264"/>
      <c r="C5915" s="264"/>
      <c r="D5915" s="264"/>
      <c r="E5915" s="264"/>
      <c r="F5915" s="264"/>
      <c r="G5915" s="264"/>
      <c r="H5915" s="264"/>
      <c r="I5915" s="264"/>
      <c r="J5915" s="264"/>
      <c r="K5915" s="264"/>
      <c r="L5915" s="264"/>
    </row>
    <row r="5916" spans="2:12" x14ac:dyDescent="0.25">
      <c r="B5916" s="244" t="s">
        <v>114</v>
      </c>
      <c r="C5916" s="244"/>
      <c r="D5916" s="244"/>
      <c r="E5916" s="244" t="s">
        <v>22</v>
      </c>
      <c r="F5916" s="244"/>
      <c r="G5916" s="525"/>
      <c r="H5916" s="525"/>
      <c r="I5916" s="244"/>
      <c r="J5916" s="245"/>
      <c r="K5916" s="244"/>
      <c r="L5916" s="246">
        <v>43641.66</v>
      </c>
    </row>
    <row r="5917" spans="2:12" ht="15" x14ac:dyDescent="0.25">
      <c r="B5917" s="247" t="s">
        <v>1724</v>
      </c>
      <c r="C5917" s="248" t="s">
        <v>24</v>
      </c>
      <c r="D5917" s="247" t="s">
        <v>50</v>
      </c>
      <c r="E5917" s="247" t="s">
        <v>45</v>
      </c>
      <c r="F5917" s="520" t="s">
        <v>2152</v>
      </c>
      <c r="G5917" s="520"/>
      <c r="H5917" s="249" t="s">
        <v>39</v>
      </c>
      <c r="I5917" s="248" t="s">
        <v>41</v>
      </c>
      <c r="J5917" s="248" t="s">
        <v>2271</v>
      </c>
      <c r="K5917" s="248" t="s">
        <v>82</v>
      </c>
      <c r="L5917" s="248" t="s">
        <v>40</v>
      </c>
    </row>
    <row r="5918" spans="2:12" ht="25.5" x14ac:dyDescent="0.25">
      <c r="B5918" s="250" t="s">
        <v>2272</v>
      </c>
      <c r="C5918" s="251" t="s">
        <v>1725</v>
      </c>
      <c r="D5918" s="250" t="s">
        <v>229</v>
      </c>
      <c r="E5918" s="250" t="s">
        <v>1726</v>
      </c>
      <c r="F5918" s="521">
        <v>12</v>
      </c>
      <c r="G5918" s="521"/>
      <c r="H5918" s="252" t="s">
        <v>240</v>
      </c>
      <c r="I5918" s="253">
        <v>1</v>
      </c>
      <c r="J5918" s="254"/>
      <c r="K5918" s="254">
        <v>37.46</v>
      </c>
      <c r="L5918" s="254">
        <v>37.46</v>
      </c>
    </row>
    <row r="5919" spans="2:12" ht="25.5" x14ac:dyDescent="0.25">
      <c r="B5919" s="255" t="s">
        <v>2273</v>
      </c>
      <c r="C5919" s="256" t="s">
        <v>2163</v>
      </c>
      <c r="D5919" s="255" t="s">
        <v>229</v>
      </c>
      <c r="E5919" s="255" t="s">
        <v>2164</v>
      </c>
      <c r="F5919" s="518" t="s">
        <v>2162</v>
      </c>
      <c r="G5919" s="518"/>
      <c r="H5919" s="257" t="s">
        <v>231</v>
      </c>
      <c r="I5919" s="258">
        <v>0.108</v>
      </c>
      <c r="J5919" s="258">
        <v>0</v>
      </c>
      <c r="K5919" s="259">
        <v>16.78</v>
      </c>
      <c r="L5919" s="259">
        <v>1.81</v>
      </c>
    </row>
    <row r="5920" spans="2:12" ht="25.5" x14ac:dyDescent="0.25">
      <c r="B5920" s="255" t="s">
        <v>2273</v>
      </c>
      <c r="C5920" s="256" t="s">
        <v>2692</v>
      </c>
      <c r="D5920" s="255" t="s">
        <v>229</v>
      </c>
      <c r="E5920" s="255" t="s">
        <v>2693</v>
      </c>
      <c r="F5920" s="518" t="s">
        <v>2283</v>
      </c>
      <c r="G5920" s="518"/>
      <c r="H5920" s="257" t="s">
        <v>240</v>
      </c>
      <c r="I5920" s="258">
        <v>3.2</v>
      </c>
      <c r="J5920" s="258">
        <v>0</v>
      </c>
      <c r="K5920" s="259">
        <v>7.25</v>
      </c>
      <c r="L5920" s="259">
        <v>23.2</v>
      </c>
    </row>
    <row r="5921" spans="2:12" ht="25.5" x14ac:dyDescent="0.25">
      <c r="B5921" s="255" t="s">
        <v>2273</v>
      </c>
      <c r="C5921" s="256" t="s">
        <v>2167</v>
      </c>
      <c r="D5921" s="255" t="s">
        <v>229</v>
      </c>
      <c r="E5921" s="255" t="s">
        <v>2168</v>
      </c>
      <c r="F5921" s="518" t="s">
        <v>2162</v>
      </c>
      <c r="G5921" s="518"/>
      <c r="H5921" s="257" t="s">
        <v>231</v>
      </c>
      <c r="I5921" s="258">
        <v>0.53200000000000003</v>
      </c>
      <c r="J5921" s="258">
        <v>0</v>
      </c>
      <c r="K5921" s="259">
        <v>23.41</v>
      </c>
      <c r="L5921" s="259">
        <v>12.45</v>
      </c>
    </row>
    <row r="5922" spans="2:12" ht="25.5" x14ac:dyDescent="0.25">
      <c r="B5922" s="260"/>
      <c r="C5922" s="260"/>
      <c r="D5922" s="260"/>
      <c r="E5922" s="260"/>
      <c r="F5922" s="260"/>
      <c r="G5922" s="260" t="s">
        <v>2274</v>
      </c>
      <c r="H5922" s="261">
        <v>7.32</v>
      </c>
      <c r="I5922" s="260" t="s">
        <v>2275</v>
      </c>
      <c r="J5922" s="261">
        <v>6.94</v>
      </c>
      <c r="K5922" s="260" t="s">
        <v>2276</v>
      </c>
      <c r="L5922" s="261">
        <v>14.26</v>
      </c>
    </row>
    <row r="5923" spans="2:12" ht="25.5" x14ac:dyDescent="0.25">
      <c r="B5923" s="260"/>
      <c r="C5923" s="260"/>
      <c r="D5923" s="260"/>
      <c r="E5923" s="260"/>
      <c r="F5923" s="260"/>
      <c r="G5923" s="260" t="s">
        <v>2277</v>
      </c>
      <c r="H5923" s="261">
        <v>0</v>
      </c>
      <c r="I5923" s="519"/>
      <c r="J5923" s="519" t="s">
        <v>2278</v>
      </c>
      <c r="K5923" s="260"/>
      <c r="L5923" s="261">
        <v>37.46</v>
      </c>
    </row>
    <row r="5924" spans="2:12" ht="13.5" thickBot="1" x14ac:dyDescent="0.3">
      <c r="B5924" s="222"/>
      <c r="C5924" s="222"/>
      <c r="D5924" s="222"/>
      <c r="E5924" s="222"/>
      <c r="F5924" s="222"/>
      <c r="G5924" s="222"/>
      <c r="H5924" s="222"/>
      <c r="I5924" s="222" t="s">
        <v>2279</v>
      </c>
      <c r="J5924" s="262" t="s">
        <v>2069</v>
      </c>
      <c r="K5924" s="222" t="s">
        <v>2280</v>
      </c>
      <c r="L5924" s="263">
        <v>13229</v>
      </c>
    </row>
    <row r="5925" spans="2:12" ht="13.5" thickTop="1" x14ac:dyDescent="0.25">
      <c r="B5925" s="264"/>
      <c r="C5925" s="264"/>
      <c r="D5925" s="264"/>
      <c r="E5925" s="264"/>
      <c r="F5925" s="264"/>
      <c r="G5925" s="264"/>
      <c r="H5925" s="264"/>
      <c r="I5925" s="264"/>
      <c r="J5925" s="264"/>
      <c r="K5925" s="264"/>
      <c r="L5925" s="264"/>
    </row>
    <row r="5926" spans="2:12" ht="15" x14ac:dyDescent="0.25">
      <c r="B5926" s="247" t="s">
        <v>1727</v>
      </c>
      <c r="C5926" s="248" t="s">
        <v>24</v>
      </c>
      <c r="D5926" s="247" t="s">
        <v>50</v>
      </c>
      <c r="E5926" s="247" t="s">
        <v>45</v>
      </c>
      <c r="F5926" s="520" t="s">
        <v>2152</v>
      </c>
      <c r="G5926" s="520"/>
      <c r="H5926" s="249" t="s">
        <v>39</v>
      </c>
      <c r="I5926" s="248" t="s">
        <v>41</v>
      </c>
      <c r="J5926" s="248" t="s">
        <v>2271</v>
      </c>
      <c r="K5926" s="248" t="s">
        <v>82</v>
      </c>
      <c r="L5926" s="248" t="s">
        <v>40</v>
      </c>
    </row>
    <row r="5927" spans="2:12" ht="25.5" x14ac:dyDescent="0.25">
      <c r="B5927" s="250" t="s">
        <v>2272</v>
      </c>
      <c r="C5927" s="251" t="s">
        <v>2031</v>
      </c>
      <c r="D5927" s="250" t="s">
        <v>229</v>
      </c>
      <c r="E5927" s="250" t="s">
        <v>2032</v>
      </c>
      <c r="F5927" s="521">
        <v>12</v>
      </c>
      <c r="G5927" s="521"/>
      <c r="H5927" s="252" t="s">
        <v>240</v>
      </c>
      <c r="I5927" s="253">
        <v>1</v>
      </c>
      <c r="J5927" s="254"/>
      <c r="K5927" s="254">
        <v>23.14</v>
      </c>
      <c r="L5927" s="254">
        <v>23.14</v>
      </c>
    </row>
    <row r="5928" spans="2:12" ht="25.5" x14ac:dyDescent="0.25">
      <c r="B5928" s="255" t="s">
        <v>2273</v>
      </c>
      <c r="C5928" s="256" t="s">
        <v>2445</v>
      </c>
      <c r="D5928" s="255" t="s">
        <v>229</v>
      </c>
      <c r="E5928" s="255" t="s">
        <v>2446</v>
      </c>
      <c r="F5928" s="518" t="s">
        <v>2283</v>
      </c>
      <c r="G5928" s="518"/>
      <c r="H5928" s="257" t="s">
        <v>360</v>
      </c>
      <c r="I5928" s="258">
        <v>11.879300000000001</v>
      </c>
      <c r="J5928" s="258">
        <v>0</v>
      </c>
      <c r="K5928" s="259">
        <v>0.64</v>
      </c>
      <c r="L5928" s="259">
        <v>7.6</v>
      </c>
    </row>
    <row r="5929" spans="2:12" ht="25.5" x14ac:dyDescent="0.25">
      <c r="B5929" s="255" t="s">
        <v>2273</v>
      </c>
      <c r="C5929" s="256" t="s">
        <v>2530</v>
      </c>
      <c r="D5929" s="255" t="s">
        <v>229</v>
      </c>
      <c r="E5929" s="255" t="s">
        <v>2531</v>
      </c>
      <c r="F5929" s="518" t="s">
        <v>2283</v>
      </c>
      <c r="G5929" s="518"/>
      <c r="H5929" s="257" t="s">
        <v>284</v>
      </c>
      <c r="I5929" s="258">
        <v>2.52E-2</v>
      </c>
      <c r="J5929" s="258">
        <v>0</v>
      </c>
      <c r="K5929" s="259">
        <v>180.8</v>
      </c>
      <c r="L5929" s="259">
        <v>4.5599999999999996</v>
      </c>
    </row>
    <row r="5930" spans="2:12" ht="25.5" x14ac:dyDescent="0.25">
      <c r="B5930" s="255" t="s">
        <v>2273</v>
      </c>
      <c r="C5930" s="256" t="s">
        <v>2160</v>
      </c>
      <c r="D5930" s="255" t="s">
        <v>229</v>
      </c>
      <c r="E5930" s="255" t="s">
        <v>2161</v>
      </c>
      <c r="F5930" s="518" t="s">
        <v>2162</v>
      </c>
      <c r="G5930" s="518"/>
      <c r="H5930" s="257" t="s">
        <v>231</v>
      </c>
      <c r="I5930" s="258">
        <v>0.373</v>
      </c>
      <c r="J5930" s="258">
        <v>0</v>
      </c>
      <c r="K5930" s="259">
        <v>15.3</v>
      </c>
      <c r="L5930" s="259">
        <v>5.71</v>
      </c>
    </row>
    <row r="5931" spans="2:12" ht="25.5" x14ac:dyDescent="0.25">
      <c r="B5931" s="255" t="s">
        <v>2273</v>
      </c>
      <c r="C5931" s="256" t="s">
        <v>2165</v>
      </c>
      <c r="D5931" s="255" t="s">
        <v>229</v>
      </c>
      <c r="E5931" s="255" t="s">
        <v>2166</v>
      </c>
      <c r="F5931" s="518" t="s">
        <v>2162</v>
      </c>
      <c r="G5931" s="518"/>
      <c r="H5931" s="257" t="s">
        <v>231</v>
      </c>
      <c r="I5931" s="258">
        <v>0.22620000000000001</v>
      </c>
      <c r="J5931" s="258">
        <v>0</v>
      </c>
      <c r="K5931" s="259">
        <v>23.41</v>
      </c>
      <c r="L5931" s="259">
        <v>5.3</v>
      </c>
    </row>
    <row r="5932" spans="2:12" ht="25.5" x14ac:dyDescent="0.25">
      <c r="B5932" s="260"/>
      <c r="C5932" s="260"/>
      <c r="D5932" s="260"/>
      <c r="E5932" s="260"/>
      <c r="F5932" s="260"/>
      <c r="G5932" s="260" t="s">
        <v>2274</v>
      </c>
      <c r="H5932" s="261">
        <v>5.64</v>
      </c>
      <c r="I5932" s="260" t="s">
        <v>2275</v>
      </c>
      <c r="J5932" s="261">
        <v>5.35</v>
      </c>
      <c r="K5932" s="260" t="s">
        <v>2276</v>
      </c>
      <c r="L5932" s="261">
        <v>10.99</v>
      </c>
    </row>
    <row r="5933" spans="2:12" ht="25.5" x14ac:dyDescent="0.25">
      <c r="B5933" s="260"/>
      <c r="C5933" s="260"/>
      <c r="D5933" s="260"/>
      <c r="E5933" s="260"/>
      <c r="F5933" s="260"/>
      <c r="G5933" s="260" t="s">
        <v>2277</v>
      </c>
      <c r="H5933" s="261">
        <v>0</v>
      </c>
      <c r="I5933" s="519"/>
      <c r="J5933" s="519" t="s">
        <v>2278</v>
      </c>
      <c r="K5933" s="260"/>
      <c r="L5933" s="261">
        <v>23.14</v>
      </c>
    </row>
    <row r="5934" spans="2:12" ht="13.5" thickBot="1" x14ac:dyDescent="0.3">
      <c r="B5934" s="222"/>
      <c r="C5934" s="222"/>
      <c r="D5934" s="222"/>
      <c r="E5934" s="222"/>
      <c r="F5934" s="222"/>
      <c r="G5934" s="222"/>
      <c r="H5934" s="222"/>
      <c r="I5934" s="222" t="s">
        <v>2279</v>
      </c>
      <c r="J5934" s="262" t="s">
        <v>2134</v>
      </c>
      <c r="K5934" s="222" t="s">
        <v>2280</v>
      </c>
      <c r="L5934" s="263">
        <v>333.45</v>
      </c>
    </row>
    <row r="5935" spans="2:12" ht="13.5" thickTop="1" x14ac:dyDescent="0.25">
      <c r="B5935" s="264"/>
      <c r="C5935" s="264"/>
      <c r="D5935" s="264"/>
      <c r="E5935" s="264"/>
      <c r="F5935" s="264"/>
      <c r="G5935" s="264"/>
      <c r="H5935" s="264"/>
      <c r="I5935" s="264"/>
      <c r="J5935" s="264"/>
      <c r="K5935" s="264"/>
      <c r="L5935" s="264"/>
    </row>
    <row r="5936" spans="2:12" ht="15" x14ac:dyDescent="0.25">
      <c r="B5936" s="247" t="s">
        <v>1730</v>
      </c>
      <c r="C5936" s="248" t="s">
        <v>24</v>
      </c>
      <c r="D5936" s="247" t="s">
        <v>50</v>
      </c>
      <c r="E5936" s="247" t="s">
        <v>45</v>
      </c>
      <c r="F5936" s="520" t="s">
        <v>2152</v>
      </c>
      <c r="G5936" s="520"/>
      <c r="H5936" s="249" t="s">
        <v>39</v>
      </c>
      <c r="I5936" s="248" t="s">
        <v>41</v>
      </c>
      <c r="J5936" s="248" t="s">
        <v>2271</v>
      </c>
      <c r="K5936" s="248" t="s">
        <v>82</v>
      </c>
      <c r="L5936" s="248" t="s">
        <v>40</v>
      </c>
    </row>
    <row r="5937" spans="2:12" ht="25.5" x14ac:dyDescent="0.25">
      <c r="B5937" s="250" t="s">
        <v>2272</v>
      </c>
      <c r="C5937" s="251" t="s">
        <v>1728</v>
      </c>
      <c r="D5937" s="250" t="s">
        <v>229</v>
      </c>
      <c r="E5937" s="250" t="s">
        <v>1729</v>
      </c>
      <c r="F5937" s="521">
        <v>12</v>
      </c>
      <c r="G5937" s="521"/>
      <c r="H5937" s="252" t="s">
        <v>240</v>
      </c>
      <c r="I5937" s="253">
        <v>1</v>
      </c>
      <c r="J5937" s="254"/>
      <c r="K5937" s="254">
        <v>89.08</v>
      </c>
      <c r="L5937" s="254">
        <v>89.08</v>
      </c>
    </row>
    <row r="5938" spans="2:12" ht="25.5" x14ac:dyDescent="0.25">
      <c r="B5938" s="255" t="s">
        <v>2273</v>
      </c>
      <c r="C5938" s="256" t="s">
        <v>3017</v>
      </c>
      <c r="D5938" s="255" t="s">
        <v>229</v>
      </c>
      <c r="E5938" s="255" t="s">
        <v>3018</v>
      </c>
      <c r="F5938" s="518" t="s">
        <v>2283</v>
      </c>
      <c r="G5938" s="518"/>
      <c r="H5938" s="257" t="s">
        <v>240</v>
      </c>
      <c r="I5938" s="258">
        <v>1.125</v>
      </c>
      <c r="J5938" s="258">
        <v>0</v>
      </c>
      <c r="K5938" s="259">
        <v>42.57</v>
      </c>
      <c r="L5938" s="259">
        <v>47.89</v>
      </c>
    </row>
    <row r="5939" spans="2:12" ht="25.5" x14ac:dyDescent="0.25">
      <c r="B5939" s="255" t="s">
        <v>2273</v>
      </c>
      <c r="C5939" s="256" t="s">
        <v>2167</v>
      </c>
      <c r="D5939" s="255" t="s">
        <v>229</v>
      </c>
      <c r="E5939" s="255" t="s">
        <v>2168</v>
      </c>
      <c r="F5939" s="518" t="s">
        <v>2162</v>
      </c>
      <c r="G5939" s="518"/>
      <c r="H5939" s="257" t="s">
        <v>231</v>
      </c>
      <c r="I5939" s="258">
        <v>0.94799999999999995</v>
      </c>
      <c r="J5939" s="258">
        <v>0</v>
      </c>
      <c r="K5939" s="259">
        <v>23.41</v>
      </c>
      <c r="L5939" s="259">
        <v>22.19</v>
      </c>
    </row>
    <row r="5940" spans="2:12" ht="25.5" x14ac:dyDescent="0.25">
      <c r="B5940" s="255" t="s">
        <v>2273</v>
      </c>
      <c r="C5940" s="256" t="s">
        <v>3019</v>
      </c>
      <c r="D5940" s="255" t="s">
        <v>229</v>
      </c>
      <c r="E5940" s="255" t="s">
        <v>3020</v>
      </c>
      <c r="F5940" s="518" t="s">
        <v>2283</v>
      </c>
      <c r="G5940" s="518"/>
      <c r="H5940" s="257" t="s">
        <v>360</v>
      </c>
      <c r="I5940" s="258">
        <v>0.26</v>
      </c>
      <c r="J5940" s="258">
        <v>0</v>
      </c>
      <c r="K5940" s="259">
        <v>8.1199999999999992</v>
      </c>
      <c r="L5940" s="259">
        <v>2.11</v>
      </c>
    </row>
    <row r="5941" spans="2:12" ht="25.5" x14ac:dyDescent="0.25">
      <c r="B5941" s="255" t="s">
        <v>2273</v>
      </c>
      <c r="C5941" s="256" t="s">
        <v>2163</v>
      </c>
      <c r="D5941" s="255" t="s">
        <v>229</v>
      </c>
      <c r="E5941" s="255" t="s">
        <v>2164</v>
      </c>
      <c r="F5941" s="518" t="s">
        <v>2162</v>
      </c>
      <c r="G5941" s="518"/>
      <c r="H5941" s="257" t="s">
        <v>231</v>
      </c>
      <c r="I5941" s="258">
        <v>0.192</v>
      </c>
      <c r="J5941" s="258">
        <v>0</v>
      </c>
      <c r="K5941" s="259">
        <v>16.78</v>
      </c>
      <c r="L5941" s="259">
        <v>3.22</v>
      </c>
    </row>
    <row r="5942" spans="2:12" ht="25.5" x14ac:dyDescent="0.25">
      <c r="B5942" s="255" t="s">
        <v>2273</v>
      </c>
      <c r="C5942" s="256" t="s">
        <v>3021</v>
      </c>
      <c r="D5942" s="255" t="s">
        <v>229</v>
      </c>
      <c r="E5942" s="255" t="s">
        <v>3022</v>
      </c>
      <c r="F5942" s="518" t="s">
        <v>2283</v>
      </c>
      <c r="G5942" s="518"/>
      <c r="H5942" s="257" t="s">
        <v>2378</v>
      </c>
      <c r="I5942" s="258">
        <v>0.61499999999999999</v>
      </c>
      <c r="J5942" s="258">
        <v>0</v>
      </c>
      <c r="K5942" s="259">
        <v>22.24</v>
      </c>
      <c r="L5942" s="259">
        <v>13.68</v>
      </c>
    </row>
    <row r="5943" spans="2:12" ht="25.5" x14ac:dyDescent="0.25">
      <c r="B5943" s="260"/>
      <c r="C5943" s="260"/>
      <c r="D5943" s="260"/>
      <c r="E5943" s="260"/>
      <c r="F5943" s="260"/>
      <c r="G5943" s="260" t="s">
        <v>2274</v>
      </c>
      <c r="H5943" s="261">
        <v>13.05</v>
      </c>
      <c r="I5943" s="260" t="s">
        <v>2275</v>
      </c>
      <c r="J5943" s="261">
        <v>12.36</v>
      </c>
      <c r="K5943" s="260" t="s">
        <v>2276</v>
      </c>
      <c r="L5943" s="261">
        <v>25.41</v>
      </c>
    </row>
    <row r="5944" spans="2:12" ht="25.5" x14ac:dyDescent="0.25">
      <c r="B5944" s="260"/>
      <c r="C5944" s="260"/>
      <c r="D5944" s="260"/>
      <c r="E5944" s="260"/>
      <c r="F5944" s="260"/>
      <c r="G5944" s="260" t="s">
        <v>2277</v>
      </c>
      <c r="H5944" s="261">
        <v>0</v>
      </c>
      <c r="I5944" s="519"/>
      <c r="J5944" s="519" t="s">
        <v>2278</v>
      </c>
      <c r="K5944" s="260"/>
      <c r="L5944" s="261">
        <v>89.08</v>
      </c>
    </row>
    <row r="5945" spans="2:12" ht="13.5" thickBot="1" x14ac:dyDescent="0.3">
      <c r="B5945" s="222"/>
      <c r="C5945" s="222"/>
      <c r="D5945" s="222"/>
      <c r="E5945" s="222"/>
      <c r="F5945" s="222"/>
      <c r="G5945" s="222"/>
      <c r="H5945" s="222"/>
      <c r="I5945" s="222" t="s">
        <v>2279</v>
      </c>
      <c r="J5945" s="262" t="s">
        <v>2121</v>
      </c>
      <c r="K5945" s="222" t="s">
        <v>2280</v>
      </c>
      <c r="L5945" s="263">
        <v>1455.57</v>
      </c>
    </row>
    <row r="5946" spans="2:12" ht="13.5" thickTop="1" x14ac:dyDescent="0.25">
      <c r="B5946" s="264"/>
      <c r="C5946" s="264"/>
      <c r="D5946" s="264"/>
      <c r="E5946" s="264"/>
      <c r="F5946" s="264"/>
      <c r="G5946" s="264"/>
      <c r="H5946" s="264"/>
      <c r="I5946" s="264"/>
      <c r="J5946" s="264"/>
      <c r="K5946" s="264"/>
      <c r="L5946" s="264"/>
    </row>
    <row r="5947" spans="2:12" ht="15" x14ac:dyDescent="0.25">
      <c r="B5947" s="247" t="s">
        <v>1733</v>
      </c>
      <c r="C5947" s="248" t="s">
        <v>24</v>
      </c>
      <c r="D5947" s="247" t="s">
        <v>50</v>
      </c>
      <c r="E5947" s="247" t="s">
        <v>45</v>
      </c>
      <c r="F5947" s="520" t="s">
        <v>2152</v>
      </c>
      <c r="G5947" s="520"/>
      <c r="H5947" s="249" t="s">
        <v>39</v>
      </c>
      <c r="I5947" s="248" t="s">
        <v>41</v>
      </c>
      <c r="J5947" s="248" t="s">
        <v>2271</v>
      </c>
      <c r="K5947" s="248" t="s">
        <v>82</v>
      </c>
      <c r="L5947" s="248" t="s">
        <v>40</v>
      </c>
    </row>
    <row r="5948" spans="2:12" ht="25.5" x14ac:dyDescent="0.25">
      <c r="B5948" s="250" t="s">
        <v>2272</v>
      </c>
      <c r="C5948" s="251" t="s">
        <v>1731</v>
      </c>
      <c r="D5948" s="250" t="s">
        <v>229</v>
      </c>
      <c r="E5948" s="250" t="s">
        <v>1732</v>
      </c>
      <c r="F5948" s="521">
        <v>12</v>
      </c>
      <c r="G5948" s="521"/>
      <c r="H5948" s="252" t="s">
        <v>240</v>
      </c>
      <c r="I5948" s="253">
        <v>1</v>
      </c>
      <c r="J5948" s="254"/>
      <c r="K5948" s="254">
        <v>21.6</v>
      </c>
      <c r="L5948" s="254">
        <v>21.6</v>
      </c>
    </row>
    <row r="5949" spans="2:12" ht="25.5" x14ac:dyDescent="0.25">
      <c r="B5949" s="255" t="s">
        <v>2273</v>
      </c>
      <c r="C5949" s="256" t="s">
        <v>2160</v>
      </c>
      <c r="D5949" s="255" t="s">
        <v>229</v>
      </c>
      <c r="E5949" s="255" t="s">
        <v>2161</v>
      </c>
      <c r="F5949" s="518" t="s">
        <v>2162</v>
      </c>
      <c r="G5949" s="518"/>
      <c r="H5949" s="257" t="s">
        <v>231</v>
      </c>
      <c r="I5949" s="258">
        <v>0.373</v>
      </c>
      <c r="J5949" s="258">
        <v>0</v>
      </c>
      <c r="K5949" s="259">
        <v>15.3</v>
      </c>
      <c r="L5949" s="259">
        <v>5.71</v>
      </c>
    </row>
    <row r="5950" spans="2:12" ht="25.5" x14ac:dyDescent="0.25">
      <c r="B5950" s="255" t="s">
        <v>2273</v>
      </c>
      <c r="C5950" s="256" t="s">
        <v>2445</v>
      </c>
      <c r="D5950" s="255" t="s">
        <v>229</v>
      </c>
      <c r="E5950" s="255" t="s">
        <v>2446</v>
      </c>
      <c r="F5950" s="518" t="s">
        <v>2283</v>
      </c>
      <c r="G5950" s="518"/>
      <c r="H5950" s="257" t="s">
        <v>360</v>
      </c>
      <c r="I5950" s="258">
        <v>9.7200000000000006</v>
      </c>
      <c r="J5950" s="258">
        <v>0</v>
      </c>
      <c r="K5950" s="259">
        <v>0.64</v>
      </c>
      <c r="L5950" s="259">
        <v>6.22</v>
      </c>
    </row>
    <row r="5951" spans="2:12" ht="25.5" x14ac:dyDescent="0.25">
      <c r="B5951" s="255" t="s">
        <v>2273</v>
      </c>
      <c r="C5951" s="256" t="s">
        <v>2530</v>
      </c>
      <c r="D5951" s="255" t="s">
        <v>229</v>
      </c>
      <c r="E5951" s="255" t="s">
        <v>2531</v>
      </c>
      <c r="F5951" s="518" t="s">
        <v>2283</v>
      </c>
      <c r="G5951" s="518"/>
      <c r="H5951" s="257" t="s">
        <v>284</v>
      </c>
      <c r="I5951" s="258">
        <v>2.4299999999999999E-2</v>
      </c>
      <c r="J5951" s="258">
        <v>0</v>
      </c>
      <c r="K5951" s="259">
        <v>180.8</v>
      </c>
      <c r="L5951" s="259">
        <v>4.3899999999999997</v>
      </c>
    </row>
    <row r="5952" spans="2:12" ht="25.5" x14ac:dyDescent="0.25">
      <c r="B5952" s="255" t="s">
        <v>2273</v>
      </c>
      <c r="C5952" s="256" t="s">
        <v>2165</v>
      </c>
      <c r="D5952" s="255" t="s">
        <v>229</v>
      </c>
      <c r="E5952" s="255" t="s">
        <v>2166</v>
      </c>
      <c r="F5952" s="518" t="s">
        <v>2162</v>
      </c>
      <c r="G5952" s="518"/>
      <c r="H5952" s="257" t="s">
        <v>231</v>
      </c>
      <c r="I5952" s="258">
        <v>0.22620000000000001</v>
      </c>
      <c r="J5952" s="258">
        <v>0</v>
      </c>
      <c r="K5952" s="259">
        <v>23.41</v>
      </c>
      <c r="L5952" s="259">
        <v>5.3</v>
      </c>
    </row>
    <row r="5953" spans="2:12" ht="25.5" x14ac:dyDescent="0.25">
      <c r="B5953" s="260"/>
      <c r="C5953" s="260"/>
      <c r="D5953" s="260"/>
      <c r="E5953" s="260"/>
      <c r="F5953" s="260"/>
      <c r="G5953" s="260" t="s">
        <v>2274</v>
      </c>
      <c r="H5953" s="261">
        <v>5.64</v>
      </c>
      <c r="I5953" s="260" t="s">
        <v>2275</v>
      </c>
      <c r="J5953" s="261">
        <v>5.35</v>
      </c>
      <c r="K5953" s="260" t="s">
        <v>2276</v>
      </c>
      <c r="L5953" s="261">
        <v>10.99</v>
      </c>
    </row>
    <row r="5954" spans="2:12" ht="25.5" x14ac:dyDescent="0.25">
      <c r="B5954" s="260"/>
      <c r="C5954" s="260"/>
      <c r="D5954" s="260"/>
      <c r="E5954" s="260"/>
      <c r="F5954" s="260"/>
      <c r="G5954" s="260" t="s">
        <v>2277</v>
      </c>
      <c r="H5954" s="261">
        <v>0</v>
      </c>
      <c r="I5954" s="519"/>
      <c r="J5954" s="519" t="s">
        <v>2278</v>
      </c>
      <c r="K5954" s="260"/>
      <c r="L5954" s="261">
        <v>21.6</v>
      </c>
    </row>
    <row r="5955" spans="2:12" ht="13.5" thickBot="1" x14ac:dyDescent="0.3">
      <c r="B5955" s="222"/>
      <c r="C5955" s="222"/>
      <c r="D5955" s="222"/>
      <c r="E5955" s="222"/>
      <c r="F5955" s="222"/>
      <c r="G5955" s="222"/>
      <c r="H5955" s="222"/>
      <c r="I5955" s="222" t="s">
        <v>2279</v>
      </c>
      <c r="J5955" s="262" t="s">
        <v>2134</v>
      </c>
      <c r="K5955" s="222" t="s">
        <v>2280</v>
      </c>
      <c r="L5955" s="263">
        <v>311.26</v>
      </c>
    </row>
    <row r="5956" spans="2:12" ht="13.5" thickTop="1" x14ac:dyDescent="0.25">
      <c r="B5956" s="264"/>
      <c r="C5956" s="264"/>
      <c r="D5956" s="264"/>
      <c r="E5956" s="264"/>
      <c r="F5956" s="264"/>
      <c r="G5956" s="264"/>
      <c r="H5956" s="264"/>
      <c r="I5956" s="264"/>
      <c r="J5956" s="264"/>
      <c r="K5956" s="264"/>
      <c r="L5956" s="264"/>
    </row>
    <row r="5957" spans="2:12" ht="15" x14ac:dyDescent="0.25">
      <c r="B5957" s="247" t="s">
        <v>1736</v>
      </c>
      <c r="C5957" s="248" t="s">
        <v>24</v>
      </c>
      <c r="D5957" s="247" t="s">
        <v>50</v>
      </c>
      <c r="E5957" s="247" t="s">
        <v>45</v>
      </c>
      <c r="F5957" s="520" t="s">
        <v>2152</v>
      </c>
      <c r="G5957" s="520"/>
      <c r="H5957" s="249" t="s">
        <v>39</v>
      </c>
      <c r="I5957" s="248" t="s">
        <v>41</v>
      </c>
      <c r="J5957" s="248" t="s">
        <v>2271</v>
      </c>
      <c r="K5957" s="248" t="s">
        <v>82</v>
      </c>
      <c r="L5957" s="248" t="s">
        <v>40</v>
      </c>
    </row>
    <row r="5958" spans="2:12" ht="25.5" x14ac:dyDescent="0.25">
      <c r="B5958" s="250" t="s">
        <v>2272</v>
      </c>
      <c r="C5958" s="251" t="s">
        <v>1734</v>
      </c>
      <c r="D5958" s="250" t="s">
        <v>229</v>
      </c>
      <c r="E5958" s="250" t="s">
        <v>1735</v>
      </c>
      <c r="F5958" s="521">
        <v>12</v>
      </c>
      <c r="G5958" s="521"/>
      <c r="H5958" s="252" t="s">
        <v>240</v>
      </c>
      <c r="I5958" s="253">
        <v>1</v>
      </c>
      <c r="J5958" s="254"/>
      <c r="K5958" s="254">
        <v>17.84</v>
      </c>
      <c r="L5958" s="254">
        <v>17.84</v>
      </c>
    </row>
    <row r="5959" spans="2:12" ht="25.5" x14ac:dyDescent="0.25">
      <c r="B5959" s="255" t="s">
        <v>2273</v>
      </c>
      <c r="C5959" s="256" t="s">
        <v>3014</v>
      </c>
      <c r="D5959" s="255" t="s">
        <v>229</v>
      </c>
      <c r="E5959" s="255" t="s">
        <v>3015</v>
      </c>
      <c r="F5959" s="518" t="s">
        <v>2283</v>
      </c>
      <c r="G5959" s="518"/>
      <c r="H5959" s="257" t="s">
        <v>2378</v>
      </c>
      <c r="I5959" s="258">
        <v>1</v>
      </c>
      <c r="J5959" s="258">
        <v>0</v>
      </c>
      <c r="K5959" s="259">
        <v>15.05</v>
      </c>
      <c r="L5959" s="259">
        <v>15.05</v>
      </c>
    </row>
    <row r="5960" spans="2:12" ht="25.5" x14ac:dyDescent="0.25">
      <c r="B5960" s="255" t="s">
        <v>2273</v>
      </c>
      <c r="C5960" s="256" t="s">
        <v>2160</v>
      </c>
      <c r="D5960" s="255" t="s">
        <v>229</v>
      </c>
      <c r="E5960" s="255" t="s">
        <v>2161</v>
      </c>
      <c r="F5960" s="518" t="s">
        <v>2162</v>
      </c>
      <c r="G5960" s="518"/>
      <c r="H5960" s="257" t="s">
        <v>231</v>
      </c>
      <c r="I5960" s="258">
        <v>0.02</v>
      </c>
      <c r="J5960" s="258">
        <v>0</v>
      </c>
      <c r="K5960" s="259">
        <v>15.3</v>
      </c>
      <c r="L5960" s="259">
        <v>0.31</v>
      </c>
    </row>
    <row r="5961" spans="2:12" ht="25.5" x14ac:dyDescent="0.25">
      <c r="B5961" s="255" t="s">
        <v>2273</v>
      </c>
      <c r="C5961" s="256" t="s">
        <v>2167</v>
      </c>
      <c r="D5961" s="255" t="s">
        <v>229</v>
      </c>
      <c r="E5961" s="255" t="s">
        <v>2168</v>
      </c>
      <c r="F5961" s="518" t="s">
        <v>2162</v>
      </c>
      <c r="G5961" s="518"/>
      <c r="H5961" s="257" t="s">
        <v>231</v>
      </c>
      <c r="I5961" s="258">
        <v>0.1067</v>
      </c>
      <c r="J5961" s="258">
        <v>0</v>
      </c>
      <c r="K5961" s="259">
        <v>23.41</v>
      </c>
      <c r="L5961" s="259">
        <v>2.5</v>
      </c>
    </row>
    <row r="5962" spans="2:12" ht="25.5" x14ac:dyDescent="0.25">
      <c r="B5962" s="260"/>
      <c r="C5962" s="260"/>
      <c r="D5962" s="260"/>
      <c r="E5962" s="260"/>
      <c r="F5962" s="260"/>
      <c r="G5962" s="260" t="s">
        <v>2274</v>
      </c>
      <c r="H5962" s="261">
        <v>1.43</v>
      </c>
      <c r="I5962" s="260" t="s">
        <v>2275</v>
      </c>
      <c r="J5962" s="261">
        <v>1.36</v>
      </c>
      <c r="K5962" s="260" t="s">
        <v>2276</v>
      </c>
      <c r="L5962" s="261">
        <v>2.79</v>
      </c>
    </row>
    <row r="5963" spans="2:12" ht="25.5" x14ac:dyDescent="0.25">
      <c r="B5963" s="260"/>
      <c r="C5963" s="260"/>
      <c r="D5963" s="260"/>
      <c r="E5963" s="260"/>
      <c r="F5963" s="260"/>
      <c r="G5963" s="260" t="s">
        <v>2277</v>
      </c>
      <c r="H5963" s="261">
        <v>0</v>
      </c>
      <c r="I5963" s="519"/>
      <c r="J5963" s="519" t="s">
        <v>2278</v>
      </c>
      <c r="K5963" s="260"/>
      <c r="L5963" s="261">
        <v>17.84</v>
      </c>
    </row>
    <row r="5964" spans="2:12" ht="13.5" thickBot="1" x14ac:dyDescent="0.3">
      <c r="B5964" s="222"/>
      <c r="C5964" s="222"/>
      <c r="D5964" s="222"/>
      <c r="E5964" s="222"/>
      <c r="F5964" s="222"/>
      <c r="G5964" s="222"/>
      <c r="H5964" s="222"/>
      <c r="I5964" s="222" t="s">
        <v>2279</v>
      </c>
      <c r="J5964" s="262" t="s">
        <v>2104</v>
      </c>
      <c r="K5964" s="222" t="s">
        <v>2280</v>
      </c>
      <c r="L5964" s="263">
        <v>3167.14</v>
      </c>
    </row>
    <row r="5965" spans="2:12" ht="13.5" thickTop="1" x14ac:dyDescent="0.25">
      <c r="B5965" s="264"/>
      <c r="C5965" s="264"/>
      <c r="D5965" s="264"/>
      <c r="E5965" s="264"/>
      <c r="F5965" s="264"/>
      <c r="G5965" s="264"/>
      <c r="H5965" s="264"/>
      <c r="I5965" s="264"/>
      <c r="J5965" s="264"/>
      <c r="K5965" s="264"/>
      <c r="L5965" s="264"/>
    </row>
    <row r="5966" spans="2:12" ht="15" x14ac:dyDescent="0.25">
      <c r="B5966" s="247" t="s">
        <v>2033</v>
      </c>
      <c r="C5966" s="248" t="s">
        <v>24</v>
      </c>
      <c r="D5966" s="247" t="s">
        <v>50</v>
      </c>
      <c r="E5966" s="247" t="s">
        <v>45</v>
      </c>
      <c r="F5966" s="520" t="s">
        <v>2152</v>
      </c>
      <c r="G5966" s="520"/>
      <c r="H5966" s="249" t="s">
        <v>39</v>
      </c>
      <c r="I5966" s="248" t="s">
        <v>41</v>
      </c>
      <c r="J5966" s="248" t="s">
        <v>2271</v>
      </c>
      <c r="K5966" s="248" t="s">
        <v>82</v>
      </c>
      <c r="L5966" s="248" t="s">
        <v>40</v>
      </c>
    </row>
    <row r="5967" spans="2:12" ht="25.5" x14ac:dyDescent="0.25">
      <c r="B5967" s="250" t="s">
        <v>2272</v>
      </c>
      <c r="C5967" s="251" t="s">
        <v>1737</v>
      </c>
      <c r="D5967" s="250" t="s">
        <v>229</v>
      </c>
      <c r="E5967" s="250" t="s">
        <v>1738</v>
      </c>
      <c r="F5967" s="521">
        <v>12</v>
      </c>
      <c r="G5967" s="521"/>
      <c r="H5967" s="252" t="s">
        <v>240</v>
      </c>
      <c r="I5967" s="253">
        <v>1</v>
      </c>
      <c r="J5967" s="254"/>
      <c r="K5967" s="254">
        <v>36.68</v>
      </c>
      <c r="L5967" s="254">
        <v>36.68</v>
      </c>
    </row>
    <row r="5968" spans="2:12" ht="25.5" x14ac:dyDescent="0.25">
      <c r="B5968" s="255" t="s">
        <v>2273</v>
      </c>
      <c r="C5968" s="256" t="s">
        <v>2160</v>
      </c>
      <c r="D5968" s="255" t="s">
        <v>229</v>
      </c>
      <c r="E5968" s="255" t="s">
        <v>2161</v>
      </c>
      <c r="F5968" s="518" t="s">
        <v>2162</v>
      </c>
      <c r="G5968" s="518"/>
      <c r="H5968" s="257" t="s">
        <v>231</v>
      </c>
      <c r="I5968" s="258">
        <v>0.51100000000000001</v>
      </c>
      <c r="J5968" s="258">
        <v>0</v>
      </c>
      <c r="K5968" s="259">
        <v>15.3</v>
      </c>
      <c r="L5968" s="259">
        <v>7.82</v>
      </c>
    </row>
    <row r="5969" spans="2:12" ht="25.5" x14ac:dyDescent="0.25">
      <c r="B5969" s="255" t="s">
        <v>2273</v>
      </c>
      <c r="C5969" s="256" t="s">
        <v>2522</v>
      </c>
      <c r="D5969" s="255" t="s">
        <v>229</v>
      </c>
      <c r="E5969" s="255" t="s">
        <v>2523</v>
      </c>
      <c r="F5969" s="518" t="s">
        <v>2283</v>
      </c>
      <c r="G5969" s="518"/>
      <c r="H5969" s="257" t="s">
        <v>360</v>
      </c>
      <c r="I5969" s="258">
        <v>0.34</v>
      </c>
      <c r="J5969" s="258">
        <v>0</v>
      </c>
      <c r="K5969" s="259">
        <v>7.44</v>
      </c>
      <c r="L5969" s="259">
        <v>2.5299999999999998</v>
      </c>
    </row>
    <row r="5970" spans="2:12" ht="25.5" x14ac:dyDescent="0.25">
      <c r="B5970" s="255" t="s">
        <v>2273</v>
      </c>
      <c r="C5970" s="256" t="s">
        <v>2165</v>
      </c>
      <c r="D5970" s="255" t="s">
        <v>229</v>
      </c>
      <c r="E5970" s="255" t="s">
        <v>2166</v>
      </c>
      <c r="F5970" s="518" t="s">
        <v>2162</v>
      </c>
      <c r="G5970" s="518"/>
      <c r="H5970" s="257" t="s">
        <v>231</v>
      </c>
      <c r="I5970" s="258">
        <v>0.6724</v>
      </c>
      <c r="J5970" s="258">
        <v>0</v>
      </c>
      <c r="K5970" s="259">
        <v>23.41</v>
      </c>
      <c r="L5970" s="259">
        <v>15.74</v>
      </c>
    </row>
    <row r="5971" spans="2:12" ht="25.5" x14ac:dyDescent="0.25">
      <c r="B5971" s="255" t="s">
        <v>2273</v>
      </c>
      <c r="C5971" s="256" t="s">
        <v>2530</v>
      </c>
      <c r="D5971" s="255" t="s">
        <v>229</v>
      </c>
      <c r="E5971" s="255" t="s">
        <v>2531</v>
      </c>
      <c r="F5971" s="518" t="s">
        <v>2283</v>
      </c>
      <c r="G5971" s="518"/>
      <c r="H5971" s="257" t="s">
        <v>284</v>
      </c>
      <c r="I5971" s="258">
        <v>2.4299999999999999E-2</v>
      </c>
      <c r="J5971" s="258">
        <v>0</v>
      </c>
      <c r="K5971" s="259">
        <v>180.8</v>
      </c>
      <c r="L5971" s="259">
        <v>4.3899999999999997</v>
      </c>
    </row>
    <row r="5972" spans="2:12" ht="25.5" x14ac:dyDescent="0.25">
      <c r="B5972" s="255" t="s">
        <v>2273</v>
      </c>
      <c r="C5972" s="256" t="s">
        <v>2445</v>
      </c>
      <c r="D5972" s="255" t="s">
        <v>229</v>
      </c>
      <c r="E5972" s="255" t="s">
        <v>2446</v>
      </c>
      <c r="F5972" s="518" t="s">
        <v>2283</v>
      </c>
      <c r="G5972" s="518"/>
      <c r="H5972" s="257" t="s">
        <v>360</v>
      </c>
      <c r="I5972" s="258">
        <v>9.7200000000000006</v>
      </c>
      <c r="J5972" s="258">
        <v>0</v>
      </c>
      <c r="K5972" s="259">
        <v>0.64</v>
      </c>
      <c r="L5972" s="259">
        <v>6.22</v>
      </c>
    </row>
    <row r="5973" spans="2:12" ht="25.5" x14ac:dyDescent="0.25">
      <c r="B5973" s="260"/>
      <c r="C5973" s="260"/>
      <c r="D5973" s="260"/>
      <c r="E5973" s="260"/>
      <c r="F5973" s="260"/>
      <c r="G5973" s="260" t="s">
        <v>2274</v>
      </c>
      <c r="H5973" s="261">
        <v>12.09</v>
      </c>
      <c r="I5973" s="260" t="s">
        <v>2275</v>
      </c>
      <c r="J5973" s="261">
        <v>11.46</v>
      </c>
      <c r="K5973" s="260" t="s">
        <v>2276</v>
      </c>
      <c r="L5973" s="261">
        <v>23.55</v>
      </c>
    </row>
    <row r="5974" spans="2:12" ht="25.5" x14ac:dyDescent="0.25">
      <c r="B5974" s="260"/>
      <c r="C5974" s="260"/>
      <c r="D5974" s="260"/>
      <c r="E5974" s="260"/>
      <c r="F5974" s="260"/>
      <c r="G5974" s="260" t="s">
        <v>2277</v>
      </c>
      <c r="H5974" s="261">
        <v>0</v>
      </c>
      <c r="I5974" s="519"/>
      <c r="J5974" s="519" t="s">
        <v>2278</v>
      </c>
      <c r="K5974" s="260"/>
      <c r="L5974" s="261">
        <v>36.68</v>
      </c>
    </row>
    <row r="5975" spans="2:12" ht="13.5" thickBot="1" x14ac:dyDescent="0.3">
      <c r="B5975" s="222"/>
      <c r="C5975" s="222"/>
      <c r="D5975" s="222"/>
      <c r="E5975" s="222"/>
      <c r="F5975" s="222"/>
      <c r="G5975" s="222"/>
      <c r="H5975" s="222"/>
      <c r="I5975" s="222" t="s">
        <v>2279</v>
      </c>
      <c r="J5975" s="262" t="s">
        <v>2062</v>
      </c>
      <c r="K5975" s="222" t="s">
        <v>2280</v>
      </c>
      <c r="L5975" s="263">
        <v>25145.24</v>
      </c>
    </row>
    <row r="5976" spans="2:12" ht="13.5" thickTop="1" x14ac:dyDescent="0.25">
      <c r="B5976" s="264"/>
      <c r="C5976" s="264"/>
      <c r="D5976" s="264"/>
      <c r="E5976" s="264"/>
      <c r="F5976" s="264"/>
      <c r="G5976" s="264"/>
      <c r="H5976" s="264"/>
      <c r="I5976" s="264"/>
      <c r="J5976" s="264"/>
      <c r="K5976" s="264"/>
      <c r="L5976" s="264"/>
    </row>
    <row r="5977" spans="2:12" x14ac:dyDescent="0.25">
      <c r="B5977" s="244" t="s">
        <v>115</v>
      </c>
      <c r="C5977" s="244"/>
      <c r="D5977" s="244"/>
      <c r="E5977" s="244" t="s">
        <v>188</v>
      </c>
      <c r="F5977" s="244"/>
      <c r="G5977" s="525"/>
      <c r="H5977" s="525"/>
      <c r="I5977" s="244"/>
      <c r="J5977" s="245"/>
      <c r="K5977" s="244"/>
      <c r="L5977" s="246">
        <v>146480.42000000001</v>
      </c>
    </row>
    <row r="5978" spans="2:12" ht="15" x14ac:dyDescent="0.25">
      <c r="B5978" s="247" t="s">
        <v>1739</v>
      </c>
      <c r="C5978" s="248" t="s">
        <v>24</v>
      </c>
      <c r="D5978" s="247" t="s">
        <v>50</v>
      </c>
      <c r="E5978" s="247" t="s">
        <v>45</v>
      </c>
      <c r="F5978" s="520" t="s">
        <v>2152</v>
      </c>
      <c r="G5978" s="520"/>
      <c r="H5978" s="249" t="s">
        <v>39</v>
      </c>
      <c r="I5978" s="248" t="s">
        <v>41</v>
      </c>
      <c r="J5978" s="248" t="s">
        <v>2271</v>
      </c>
      <c r="K5978" s="248" t="s">
        <v>82</v>
      </c>
      <c r="L5978" s="248" t="s">
        <v>40</v>
      </c>
    </row>
    <row r="5979" spans="2:12" ht="25.5" x14ac:dyDescent="0.25">
      <c r="B5979" s="250" t="s">
        <v>2272</v>
      </c>
      <c r="C5979" s="251" t="s">
        <v>1740</v>
      </c>
      <c r="D5979" s="250" t="s">
        <v>229</v>
      </c>
      <c r="E5979" s="250" t="s">
        <v>1741</v>
      </c>
      <c r="F5979" s="521">
        <v>1609</v>
      </c>
      <c r="G5979" s="521"/>
      <c r="H5979" s="252" t="s">
        <v>240</v>
      </c>
      <c r="I5979" s="253">
        <v>1</v>
      </c>
      <c r="J5979" s="254"/>
      <c r="K5979" s="254">
        <v>226.62</v>
      </c>
      <c r="L5979" s="254">
        <v>226.62</v>
      </c>
    </row>
    <row r="5980" spans="2:12" ht="25.5" x14ac:dyDescent="0.25">
      <c r="B5980" s="255" t="s">
        <v>2273</v>
      </c>
      <c r="C5980" s="256" t="s">
        <v>2190</v>
      </c>
      <c r="D5980" s="255" t="s">
        <v>229</v>
      </c>
      <c r="E5980" s="255" t="s">
        <v>2191</v>
      </c>
      <c r="F5980" s="518" t="s">
        <v>2162</v>
      </c>
      <c r="G5980" s="518"/>
      <c r="H5980" s="257" t="s">
        <v>231</v>
      </c>
      <c r="I5980" s="258">
        <v>5.6000000000000001E-2</v>
      </c>
      <c r="J5980" s="258">
        <v>0</v>
      </c>
      <c r="K5980" s="259">
        <v>23.41</v>
      </c>
      <c r="L5980" s="259">
        <v>1.31</v>
      </c>
    </row>
    <row r="5981" spans="2:12" ht="51" x14ac:dyDescent="0.25">
      <c r="B5981" s="255" t="s">
        <v>2273</v>
      </c>
      <c r="C5981" s="256" t="s">
        <v>3032</v>
      </c>
      <c r="D5981" s="255" t="s">
        <v>229</v>
      </c>
      <c r="E5981" s="255" t="s">
        <v>3033</v>
      </c>
      <c r="F5981" s="518" t="s">
        <v>2283</v>
      </c>
      <c r="G5981" s="518"/>
      <c r="H5981" s="257" t="s">
        <v>240</v>
      </c>
      <c r="I5981" s="258">
        <v>1.1459999999999999</v>
      </c>
      <c r="J5981" s="258">
        <v>0</v>
      </c>
      <c r="K5981" s="259">
        <v>187.85</v>
      </c>
      <c r="L5981" s="259">
        <v>215.28</v>
      </c>
    </row>
    <row r="5982" spans="2:12" ht="25.5" x14ac:dyDescent="0.25">
      <c r="B5982" s="255" t="s">
        <v>2273</v>
      </c>
      <c r="C5982" s="256" t="s">
        <v>2357</v>
      </c>
      <c r="D5982" s="255" t="s">
        <v>229</v>
      </c>
      <c r="E5982" s="255" t="s">
        <v>2358</v>
      </c>
      <c r="F5982" s="518" t="s">
        <v>2283</v>
      </c>
      <c r="G5982" s="518"/>
      <c r="H5982" s="257" t="s">
        <v>268</v>
      </c>
      <c r="I5982" s="258">
        <v>4.1500000000000004</v>
      </c>
      <c r="J5982" s="258">
        <v>0</v>
      </c>
      <c r="K5982" s="259">
        <v>0.37</v>
      </c>
      <c r="L5982" s="259">
        <v>1.54</v>
      </c>
    </row>
    <row r="5983" spans="2:12" ht="25.5" x14ac:dyDescent="0.25">
      <c r="B5983" s="255" t="s">
        <v>2273</v>
      </c>
      <c r="C5983" s="256" t="s">
        <v>2163</v>
      </c>
      <c r="D5983" s="255" t="s">
        <v>229</v>
      </c>
      <c r="E5983" s="255" t="s">
        <v>2164</v>
      </c>
      <c r="F5983" s="518" t="s">
        <v>2162</v>
      </c>
      <c r="G5983" s="518"/>
      <c r="H5983" s="257" t="s">
        <v>231</v>
      </c>
      <c r="I5983" s="258">
        <v>6.2E-2</v>
      </c>
      <c r="J5983" s="258">
        <v>0</v>
      </c>
      <c r="K5983" s="259">
        <v>16.78</v>
      </c>
      <c r="L5983" s="259">
        <v>1.04</v>
      </c>
    </row>
    <row r="5984" spans="2:12" ht="25.5" x14ac:dyDescent="0.25">
      <c r="B5984" s="255" t="s">
        <v>2273</v>
      </c>
      <c r="C5984" s="256" t="s">
        <v>3030</v>
      </c>
      <c r="D5984" s="255" t="s">
        <v>229</v>
      </c>
      <c r="E5984" s="255" t="s">
        <v>3031</v>
      </c>
      <c r="F5984" s="518" t="s">
        <v>2283</v>
      </c>
      <c r="G5984" s="518"/>
      <c r="H5984" s="257" t="s">
        <v>268</v>
      </c>
      <c r="I5984" s="258">
        <v>4.1500000000000004</v>
      </c>
      <c r="J5984" s="258">
        <v>0</v>
      </c>
      <c r="K5984" s="259">
        <v>1.8</v>
      </c>
      <c r="L5984" s="259">
        <v>7.47</v>
      </c>
    </row>
    <row r="5985" spans="2:12" ht="25.5" x14ac:dyDescent="0.25">
      <c r="B5985" s="260"/>
      <c r="C5985" s="260"/>
      <c r="D5985" s="260"/>
      <c r="E5985" s="260"/>
      <c r="F5985" s="260"/>
      <c r="G5985" s="260" t="s">
        <v>2274</v>
      </c>
      <c r="H5985" s="261">
        <v>1.21</v>
      </c>
      <c r="I5985" s="260" t="s">
        <v>2275</v>
      </c>
      <c r="J5985" s="261">
        <v>1.1399999999999999</v>
      </c>
      <c r="K5985" s="260" t="s">
        <v>2276</v>
      </c>
      <c r="L5985" s="261">
        <v>2.35</v>
      </c>
    </row>
    <row r="5986" spans="2:12" ht="25.5" x14ac:dyDescent="0.25">
      <c r="B5986" s="260"/>
      <c r="C5986" s="260"/>
      <c r="D5986" s="260"/>
      <c r="E5986" s="260"/>
      <c r="F5986" s="260"/>
      <c r="G5986" s="260" t="s">
        <v>2277</v>
      </c>
      <c r="H5986" s="261">
        <v>0</v>
      </c>
      <c r="I5986" s="519"/>
      <c r="J5986" s="519" t="s">
        <v>2278</v>
      </c>
      <c r="K5986" s="260"/>
      <c r="L5986" s="261">
        <v>226.62</v>
      </c>
    </row>
    <row r="5987" spans="2:12" ht="13.5" thickBot="1" x14ac:dyDescent="0.3">
      <c r="B5987" s="222"/>
      <c r="C5987" s="222"/>
      <c r="D5987" s="222"/>
      <c r="E5987" s="222"/>
      <c r="F5987" s="222"/>
      <c r="G5987" s="222"/>
      <c r="H5987" s="222"/>
      <c r="I5987" s="222" t="s">
        <v>2279</v>
      </c>
      <c r="J5987" s="262" t="s">
        <v>2045</v>
      </c>
      <c r="K5987" s="222" t="s">
        <v>2280</v>
      </c>
      <c r="L5987" s="263">
        <v>142269.76999999999</v>
      </c>
    </row>
    <row r="5988" spans="2:12" ht="13.5" thickTop="1" x14ac:dyDescent="0.25">
      <c r="B5988" s="264"/>
      <c r="C5988" s="264"/>
      <c r="D5988" s="264"/>
      <c r="E5988" s="264"/>
      <c r="F5988" s="264"/>
      <c r="G5988" s="264"/>
      <c r="H5988" s="264"/>
      <c r="I5988" s="264"/>
      <c r="J5988" s="264"/>
      <c r="K5988" s="264"/>
      <c r="L5988" s="264"/>
    </row>
    <row r="5989" spans="2:12" ht="15" x14ac:dyDescent="0.25">
      <c r="B5989" s="247" t="s">
        <v>1742</v>
      </c>
      <c r="C5989" s="248" t="s">
        <v>24</v>
      </c>
      <c r="D5989" s="247" t="s">
        <v>50</v>
      </c>
      <c r="E5989" s="247" t="s">
        <v>45</v>
      </c>
      <c r="F5989" s="520" t="s">
        <v>2152</v>
      </c>
      <c r="G5989" s="520"/>
      <c r="H5989" s="249" t="s">
        <v>39</v>
      </c>
      <c r="I5989" s="248" t="s">
        <v>41</v>
      </c>
      <c r="J5989" s="248" t="s">
        <v>2271</v>
      </c>
      <c r="K5989" s="248" t="s">
        <v>82</v>
      </c>
      <c r="L5989" s="248" t="s">
        <v>40</v>
      </c>
    </row>
    <row r="5990" spans="2:12" ht="25.5" x14ac:dyDescent="0.25">
      <c r="B5990" s="250" t="s">
        <v>2272</v>
      </c>
      <c r="C5990" s="251" t="s">
        <v>1743</v>
      </c>
      <c r="D5990" s="250" t="s">
        <v>229</v>
      </c>
      <c r="E5990" s="250" t="s">
        <v>1744</v>
      </c>
      <c r="F5990" s="521">
        <v>1606</v>
      </c>
      <c r="G5990" s="521"/>
      <c r="H5990" s="252" t="s">
        <v>292</v>
      </c>
      <c r="I5990" s="253">
        <v>1</v>
      </c>
      <c r="J5990" s="254"/>
      <c r="K5990" s="254">
        <v>39.54</v>
      </c>
      <c r="L5990" s="254">
        <v>39.54</v>
      </c>
    </row>
    <row r="5991" spans="2:12" ht="25.5" x14ac:dyDescent="0.25">
      <c r="B5991" s="255" t="s">
        <v>2273</v>
      </c>
      <c r="C5991" s="256" t="s">
        <v>2165</v>
      </c>
      <c r="D5991" s="255" t="s">
        <v>229</v>
      </c>
      <c r="E5991" s="255" t="s">
        <v>2166</v>
      </c>
      <c r="F5991" s="518" t="s">
        <v>2162</v>
      </c>
      <c r="G5991" s="518"/>
      <c r="H5991" s="257" t="s">
        <v>231</v>
      </c>
      <c r="I5991" s="258">
        <v>0.5</v>
      </c>
      <c r="J5991" s="258">
        <v>0</v>
      </c>
      <c r="K5991" s="259">
        <v>23.41</v>
      </c>
      <c r="L5991" s="259">
        <v>11.71</v>
      </c>
    </row>
    <row r="5992" spans="2:12" ht="25.5" x14ac:dyDescent="0.25">
      <c r="B5992" s="255" t="s">
        <v>2273</v>
      </c>
      <c r="C5992" s="256" t="s">
        <v>2852</v>
      </c>
      <c r="D5992" s="255" t="s">
        <v>229</v>
      </c>
      <c r="E5992" s="255" t="s">
        <v>2853</v>
      </c>
      <c r="F5992" s="518" t="s">
        <v>2283</v>
      </c>
      <c r="G5992" s="518"/>
      <c r="H5992" s="257" t="s">
        <v>292</v>
      </c>
      <c r="I5992" s="258">
        <v>1.1000000000000001</v>
      </c>
      <c r="J5992" s="258">
        <v>0</v>
      </c>
      <c r="K5992" s="259">
        <v>18.03</v>
      </c>
      <c r="L5992" s="259">
        <v>19.829999999999998</v>
      </c>
    </row>
    <row r="5993" spans="2:12" ht="25.5" x14ac:dyDescent="0.25">
      <c r="B5993" s="255" t="s">
        <v>2273</v>
      </c>
      <c r="C5993" s="256" t="s">
        <v>2160</v>
      </c>
      <c r="D5993" s="255" t="s">
        <v>229</v>
      </c>
      <c r="E5993" s="255" t="s">
        <v>2161</v>
      </c>
      <c r="F5993" s="518" t="s">
        <v>2162</v>
      </c>
      <c r="G5993" s="518"/>
      <c r="H5993" s="257" t="s">
        <v>231</v>
      </c>
      <c r="I5993" s="258">
        <v>0.5</v>
      </c>
      <c r="J5993" s="258">
        <v>0</v>
      </c>
      <c r="K5993" s="259">
        <v>15.3</v>
      </c>
      <c r="L5993" s="259">
        <v>7.65</v>
      </c>
    </row>
    <row r="5994" spans="2:12" ht="25.5" x14ac:dyDescent="0.25">
      <c r="B5994" s="255" t="s">
        <v>2273</v>
      </c>
      <c r="C5994" s="256" t="s">
        <v>2489</v>
      </c>
      <c r="D5994" s="255" t="s">
        <v>229</v>
      </c>
      <c r="E5994" s="255" t="s">
        <v>2490</v>
      </c>
      <c r="F5994" s="518" t="s">
        <v>2283</v>
      </c>
      <c r="G5994" s="518"/>
      <c r="H5994" s="257" t="s">
        <v>360</v>
      </c>
      <c r="I5994" s="258">
        <v>1.4500000000000001E-2</v>
      </c>
      <c r="J5994" s="258">
        <v>0</v>
      </c>
      <c r="K5994" s="259">
        <v>25.46</v>
      </c>
      <c r="L5994" s="259">
        <v>0.37</v>
      </c>
    </row>
    <row r="5995" spans="2:12" ht="25.5" x14ac:dyDescent="0.25">
      <c r="B5995" s="260"/>
      <c r="C5995" s="260"/>
      <c r="D5995" s="260"/>
      <c r="E5995" s="260"/>
      <c r="F5995" s="260"/>
      <c r="G5995" s="260" t="s">
        <v>2274</v>
      </c>
      <c r="H5995" s="261">
        <v>9.94</v>
      </c>
      <c r="I5995" s="260" t="s">
        <v>2275</v>
      </c>
      <c r="J5995" s="261">
        <v>9.41</v>
      </c>
      <c r="K5995" s="260" t="s">
        <v>2276</v>
      </c>
      <c r="L5995" s="261">
        <v>19.350000000000001</v>
      </c>
    </row>
    <row r="5996" spans="2:12" ht="25.5" x14ac:dyDescent="0.25">
      <c r="B5996" s="260"/>
      <c r="C5996" s="260"/>
      <c r="D5996" s="260"/>
      <c r="E5996" s="260"/>
      <c r="F5996" s="260"/>
      <c r="G5996" s="260" t="s">
        <v>2277</v>
      </c>
      <c r="H5996" s="261">
        <v>0</v>
      </c>
      <c r="I5996" s="519"/>
      <c r="J5996" s="519" t="s">
        <v>2278</v>
      </c>
      <c r="K5996" s="260"/>
      <c r="L5996" s="261">
        <v>39.54</v>
      </c>
    </row>
    <row r="5997" spans="2:12" ht="13.5" thickBot="1" x14ac:dyDescent="0.3">
      <c r="B5997" s="222"/>
      <c r="C5997" s="222"/>
      <c r="D5997" s="222"/>
      <c r="E5997" s="222"/>
      <c r="F5997" s="222"/>
      <c r="G5997" s="222"/>
      <c r="H5997" s="222"/>
      <c r="I5997" s="222" t="s">
        <v>2279</v>
      </c>
      <c r="J5997" s="262" t="s">
        <v>2106</v>
      </c>
      <c r="K5997" s="222" t="s">
        <v>2280</v>
      </c>
      <c r="L5997" s="263">
        <v>3016.51</v>
      </c>
    </row>
    <row r="5998" spans="2:12" ht="13.5" thickTop="1" x14ac:dyDescent="0.25">
      <c r="B5998" s="264"/>
      <c r="C5998" s="264"/>
      <c r="D5998" s="264"/>
      <c r="E5998" s="264"/>
      <c r="F5998" s="264"/>
      <c r="G5998" s="264"/>
      <c r="H5998" s="264"/>
      <c r="I5998" s="264"/>
      <c r="J5998" s="264"/>
      <c r="K5998" s="264"/>
      <c r="L5998" s="264"/>
    </row>
    <row r="5999" spans="2:12" ht="15" x14ac:dyDescent="0.25">
      <c r="B5999" s="247" t="s">
        <v>1745</v>
      </c>
      <c r="C5999" s="248" t="s">
        <v>24</v>
      </c>
      <c r="D5999" s="247" t="s">
        <v>50</v>
      </c>
      <c r="E5999" s="247" t="s">
        <v>45</v>
      </c>
      <c r="F5999" s="520" t="s">
        <v>2152</v>
      </c>
      <c r="G5999" s="520"/>
      <c r="H5999" s="249" t="s">
        <v>39</v>
      </c>
      <c r="I5999" s="248" t="s">
        <v>41</v>
      </c>
      <c r="J5999" s="248" t="s">
        <v>2271</v>
      </c>
      <c r="K5999" s="248" t="s">
        <v>82</v>
      </c>
      <c r="L5999" s="248" t="s">
        <v>40</v>
      </c>
    </row>
    <row r="6000" spans="2:12" ht="25.5" x14ac:dyDescent="0.25">
      <c r="B6000" s="250" t="s">
        <v>2272</v>
      </c>
      <c r="C6000" s="251" t="s">
        <v>1746</v>
      </c>
      <c r="D6000" s="250" t="s">
        <v>229</v>
      </c>
      <c r="E6000" s="250" t="s">
        <v>1747</v>
      </c>
      <c r="F6000" s="521">
        <v>16</v>
      </c>
      <c r="G6000" s="521"/>
      <c r="H6000" s="252" t="s">
        <v>240</v>
      </c>
      <c r="I6000" s="253">
        <v>1</v>
      </c>
      <c r="J6000" s="254"/>
      <c r="K6000" s="254">
        <v>105.77</v>
      </c>
      <c r="L6000" s="254">
        <v>105.77</v>
      </c>
    </row>
    <row r="6001" spans="2:12" ht="25.5" x14ac:dyDescent="0.25">
      <c r="B6001" s="255" t="s">
        <v>2273</v>
      </c>
      <c r="C6001" s="256" t="s">
        <v>2850</v>
      </c>
      <c r="D6001" s="255" t="s">
        <v>229</v>
      </c>
      <c r="E6001" s="255" t="s">
        <v>2851</v>
      </c>
      <c r="F6001" s="518" t="s">
        <v>2283</v>
      </c>
      <c r="G6001" s="518"/>
      <c r="H6001" s="257" t="s">
        <v>292</v>
      </c>
      <c r="I6001" s="258">
        <v>1.6667000000000001</v>
      </c>
      <c r="J6001" s="258">
        <v>0</v>
      </c>
      <c r="K6001" s="259">
        <v>26.66</v>
      </c>
      <c r="L6001" s="259">
        <v>44.43</v>
      </c>
    </row>
    <row r="6002" spans="2:12" ht="25.5" x14ac:dyDescent="0.25">
      <c r="B6002" s="255" t="s">
        <v>2273</v>
      </c>
      <c r="C6002" s="256" t="s">
        <v>2199</v>
      </c>
      <c r="D6002" s="255" t="s">
        <v>229</v>
      </c>
      <c r="E6002" s="255" t="s">
        <v>2200</v>
      </c>
      <c r="F6002" s="518" t="s">
        <v>2162</v>
      </c>
      <c r="G6002" s="518"/>
      <c r="H6002" s="257" t="s">
        <v>231</v>
      </c>
      <c r="I6002" s="258">
        <v>2.8332999999999999</v>
      </c>
      <c r="J6002" s="258">
        <v>0</v>
      </c>
      <c r="K6002" s="259">
        <v>21.65</v>
      </c>
      <c r="L6002" s="259">
        <v>61.34</v>
      </c>
    </row>
    <row r="6003" spans="2:12" ht="25.5" x14ac:dyDescent="0.25">
      <c r="B6003" s="260"/>
      <c r="C6003" s="260"/>
      <c r="D6003" s="260"/>
      <c r="E6003" s="260"/>
      <c r="F6003" s="260"/>
      <c r="G6003" s="260" t="s">
        <v>2274</v>
      </c>
      <c r="H6003" s="261">
        <v>31.5</v>
      </c>
      <c r="I6003" s="260" t="s">
        <v>2275</v>
      </c>
      <c r="J6003" s="261">
        <v>29.84</v>
      </c>
      <c r="K6003" s="260" t="s">
        <v>2276</v>
      </c>
      <c r="L6003" s="261">
        <v>61.34</v>
      </c>
    </row>
    <row r="6004" spans="2:12" ht="25.5" x14ac:dyDescent="0.25">
      <c r="B6004" s="260"/>
      <c r="C6004" s="260"/>
      <c r="D6004" s="260"/>
      <c r="E6004" s="260"/>
      <c r="F6004" s="260"/>
      <c r="G6004" s="260" t="s">
        <v>2277</v>
      </c>
      <c r="H6004" s="261">
        <v>0</v>
      </c>
      <c r="I6004" s="519"/>
      <c r="J6004" s="519" t="s">
        <v>2278</v>
      </c>
      <c r="K6004" s="260"/>
      <c r="L6004" s="261">
        <v>105.77</v>
      </c>
    </row>
    <row r="6005" spans="2:12" ht="13.5" thickBot="1" x14ac:dyDescent="0.3">
      <c r="B6005" s="222"/>
      <c r="C6005" s="222"/>
      <c r="D6005" s="222"/>
      <c r="E6005" s="222"/>
      <c r="F6005" s="222"/>
      <c r="G6005" s="222"/>
      <c r="H6005" s="222"/>
      <c r="I6005" s="222" t="s">
        <v>2279</v>
      </c>
      <c r="J6005" s="262" t="s">
        <v>2122</v>
      </c>
      <c r="K6005" s="222" t="s">
        <v>2280</v>
      </c>
      <c r="L6005" s="263">
        <v>1194.1400000000001</v>
      </c>
    </row>
    <row r="6006" spans="2:12" ht="13.5" thickTop="1" x14ac:dyDescent="0.25">
      <c r="B6006" s="264"/>
      <c r="C6006" s="264"/>
      <c r="D6006" s="264"/>
      <c r="E6006" s="264"/>
      <c r="F6006" s="264"/>
      <c r="G6006" s="264"/>
      <c r="H6006" s="264"/>
      <c r="I6006" s="264"/>
      <c r="J6006" s="264"/>
      <c r="K6006" s="264"/>
      <c r="L6006" s="264"/>
    </row>
    <row r="6007" spans="2:12" x14ac:dyDescent="0.25">
      <c r="B6007" s="244" t="s">
        <v>116</v>
      </c>
      <c r="C6007" s="244"/>
      <c r="D6007" s="244"/>
      <c r="E6007" s="244" t="s">
        <v>21</v>
      </c>
      <c r="F6007" s="244"/>
      <c r="G6007" s="525"/>
      <c r="H6007" s="525"/>
      <c r="I6007" s="244"/>
      <c r="J6007" s="245"/>
      <c r="K6007" s="244"/>
      <c r="L6007" s="246">
        <v>77501.42</v>
      </c>
    </row>
    <row r="6008" spans="2:12" x14ac:dyDescent="0.25">
      <c r="B6008" s="244" t="s">
        <v>1748</v>
      </c>
      <c r="C6008" s="244"/>
      <c r="D6008" s="244"/>
      <c r="E6008" s="244" t="s">
        <v>1749</v>
      </c>
      <c r="F6008" s="244"/>
      <c r="G6008" s="525"/>
      <c r="H6008" s="525"/>
      <c r="I6008" s="244"/>
      <c r="J6008" s="245"/>
      <c r="K6008" s="244"/>
      <c r="L6008" s="246">
        <v>14052.98</v>
      </c>
    </row>
    <row r="6009" spans="2:12" ht="15" x14ac:dyDescent="0.25">
      <c r="B6009" s="247" t="s">
        <v>1750</v>
      </c>
      <c r="C6009" s="248" t="s">
        <v>24</v>
      </c>
      <c r="D6009" s="247" t="s">
        <v>50</v>
      </c>
      <c r="E6009" s="247" t="s">
        <v>45</v>
      </c>
      <c r="F6009" s="520" t="s">
        <v>2152</v>
      </c>
      <c r="G6009" s="520"/>
      <c r="H6009" s="249" t="s">
        <v>39</v>
      </c>
      <c r="I6009" s="248" t="s">
        <v>41</v>
      </c>
      <c r="J6009" s="248" t="s">
        <v>2271</v>
      </c>
      <c r="K6009" s="248" t="s">
        <v>82</v>
      </c>
      <c r="L6009" s="248" t="s">
        <v>40</v>
      </c>
    </row>
    <row r="6010" spans="2:12" ht="25.5" x14ac:dyDescent="0.25">
      <c r="B6010" s="250" t="s">
        <v>2272</v>
      </c>
      <c r="C6010" s="251" t="s">
        <v>1751</v>
      </c>
      <c r="D6010" s="250" t="s">
        <v>294</v>
      </c>
      <c r="E6010" s="250" t="s">
        <v>1752</v>
      </c>
      <c r="F6010" s="521">
        <v>23.08</v>
      </c>
      <c r="G6010" s="521"/>
      <c r="H6010" s="252" t="s">
        <v>240</v>
      </c>
      <c r="I6010" s="253">
        <v>1</v>
      </c>
      <c r="J6010" s="254"/>
      <c r="K6010" s="254">
        <v>547.25</v>
      </c>
      <c r="L6010" s="254">
        <v>547.25</v>
      </c>
    </row>
    <row r="6011" spans="2:12" ht="25.5" x14ac:dyDescent="0.25">
      <c r="B6011" s="255" t="s">
        <v>2273</v>
      </c>
      <c r="C6011" s="256" t="s">
        <v>2169</v>
      </c>
      <c r="D6011" s="255" t="s">
        <v>229</v>
      </c>
      <c r="E6011" s="255" t="s">
        <v>2170</v>
      </c>
      <c r="F6011" s="518" t="s">
        <v>2162</v>
      </c>
      <c r="G6011" s="518"/>
      <c r="H6011" s="257" t="s">
        <v>231</v>
      </c>
      <c r="I6011" s="258">
        <v>1.5</v>
      </c>
      <c r="J6011" s="258">
        <v>0</v>
      </c>
      <c r="K6011" s="259">
        <v>23.41</v>
      </c>
      <c r="L6011" s="259">
        <v>35.119999999999997</v>
      </c>
    </row>
    <row r="6012" spans="2:12" ht="38.25" x14ac:dyDescent="0.25">
      <c r="B6012" s="255" t="s">
        <v>2273</v>
      </c>
      <c r="C6012" s="256" t="s">
        <v>3060</v>
      </c>
      <c r="D6012" s="255" t="s">
        <v>294</v>
      </c>
      <c r="E6012" s="255" t="s">
        <v>4026</v>
      </c>
      <c r="F6012" s="518" t="s">
        <v>2283</v>
      </c>
      <c r="G6012" s="518"/>
      <c r="H6012" s="257" t="s">
        <v>240</v>
      </c>
      <c r="I6012" s="258">
        <v>1</v>
      </c>
      <c r="J6012" s="258">
        <v>0</v>
      </c>
      <c r="K6012" s="259">
        <v>512.13</v>
      </c>
      <c r="L6012" s="259">
        <v>512.13</v>
      </c>
    </row>
    <row r="6013" spans="2:12" ht="25.5" x14ac:dyDescent="0.25">
      <c r="B6013" s="260"/>
      <c r="C6013" s="260"/>
      <c r="D6013" s="260"/>
      <c r="E6013" s="260"/>
      <c r="F6013" s="260"/>
      <c r="G6013" s="260" t="s">
        <v>2274</v>
      </c>
      <c r="H6013" s="261">
        <v>18.04</v>
      </c>
      <c r="I6013" s="260" t="s">
        <v>2275</v>
      </c>
      <c r="J6013" s="261">
        <v>17.079999999999998</v>
      </c>
      <c r="K6013" s="260" t="s">
        <v>2276</v>
      </c>
      <c r="L6013" s="261">
        <v>35.119999999999997</v>
      </c>
    </row>
    <row r="6014" spans="2:12" ht="25.5" x14ac:dyDescent="0.25">
      <c r="B6014" s="260"/>
      <c r="C6014" s="260"/>
      <c r="D6014" s="260"/>
      <c r="E6014" s="260"/>
      <c r="F6014" s="260"/>
      <c r="G6014" s="260" t="s">
        <v>2277</v>
      </c>
      <c r="H6014" s="261">
        <v>0</v>
      </c>
      <c r="I6014" s="519"/>
      <c r="J6014" s="519" t="s">
        <v>2278</v>
      </c>
      <c r="K6014" s="260"/>
      <c r="L6014" s="261">
        <v>547.25</v>
      </c>
    </row>
    <row r="6015" spans="2:12" ht="13.5" thickBot="1" x14ac:dyDescent="0.3">
      <c r="B6015" s="222"/>
      <c r="C6015" s="222"/>
      <c r="D6015" s="222"/>
      <c r="E6015" s="222"/>
      <c r="F6015" s="222"/>
      <c r="G6015" s="222"/>
      <c r="H6015" s="222"/>
      <c r="I6015" s="222" t="s">
        <v>2279</v>
      </c>
      <c r="J6015" s="262" t="s">
        <v>2086</v>
      </c>
      <c r="K6015" s="222" t="s">
        <v>2280</v>
      </c>
      <c r="L6015" s="263">
        <v>6665.51</v>
      </c>
    </row>
    <row r="6016" spans="2:12" ht="13.5" thickTop="1" x14ac:dyDescent="0.25">
      <c r="B6016" s="264"/>
      <c r="C6016" s="264"/>
      <c r="D6016" s="264"/>
      <c r="E6016" s="264"/>
      <c r="F6016" s="264"/>
      <c r="G6016" s="264"/>
      <c r="H6016" s="264"/>
      <c r="I6016" s="264"/>
      <c r="J6016" s="264"/>
      <c r="K6016" s="264"/>
      <c r="L6016" s="264"/>
    </row>
    <row r="6017" spans="2:12" ht="15" x14ac:dyDescent="0.25">
      <c r="B6017" s="247" t="s">
        <v>1753</v>
      </c>
      <c r="C6017" s="248" t="s">
        <v>24</v>
      </c>
      <c r="D6017" s="247" t="s">
        <v>50</v>
      </c>
      <c r="E6017" s="247" t="s">
        <v>45</v>
      </c>
      <c r="F6017" s="520" t="s">
        <v>2152</v>
      </c>
      <c r="G6017" s="520"/>
      <c r="H6017" s="249" t="s">
        <v>39</v>
      </c>
      <c r="I6017" s="248" t="s">
        <v>41</v>
      </c>
      <c r="J6017" s="248" t="s">
        <v>2271</v>
      </c>
      <c r="K6017" s="248" t="s">
        <v>82</v>
      </c>
      <c r="L6017" s="248" t="s">
        <v>40</v>
      </c>
    </row>
    <row r="6018" spans="2:12" ht="25.5" x14ac:dyDescent="0.25">
      <c r="B6018" s="250" t="s">
        <v>2272</v>
      </c>
      <c r="C6018" s="251" t="s">
        <v>1754</v>
      </c>
      <c r="D6018" s="250" t="s">
        <v>229</v>
      </c>
      <c r="E6018" s="250" t="s">
        <v>1755</v>
      </c>
      <c r="F6018" s="521">
        <v>1701</v>
      </c>
      <c r="G6018" s="521"/>
      <c r="H6018" s="252" t="s">
        <v>279</v>
      </c>
      <c r="I6018" s="253">
        <v>1</v>
      </c>
      <c r="J6018" s="254"/>
      <c r="K6018" s="254">
        <v>717.04</v>
      </c>
      <c r="L6018" s="254">
        <v>717.04</v>
      </c>
    </row>
    <row r="6019" spans="2:12" ht="25.5" x14ac:dyDescent="0.25">
      <c r="B6019" s="255" t="s">
        <v>2273</v>
      </c>
      <c r="C6019" s="256" t="s">
        <v>2169</v>
      </c>
      <c r="D6019" s="255" t="s">
        <v>229</v>
      </c>
      <c r="E6019" s="255" t="s">
        <v>2170</v>
      </c>
      <c r="F6019" s="518" t="s">
        <v>2162</v>
      </c>
      <c r="G6019" s="518"/>
      <c r="H6019" s="257" t="s">
        <v>231</v>
      </c>
      <c r="I6019" s="258">
        <v>3.6122999999999998</v>
      </c>
      <c r="J6019" s="258">
        <v>0</v>
      </c>
      <c r="K6019" s="259">
        <v>23.41</v>
      </c>
      <c r="L6019" s="259">
        <v>84.56</v>
      </c>
    </row>
    <row r="6020" spans="2:12" ht="25.5" x14ac:dyDescent="0.25">
      <c r="B6020" s="255" t="s">
        <v>2273</v>
      </c>
      <c r="C6020" s="256" t="s">
        <v>2530</v>
      </c>
      <c r="D6020" s="255" t="s">
        <v>229</v>
      </c>
      <c r="E6020" s="255" t="s">
        <v>2531</v>
      </c>
      <c r="F6020" s="518" t="s">
        <v>2283</v>
      </c>
      <c r="G6020" s="518"/>
      <c r="H6020" s="257" t="s">
        <v>284</v>
      </c>
      <c r="I6020" s="258">
        <v>1.06E-2</v>
      </c>
      <c r="J6020" s="258">
        <v>0</v>
      </c>
      <c r="K6020" s="259">
        <v>180.8</v>
      </c>
      <c r="L6020" s="259">
        <v>1.92</v>
      </c>
    </row>
    <row r="6021" spans="2:12" ht="25.5" x14ac:dyDescent="0.25">
      <c r="B6021" s="255" t="s">
        <v>2273</v>
      </c>
      <c r="C6021" s="256" t="s">
        <v>3045</v>
      </c>
      <c r="D6021" s="255" t="s">
        <v>229</v>
      </c>
      <c r="E6021" s="255" t="s">
        <v>3046</v>
      </c>
      <c r="F6021" s="518" t="s">
        <v>2283</v>
      </c>
      <c r="G6021" s="518"/>
      <c r="H6021" s="257" t="s">
        <v>292</v>
      </c>
      <c r="I6021" s="258">
        <v>10</v>
      </c>
      <c r="J6021" s="258">
        <v>0</v>
      </c>
      <c r="K6021" s="259">
        <v>8.99</v>
      </c>
      <c r="L6021" s="259">
        <v>89.9</v>
      </c>
    </row>
    <row r="6022" spans="2:12" ht="25.5" x14ac:dyDescent="0.25">
      <c r="B6022" s="255" t="s">
        <v>2273</v>
      </c>
      <c r="C6022" s="256" t="s">
        <v>3049</v>
      </c>
      <c r="D6022" s="255" t="s">
        <v>229</v>
      </c>
      <c r="E6022" s="255" t="s">
        <v>3050</v>
      </c>
      <c r="F6022" s="518" t="s">
        <v>2283</v>
      </c>
      <c r="G6022" s="518"/>
      <c r="H6022" s="257" t="s">
        <v>268</v>
      </c>
      <c r="I6022" s="258">
        <v>1</v>
      </c>
      <c r="J6022" s="258">
        <v>0</v>
      </c>
      <c r="K6022" s="259">
        <v>209.8</v>
      </c>
      <c r="L6022" s="259">
        <v>209.8</v>
      </c>
    </row>
    <row r="6023" spans="2:12" ht="25.5" x14ac:dyDescent="0.25">
      <c r="B6023" s="255" t="s">
        <v>2273</v>
      </c>
      <c r="C6023" s="256" t="s">
        <v>3040</v>
      </c>
      <c r="D6023" s="255" t="s">
        <v>229</v>
      </c>
      <c r="E6023" s="255" t="s">
        <v>3041</v>
      </c>
      <c r="F6023" s="518" t="s">
        <v>2283</v>
      </c>
      <c r="G6023" s="518"/>
      <c r="H6023" s="257" t="s">
        <v>3042</v>
      </c>
      <c r="I6023" s="258">
        <v>1</v>
      </c>
      <c r="J6023" s="258">
        <v>0</v>
      </c>
      <c r="K6023" s="259">
        <v>243.35</v>
      </c>
      <c r="L6023" s="259">
        <v>243.35</v>
      </c>
    </row>
    <row r="6024" spans="2:12" ht="25.5" x14ac:dyDescent="0.25">
      <c r="B6024" s="255" t="s">
        <v>2273</v>
      </c>
      <c r="C6024" s="256" t="s">
        <v>2165</v>
      </c>
      <c r="D6024" s="255" t="s">
        <v>229</v>
      </c>
      <c r="E6024" s="255" t="s">
        <v>2166</v>
      </c>
      <c r="F6024" s="518" t="s">
        <v>2162</v>
      </c>
      <c r="G6024" s="518"/>
      <c r="H6024" s="257" t="s">
        <v>231</v>
      </c>
      <c r="I6024" s="258">
        <v>1.2950999999999999</v>
      </c>
      <c r="J6024" s="258">
        <v>0</v>
      </c>
      <c r="K6024" s="259">
        <v>23.41</v>
      </c>
      <c r="L6024" s="259">
        <v>30.32</v>
      </c>
    </row>
    <row r="6025" spans="2:12" ht="25.5" x14ac:dyDescent="0.25">
      <c r="B6025" s="255" t="s">
        <v>2273</v>
      </c>
      <c r="C6025" s="256" t="s">
        <v>2160</v>
      </c>
      <c r="D6025" s="255" t="s">
        <v>229</v>
      </c>
      <c r="E6025" s="255" t="s">
        <v>2161</v>
      </c>
      <c r="F6025" s="518" t="s">
        <v>2162</v>
      </c>
      <c r="G6025" s="518"/>
      <c r="H6025" s="257" t="s">
        <v>231</v>
      </c>
      <c r="I6025" s="258">
        <v>3.2231000000000001</v>
      </c>
      <c r="J6025" s="258">
        <v>0</v>
      </c>
      <c r="K6025" s="259">
        <v>15.3</v>
      </c>
      <c r="L6025" s="259">
        <v>49.31</v>
      </c>
    </row>
    <row r="6026" spans="2:12" ht="25.5" x14ac:dyDescent="0.25">
      <c r="B6026" s="255" t="s">
        <v>2273</v>
      </c>
      <c r="C6026" s="256" t="s">
        <v>3038</v>
      </c>
      <c r="D6026" s="255" t="s">
        <v>229</v>
      </c>
      <c r="E6026" s="255" t="s">
        <v>3039</v>
      </c>
      <c r="F6026" s="518" t="s">
        <v>2283</v>
      </c>
      <c r="G6026" s="518"/>
      <c r="H6026" s="257" t="s">
        <v>360</v>
      </c>
      <c r="I6026" s="258">
        <v>0.2</v>
      </c>
      <c r="J6026" s="258">
        <v>0</v>
      </c>
      <c r="K6026" s="259">
        <v>25.96</v>
      </c>
      <c r="L6026" s="259">
        <v>5.19</v>
      </c>
    </row>
    <row r="6027" spans="2:12" ht="25.5" x14ac:dyDescent="0.25">
      <c r="B6027" s="255" t="s">
        <v>2273</v>
      </c>
      <c r="C6027" s="256" t="s">
        <v>2445</v>
      </c>
      <c r="D6027" s="255" t="s">
        <v>229</v>
      </c>
      <c r="E6027" s="255" t="s">
        <v>2446</v>
      </c>
      <c r="F6027" s="518" t="s">
        <v>2283</v>
      </c>
      <c r="G6027" s="518"/>
      <c r="H6027" s="257" t="s">
        <v>360</v>
      </c>
      <c r="I6027" s="258">
        <v>1.72</v>
      </c>
      <c r="J6027" s="258">
        <v>0</v>
      </c>
      <c r="K6027" s="259">
        <v>0.64</v>
      </c>
      <c r="L6027" s="259">
        <v>1.1000000000000001</v>
      </c>
    </row>
    <row r="6028" spans="2:12" ht="25.5" x14ac:dyDescent="0.25">
      <c r="B6028" s="255" t="s">
        <v>2273</v>
      </c>
      <c r="C6028" s="256" t="s">
        <v>2516</v>
      </c>
      <c r="D6028" s="255" t="s">
        <v>229</v>
      </c>
      <c r="E6028" s="255" t="s">
        <v>2517</v>
      </c>
      <c r="F6028" s="518" t="s">
        <v>2283</v>
      </c>
      <c r="G6028" s="518"/>
      <c r="H6028" s="257" t="s">
        <v>360</v>
      </c>
      <c r="I6028" s="258">
        <v>1.72</v>
      </c>
      <c r="J6028" s="258">
        <v>0</v>
      </c>
      <c r="K6028" s="259">
        <v>0.94</v>
      </c>
      <c r="L6028" s="259">
        <v>1.62</v>
      </c>
    </row>
    <row r="6029" spans="2:12" ht="25.5" x14ac:dyDescent="0.25">
      <c r="B6029" s="260"/>
      <c r="C6029" s="260"/>
      <c r="D6029" s="260"/>
      <c r="E6029" s="260"/>
      <c r="F6029" s="260"/>
      <c r="G6029" s="260" t="s">
        <v>2274</v>
      </c>
      <c r="H6029" s="261">
        <v>84.32</v>
      </c>
      <c r="I6029" s="260" t="s">
        <v>2275</v>
      </c>
      <c r="J6029" s="261">
        <v>79.86</v>
      </c>
      <c r="K6029" s="260" t="s">
        <v>2276</v>
      </c>
      <c r="L6029" s="261">
        <v>164.18</v>
      </c>
    </row>
    <row r="6030" spans="2:12" ht="25.5" x14ac:dyDescent="0.25">
      <c r="B6030" s="260"/>
      <c r="C6030" s="260"/>
      <c r="D6030" s="260"/>
      <c r="E6030" s="260"/>
      <c r="F6030" s="260"/>
      <c r="G6030" s="260" t="s">
        <v>2277</v>
      </c>
      <c r="H6030" s="261">
        <v>0</v>
      </c>
      <c r="I6030" s="519"/>
      <c r="J6030" s="519" t="s">
        <v>2278</v>
      </c>
      <c r="K6030" s="260"/>
      <c r="L6030" s="261">
        <v>717.04</v>
      </c>
    </row>
    <row r="6031" spans="2:12" ht="13.5" thickBot="1" x14ac:dyDescent="0.3">
      <c r="B6031" s="222"/>
      <c r="C6031" s="222"/>
      <c r="D6031" s="222"/>
      <c r="E6031" s="222"/>
      <c r="F6031" s="222"/>
      <c r="G6031" s="222"/>
      <c r="H6031" s="222"/>
      <c r="I6031" s="222" t="s">
        <v>2279</v>
      </c>
      <c r="J6031" s="262" t="s">
        <v>2695</v>
      </c>
      <c r="K6031" s="222" t="s">
        <v>2280</v>
      </c>
      <c r="L6031" s="263">
        <v>1434.08</v>
      </c>
    </row>
    <row r="6032" spans="2:12" ht="13.5" thickTop="1" x14ac:dyDescent="0.25">
      <c r="B6032" s="264"/>
      <c r="C6032" s="264"/>
      <c r="D6032" s="264"/>
      <c r="E6032" s="264"/>
      <c r="F6032" s="264"/>
      <c r="G6032" s="264"/>
      <c r="H6032" s="264"/>
      <c r="I6032" s="264"/>
      <c r="J6032" s="264"/>
      <c r="K6032" s="264"/>
      <c r="L6032" s="264"/>
    </row>
    <row r="6033" spans="2:12" ht="15" x14ac:dyDescent="0.25">
      <c r="B6033" s="247" t="s">
        <v>1756</v>
      </c>
      <c r="C6033" s="248" t="s">
        <v>24</v>
      </c>
      <c r="D6033" s="247" t="s">
        <v>50</v>
      </c>
      <c r="E6033" s="247" t="s">
        <v>45</v>
      </c>
      <c r="F6033" s="520" t="s">
        <v>2152</v>
      </c>
      <c r="G6033" s="520"/>
      <c r="H6033" s="249" t="s">
        <v>39</v>
      </c>
      <c r="I6033" s="248" t="s">
        <v>41</v>
      </c>
      <c r="J6033" s="248" t="s">
        <v>2271</v>
      </c>
      <c r="K6033" s="248" t="s">
        <v>82</v>
      </c>
      <c r="L6033" s="248" t="s">
        <v>40</v>
      </c>
    </row>
    <row r="6034" spans="2:12" ht="25.5" x14ac:dyDescent="0.25">
      <c r="B6034" s="250" t="s">
        <v>2272</v>
      </c>
      <c r="C6034" s="251" t="s">
        <v>1757</v>
      </c>
      <c r="D6034" s="250" t="s">
        <v>229</v>
      </c>
      <c r="E6034" s="250" t="s">
        <v>1758</v>
      </c>
      <c r="F6034" s="521">
        <v>1701</v>
      </c>
      <c r="G6034" s="521"/>
      <c r="H6034" s="252" t="s">
        <v>279</v>
      </c>
      <c r="I6034" s="253">
        <v>1</v>
      </c>
      <c r="J6034" s="254"/>
      <c r="K6034" s="254">
        <v>741.6</v>
      </c>
      <c r="L6034" s="254">
        <v>741.6</v>
      </c>
    </row>
    <row r="6035" spans="2:12" ht="25.5" x14ac:dyDescent="0.25">
      <c r="B6035" s="255" t="s">
        <v>2273</v>
      </c>
      <c r="C6035" s="256" t="s">
        <v>3040</v>
      </c>
      <c r="D6035" s="255" t="s">
        <v>229</v>
      </c>
      <c r="E6035" s="255" t="s">
        <v>3041</v>
      </c>
      <c r="F6035" s="518" t="s">
        <v>2283</v>
      </c>
      <c r="G6035" s="518"/>
      <c r="H6035" s="257" t="s">
        <v>3042</v>
      </c>
      <c r="I6035" s="258">
        <v>1</v>
      </c>
      <c r="J6035" s="258">
        <v>0</v>
      </c>
      <c r="K6035" s="259">
        <v>243.35</v>
      </c>
      <c r="L6035" s="259">
        <v>243.35</v>
      </c>
    </row>
    <row r="6036" spans="2:12" ht="25.5" x14ac:dyDescent="0.25">
      <c r="B6036" s="255" t="s">
        <v>2273</v>
      </c>
      <c r="C6036" s="256" t="s">
        <v>2160</v>
      </c>
      <c r="D6036" s="255" t="s">
        <v>229</v>
      </c>
      <c r="E6036" s="255" t="s">
        <v>2161</v>
      </c>
      <c r="F6036" s="518" t="s">
        <v>2162</v>
      </c>
      <c r="G6036" s="518"/>
      <c r="H6036" s="257" t="s">
        <v>231</v>
      </c>
      <c r="I6036" s="258">
        <v>3.2231000000000001</v>
      </c>
      <c r="J6036" s="258">
        <v>0</v>
      </c>
      <c r="K6036" s="259">
        <v>15.3</v>
      </c>
      <c r="L6036" s="259">
        <v>49.31</v>
      </c>
    </row>
    <row r="6037" spans="2:12" ht="25.5" x14ac:dyDescent="0.25">
      <c r="B6037" s="255" t="s">
        <v>2273</v>
      </c>
      <c r="C6037" s="256" t="s">
        <v>2445</v>
      </c>
      <c r="D6037" s="255" t="s">
        <v>229</v>
      </c>
      <c r="E6037" s="255" t="s">
        <v>2446</v>
      </c>
      <c r="F6037" s="518" t="s">
        <v>2283</v>
      </c>
      <c r="G6037" s="518"/>
      <c r="H6037" s="257" t="s">
        <v>360</v>
      </c>
      <c r="I6037" s="258">
        <v>1.72</v>
      </c>
      <c r="J6037" s="258">
        <v>0</v>
      </c>
      <c r="K6037" s="259">
        <v>0.64</v>
      </c>
      <c r="L6037" s="259">
        <v>1.1000000000000001</v>
      </c>
    </row>
    <row r="6038" spans="2:12" ht="25.5" x14ac:dyDescent="0.25">
      <c r="B6038" s="255" t="s">
        <v>2273</v>
      </c>
      <c r="C6038" s="256" t="s">
        <v>3038</v>
      </c>
      <c r="D6038" s="255" t="s">
        <v>229</v>
      </c>
      <c r="E6038" s="255" t="s">
        <v>3039</v>
      </c>
      <c r="F6038" s="518" t="s">
        <v>2283</v>
      </c>
      <c r="G6038" s="518"/>
      <c r="H6038" s="257" t="s">
        <v>360</v>
      </c>
      <c r="I6038" s="258">
        <v>0.2</v>
      </c>
      <c r="J6038" s="258">
        <v>0</v>
      </c>
      <c r="K6038" s="259">
        <v>25.96</v>
      </c>
      <c r="L6038" s="259">
        <v>5.19</v>
      </c>
    </row>
    <row r="6039" spans="2:12" ht="25.5" x14ac:dyDescent="0.25">
      <c r="B6039" s="255" t="s">
        <v>2273</v>
      </c>
      <c r="C6039" s="256" t="s">
        <v>3043</v>
      </c>
      <c r="D6039" s="255" t="s">
        <v>229</v>
      </c>
      <c r="E6039" s="255" t="s">
        <v>3044</v>
      </c>
      <c r="F6039" s="518" t="s">
        <v>2283</v>
      </c>
      <c r="G6039" s="518"/>
      <c r="H6039" s="257" t="s">
        <v>268</v>
      </c>
      <c r="I6039" s="258">
        <v>1</v>
      </c>
      <c r="J6039" s="258">
        <v>0</v>
      </c>
      <c r="K6039" s="259">
        <v>234.36</v>
      </c>
      <c r="L6039" s="259">
        <v>234.36</v>
      </c>
    </row>
    <row r="6040" spans="2:12" ht="25.5" x14ac:dyDescent="0.25">
      <c r="B6040" s="255" t="s">
        <v>2273</v>
      </c>
      <c r="C6040" s="256" t="s">
        <v>2169</v>
      </c>
      <c r="D6040" s="255" t="s">
        <v>229</v>
      </c>
      <c r="E6040" s="255" t="s">
        <v>2170</v>
      </c>
      <c r="F6040" s="518" t="s">
        <v>2162</v>
      </c>
      <c r="G6040" s="518"/>
      <c r="H6040" s="257" t="s">
        <v>231</v>
      </c>
      <c r="I6040" s="258">
        <v>3.6122999999999998</v>
      </c>
      <c r="J6040" s="258">
        <v>0</v>
      </c>
      <c r="K6040" s="259">
        <v>23.41</v>
      </c>
      <c r="L6040" s="259">
        <v>84.56</v>
      </c>
    </row>
    <row r="6041" spans="2:12" ht="25.5" x14ac:dyDescent="0.25">
      <c r="B6041" s="255" t="s">
        <v>2273</v>
      </c>
      <c r="C6041" s="256" t="s">
        <v>2516</v>
      </c>
      <c r="D6041" s="255" t="s">
        <v>229</v>
      </c>
      <c r="E6041" s="255" t="s">
        <v>2517</v>
      </c>
      <c r="F6041" s="518" t="s">
        <v>2283</v>
      </c>
      <c r="G6041" s="518"/>
      <c r="H6041" s="257" t="s">
        <v>360</v>
      </c>
      <c r="I6041" s="258">
        <v>1.72</v>
      </c>
      <c r="J6041" s="258">
        <v>0</v>
      </c>
      <c r="K6041" s="259">
        <v>0.94</v>
      </c>
      <c r="L6041" s="259">
        <v>1.62</v>
      </c>
    </row>
    <row r="6042" spans="2:12" ht="25.5" x14ac:dyDescent="0.25">
      <c r="B6042" s="255" t="s">
        <v>2273</v>
      </c>
      <c r="C6042" s="256" t="s">
        <v>2530</v>
      </c>
      <c r="D6042" s="255" t="s">
        <v>229</v>
      </c>
      <c r="E6042" s="255" t="s">
        <v>2531</v>
      </c>
      <c r="F6042" s="518" t="s">
        <v>2283</v>
      </c>
      <c r="G6042" s="518"/>
      <c r="H6042" s="257" t="s">
        <v>284</v>
      </c>
      <c r="I6042" s="258">
        <v>1.06E-2</v>
      </c>
      <c r="J6042" s="258">
        <v>0</v>
      </c>
      <c r="K6042" s="259">
        <v>180.8</v>
      </c>
      <c r="L6042" s="259">
        <v>1.92</v>
      </c>
    </row>
    <row r="6043" spans="2:12" ht="25.5" x14ac:dyDescent="0.25">
      <c r="B6043" s="255" t="s">
        <v>2273</v>
      </c>
      <c r="C6043" s="256" t="s">
        <v>3045</v>
      </c>
      <c r="D6043" s="255" t="s">
        <v>229</v>
      </c>
      <c r="E6043" s="255" t="s">
        <v>3046</v>
      </c>
      <c r="F6043" s="518" t="s">
        <v>2283</v>
      </c>
      <c r="G6043" s="518"/>
      <c r="H6043" s="257" t="s">
        <v>292</v>
      </c>
      <c r="I6043" s="258">
        <v>10</v>
      </c>
      <c r="J6043" s="258">
        <v>0</v>
      </c>
      <c r="K6043" s="259">
        <v>8.99</v>
      </c>
      <c r="L6043" s="259">
        <v>89.9</v>
      </c>
    </row>
    <row r="6044" spans="2:12" ht="25.5" x14ac:dyDescent="0.25">
      <c r="B6044" s="255" t="s">
        <v>2273</v>
      </c>
      <c r="C6044" s="256" t="s">
        <v>2165</v>
      </c>
      <c r="D6044" s="255" t="s">
        <v>229</v>
      </c>
      <c r="E6044" s="255" t="s">
        <v>2166</v>
      </c>
      <c r="F6044" s="518" t="s">
        <v>2162</v>
      </c>
      <c r="G6044" s="518"/>
      <c r="H6044" s="257" t="s">
        <v>231</v>
      </c>
      <c r="I6044" s="258">
        <v>1.2950999999999999</v>
      </c>
      <c r="J6044" s="258">
        <v>0</v>
      </c>
      <c r="K6044" s="259">
        <v>23.41</v>
      </c>
      <c r="L6044" s="259">
        <v>30.32</v>
      </c>
    </row>
    <row r="6045" spans="2:12" ht="25.5" x14ac:dyDescent="0.25">
      <c r="B6045" s="260"/>
      <c r="C6045" s="260"/>
      <c r="D6045" s="260"/>
      <c r="E6045" s="260"/>
      <c r="F6045" s="260"/>
      <c r="G6045" s="260" t="s">
        <v>2274</v>
      </c>
      <c r="H6045" s="261">
        <v>84.32</v>
      </c>
      <c r="I6045" s="260" t="s">
        <v>2275</v>
      </c>
      <c r="J6045" s="261">
        <v>79.86</v>
      </c>
      <c r="K6045" s="260" t="s">
        <v>2276</v>
      </c>
      <c r="L6045" s="261">
        <v>164.18</v>
      </c>
    </row>
    <row r="6046" spans="2:12" ht="25.5" x14ac:dyDescent="0.25">
      <c r="B6046" s="260"/>
      <c r="C6046" s="260"/>
      <c r="D6046" s="260"/>
      <c r="E6046" s="260"/>
      <c r="F6046" s="260"/>
      <c r="G6046" s="260" t="s">
        <v>2277</v>
      </c>
      <c r="H6046" s="261">
        <v>0</v>
      </c>
      <c r="I6046" s="519"/>
      <c r="J6046" s="519" t="s">
        <v>2278</v>
      </c>
      <c r="K6046" s="260"/>
      <c r="L6046" s="261">
        <v>741.6</v>
      </c>
    </row>
    <row r="6047" spans="2:12" ht="13.5" thickBot="1" x14ac:dyDescent="0.3">
      <c r="B6047" s="222"/>
      <c r="C6047" s="222"/>
      <c r="D6047" s="222"/>
      <c r="E6047" s="222"/>
      <c r="F6047" s="222"/>
      <c r="G6047" s="222"/>
      <c r="H6047" s="222"/>
      <c r="I6047" s="222" t="s">
        <v>2279</v>
      </c>
      <c r="J6047" s="262" t="s">
        <v>2755</v>
      </c>
      <c r="K6047" s="222" t="s">
        <v>2280</v>
      </c>
      <c r="L6047" s="263">
        <v>5191.2</v>
      </c>
    </row>
    <row r="6048" spans="2:12" ht="13.5" thickTop="1" x14ac:dyDescent="0.25">
      <c r="B6048" s="264"/>
      <c r="C6048" s="264"/>
      <c r="D6048" s="264"/>
      <c r="E6048" s="264"/>
      <c r="F6048" s="264"/>
      <c r="G6048" s="264"/>
      <c r="H6048" s="264"/>
      <c r="I6048" s="264"/>
      <c r="J6048" s="264"/>
      <c r="K6048" s="264"/>
      <c r="L6048" s="264"/>
    </row>
    <row r="6049" spans="2:12" ht="15" x14ac:dyDescent="0.25">
      <c r="B6049" s="247" t="s">
        <v>1759</v>
      </c>
      <c r="C6049" s="248" t="s">
        <v>24</v>
      </c>
      <c r="D6049" s="247" t="s">
        <v>50</v>
      </c>
      <c r="E6049" s="247" t="s">
        <v>45</v>
      </c>
      <c r="F6049" s="520" t="s">
        <v>2152</v>
      </c>
      <c r="G6049" s="520"/>
      <c r="H6049" s="249" t="s">
        <v>39</v>
      </c>
      <c r="I6049" s="248" t="s">
        <v>41</v>
      </c>
      <c r="J6049" s="248" t="s">
        <v>2271</v>
      </c>
      <c r="K6049" s="248" t="s">
        <v>82</v>
      </c>
      <c r="L6049" s="248" t="s">
        <v>40</v>
      </c>
    </row>
    <row r="6050" spans="2:12" ht="25.5" x14ac:dyDescent="0.25">
      <c r="B6050" s="250" t="s">
        <v>2272</v>
      </c>
      <c r="C6050" s="251" t="s">
        <v>1760</v>
      </c>
      <c r="D6050" s="250" t="s">
        <v>229</v>
      </c>
      <c r="E6050" s="250" t="s">
        <v>1761</v>
      </c>
      <c r="F6050" s="521">
        <v>1701</v>
      </c>
      <c r="G6050" s="521"/>
      <c r="H6050" s="252" t="s">
        <v>268</v>
      </c>
      <c r="I6050" s="253">
        <v>1</v>
      </c>
      <c r="J6050" s="254"/>
      <c r="K6050" s="254">
        <v>762.19</v>
      </c>
      <c r="L6050" s="254">
        <v>762.19</v>
      </c>
    </row>
    <row r="6051" spans="2:12" ht="25.5" x14ac:dyDescent="0.25">
      <c r="B6051" s="255" t="s">
        <v>2273</v>
      </c>
      <c r="C6051" s="256" t="s">
        <v>2160</v>
      </c>
      <c r="D6051" s="255" t="s">
        <v>229</v>
      </c>
      <c r="E6051" s="255" t="s">
        <v>2161</v>
      </c>
      <c r="F6051" s="518" t="s">
        <v>2162</v>
      </c>
      <c r="G6051" s="518"/>
      <c r="H6051" s="257" t="s">
        <v>231</v>
      </c>
      <c r="I6051" s="258">
        <v>3.2231000000000001</v>
      </c>
      <c r="J6051" s="258">
        <v>0</v>
      </c>
      <c r="K6051" s="259">
        <v>15.3</v>
      </c>
      <c r="L6051" s="259">
        <v>49.31</v>
      </c>
    </row>
    <row r="6052" spans="2:12" ht="25.5" x14ac:dyDescent="0.25">
      <c r="B6052" s="255" t="s">
        <v>2273</v>
      </c>
      <c r="C6052" s="256" t="s">
        <v>2445</v>
      </c>
      <c r="D6052" s="255" t="s">
        <v>229</v>
      </c>
      <c r="E6052" s="255" t="s">
        <v>2446</v>
      </c>
      <c r="F6052" s="518" t="s">
        <v>2283</v>
      </c>
      <c r="G6052" s="518"/>
      <c r="H6052" s="257" t="s">
        <v>360</v>
      </c>
      <c r="I6052" s="258">
        <v>1.72</v>
      </c>
      <c r="J6052" s="258">
        <v>0</v>
      </c>
      <c r="K6052" s="259">
        <v>0.64</v>
      </c>
      <c r="L6052" s="259">
        <v>1.1000000000000001</v>
      </c>
    </row>
    <row r="6053" spans="2:12" ht="25.5" x14ac:dyDescent="0.25">
      <c r="B6053" s="255" t="s">
        <v>2273</v>
      </c>
      <c r="C6053" s="256" t="s">
        <v>2165</v>
      </c>
      <c r="D6053" s="255" t="s">
        <v>229</v>
      </c>
      <c r="E6053" s="255" t="s">
        <v>2166</v>
      </c>
      <c r="F6053" s="518" t="s">
        <v>2162</v>
      </c>
      <c r="G6053" s="518"/>
      <c r="H6053" s="257" t="s">
        <v>231</v>
      </c>
      <c r="I6053" s="258">
        <v>1.2950999999999999</v>
      </c>
      <c r="J6053" s="258">
        <v>0</v>
      </c>
      <c r="K6053" s="259">
        <v>23.41</v>
      </c>
      <c r="L6053" s="259">
        <v>30.32</v>
      </c>
    </row>
    <row r="6054" spans="2:12" ht="25.5" x14ac:dyDescent="0.25">
      <c r="B6054" s="255" t="s">
        <v>2273</v>
      </c>
      <c r="C6054" s="256" t="s">
        <v>3038</v>
      </c>
      <c r="D6054" s="255" t="s">
        <v>229</v>
      </c>
      <c r="E6054" s="255" t="s">
        <v>3039</v>
      </c>
      <c r="F6054" s="518" t="s">
        <v>2283</v>
      </c>
      <c r="G6054" s="518"/>
      <c r="H6054" s="257" t="s">
        <v>360</v>
      </c>
      <c r="I6054" s="258">
        <v>0.2</v>
      </c>
      <c r="J6054" s="258">
        <v>0</v>
      </c>
      <c r="K6054" s="259">
        <v>25.96</v>
      </c>
      <c r="L6054" s="259">
        <v>5.19</v>
      </c>
    </row>
    <row r="6055" spans="2:12" ht="25.5" x14ac:dyDescent="0.25">
      <c r="B6055" s="255" t="s">
        <v>2273</v>
      </c>
      <c r="C6055" s="256" t="s">
        <v>3045</v>
      </c>
      <c r="D6055" s="255" t="s">
        <v>229</v>
      </c>
      <c r="E6055" s="255" t="s">
        <v>3046</v>
      </c>
      <c r="F6055" s="518" t="s">
        <v>2283</v>
      </c>
      <c r="G6055" s="518"/>
      <c r="H6055" s="257" t="s">
        <v>292</v>
      </c>
      <c r="I6055" s="258">
        <v>10</v>
      </c>
      <c r="J6055" s="258">
        <v>0</v>
      </c>
      <c r="K6055" s="259">
        <v>8.99</v>
      </c>
      <c r="L6055" s="259">
        <v>89.9</v>
      </c>
    </row>
    <row r="6056" spans="2:12" ht="25.5" x14ac:dyDescent="0.25">
      <c r="B6056" s="255" t="s">
        <v>2273</v>
      </c>
      <c r="C6056" s="256" t="s">
        <v>2516</v>
      </c>
      <c r="D6056" s="255" t="s">
        <v>229</v>
      </c>
      <c r="E6056" s="255" t="s">
        <v>2517</v>
      </c>
      <c r="F6056" s="518" t="s">
        <v>2283</v>
      </c>
      <c r="G6056" s="518"/>
      <c r="H6056" s="257" t="s">
        <v>360</v>
      </c>
      <c r="I6056" s="258">
        <v>1.72</v>
      </c>
      <c r="J6056" s="258">
        <v>0</v>
      </c>
      <c r="K6056" s="259">
        <v>0.94</v>
      </c>
      <c r="L6056" s="259">
        <v>1.62</v>
      </c>
    </row>
    <row r="6057" spans="2:12" ht="25.5" x14ac:dyDescent="0.25">
      <c r="B6057" s="255" t="s">
        <v>2273</v>
      </c>
      <c r="C6057" s="256" t="s">
        <v>2530</v>
      </c>
      <c r="D6057" s="255" t="s">
        <v>229</v>
      </c>
      <c r="E6057" s="255" t="s">
        <v>2531</v>
      </c>
      <c r="F6057" s="518" t="s">
        <v>2283</v>
      </c>
      <c r="G6057" s="518"/>
      <c r="H6057" s="257" t="s">
        <v>284</v>
      </c>
      <c r="I6057" s="258">
        <v>1.06E-2</v>
      </c>
      <c r="J6057" s="258">
        <v>0</v>
      </c>
      <c r="K6057" s="259">
        <v>180.8</v>
      </c>
      <c r="L6057" s="259">
        <v>1.92</v>
      </c>
    </row>
    <row r="6058" spans="2:12" ht="25.5" x14ac:dyDescent="0.25">
      <c r="B6058" s="255" t="s">
        <v>2273</v>
      </c>
      <c r="C6058" s="256" t="s">
        <v>2169</v>
      </c>
      <c r="D6058" s="255" t="s">
        <v>229</v>
      </c>
      <c r="E6058" s="255" t="s">
        <v>2170</v>
      </c>
      <c r="F6058" s="518" t="s">
        <v>2162</v>
      </c>
      <c r="G6058" s="518"/>
      <c r="H6058" s="257" t="s">
        <v>231</v>
      </c>
      <c r="I6058" s="258">
        <v>3.6122999999999998</v>
      </c>
      <c r="J6058" s="258">
        <v>0</v>
      </c>
      <c r="K6058" s="259">
        <v>23.41</v>
      </c>
      <c r="L6058" s="259">
        <v>84.56</v>
      </c>
    </row>
    <row r="6059" spans="2:12" ht="25.5" x14ac:dyDescent="0.25">
      <c r="B6059" s="255" t="s">
        <v>2273</v>
      </c>
      <c r="C6059" s="256" t="s">
        <v>3047</v>
      </c>
      <c r="D6059" s="255" t="s">
        <v>229</v>
      </c>
      <c r="E6059" s="255" t="s">
        <v>3048</v>
      </c>
      <c r="F6059" s="518" t="s">
        <v>2283</v>
      </c>
      <c r="G6059" s="518"/>
      <c r="H6059" s="257" t="s">
        <v>268</v>
      </c>
      <c r="I6059" s="258">
        <v>1</v>
      </c>
      <c r="J6059" s="258">
        <v>0</v>
      </c>
      <c r="K6059" s="259">
        <v>254.95</v>
      </c>
      <c r="L6059" s="259">
        <v>254.95</v>
      </c>
    </row>
    <row r="6060" spans="2:12" ht="25.5" x14ac:dyDescent="0.25">
      <c r="B6060" s="255" t="s">
        <v>2273</v>
      </c>
      <c r="C6060" s="256" t="s">
        <v>3040</v>
      </c>
      <c r="D6060" s="255" t="s">
        <v>229</v>
      </c>
      <c r="E6060" s="255" t="s">
        <v>3041</v>
      </c>
      <c r="F6060" s="518" t="s">
        <v>2283</v>
      </c>
      <c r="G6060" s="518"/>
      <c r="H6060" s="257" t="s">
        <v>3042</v>
      </c>
      <c r="I6060" s="258">
        <v>1</v>
      </c>
      <c r="J6060" s="258">
        <v>0</v>
      </c>
      <c r="K6060" s="259">
        <v>243.35</v>
      </c>
      <c r="L6060" s="259">
        <v>243.35</v>
      </c>
    </row>
    <row r="6061" spans="2:12" ht="25.5" x14ac:dyDescent="0.25">
      <c r="B6061" s="260"/>
      <c r="C6061" s="260"/>
      <c r="D6061" s="260"/>
      <c r="E6061" s="260"/>
      <c r="F6061" s="260"/>
      <c r="G6061" s="260" t="s">
        <v>2274</v>
      </c>
      <c r="H6061" s="261">
        <v>84.32</v>
      </c>
      <c r="I6061" s="260" t="s">
        <v>2275</v>
      </c>
      <c r="J6061" s="261">
        <v>79.86</v>
      </c>
      <c r="K6061" s="260" t="s">
        <v>2276</v>
      </c>
      <c r="L6061" s="261">
        <v>164.18</v>
      </c>
    </row>
    <row r="6062" spans="2:12" ht="25.5" x14ac:dyDescent="0.25">
      <c r="B6062" s="260"/>
      <c r="C6062" s="260"/>
      <c r="D6062" s="260"/>
      <c r="E6062" s="260"/>
      <c r="F6062" s="260"/>
      <c r="G6062" s="260" t="s">
        <v>2277</v>
      </c>
      <c r="H6062" s="261">
        <v>0</v>
      </c>
      <c r="I6062" s="519"/>
      <c r="J6062" s="519" t="s">
        <v>2278</v>
      </c>
      <c r="K6062" s="260"/>
      <c r="L6062" s="261">
        <v>762.19</v>
      </c>
    </row>
    <row r="6063" spans="2:12" ht="13.5" thickBot="1" x14ac:dyDescent="0.3">
      <c r="B6063" s="222"/>
      <c r="C6063" s="222"/>
      <c r="D6063" s="222"/>
      <c r="E6063" s="222"/>
      <c r="F6063" s="222"/>
      <c r="G6063" s="222"/>
      <c r="H6063" s="222"/>
      <c r="I6063" s="222" t="s">
        <v>2279</v>
      </c>
      <c r="J6063" s="262" t="s">
        <v>2553</v>
      </c>
      <c r="K6063" s="222" t="s">
        <v>2280</v>
      </c>
      <c r="L6063" s="263">
        <v>762.19</v>
      </c>
    </row>
    <row r="6064" spans="2:12" ht="13.5" thickTop="1" x14ac:dyDescent="0.25">
      <c r="B6064" s="264"/>
      <c r="C6064" s="264"/>
      <c r="D6064" s="264"/>
      <c r="E6064" s="264"/>
      <c r="F6064" s="264"/>
      <c r="G6064" s="264"/>
      <c r="H6064" s="264"/>
      <c r="I6064" s="264"/>
      <c r="J6064" s="264"/>
      <c r="K6064" s="264"/>
      <c r="L6064" s="264"/>
    </row>
    <row r="6065" spans="2:12" x14ac:dyDescent="0.25">
      <c r="B6065" s="244" t="s">
        <v>1762</v>
      </c>
      <c r="C6065" s="244"/>
      <c r="D6065" s="244"/>
      <c r="E6065" s="244" t="s">
        <v>1763</v>
      </c>
      <c r="F6065" s="244"/>
      <c r="G6065" s="525"/>
      <c r="H6065" s="525"/>
      <c r="I6065" s="244"/>
      <c r="J6065" s="245"/>
      <c r="K6065" s="244"/>
      <c r="L6065" s="246">
        <v>61667.51</v>
      </c>
    </row>
    <row r="6066" spans="2:12" ht="15" x14ac:dyDescent="0.25">
      <c r="B6066" s="247" t="s">
        <v>1764</v>
      </c>
      <c r="C6066" s="248" t="s">
        <v>24</v>
      </c>
      <c r="D6066" s="247" t="s">
        <v>50</v>
      </c>
      <c r="E6066" s="247" t="s">
        <v>45</v>
      </c>
      <c r="F6066" s="520" t="s">
        <v>2152</v>
      </c>
      <c r="G6066" s="520"/>
      <c r="H6066" s="249" t="s">
        <v>39</v>
      </c>
      <c r="I6066" s="248" t="s">
        <v>41</v>
      </c>
      <c r="J6066" s="248" t="s">
        <v>82</v>
      </c>
      <c r="K6066" s="248" t="s">
        <v>40</v>
      </c>
      <c r="L6066"/>
    </row>
    <row r="6067" spans="2:12" ht="38.25" x14ac:dyDescent="0.25">
      <c r="B6067" s="250" t="s">
        <v>2272</v>
      </c>
      <c r="C6067" s="251" t="s">
        <v>1765</v>
      </c>
      <c r="D6067" s="250" t="s">
        <v>462</v>
      </c>
      <c r="E6067" s="250" t="s">
        <v>1766</v>
      </c>
      <c r="F6067" s="521" t="s">
        <v>4027</v>
      </c>
      <c r="G6067" s="521"/>
      <c r="H6067" s="252" t="s">
        <v>240</v>
      </c>
      <c r="I6067" s="253">
        <v>1</v>
      </c>
      <c r="J6067" s="254">
        <v>798</v>
      </c>
      <c r="K6067" s="254">
        <v>798</v>
      </c>
      <c r="L6067"/>
    </row>
    <row r="6068" spans="2:12" ht="15" x14ac:dyDescent="0.25">
      <c r="B6068" s="247" t="s">
        <v>38</v>
      </c>
      <c r="C6068" s="248" t="s">
        <v>24</v>
      </c>
      <c r="D6068" s="247" t="s">
        <v>50</v>
      </c>
      <c r="E6068" s="247" t="s">
        <v>45</v>
      </c>
      <c r="F6068" s="520" t="s">
        <v>2152</v>
      </c>
      <c r="G6068" s="522"/>
      <c r="H6068" s="249" t="s">
        <v>39</v>
      </c>
      <c r="I6068" s="248" t="s">
        <v>41</v>
      </c>
      <c r="J6068" s="248" t="s">
        <v>82</v>
      </c>
      <c r="K6068" s="248" t="s">
        <v>40</v>
      </c>
      <c r="L6068"/>
    </row>
    <row r="6069" spans="2:12" ht="25.5" x14ac:dyDescent="0.25">
      <c r="B6069" s="255" t="s">
        <v>2273</v>
      </c>
      <c r="C6069" s="256" t="s">
        <v>2165</v>
      </c>
      <c r="D6069" s="255" t="s">
        <v>229</v>
      </c>
      <c r="E6069" s="255" t="s">
        <v>2166</v>
      </c>
      <c r="F6069" s="518" t="s">
        <v>2162</v>
      </c>
      <c r="G6069" s="518"/>
      <c r="H6069" s="257" t="s">
        <v>231</v>
      </c>
      <c r="I6069" s="258">
        <v>1</v>
      </c>
      <c r="J6069" s="259" t="s">
        <v>2222</v>
      </c>
      <c r="K6069" s="270" t="s">
        <v>2222</v>
      </c>
      <c r="L6069"/>
    </row>
    <row r="6070" spans="2:12" ht="38.25" x14ac:dyDescent="0.25">
      <c r="B6070" s="265" t="s">
        <v>2272</v>
      </c>
      <c r="C6070" s="266" t="s">
        <v>4028</v>
      </c>
      <c r="D6070" s="265" t="s">
        <v>462</v>
      </c>
      <c r="E6070" s="265" t="s">
        <v>4029</v>
      </c>
      <c r="F6070" s="524" t="s">
        <v>4002</v>
      </c>
      <c r="G6070" s="524"/>
      <c r="H6070" s="267" t="s">
        <v>284</v>
      </c>
      <c r="I6070" s="268">
        <v>3.0000000000000001E-3</v>
      </c>
      <c r="J6070" s="269" t="s">
        <v>4030</v>
      </c>
      <c r="K6070" s="272" t="s">
        <v>4031</v>
      </c>
      <c r="L6070"/>
    </row>
    <row r="6071" spans="2:12" ht="25.5" x14ac:dyDescent="0.25">
      <c r="B6071" s="255" t="s">
        <v>2273</v>
      </c>
      <c r="C6071" s="256" t="s">
        <v>4032</v>
      </c>
      <c r="D6071" s="255" t="s">
        <v>462</v>
      </c>
      <c r="E6071" s="255" t="s">
        <v>4033</v>
      </c>
      <c r="F6071" s="518" t="s">
        <v>2283</v>
      </c>
      <c r="G6071" s="518"/>
      <c r="H6071" s="257" t="s">
        <v>240</v>
      </c>
      <c r="I6071" s="258">
        <v>1</v>
      </c>
      <c r="J6071" s="259" t="s">
        <v>4034</v>
      </c>
      <c r="K6071" s="270" t="s">
        <v>4034</v>
      </c>
      <c r="L6071"/>
    </row>
    <row r="6072" spans="2:12" ht="25.5" x14ac:dyDescent="0.25">
      <c r="B6072" s="255" t="s">
        <v>2273</v>
      </c>
      <c r="C6072" s="256" t="s">
        <v>2160</v>
      </c>
      <c r="D6072" s="255" t="s">
        <v>229</v>
      </c>
      <c r="E6072" s="255" t="s">
        <v>2161</v>
      </c>
      <c r="F6072" s="518" t="s">
        <v>2162</v>
      </c>
      <c r="G6072" s="518"/>
      <c r="H6072" s="257" t="s">
        <v>231</v>
      </c>
      <c r="I6072" s="258">
        <v>1.5</v>
      </c>
      <c r="J6072" s="259" t="s">
        <v>2220</v>
      </c>
      <c r="K6072" s="270" t="s">
        <v>4035</v>
      </c>
      <c r="L6072"/>
    </row>
    <row r="6073" spans="2:12" ht="15" x14ac:dyDescent="0.25">
      <c r="B6073" s="523" t="s">
        <v>2697</v>
      </c>
      <c r="C6073" s="522"/>
      <c r="D6073" s="522"/>
      <c r="E6073" s="522"/>
      <c r="F6073" s="522"/>
      <c r="G6073" s="522"/>
      <c r="H6073" s="522"/>
      <c r="I6073" s="522"/>
      <c r="J6073" s="522"/>
      <c r="K6073" s="522"/>
      <c r="L6073"/>
    </row>
    <row r="6074" spans="2:12" ht="15" x14ac:dyDescent="0.25">
      <c r="B6074" s="247" t="s">
        <v>38</v>
      </c>
      <c r="C6074" s="248" t="s">
        <v>24</v>
      </c>
      <c r="D6074" s="247" t="s">
        <v>50</v>
      </c>
      <c r="E6074" s="247" t="s">
        <v>45</v>
      </c>
      <c r="F6074" s="520" t="s">
        <v>2152</v>
      </c>
      <c r="G6074" s="522"/>
      <c r="H6074" s="249" t="s">
        <v>39</v>
      </c>
      <c r="I6074" s="248" t="s">
        <v>41</v>
      </c>
      <c r="J6074" s="248" t="s">
        <v>82</v>
      </c>
      <c r="K6074" s="248" t="s">
        <v>40</v>
      </c>
      <c r="L6074"/>
    </row>
    <row r="6075" spans="2:12" ht="25.5" x14ac:dyDescent="0.25">
      <c r="B6075" s="255" t="s">
        <v>2273</v>
      </c>
      <c r="C6075" s="256" t="s">
        <v>2165</v>
      </c>
      <c r="D6075" s="255" t="s">
        <v>229</v>
      </c>
      <c r="E6075" s="255" t="s">
        <v>2166</v>
      </c>
      <c r="F6075" s="518" t="s">
        <v>2162</v>
      </c>
      <c r="G6075" s="518"/>
      <c r="H6075" s="257" t="s">
        <v>231</v>
      </c>
      <c r="I6075" s="258">
        <v>1</v>
      </c>
      <c r="J6075" s="259" t="s">
        <v>2222</v>
      </c>
      <c r="K6075" s="270" t="s">
        <v>2222</v>
      </c>
      <c r="L6075"/>
    </row>
    <row r="6076" spans="2:12" ht="25.5" x14ac:dyDescent="0.25">
      <c r="B6076" s="255" t="s">
        <v>2273</v>
      </c>
      <c r="C6076" s="256" t="s">
        <v>2160</v>
      </c>
      <c r="D6076" s="255" t="s">
        <v>229</v>
      </c>
      <c r="E6076" s="255" t="s">
        <v>2161</v>
      </c>
      <c r="F6076" s="518" t="s">
        <v>2162</v>
      </c>
      <c r="G6076" s="518"/>
      <c r="H6076" s="257" t="s">
        <v>231</v>
      </c>
      <c r="I6076" s="258">
        <v>1.512</v>
      </c>
      <c r="J6076" s="259" t="s">
        <v>2220</v>
      </c>
      <c r="K6076" s="270" t="s">
        <v>4036</v>
      </c>
      <c r="L6076"/>
    </row>
    <row r="6077" spans="2:12" ht="25.5" x14ac:dyDescent="0.25">
      <c r="B6077" s="255" t="s">
        <v>2273</v>
      </c>
      <c r="C6077" s="256" t="s">
        <v>2530</v>
      </c>
      <c r="D6077" s="255" t="s">
        <v>229</v>
      </c>
      <c r="E6077" s="255" t="s">
        <v>2531</v>
      </c>
      <c r="F6077" s="518" t="s">
        <v>2283</v>
      </c>
      <c r="G6077" s="518"/>
      <c r="H6077" s="257" t="s">
        <v>284</v>
      </c>
      <c r="I6077" s="258">
        <v>3.2399999999999998E-3</v>
      </c>
      <c r="J6077" s="259" t="s">
        <v>3616</v>
      </c>
      <c r="K6077" s="270" t="s">
        <v>4037</v>
      </c>
      <c r="L6077"/>
    </row>
    <row r="6078" spans="2:12" ht="25.5" x14ac:dyDescent="0.25">
      <c r="B6078" s="255" t="s">
        <v>2273</v>
      </c>
      <c r="C6078" s="256" t="s">
        <v>2445</v>
      </c>
      <c r="D6078" s="255" t="s">
        <v>229</v>
      </c>
      <c r="E6078" s="255" t="s">
        <v>2446</v>
      </c>
      <c r="F6078" s="518" t="s">
        <v>2283</v>
      </c>
      <c r="G6078" s="518"/>
      <c r="H6078" s="257" t="s">
        <v>360</v>
      </c>
      <c r="I6078" s="258">
        <v>1.3566</v>
      </c>
      <c r="J6078" s="259" t="s">
        <v>2140</v>
      </c>
      <c r="K6078" s="270" t="s">
        <v>4038</v>
      </c>
      <c r="L6078"/>
    </row>
    <row r="6079" spans="2:12" ht="25.5" x14ac:dyDescent="0.25">
      <c r="B6079" s="255" t="s">
        <v>2273</v>
      </c>
      <c r="C6079" s="256" t="s">
        <v>4032</v>
      </c>
      <c r="D6079" s="255" t="s">
        <v>462</v>
      </c>
      <c r="E6079" s="255" t="s">
        <v>4033</v>
      </c>
      <c r="F6079" s="518" t="s">
        <v>2283</v>
      </c>
      <c r="G6079" s="518"/>
      <c r="H6079" s="257" t="s">
        <v>240</v>
      </c>
      <c r="I6079" s="258">
        <v>1</v>
      </c>
      <c r="J6079" s="259" t="s">
        <v>4034</v>
      </c>
      <c r="K6079" s="270" t="s">
        <v>4034</v>
      </c>
      <c r="L6079"/>
    </row>
    <row r="6080" spans="2:12" ht="25.5" x14ac:dyDescent="0.25">
      <c r="B6080" s="260"/>
      <c r="C6080" s="260"/>
      <c r="D6080" s="260"/>
      <c r="E6080" s="260"/>
      <c r="F6080" s="260" t="s">
        <v>2274</v>
      </c>
      <c r="G6080" s="261">
        <v>23.9</v>
      </c>
      <c r="H6080" s="260" t="s">
        <v>2275</v>
      </c>
      <c r="I6080" s="261">
        <v>22.64</v>
      </c>
      <c r="J6080" s="260" t="s">
        <v>2276</v>
      </c>
      <c r="K6080" s="261">
        <v>46.54</v>
      </c>
      <c r="L6080"/>
    </row>
    <row r="6081" spans="2:12" ht="25.5" x14ac:dyDescent="0.25">
      <c r="B6081" s="260"/>
      <c r="C6081" s="260"/>
      <c r="D6081" s="260"/>
      <c r="E6081" s="260"/>
      <c r="F6081" s="260" t="s">
        <v>2277</v>
      </c>
      <c r="G6081" s="261">
        <v>0</v>
      </c>
      <c r="H6081" s="260"/>
      <c r="I6081" s="519" t="s">
        <v>2278</v>
      </c>
      <c r="J6081" s="519"/>
      <c r="K6081" s="261">
        <v>798</v>
      </c>
      <c r="L6081"/>
    </row>
    <row r="6082" spans="2:12" ht="15.75" thickBot="1" x14ac:dyDescent="0.3">
      <c r="B6082" s="222"/>
      <c r="C6082" s="222"/>
      <c r="D6082" s="222"/>
      <c r="E6082" s="222"/>
      <c r="F6082" s="222"/>
      <c r="G6082" s="222"/>
      <c r="H6082" s="222" t="s">
        <v>2279</v>
      </c>
      <c r="I6082" s="262" t="s">
        <v>2074</v>
      </c>
      <c r="J6082" s="222" t="s">
        <v>2280</v>
      </c>
      <c r="K6082" s="263">
        <v>10102.68</v>
      </c>
      <c r="L6082"/>
    </row>
    <row r="6083" spans="2:12" ht="15.75" thickTop="1" x14ac:dyDescent="0.25">
      <c r="B6083" s="264"/>
      <c r="C6083" s="264"/>
      <c r="D6083" s="264"/>
      <c r="E6083" s="264"/>
      <c r="F6083" s="264"/>
      <c r="G6083" s="264"/>
      <c r="H6083" s="264"/>
      <c r="I6083" s="264"/>
      <c r="J6083" s="264"/>
      <c r="K6083" s="264"/>
      <c r="L6083"/>
    </row>
    <row r="6084" spans="2:12" ht="15" x14ac:dyDescent="0.25">
      <c r="B6084" s="247" t="s">
        <v>1767</v>
      </c>
      <c r="C6084" s="248" t="s">
        <v>24</v>
      </c>
      <c r="D6084" s="247" t="s">
        <v>50</v>
      </c>
      <c r="E6084" s="247" t="s">
        <v>45</v>
      </c>
      <c r="F6084" s="520" t="s">
        <v>2152</v>
      </c>
      <c r="G6084" s="520"/>
      <c r="H6084" s="249" t="s">
        <v>39</v>
      </c>
      <c r="I6084" s="248" t="s">
        <v>41</v>
      </c>
      <c r="J6084" s="248" t="s">
        <v>2271</v>
      </c>
      <c r="K6084" s="248" t="s">
        <v>82</v>
      </c>
      <c r="L6084" s="248" t="s">
        <v>40</v>
      </c>
    </row>
    <row r="6085" spans="2:12" ht="38.25" x14ac:dyDescent="0.25">
      <c r="B6085" s="250" t="s">
        <v>2272</v>
      </c>
      <c r="C6085" s="251" t="s">
        <v>1768</v>
      </c>
      <c r="D6085" s="250" t="s">
        <v>229</v>
      </c>
      <c r="E6085" s="250" t="s">
        <v>1769</v>
      </c>
      <c r="F6085" s="521">
        <v>1801</v>
      </c>
      <c r="G6085" s="521"/>
      <c r="H6085" s="252" t="s">
        <v>240</v>
      </c>
      <c r="I6085" s="253">
        <v>1</v>
      </c>
      <c r="J6085" s="254"/>
      <c r="K6085" s="254">
        <v>754.65</v>
      </c>
      <c r="L6085" s="254">
        <v>754.65</v>
      </c>
    </row>
    <row r="6086" spans="2:12" ht="25.5" x14ac:dyDescent="0.25">
      <c r="B6086" s="255" t="s">
        <v>2273</v>
      </c>
      <c r="C6086" s="256" t="s">
        <v>2160</v>
      </c>
      <c r="D6086" s="255" t="s">
        <v>229</v>
      </c>
      <c r="E6086" s="255" t="s">
        <v>2161</v>
      </c>
      <c r="F6086" s="518" t="s">
        <v>2162</v>
      </c>
      <c r="G6086" s="518"/>
      <c r="H6086" s="257" t="s">
        <v>231</v>
      </c>
      <c r="I6086" s="258">
        <v>0.99950000000000006</v>
      </c>
      <c r="J6086" s="258">
        <v>0</v>
      </c>
      <c r="K6086" s="259">
        <v>15.3</v>
      </c>
      <c r="L6086" s="259">
        <v>15.29</v>
      </c>
    </row>
    <row r="6087" spans="2:12" ht="25.5" x14ac:dyDescent="0.25">
      <c r="B6087" s="255" t="s">
        <v>2273</v>
      </c>
      <c r="C6087" s="256" t="s">
        <v>2165</v>
      </c>
      <c r="D6087" s="255" t="s">
        <v>229</v>
      </c>
      <c r="E6087" s="255" t="s">
        <v>2166</v>
      </c>
      <c r="F6087" s="518" t="s">
        <v>2162</v>
      </c>
      <c r="G6087" s="518"/>
      <c r="H6087" s="257" t="s">
        <v>231</v>
      </c>
      <c r="I6087" s="258">
        <v>1.2995000000000001</v>
      </c>
      <c r="J6087" s="258">
        <v>0</v>
      </c>
      <c r="K6087" s="259">
        <v>23.41</v>
      </c>
      <c r="L6087" s="259">
        <v>30.42</v>
      </c>
    </row>
    <row r="6088" spans="2:12" ht="25.5" x14ac:dyDescent="0.25">
      <c r="B6088" s="255" t="s">
        <v>2273</v>
      </c>
      <c r="C6088" s="256" t="s">
        <v>2445</v>
      </c>
      <c r="D6088" s="255" t="s">
        <v>229</v>
      </c>
      <c r="E6088" s="255" t="s">
        <v>2446</v>
      </c>
      <c r="F6088" s="518" t="s">
        <v>2283</v>
      </c>
      <c r="G6088" s="518"/>
      <c r="H6088" s="257" t="s">
        <v>360</v>
      </c>
      <c r="I6088" s="258">
        <v>5</v>
      </c>
      <c r="J6088" s="258">
        <v>0</v>
      </c>
      <c r="K6088" s="259">
        <v>0.64</v>
      </c>
      <c r="L6088" s="259">
        <v>3.2</v>
      </c>
    </row>
    <row r="6089" spans="2:12" ht="25.5" x14ac:dyDescent="0.25">
      <c r="B6089" s="255" t="s">
        <v>2273</v>
      </c>
      <c r="C6089" s="256" t="s">
        <v>3055</v>
      </c>
      <c r="D6089" s="255" t="s">
        <v>229</v>
      </c>
      <c r="E6089" s="255" t="s">
        <v>3056</v>
      </c>
      <c r="F6089" s="518" t="s">
        <v>2283</v>
      </c>
      <c r="G6089" s="518"/>
      <c r="H6089" s="257" t="s">
        <v>240</v>
      </c>
      <c r="I6089" s="258">
        <v>1</v>
      </c>
      <c r="J6089" s="258">
        <v>0</v>
      </c>
      <c r="K6089" s="259">
        <v>703.16</v>
      </c>
      <c r="L6089" s="259">
        <v>703.16</v>
      </c>
    </row>
    <row r="6090" spans="2:12" ht="25.5" x14ac:dyDescent="0.25">
      <c r="B6090" s="255" t="s">
        <v>2273</v>
      </c>
      <c r="C6090" s="256" t="s">
        <v>2530</v>
      </c>
      <c r="D6090" s="255" t="s">
        <v>229</v>
      </c>
      <c r="E6090" s="255" t="s">
        <v>2531</v>
      </c>
      <c r="F6090" s="518" t="s">
        <v>2283</v>
      </c>
      <c r="G6090" s="518"/>
      <c r="H6090" s="257" t="s">
        <v>284</v>
      </c>
      <c r="I6090" s="258">
        <v>1.43E-2</v>
      </c>
      <c r="J6090" s="258">
        <v>0</v>
      </c>
      <c r="K6090" s="259">
        <v>180.8</v>
      </c>
      <c r="L6090" s="259">
        <v>2.59</v>
      </c>
    </row>
    <row r="6091" spans="2:12" ht="25.5" x14ac:dyDescent="0.25">
      <c r="B6091" s="260"/>
      <c r="C6091" s="260"/>
      <c r="D6091" s="260"/>
      <c r="E6091" s="260"/>
      <c r="F6091" s="260"/>
      <c r="G6091" s="260" t="s">
        <v>2274</v>
      </c>
      <c r="H6091" s="261">
        <v>23.48</v>
      </c>
      <c r="I6091" s="260" t="s">
        <v>2275</v>
      </c>
      <c r="J6091" s="261">
        <v>22.23</v>
      </c>
      <c r="K6091" s="260" t="s">
        <v>2276</v>
      </c>
      <c r="L6091" s="261">
        <v>45.71</v>
      </c>
    </row>
    <row r="6092" spans="2:12" ht="25.5" x14ac:dyDescent="0.25">
      <c r="B6092" s="260"/>
      <c r="C6092" s="260"/>
      <c r="D6092" s="260"/>
      <c r="E6092" s="260"/>
      <c r="F6092" s="260"/>
      <c r="G6092" s="260" t="s">
        <v>2277</v>
      </c>
      <c r="H6092" s="261">
        <v>0</v>
      </c>
      <c r="I6092" s="519"/>
      <c r="J6092" s="519" t="s">
        <v>2278</v>
      </c>
      <c r="K6092" s="260"/>
      <c r="L6092" s="261">
        <v>754.65</v>
      </c>
    </row>
    <row r="6093" spans="2:12" ht="13.5" thickBot="1" x14ac:dyDescent="0.3">
      <c r="B6093" s="222"/>
      <c r="C6093" s="222"/>
      <c r="D6093" s="222"/>
      <c r="E6093" s="222"/>
      <c r="F6093" s="222"/>
      <c r="G6093" s="222"/>
      <c r="H6093" s="222"/>
      <c r="I6093" s="222" t="s">
        <v>2279</v>
      </c>
      <c r="J6093" s="262" t="s">
        <v>2063</v>
      </c>
      <c r="K6093" s="222" t="s">
        <v>2280</v>
      </c>
      <c r="L6093" s="263">
        <v>24246.9</v>
      </c>
    </row>
    <row r="6094" spans="2:12" ht="13.5" thickTop="1" x14ac:dyDescent="0.25">
      <c r="B6094" s="264"/>
      <c r="C6094" s="264"/>
      <c r="D6094" s="264"/>
      <c r="E6094" s="264"/>
      <c r="F6094" s="264"/>
      <c r="G6094" s="264"/>
      <c r="H6094" s="264"/>
      <c r="I6094" s="264"/>
      <c r="J6094" s="264"/>
      <c r="K6094" s="264"/>
      <c r="L6094" s="264"/>
    </row>
    <row r="6095" spans="2:12" ht="15" x14ac:dyDescent="0.25">
      <c r="B6095" s="247" t="s">
        <v>1770</v>
      </c>
      <c r="C6095" s="248" t="s">
        <v>24</v>
      </c>
      <c r="D6095" s="247" t="s">
        <v>50</v>
      </c>
      <c r="E6095" s="247" t="s">
        <v>45</v>
      </c>
      <c r="F6095" s="520" t="s">
        <v>2152</v>
      </c>
      <c r="G6095" s="520"/>
      <c r="H6095" s="249" t="s">
        <v>39</v>
      </c>
      <c r="I6095" s="248" t="s">
        <v>41</v>
      </c>
      <c r="J6095" s="248" t="s">
        <v>2271</v>
      </c>
      <c r="K6095" s="248" t="s">
        <v>82</v>
      </c>
      <c r="L6095" s="248" t="s">
        <v>40</v>
      </c>
    </row>
    <row r="6096" spans="2:12" ht="25.5" x14ac:dyDescent="0.25">
      <c r="B6096" s="250" t="s">
        <v>2272</v>
      </c>
      <c r="C6096" s="251" t="s">
        <v>1771</v>
      </c>
      <c r="D6096" s="250" t="s">
        <v>890</v>
      </c>
      <c r="E6096" s="250" t="s">
        <v>1772</v>
      </c>
      <c r="F6096" s="521">
        <v>1503</v>
      </c>
      <c r="G6096" s="521"/>
      <c r="H6096" s="252" t="s">
        <v>240</v>
      </c>
      <c r="I6096" s="253">
        <v>1</v>
      </c>
      <c r="J6096" s="254"/>
      <c r="K6096" s="254">
        <v>783.62</v>
      </c>
      <c r="L6096" s="254">
        <v>783.62</v>
      </c>
    </row>
    <row r="6097" spans="2:12" ht="38.25" x14ac:dyDescent="0.25">
      <c r="B6097" s="255" t="s">
        <v>2273</v>
      </c>
      <c r="C6097" s="256" t="s">
        <v>4039</v>
      </c>
      <c r="D6097" s="255" t="s">
        <v>890</v>
      </c>
      <c r="E6097" s="255" t="s">
        <v>4040</v>
      </c>
      <c r="F6097" s="518" t="s">
        <v>2283</v>
      </c>
      <c r="G6097" s="518"/>
      <c r="H6097" s="257" t="s">
        <v>240</v>
      </c>
      <c r="I6097" s="258">
        <v>1</v>
      </c>
      <c r="J6097" s="258">
        <v>0</v>
      </c>
      <c r="K6097" s="259">
        <v>744.91</v>
      </c>
      <c r="L6097" s="259">
        <v>744.91</v>
      </c>
    </row>
    <row r="6098" spans="2:12" ht="25.5" x14ac:dyDescent="0.25">
      <c r="B6098" s="255" t="s">
        <v>2273</v>
      </c>
      <c r="C6098" s="256" t="s">
        <v>2160</v>
      </c>
      <c r="D6098" s="255" t="s">
        <v>229</v>
      </c>
      <c r="E6098" s="255" t="s">
        <v>2161</v>
      </c>
      <c r="F6098" s="518" t="s">
        <v>2162</v>
      </c>
      <c r="G6098" s="518"/>
      <c r="H6098" s="257" t="s">
        <v>231</v>
      </c>
      <c r="I6098" s="258">
        <v>1</v>
      </c>
      <c r="J6098" s="258">
        <v>0</v>
      </c>
      <c r="K6098" s="259">
        <v>15.3</v>
      </c>
      <c r="L6098" s="259">
        <v>15.3</v>
      </c>
    </row>
    <row r="6099" spans="2:12" ht="25.5" x14ac:dyDescent="0.25">
      <c r="B6099" s="255" t="s">
        <v>2273</v>
      </c>
      <c r="C6099" s="256" t="s">
        <v>2165</v>
      </c>
      <c r="D6099" s="255" t="s">
        <v>229</v>
      </c>
      <c r="E6099" s="255" t="s">
        <v>2166</v>
      </c>
      <c r="F6099" s="518" t="s">
        <v>2162</v>
      </c>
      <c r="G6099" s="518"/>
      <c r="H6099" s="257" t="s">
        <v>231</v>
      </c>
      <c r="I6099" s="258">
        <v>1</v>
      </c>
      <c r="J6099" s="258">
        <v>0</v>
      </c>
      <c r="K6099" s="259">
        <v>23.41</v>
      </c>
      <c r="L6099" s="259">
        <v>23.41</v>
      </c>
    </row>
    <row r="6100" spans="2:12" ht="25.5" x14ac:dyDescent="0.25">
      <c r="B6100" s="260"/>
      <c r="C6100" s="260"/>
      <c r="D6100" s="260"/>
      <c r="E6100" s="260"/>
      <c r="F6100" s="260"/>
      <c r="G6100" s="260" t="s">
        <v>2274</v>
      </c>
      <c r="H6100" s="261">
        <v>19.88</v>
      </c>
      <c r="I6100" s="260" t="s">
        <v>2275</v>
      </c>
      <c r="J6100" s="261">
        <v>18.829999999999998</v>
      </c>
      <c r="K6100" s="260" t="s">
        <v>2276</v>
      </c>
      <c r="L6100" s="261">
        <v>38.71</v>
      </c>
    </row>
    <row r="6101" spans="2:12" ht="25.5" x14ac:dyDescent="0.25">
      <c r="B6101" s="260"/>
      <c r="C6101" s="260"/>
      <c r="D6101" s="260"/>
      <c r="E6101" s="260"/>
      <c r="F6101" s="260"/>
      <c r="G6101" s="260" t="s">
        <v>2277</v>
      </c>
      <c r="H6101" s="261">
        <v>0</v>
      </c>
      <c r="I6101" s="519"/>
      <c r="J6101" s="519" t="s">
        <v>2278</v>
      </c>
      <c r="K6101" s="260"/>
      <c r="L6101" s="261">
        <v>783.62</v>
      </c>
    </row>
    <row r="6102" spans="2:12" ht="13.5" thickBot="1" x14ac:dyDescent="0.3">
      <c r="B6102" s="222"/>
      <c r="C6102" s="222"/>
      <c r="D6102" s="222"/>
      <c r="E6102" s="222"/>
      <c r="F6102" s="222"/>
      <c r="G6102" s="222"/>
      <c r="H6102" s="222"/>
      <c r="I6102" s="222" t="s">
        <v>2279</v>
      </c>
      <c r="J6102" s="262" t="s">
        <v>2109</v>
      </c>
      <c r="K6102" s="222" t="s">
        <v>2280</v>
      </c>
      <c r="L6102" s="263">
        <v>2241.15</v>
      </c>
    </row>
    <row r="6103" spans="2:12" ht="13.5" thickTop="1" x14ac:dyDescent="0.25">
      <c r="B6103" s="264"/>
      <c r="C6103" s="264"/>
      <c r="D6103" s="264"/>
      <c r="E6103" s="264"/>
      <c r="F6103" s="264"/>
      <c r="G6103" s="264"/>
      <c r="H6103" s="264"/>
      <c r="I6103" s="264"/>
      <c r="J6103" s="264"/>
      <c r="K6103" s="264"/>
      <c r="L6103" s="264"/>
    </row>
    <row r="6104" spans="2:12" ht="15" x14ac:dyDescent="0.25">
      <c r="B6104" s="247" t="s">
        <v>1773</v>
      </c>
      <c r="C6104" s="248" t="s">
        <v>24</v>
      </c>
      <c r="D6104" s="247" t="s">
        <v>50</v>
      </c>
      <c r="E6104" s="247" t="s">
        <v>45</v>
      </c>
      <c r="F6104" s="520" t="s">
        <v>2152</v>
      </c>
      <c r="G6104" s="520"/>
      <c r="H6104" s="249" t="s">
        <v>39</v>
      </c>
      <c r="I6104" s="248" t="s">
        <v>41</v>
      </c>
      <c r="J6104" s="248" t="s">
        <v>2271</v>
      </c>
      <c r="K6104" s="248" t="s">
        <v>82</v>
      </c>
      <c r="L6104" s="248" t="s">
        <v>40</v>
      </c>
    </row>
    <row r="6105" spans="2:12" ht="25.5" x14ac:dyDescent="0.25">
      <c r="B6105" s="250" t="s">
        <v>2272</v>
      </c>
      <c r="C6105" s="251" t="s">
        <v>1774</v>
      </c>
      <c r="D6105" s="250" t="s">
        <v>229</v>
      </c>
      <c r="E6105" s="250" t="s">
        <v>1775</v>
      </c>
      <c r="F6105" s="521">
        <v>1803</v>
      </c>
      <c r="G6105" s="521"/>
      <c r="H6105" s="252" t="s">
        <v>240</v>
      </c>
      <c r="I6105" s="253">
        <v>1</v>
      </c>
      <c r="J6105" s="254"/>
      <c r="K6105" s="254">
        <v>350.71</v>
      </c>
      <c r="L6105" s="254">
        <v>350.71</v>
      </c>
    </row>
    <row r="6106" spans="2:12" ht="25.5" x14ac:dyDescent="0.25">
      <c r="B6106" s="255" t="s">
        <v>2273</v>
      </c>
      <c r="C6106" s="256" t="s">
        <v>2530</v>
      </c>
      <c r="D6106" s="255" t="s">
        <v>229</v>
      </c>
      <c r="E6106" s="255" t="s">
        <v>2531</v>
      </c>
      <c r="F6106" s="518" t="s">
        <v>2283</v>
      </c>
      <c r="G6106" s="518"/>
      <c r="H6106" s="257" t="s">
        <v>284</v>
      </c>
      <c r="I6106" s="258">
        <v>2.5000000000000001E-2</v>
      </c>
      <c r="J6106" s="258">
        <v>0</v>
      </c>
      <c r="K6106" s="259">
        <v>180.8</v>
      </c>
      <c r="L6106" s="259">
        <v>4.5199999999999996</v>
      </c>
    </row>
    <row r="6107" spans="2:12" ht="25.5" x14ac:dyDescent="0.25">
      <c r="B6107" s="255" t="s">
        <v>2273</v>
      </c>
      <c r="C6107" s="256" t="s">
        <v>2160</v>
      </c>
      <c r="D6107" s="255" t="s">
        <v>229</v>
      </c>
      <c r="E6107" s="255" t="s">
        <v>2161</v>
      </c>
      <c r="F6107" s="518" t="s">
        <v>2162</v>
      </c>
      <c r="G6107" s="518"/>
      <c r="H6107" s="257" t="s">
        <v>231</v>
      </c>
      <c r="I6107" s="258">
        <v>1.7</v>
      </c>
      <c r="J6107" s="258">
        <v>0</v>
      </c>
      <c r="K6107" s="259">
        <v>15.3</v>
      </c>
      <c r="L6107" s="259">
        <v>26.01</v>
      </c>
    </row>
    <row r="6108" spans="2:12" ht="25.5" x14ac:dyDescent="0.25">
      <c r="B6108" s="255" t="s">
        <v>2273</v>
      </c>
      <c r="C6108" s="256" t="s">
        <v>2165</v>
      </c>
      <c r="D6108" s="255" t="s">
        <v>229</v>
      </c>
      <c r="E6108" s="255" t="s">
        <v>2166</v>
      </c>
      <c r="F6108" s="518" t="s">
        <v>2162</v>
      </c>
      <c r="G6108" s="518"/>
      <c r="H6108" s="257" t="s">
        <v>231</v>
      </c>
      <c r="I6108" s="258">
        <v>1.6</v>
      </c>
      <c r="J6108" s="258">
        <v>0</v>
      </c>
      <c r="K6108" s="259">
        <v>23.41</v>
      </c>
      <c r="L6108" s="259">
        <v>37.46</v>
      </c>
    </row>
    <row r="6109" spans="2:12" ht="25.5" x14ac:dyDescent="0.25">
      <c r="B6109" s="255" t="s">
        <v>2273</v>
      </c>
      <c r="C6109" s="256" t="s">
        <v>4041</v>
      </c>
      <c r="D6109" s="255" t="s">
        <v>229</v>
      </c>
      <c r="E6109" s="255" t="s">
        <v>4042</v>
      </c>
      <c r="F6109" s="518" t="s">
        <v>2283</v>
      </c>
      <c r="G6109" s="518"/>
      <c r="H6109" s="257" t="s">
        <v>240</v>
      </c>
      <c r="I6109" s="258">
        <v>1</v>
      </c>
      <c r="J6109" s="258">
        <v>0</v>
      </c>
      <c r="K6109" s="259">
        <v>278.85000000000002</v>
      </c>
      <c r="L6109" s="259">
        <v>278.85000000000002</v>
      </c>
    </row>
    <row r="6110" spans="2:12" ht="25.5" x14ac:dyDescent="0.25">
      <c r="B6110" s="255" t="s">
        <v>2273</v>
      </c>
      <c r="C6110" s="256" t="s">
        <v>2516</v>
      </c>
      <c r="D6110" s="255" t="s">
        <v>229</v>
      </c>
      <c r="E6110" s="255" t="s">
        <v>2517</v>
      </c>
      <c r="F6110" s="518" t="s">
        <v>2283</v>
      </c>
      <c r="G6110" s="518"/>
      <c r="H6110" s="257" t="s">
        <v>360</v>
      </c>
      <c r="I6110" s="258">
        <v>1</v>
      </c>
      <c r="J6110" s="258">
        <v>0</v>
      </c>
      <c r="K6110" s="259">
        <v>0.94</v>
      </c>
      <c r="L6110" s="259">
        <v>0.94</v>
      </c>
    </row>
    <row r="6111" spans="2:12" ht="25.5" x14ac:dyDescent="0.25">
      <c r="B6111" s="255" t="s">
        <v>2273</v>
      </c>
      <c r="C6111" s="256" t="s">
        <v>2445</v>
      </c>
      <c r="D6111" s="255" t="s">
        <v>229</v>
      </c>
      <c r="E6111" s="255" t="s">
        <v>2446</v>
      </c>
      <c r="F6111" s="518" t="s">
        <v>2283</v>
      </c>
      <c r="G6111" s="518"/>
      <c r="H6111" s="257" t="s">
        <v>360</v>
      </c>
      <c r="I6111" s="258">
        <v>4.5999999999999996</v>
      </c>
      <c r="J6111" s="258">
        <v>0</v>
      </c>
      <c r="K6111" s="259">
        <v>0.64</v>
      </c>
      <c r="L6111" s="259">
        <v>2.94</v>
      </c>
    </row>
    <row r="6112" spans="2:12" ht="25.5" x14ac:dyDescent="0.25">
      <c r="B6112" s="260"/>
      <c r="C6112" s="260"/>
      <c r="D6112" s="260"/>
      <c r="E6112" s="260"/>
      <c r="F6112" s="260"/>
      <c r="G6112" s="260" t="s">
        <v>2274</v>
      </c>
      <c r="H6112" s="261">
        <v>32.590000000000003</v>
      </c>
      <c r="I6112" s="260" t="s">
        <v>2275</v>
      </c>
      <c r="J6112" s="261">
        <v>30.87</v>
      </c>
      <c r="K6112" s="260" t="s">
        <v>2276</v>
      </c>
      <c r="L6112" s="261">
        <v>63.46</v>
      </c>
    </row>
    <row r="6113" spans="2:12" ht="25.5" x14ac:dyDescent="0.25">
      <c r="B6113" s="260"/>
      <c r="C6113" s="260"/>
      <c r="D6113" s="260"/>
      <c r="E6113" s="260"/>
      <c r="F6113" s="260"/>
      <c r="G6113" s="260" t="s">
        <v>2277</v>
      </c>
      <c r="H6113" s="261">
        <v>0</v>
      </c>
      <c r="I6113" s="519"/>
      <c r="J6113" s="519" t="s">
        <v>2278</v>
      </c>
      <c r="K6113" s="260"/>
      <c r="L6113" s="261">
        <v>350.71</v>
      </c>
    </row>
    <row r="6114" spans="2:12" ht="13.5" thickBot="1" x14ac:dyDescent="0.3">
      <c r="B6114" s="222"/>
      <c r="C6114" s="222"/>
      <c r="D6114" s="222"/>
      <c r="E6114" s="222"/>
      <c r="F6114" s="222"/>
      <c r="G6114" s="222"/>
      <c r="H6114" s="222"/>
      <c r="I6114" s="222" t="s">
        <v>2279</v>
      </c>
      <c r="J6114" s="262" t="s">
        <v>2092</v>
      </c>
      <c r="K6114" s="222" t="s">
        <v>2280</v>
      </c>
      <c r="L6114" s="263">
        <v>5499.13</v>
      </c>
    </row>
    <row r="6115" spans="2:12" ht="13.5" thickTop="1" x14ac:dyDescent="0.25">
      <c r="B6115" s="264"/>
      <c r="C6115" s="264"/>
      <c r="D6115" s="264"/>
      <c r="E6115" s="264"/>
      <c r="F6115" s="264"/>
      <c r="G6115" s="264"/>
      <c r="H6115" s="264"/>
      <c r="I6115" s="264"/>
      <c r="J6115" s="264"/>
      <c r="K6115" s="264"/>
      <c r="L6115" s="264"/>
    </row>
    <row r="6116" spans="2:12" ht="15" x14ac:dyDescent="0.25">
      <c r="B6116" s="247" t="s">
        <v>1776</v>
      </c>
      <c r="C6116" s="248" t="s">
        <v>24</v>
      </c>
      <c r="D6116" s="247" t="s">
        <v>50</v>
      </c>
      <c r="E6116" s="247" t="s">
        <v>45</v>
      </c>
      <c r="F6116" s="520" t="s">
        <v>2152</v>
      </c>
      <c r="G6116" s="520"/>
      <c r="H6116" s="249" t="s">
        <v>39</v>
      </c>
      <c r="I6116" s="248" t="s">
        <v>41</v>
      </c>
      <c r="J6116" s="248" t="s">
        <v>2271</v>
      </c>
      <c r="K6116" s="248" t="s">
        <v>82</v>
      </c>
      <c r="L6116" s="248" t="s">
        <v>40</v>
      </c>
    </row>
    <row r="6117" spans="2:12" ht="51" x14ac:dyDescent="0.25">
      <c r="B6117" s="250" t="s">
        <v>2272</v>
      </c>
      <c r="C6117" s="251" t="s">
        <v>1777</v>
      </c>
      <c r="D6117" s="250" t="s">
        <v>229</v>
      </c>
      <c r="E6117" s="250" t="s">
        <v>1778</v>
      </c>
      <c r="F6117" s="521">
        <v>1801</v>
      </c>
      <c r="G6117" s="521"/>
      <c r="H6117" s="252" t="s">
        <v>240</v>
      </c>
      <c r="I6117" s="253">
        <v>1</v>
      </c>
      <c r="J6117" s="254"/>
      <c r="K6117" s="254">
        <v>682.38</v>
      </c>
      <c r="L6117" s="254">
        <v>682.38</v>
      </c>
    </row>
    <row r="6118" spans="2:12" ht="25.5" x14ac:dyDescent="0.25">
      <c r="B6118" s="255" t="s">
        <v>2273</v>
      </c>
      <c r="C6118" s="256" t="s">
        <v>2165</v>
      </c>
      <c r="D6118" s="255" t="s">
        <v>229</v>
      </c>
      <c r="E6118" s="255" t="s">
        <v>2166</v>
      </c>
      <c r="F6118" s="518" t="s">
        <v>2162</v>
      </c>
      <c r="G6118" s="518"/>
      <c r="H6118" s="257" t="s">
        <v>231</v>
      </c>
      <c r="I6118" s="258">
        <v>1.3727</v>
      </c>
      <c r="J6118" s="258">
        <v>0</v>
      </c>
      <c r="K6118" s="259">
        <v>23.41</v>
      </c>
      <c r="L6118" s="259">
        <v>32.130000000000003</v>
      </c>
    </row>
    <row r="6119" spans="2:12" ht="25.5" x14ac:dyDescent="0.25">
      <c r="B6119" s="255" t="s">
        <v>2273</v>
      </c>
      <c r="C6119" s="256" t="s">
        <v>2160</v>
      </c>
      <c r="D6119" s="255" t="s">
        <v>229</v>
      </c>
      <c r="E6119" s="255" t="s">
        <v>2161</v>
      </c>
      <c r="F6119" s="518" t="s">
        <v>2162</v>
      </c>
      <c r="G6119" s="518"/>
      <c r="H6119" s="257" t="s">
        <v>231</v>
      </c>
      <c r="I6119" s="258">
        <v>1.0860000000000001</v>
      </c>
      <c r="J6119" s="258">
        <v>0</v>
      </c>
      <c r="K6119" s="259">
        <v>15.3</v>
      </c>
      <c r="L6119" s="259">
        <v>16.62</v>
      </c>
    </row>
    <row r="6120" spans="2:12" ht="25.5" x14ac:dyDescent="0.25">
      <c r="B6120" s="255" t="s">
        <v>2273</v>
      </c>
      <c r="C6120" s="256" t="s">
        <v>2445</v>
      </c>
      <c r="D6120" s="255" t="s">
        <v>229</v>
      </c>
      <c r="E6120" s="255" t="s">
        <v>2446</v>
      </c>
      <c r="F6120" s="518" t="s">
        <v>2283</v>
      </c>
      <c r="G6120" s="518"/>
      <c r="H6120" s="257" t="s">
        <v>360</v>
      </c>
      <c r="I6120" s="258">
        <v>3.7955999999999999</v>
      </c>
      <c r="J6120" s="258">
        <v>0</v>
      </c>
      <c r="K6120" s="259">
        <v>0.64</v>
      </c>
      <c r="L6120" s="259">
        <v>2.4300000000000002</v>
      </c>
    </row>
    <row r="6121" spans="2:12" ht="25.5" x14ac:dyDescent="0.25">
      <c r="B6121" s="255" t="s">
        <v>2273</v>
      </c>
      <c r="C6121" s="256" t="s">
        <v>3051</v>
      </c>
      <c r="D6121" s="255" t="s">
        <v>229</v>
      </c>
      <c r="E6121" s="255" t="s">
        <v>3052</v>
      </c>
      <c r="F6121" s="518" t="s">
        <v>2283</v>
      </c>
      <c r="G6121" s="518"/>
      <c r="H6121" s="257" t="s">
        <v>240</v>
      </c>
      <c r="I6121" s="258">
        <v>1</v>
      </c>
      <c r="J6121" s="258">
        <v>0</v>
      </c>
      <c r="K6121" s="259">
        <v>629.27</v>
      </c>
      <c r="L6121" s="259">
        <v>629.27</v>
      </c>
    </row>
    <row r="6122" spans="2:12" ht="25.5" x14ac:dyDescent="0.25">
      <c r="B6122" s="255" t="s">
        <v>2273</v>
      </c>
      <c r="C6122" s="256" t="s">
        <v>2530</v>
      </c>
      <c r="D6122" s="255" t="s">
        <v>229</v>
      </c>
      <c r="E6122" s="255" t="s">
        <v>2531</v>
      </c>
      <c r="F6122" s="518" t="s">
        <v>2283</v>
      </c>
      <c r="G6122" s="518"/>
      <c r="H6122" s="257" t="s">
        <v>284</v>
      </c>
      <c r="I6122" s="258">
        <v>1.0800000000000001E-2</v>
      </c>
      <c r="J6122" s="258">
        <v>0</v>
      </c>
      <c r="K6122" s="259">
        <v>180.8</v>
      </c>
      <c r="L6122" s="259">
        <v>1.95</v>
      </c>
    </row>
    <row r="6123" spans="2:12" ht="25.5" x14ac:dyDescent="0.25">
      <c r="B6123" s="260"/>
      <c r="C6123" s="260"/>
      <c r="D6123" s="260"/>
      <c r="E6123" s="260"/>
      <c r="F6123" s="260"/>
      <c r="G6123" s="260" t="s">
        <v>2274</v>
      </c>
      <c r="H6123" s="261">
        <v>25.03</v>
      </c>
      <c r="I6123" s="260" t="s">
        <v>2275</v>
      </c>
      <c r="J6123" s="261">
        <v>23.71</v>
      </c>
      <c r="K6123" s="260" t="s">
        <v>2276</v>
      </c>
      <c r="L6123" s="261">
        <v>48.74</v>
      </c>
    </row>
    <row r="6124" spans="2:12" ht="25.5" x14ac:dyDescent="0.25">
      <c r="B6124" s="260"/>
      <c r="C6124" s="260"/>
      <c r="D6124" s="260"/>
      <c r="E6124" s="260"/>
      <c r="F6124" s="260"/>
      <c r="G6124" s="260" t="s">
        <v>2277</v>
      </c>
      <c r="H6124" s="261">
        <v>0</v>
      </c>
      <c r="I6124" s="519"/>
      <c r="J6124" s="519" t="s">
        <v>2278</v>
      </c>
      <c r="K6124" s="260"/>
      <c r="L6124" s="261">
        <v>682.38</v>
      </c>
    </row>
    <row r="6125" spans="2:12" ht="13.5" thickBot="1" x14ac:dyDescent="0.3">
      <c r="B6125" s="222"/>
      <c r="C6125" s="222"/>
      <c r="D6125" s="222"/>
      <c r="E6125" s="222"/>
      <c r="F6125" s="222"/>
      <c r="G6125" s="222"/>
      <c r="H6125" s="222"/>
      <c r="I6125" s="222" t="s">
        <v>2279</v>
      </c>
      <c r="J6125" s="262" t="s">
        <v>2070</v>
      </c>
      <c r="K6125" s="222" t="s">
        <v>2280</v>
      </c>
      <c r="L6125" s="263">
        <v>12726.39</v>
      </c>
    </row>
    <row r="6126" spans="2:12" ht="13.5" thickTop="1" x14ac:dyDescent="0.25">
      <c r="B6126" s="264"/>
      <c r="C6126" s="264"/>
      <c r="D6126" s="264"/>
      <c r="E6126" s="264"/>
      <c r="F6126" s="264"/>
      <c r="G6126" s="264"/>
      <c r="H6126" s="264"/>
      <c r="I6126" s="264"/>
      <c r="J6126" s="264"/>
      <c r="K6126" s="264"/>
      <c r="L6126" s="264"/>
    </row>
    <row r="6127" spans="2:12" ht="15" x14ac:dyDescent="0.25">
      <c r="B6127" s="247" t="s">
        <v>1779</v>
      </c>
      <c r="C6127" s="248" t="s">
        <v>24</v>
      </c>
      <c r="D6127" s="247" t="s">
        <v>50</v>
      </c>
      <c r="E6127" s="247" t="s">
        <v>45</v>
      </c>
      <c r="F6127" s="520" t="s">
        <v>2152</v>
      </c>
      <c r="G6127" s="520"/>
      <c r="H6127" s="249" t="s">
        <v>39</v>
      </c>
      <c r="I6127" s="248" t="s">
        <v>41</v>
      </c>
      <c r="J6127" s="248" t="s">
        <v>2271</v>
      </c>
      <c r="K6127" s="248" t="s">
        <v>82</v>
      </c>
      <c r="L6127" s="248" t="s">
        <v>40</v>
      </c>
    </row>
    <row r="6128" spans="2:12" ht="25.5" x14ac:dyDescent="0.25">
      <c r="B6128" s="250" t="s">
        <v>2272</v>
      </c>
      <c r="C6128" s="251" t="s">
        <v>1780</v>
      </c>
      <c r="D6128" s="250" t="s">
        <v>229</v>
      </c>
      <c r="E6128" s="250" t="s">
        <v>1781</v>
      </c>
      <c r="F6128" s="521">
        <v>1801</v>
      </c>
      <c r="G6128" s="521"/>
      <c r="H6128" s="252" t="s">
        <v>240</v>
      </c>
      <c r="I6128" s="253">
        <v>1</v>
      </c>
      <c r="J6128" s="254"/>
      <c r="K6128" s="254">
        <v>872.91</v>
      </c>
      <c r="L6128" s="254">
        <v>872.91</v>
      </c>
    </row>
    <row r="6129" spans="2:12" ht="25.5" x14ac:dyDescent="0.25">
      <c r="B6129" s="255" t="s">
        <v>2273</v>
      </c>
      <c r="C6129" s="256" t="s">
        <v>2530</v>
      </c>
      <c r="D6129" s="255" t="s">
        <v>229</v>
      </c>
      <c r="E6129" s="255" t="s">
        <v>2531</v>
      </c>
      <c r="F6129" s="518" t="s">
        <v>2283</v>
      </c>
      <c r="G6129" s="518"/>
      <c r="H6129" s="257" t="s">
        <v>284</v>
      </c>
      <c r="I6129" s="258">
        <v>1.0800000000000001E-2</v>
      </c>
      <c r="J6129" s="258">
        <v>0</v>
      </c>
      <c r="K6129" s="259">
        <v>180.8</v>
      </c>
      <c r="L6129" s="259">
        <v>1.95</v>
      </c>
    </row>
    <row r="6130" spans="2:12" ht="25.5" x14ac:dyDescent="0.25">
      <c r="B6130" s="255" t="s">
        <v>2273</v>
      </c>
      <c r="C6130" s="256" t="s">
        <v>2445</v>
      </c>
      <c r="D6130" s="255" t="s">
        <v>229</v>
      </c>
      <c r="E6130" s="255" t="s">
        <v>2446</v>
      </c>
      <c r="F6130" s="518" t="s">
        <v>2283</v>
      </c>
      <c r="G6130" s="518"/>
      <c r="H6130" s="257" t="s">
        <v>360</v>
      </c>
      <c r="I6130" s="258">
        <v>3.7955999999999999</v>
      </c>
      <c r="J6130" s="258">
        <v>0</v>
      </c>
      <c r="K6130" s="259">
        <v>0.64</v>
      </c>
      <c r="L6130" s="259">
        <v>2.4300000000000002</v>
      </c>
    </row>
    <row r="6131" spans="2:12" ht="25.5" x14ac:dyDescent="0.25">
      <c r="B6131" s="255" t="s">
        <v>2273</v>
      </c>
      <c r="C6131" s="256" t="s">
        <v>2165</v>
      </c>
      <c r="D6131" s="255" t="s">
        <v>229</v>
      </c>
      <c r="E6131" s="255" t="s">
        <v>2166</v>
      </c>
      <c r="F6131" s="518" t="s">
        <v>2162</v>
      </c>
      <c r="G6131" s="518"/>
      <c r="H6131" s="257" t="s">
        <v>231</v>
      </c>
      <c r="I6131" s="258">
        <v>1.3727</v>
      </c>
      <c r="J6131" s="258">
        <v>0</v>
      </c>
      <c r="K6131" s="259">
        <v>23.41</v>
      </c>
      <c r="L6131" s="259">
        <v>32.130000000000003</v>
      </c>
    </row>
    <row r="6132" spans="2:12" ht="25.5" x14ac:dyDescent="0.25">
      <c r="B6132" s="255" t="s">
        <v>2273</v>
      </c>
      <c r="C6132" s="256" t="s">
        <v>2160</v>
      </c>
      <c r="D6132" s="255" t="s">
        <v>229</v>
      </c>
      <c r="E6132" s="255" t="s">
        <v>2161</v>
      </c>
      <c r="F6132" s="518" t="s">
        <v>2162</v>
      </c>
      <c r="G6132" s="518"/>
      <c r="H6132" s="257" t="s">
        <v>231</v>
      </c>
      <c r="I6132" s="258">
        <v>1.0860000000000001</v>
      </c>
      <c r="J6132" s="258">
        <v>0</v>
      </c>
      <c r="K6132" s="259">
        <v>15.3</v>
      </c>
      <c r="L6132" s="259">
        <v>16.62</v>
      </c>
    </row>
    <row r="6133" spans="2:12" ht="25.5" x14ac:dyDescent="0.25">
      <c r="B6133" s="255" t="s">
        <v>2273</v>
      </c>
      <c r="C6133" s="256" t="s">
        <v>3053</v>
      </c>
      <c r="D6133" s="255" t="s">
        <v>229</v>
      </c>
      <c r="E6133" s="255" t="s">
        <v>3054</v>
      </c>
      <c r="F6133" s="518" t="s">
        <v>2283</v>
      </c>
      <c r="G6133" s="518"/>
      <c r="H6133" s="257" t="s">
        <v>240</v>
      </c>
      <c r="I6133" s="258">
        <v>1</v>
      </c>
      <c r="J6133" s="258">
        <v>0</v>
      </c>
      <c r="K6133" s="259">
        <v>819.8</v>
      </c>
      <c r="L6133" s="259">
        <v>819.8</v>
      </c>
    </row>
    <row r="6134" spans="2:12" ht="25.5" x14ac:dyDescent="0.25">
      <c r="B6134" s="260"/>
      <c r="C6134" s="260"/>
      <c r="D6134" s="260"/>
      <c r="E6134" s="260"/>
      <c r="F6134" s="260"/>
      <c r="G6134" s="260" t="s">
        <v>2274</v>
      </c>
      <c r="H6134" s="261">
        <v>25.03</v>
      </c>
      <c r="I6134" s="260" t="s">
        <v>2275</v>
      </c>
      <c r="J6134" s="261">
        <v>23.71</v>
      </c>
      <c r="K6134" s="260" t="s">
        <v>2276</v>
      </c>
      <c r="L6134" s="261">
        <v>48.74</v>
      </c>
    </row>
    <row r="6135" spans="2:12" ht="25.5" x14ac:dyDescent="0.25">
      <c r="B6135" s="260"/>
      <c r="C6135" s="260"/>
      <c r="D6135" s="260"/>
      <c r="E6135" s="260"/>
      <c r="F6135" s="260"/>
      <c r="G6135" s="260" t="s">
        <v>2277</v>
      </c>
      <c r="H6135" s="261">
        <v>0</v>
      </c>
      <c r="I6135" s="519"/>
      <c r="J6135" s="519" t="s">
        <v>2278</v>
      </c>
      <c r="K6135" s="260"/>
      <c r="L6135" s="261">
        <v>872.91</v>
      </c>
    </row>
    <row r="6136" spans="2:12" ht="13.5" thickBot="1" x14ac:dyDescent="0.3">
      <c r="B6136" s="222"/>
      <c r="C6136" s="222"/>
      <c r="D6136" s="222"/>
      <c r="E6136" s="222"/>
      <c r="F6136" s="222"/>
      <c r="G6136" s="222"/>
      <c r="H6136" s="222"/>
      <c r="I6136" s="222" t="s">
        <v>2279</v>
      </c>
      <c r="J6136" s="262" t="s">
        <v>2100</v>
      </c>
      <c r="K6136" s="222" t="s">
        <v>2280</v>
      </c>
      <c r="L6136" s="263">
        <v>3378.16</v>
      </c>
    </row>
    <row r="6137" spans="2:12" ht="13.5" thickTop="1" x14ac:dyDescent="0.25">
      <c r="B6137" s="264"/>
      <c r="C6137" s="264"/>
      <c r="D6137" s="264"/>
      <c r="E6137" s="264"/>
      <c r="F6137" s="264"/>
      <c r="G6137" s="264"/>
      <c r="H6137" s="264"/>
      <c r="I6137" s="264"/>
      <c r="J6137" s="264"/>
      <c r="K6137" s="264"/>
      <c r="L6137" s="264"/>
    </row>
    <row r="6138" spans="2:12" ht="15" x14ac:dyDescent="0.25">
      <c r="B6138" s="247" t="s">
        <v>1782</v>
      </c>
      <c r="C6138" s="248" t="s">
        <v>24</v>
      </c>
      <c r="D6138" s="247" t="s">
        <v>50</v>
      </c>
      <c r="E6138" s="247" t="s">
        <v>45</v>
      </c>
      <c r="F6138" s="520" t="s">
        <v>2152</v>
      </c>
      <c r="G6138" s="520"/>
      <c r="H6138" s="249" t="s">
        <v>39</v>
      </c>
      <c r="I6138" s="248" t="s">
        <v>41</v>
      </c>
      <c r="J6138" s="248" t="s">
        <v>82</v>
      </c>
      <c r="K6138" s="248" t="s">
        <v>40</v>
      </c>
      <c r="L6138"/>
    </row>
    <row r="6139" spans="2:12" ht="38.25" x14ac:dyDescent="0.25">
      <c r="B6139" s="250" t="s">
        <v>2272</v>
      </c>
      <c r="C6139" s="251" t="s">
        <v>1783</v>
      </c>
      <c r="D6139" s="250" t="s">
        <v>462</v>
      </c>
      <c r="E6139" s="250" t="s">
        <v>1784</v>
      </c>
      <c r="F6139" s="521" t="s">
        <v>4027</v>
      </c>
      <c r="G6139" s="521"/>
      <c r="H6139" s="252" t="s">
        <v>240</v>
      </c>
      <c r="I6139" s="253">
        <v>1</v>
      </c>
      <c r="J6139" s="254">
        <v>394.67</v>
      </c>
      <c r="K6139" s="254">
        <v>394.67</v>
      </c>
      <c r="L6139"/>
    </row>
    <row r="6140" spans="2:12" ht="15" x14ac:dyDescent="0.25">
      <c r="B6140" s="247" t="s">
        <v>38</v>
      </c>
      <c r="C6140" s="248" t="s">
        <v>24</v>
      </c>
      <c r="D6140" s="247" t="s">
        <v>50</v>
      </c>
      <c r="E6140" s="247" t="s">
        <v>45</v>
      </c>
      <c r="F6140" s="520" t="s">
        <v>2152</v>
      </c>
      <c r="G6140" s="522"/>
      <c r="H6140" s="249" t="s">
        <v>39</v>
      </c>
      <c r="I6140" s="248" t="s">
        <v>41</v>
      </c>
      <c r="J6140" s="248" t="s">
        <v>82</v>
      </c>
      <c r="K6140" s="248" t="s">
        <v>40</v>
      </c>
      <c r="L6140"/>
    </row>
    <row r="6141" spans="2:12" ht="25.5" x14ac:dyDescent="0.25">
      <c r="B6141" s="255" t="s">
        <v>2273</v>
      </c>
      <c r="C6141" s="256" t="s">
        <v>2165</v>
      </c>
      <c r="D6141" s="255" t="s">
        <v>229</v>
      </c>
      <c r="E6141" s="255" t="s">
        <v>2166</v>
      </c>
      <c r="F6141" s="518" t="s">
        <v>2162</v>
      </c>
      <c r="G6141" s="518"/>
      <c r="H6141" s="257" t="s">
        <v>231</v>
      </c>
      <c r="I6141" s="258">
        <v>1</v>
      </c>
      <c r="J6141" s="259" t="s">
        <v>2222</v>
      </c>
      <c r="K6141" s="270" t="s">
        <v>2222</v>
      </c>
      <c r="L6141"/>
    </row>
    <row r="6142" spans="2:12" ht="25.5" x14ac:dyDescent="0.25">
      <c r="B6142" s="255" t="s">
        <v>2273</v>
      </c>
      <c r="C6142" s="256" t="s">
        <v>2160</v>
      </c>
      <c r="D6142" s="255" t="s">
        <v>229</v>
      </c>
      <c r="E6142" s="255" t="s">
        <v>2161</v>
      </c>
      <c r="F6142" s="518" t="s">
        <v>2162</v>
      </c>
      <c r="G6142" s="518"/>
      <c r="H6142" s="257" t="s">
        <v>231</v>
      </c>
      <c r="I6142" s="258">
        <v>1.5</v>
      </c>
      <c r="J6142" s="259" t="s">
        <v>2220</v>
      </c>
      <c r="K6142" s="270" t="s">
        <v>4035</v>
      </c>
      <c r="L6142"/>
    </row>
    <row r="6143" spans="2:12" ht="38.25" x14ac:dyDescent="0.25">
      <c r="B6143" s="265" t="s">
        <v>2272</v>
      </c>
      <c r="C6143" s="266" t="s">
        <v>4028</v>
      </c>
      <c r="D6143" s="265" t="s">
        <v>462</v>
      </c>
      <c r="E6143" s="265" t="s">
        <v>4029</v>
      </c>
      <c r="F6143" s="524" t="s">
        <v>4002</v>
      </c>
      <c r="G6143" s="524"/>
      <c r="H6143" s="267" t="s">
        <v>284</v>
      </c>
      <c r="I6143" s="268">
        <v>3.0000000000000001E-3</v>
      </c>
      <c r="J6143" s="269" t="s">
        <v>4030</v>
      </c>
      <c r="K6143" s="272" t="s">
        <v>4031</v>
      </c>
      <c r="L6143"/>
    </row>
    <row r="6144" spans="2:12" ht="38.25" x14ac:dyDescent="0.25">
      <c r="B6144" s="255" t="s">
        <v>2273</v>
      </c>
      <c r="C6144" s="256" t="s">
        <v>4043</v>
      </c>
      <c r="D6144" s="255" t="s">
        <v>462</v>
      </c>
      <c r="E6144" s="255" t="s">
        <v>4044</v>
      </c>
      <c r="F6144" s="518" t="s">
        <v>2283</v>
      </c>
      <c r="G6144" s="518"/>
      <c r="H6144" s="257" t="s">
        <v>240</v>
      </c>
      <c r="I6144" s="258">
        <v>1</v>
      </c>
      <c r="J6144" s="259" t="s">
        <v>4045</v>
      </c>
      <c r="K6144" s="270" t="s">
        <v>4045</v>
      </c>
      <c r="L6144"/>
    </row>
    <row r="6145" spans="2:12" ht="15" x14ac:dyDescent="0.25">
      <c r="B6145" s="523" t="s">
        <v>2697</v>
      </c>
      <c r="C6145" s="522"/>
      <c r="D6145" s="522"/>
      <c r="E6145" s="522"/>
      <c r="F6145" s="522"/>
      <c r="G6145" s="522"/>
      <c r="H6145" s="522"/>
      <c r="I6145" s="522"/>
      <c r="J6145" s="522"/>
      <c r="K6145" s="522"/>
      <c r="L6145"/>
    </row>
    <row r="6146" spans="2:12" ht="15" x14ac:dyDescent="0.25">
      <c r="B6146" s="247" t="s">
        <v>38</v>
      </c>
      <c r="C6146" s="248" t="s">
        <v>24</v>
      </c>
      <c r="D6146" s="247" t="s">
        <v>50</v>
      </c>
      <c r="E6146" s="247" t="s">
        <v>45</v>
      </c>
      <c r="F6146" s="520" t="s">
        <v>2152</v>
      </c>
      <c r="G6146" s="522"/>
      <c r="H6146" s="249" t="s">
        <v>39</v>
      </c>
      <c r="I6146" s="248" t="s">
        <v>41</v>
      </c>
      <c r="J6146" s="248" t="s">
        <v>82</v>
      </c>
      <c r="K6146" s="248" t="s">
        <v>40</v>
      </c>
      <c r="L6146"/>
    </row>
    <row r="6147" spans="2:12" ht="25.5" x14ac:dyDescent="0.25">
      <c r="B6147" s="255" t="s">
        <v>2273</v>
      </c>
      <c r="C6147" s="256" t="s">
        <v>2165</v>
      </c>
      <c r="D6147" s="255" t="s">
        <v>229</v>
      </c>
      <c r="E6147" s="255" t="s">
        <v>2166</v>
      </c>
      <c r="F6147" s="518" t="s">
        <v>2162</v>
      </c>
      <c r="G6147" s="518"/>
      <c r="H6147" s="257" t="s">
        <v>231</v>
      </c>
      <c r="I6147" s="258">
        <v>1</v>
      </c>
      <c r="J6147" s="259" t="s">
        <v>2222</v>
      </c>
      <c r="K6147" s="270" t="s">
        <v>2222</v>
      </c>
      <c r="L6147"/>
    </row>
    <row r="6148" spans="2:12" ht="25.5" x14ac:dyDescent="0.25">
      <c r="B6148" s="255" t="s">
        <v>2273</v>
      </c>
      <c r="C6148" s="256" t="s">
        <v>2160</v>
      </c>
      <c r="D6148" s="255" t="s">
        <v>229</v>
      </c>
      <c r="E6148" s="255" t="s">
        <v>2161</v>
      </c>
      <c r="F6148" s="518" t="s">
        <v>2162</v>
      </c>
      <c r="G6148" s="518"/>
      <c r="H6148" s="257" t="s">
        <v>231</v>
      </c>
      <c r="I6148" s="258">
        <v>1.512</v>
      </c>
      <c r="J6148" s="259" t="s">
        <v>2220</v>
      </c>
      <c r="K6148" s="270" t="s">
        <v>4036</v>
      </c>
      <c r="L6148"/>
    </row>
    <row r="6149" spans="2:12" ht="25.5" x14ac:dyDescent="0.25">
      <c r="B6149" s="255" t="s">
        <v>2273</v>
      </c>
      <c r="C6149" s="256" t="s">
        <v>2530</v>
      </c>
      <c r="D6149" s="255" t="s">
        <v>229</v>
      </c>
      <c r="E6149" s="255" t="s">
        <v>2531</v>
      </c>
      <c r="F6149" s="518" t="s">
        <v>2283</v>
      </c>
      <c r="G6149" s="518"/>
      <c r="H6149" s="257" t="s">
        <v>284</v>
      </c>
      <c r="I6149" s="258">
        <v>3.2399999999999998E-3</v>
      </c>
      <c r="J6149" s="259" t="s">
        <v>3616</v>
      </c>
      <c r="K6149" s="270" t="s">
        <v>4037</v>
      </c>
      <c r="L6149"/>
    </row>
    <row r="6150" spans="2:12" ht="25.5" x14ac:dyDescent="0.25">
      <c r="B6150" s="255" t="s">
        <v>2273</v>
      </c>
      <c r="C6150" s="256" t="s">
        <v>2445</v>
      </c>
      <c r="D6150" s="255" t="s">
        <v>229</v>
      </c>
      <c r="E6150" s="255" t="s">
        <v>2446</v>
      </c>
      <c r="F6150" s="518" t="s">
        <v>2283</v>
      </c>
      <c r="G6150" s="518"/>
      <c r="H6150" s="257" t="s">
        <v>360</v>
      </c>
      <c r="I6150" s="258">
        <v>1.3566</v>
      </c>
      <c r="J6150" s="259" t="s">
        <v>2140</v>
      </c>
      <c r="K6150" s="270" t="s">
        <v>4038</v>
      </c>
      <c r="L6150"/>
    </row>
    <row r="6151" spans="2:12" ht="38.25" x14ac:dyDescent="0.25">
      <c r="B6151" s="255" t="s">
        <v>2273</v>
      </c>
      <c r="C6151" s="256" t="s">
        <v>4043</v>
      </c>
      <c r="D6151" s="255" t="s">
        <v>462</v>
      </c>
      <c r="E6151" s="255" t="s">
        <v>4044</v>
      </c>
      <c r="F6151" s="518" t="s">
        <v>2283</v>
      </c>
      <c r="G6151" s="518"/>
      <c r="H6151" s="257" t="s">
        <v>240</v>
      </c>
      <c r="I6151" s="258">
        <v>1</v>
      </c>
      <c r="J6151" s="259" t="s">
        <v>4045</v>
      </c>
      <c r="K6151" s="270" t="s">
        <v>4045</v>
      </c>
      <c r="L6151"/>
    </row>
    <row r="6152" spans="2:12" ht="25.5" x14ac:dyDescent="0.25">
      <c r="B6152" s="260"/>
      <c r="C6152" s="260"/>
      <c r="D6152" s="260"/>
      <c r="E6152" s="260"/>
      <c r="F6152" s="260" t="s">
        <v>2274</v>
      </c>
      <c r="G6152" s="261">
        <v>23.9</v>
      </c>
      <c r="H6152" s="260" t="s">
        <v>2275</v>
      </c>
      <c r="I6152" s="261">
        <v>22.64</v>
      </c>
      <c r="J6152" s="260" t="s">
        <v>2276</v>
      </c>
      <c r="K6152" s="261">
        <v>46.54</v>
      </c>
      <c r="L6152"/>
    </row>
    <row r="6153" spans="2:12" ht="25.5" x14ac:dyDescent="0.25">
      <c r="B6153" s="260"/>
      <c r="C6153" s="260"/>
      <c r="D6153" s="260"/>
      <c r="E6153" s="260"/>
      <c r="F6153" s="260" t="s">
        <v>2277</v>
      </c>
      <c r="G6153" s="261">
        <v>0</v>
      </c>
      <c r="H6153" s="260"/>
      <c r="I6153" s="519" t="s">
        <v>2278</v>
      </c>
      <c r="J6153" s="519"/>
      <c r="K6153" s="261">
        <v>394.67</v>
      </c>
      <c r="L6153"/>
    </row>
    <row r="6154" spans="2:12" ht="15.75" thickBot="1" x14ac:dyDescent="0.3">
      <c r="B6154" s="222"/>
      <c r="C6154" s="222"/>
      <c r="D6154" s="222"/>
      <c r="E6154" s="222"/>
      <c r="F6154" s="222"/>
      <c r="G6154" s="222"/>
      <c r="H6154" s="222" t="s">
        <v>2279</v>
      </c>
      <c r="I6154" s="262" t="s">
        <v>4046</v>
      </c>
      <c r="J6154" s="222" t="s">
        <v>2280</v>
      </c>
      <c r="K6154" s="263">
        <v>3473.1</v>
      </c>
      <c r="L6154"/>
    </row>
    <row r="6155" spans="2:12" ht="15.75" thickTop="1" x14ac:dyDescent="0.25">
      <c r="B6155" s="264"/>
      <c r="C6155" s="264"/>
      <c r="D6155" s="264"/>
      <c r="E6155" s="264"/>
      <c r="F6155" s="264"/>
      <c r="G6155" s="264"/>
      <c r="H6155" s="264"/>
      <c r="I6155" s="264"/>
      <c r="J6155" s="264"/>
      <c r="K6155" s="264"/>
      <c r="L6155"/>
    </row>
    <row r="6156" spans="2:12" x14ac:dyDescent="0.25">
      <c r="B6156" s="244" t="s">
        <v>1785</v>
      </c>
      <c r="C6156" s="244"/>
      <c r="D6156" s="244"/>
      <c r="E6156" s="244" t="s">
        <v>1786</v>
      </c>
      <c r="F6156" s="244"/>
      <c r="G6156" s="525"/>
      <c r="H6156" s="525"/>
      <c r="I6156" s="244"/>
      <c r="J6156" s="245"/>
      <c r="K6156" s="244"/>
      <c r="L6156" s="246">
        <v>1780.93</v>
      </c>
    </row>
    <row r="6157" spans="2:12" ht="15" x14ac:dyDescent="0.25">
      <c r="B6157" s="247" t="s">
        <v>1787</v>
      </c>
      <c r="C6157" s="248" t="s">
        <v>24</v>
      </c>
      <c r="D6157" s="247" t="s">
        <v>50</v>
      </c>
      <c r="E6157" s="247" t="s">
        <v>45</v>
      </c>
      <c r="F6157" s="520" t="s">
        <v>2152</v>
      </c>
      <c r="G6157" s="520"/>
      <c r="H6157" s="249" t="s">
        <v>39</v>
      </c>
      <c r="I6157" s="248" t="s">
        <v>41</v>
      </c>
      <c r="J6157" s="248" t="s">
        <v>82</v>
      </c>
      <c r="K6157" s="248" t="s">
        <v>40</v>
      </c>
      <c r="L6157"/>
    </row>
    <row r="6158" spans="2:12" ht="25.5" x14ac:dyDescent="0.25">
      <c r="B6158" s="250" t="s">
        <v>2272</v>
      </c>
      <c r="C6158" s="251" t="s">
        <v>1788</v>
      </c>
      <c r="D6158" s="250" t="s">
        <v>462</v>
      </c>
      <c r="E6158" s="250" t="s">
        <v>1789</v>
      </c>
      <c r="F6158" s="521" t="s">
        <v>3059</v>
      </c>
      <c r="G6158" s="521"/>
      <c r="H6158" s="252" t="s">
        <v>268</v>
      </c>
      <c r="I6158" s="253">
        <v>1</v>
      </c>
      <c r="J6158" s="254">
        <v>176.68</v>
      </c>
      <c r="K6158" s="254">
        <v>176.68</v>
      </c>
      <c r="L6158"/>
    </row>
    <row r="6159" spans="2:12" ht="15" x14ac:dyDescent="0.25">
      <c r="B6159" s="247" t="s">
        <v>38</v>
      </c>
      <c r="C6159" s="248" t="s">
        <v>24</v>
      </c>
      <c r="D6159" s="247" t="s">
        <v>50</v>
      </c>
      <c r="E6159" s="247" t="s">
        <v>45</v>
      </c>
      <c r="F6159" s="520" t="s">
        <v>2152</v>
      </c>
      <c r="G6159" s="522"/>
      <c r="H6159" s="249" t="s">
        <v>39</v>
      </c>
      <c r="I6159" s="248" t="s">
        <v>41</v>
      </c>
      <c r="J6159" s="248" t="s">
        <v>82</v>
      </c>
      <c r="K6159" s="248" t="s">
        <v>40</v>
      </c>
      <c r="L6159"/>
    </row>
    <row r="6160" spans="2:12" ht="15" x14ac:dyDescent="0.25">
      <c r="B6160" s="255" t="s">
        <v>2273</v>
      </c>
      <c r="C6160" s="256" t="s">
        <v>4047</v>
      </c>
      <c r="D6160" s="255" t="s">
        <v>462</v>
      </c>
      <c r="E6160" s="255" t="s">
        <v>4048</v>
      </c>
      <c r="F6160" s="518" t="s">
        <v>2283</v>
      </c>
      <c r="G6160" s="518"/>
      <c r="H6160" s="257" t="s">
        <v>268</v>
      </c>
      <c r="I6160" s="258">
        <v>1</v>
      </c>
      <c r="J6160" s="259" t="s">
        <v>4049</v>
      </c>
      <c r="K6160" s="270" t="s">
        <v>4049</v>
      </c>
      <c r="L6160"/>
    </row>
    <row r="6161" spans="2:12" ht="25.5" x14ac:dyDescent="0.25">
      <c r="B6161" s="255" t="s">
        <v>2273</v>
      </c>
      <c r="C6161" s="256" t="s">
        <v>2169</v>
      </c>
      <c r="D6161" s="255" t="s">
        <v>229</v>
      </c>
      <c r="E6161" s="255" t="s">
        <v>2170</v>
      </c>
      <c r="F6161" s="518" t="s">
        <v>2162</v>
      </c>
      <c r="G6161" s="518"/>
      <c r="H6161" s="257" t="s">
        <v>231</v>
      </c>
      <c r="I6161" s="258">
        <v>2.5</v>
      </c>
      <c r="J6161" s="259" t="s">
        <v>2222</v>
      </c>
      <c r="K6161" s="270" t="s">
        <v>4050</v>
      </c>
      <c r="L6161"/>
    </row>
    <row r="6162" spans="2:12" ht="25.5" x14ac:dyDescent="0.25">
      <c r="B6162" s="255" t="s">
        <v>2273</v>
      </c>
      <c r="C6162" s="256" t="s">
        <v>2160</v>
      </c>
      <c r="D6162" s="255" t="s">
        <v>229</v>
      </c>
      <c r="E6162" s="255" t="s">
        <v>2161</v>
      </c>
      <c r="F6162" s="518" t="s">
        <v>2162</v>
      </c>
      <c r="G6162" s="518"/>
      <c r="H6162" s="257" t="s">
        <v>231</v>
      </c>
      <c r="I6162" s="258">
        <v>2.5</v>
      </c>
      <c r="J6162" s="259" t="s">
        <v>2220</v>
      </c>
      <c r="K6162" s="270" t="s">
        <v>4051</v>
      </c>
      <c r="L6162"/>
    </row>
    <row r="6163" spans="2:12" ht="15" x14ac:dyDescent="0.25">
      <c r="B6163" s="523" t="s">
        <v>2697</v>
      </c>
      <c r="C6163" s="522"/>
      <c r="D6163" s="522"/>
      <c r="E6163" s="522"/>
      <c r="F6163" s="522"/>
      <c r="G6163" s="522"/>
      <c r="H6163" s="522"/>
      <c r="I6163" s="522"/>
      <c r="J6163" s="522"/>
      <c r="K6163" s="522"/>
      <c r="L6163"/>
    </row>
    <row r="6164" spans="2:12" ht="15" x14ac:dyDescent="0.25">
      <c r="B6164" s="247" t="s">
        <v>38</v>
      </c>
      <c r="C6164" s="248" t="s">
        <v>24</v>
      </c>
      <c r="D6164" s="247" t="s">
        <v>50</v>
      </c>
      <c r="E6164" s="247" t="s">
        <v>45</v>
      </c>
      <c r="F6164" s="520" t="s">
        <v>2152</v>
      </c>
      <c r="G6164" s="522"/>
      <c r="H6164" s="249" t="s">
        <v>39</v>
      </c>
      <c r="I6164" s="248" t="s">
        <v>41</v>
      </c>
      <c r="J6164" s="248" t="s">
        <v>82</v>
      </c>
      <c r="K6164" s="248" t="s">
        <v>40</v>
      </c>
      <c r="L6164"/>
    </row>
    <row r="6165" spans="2:12" ht="15" x14ac:dyDescent="0.25">
      <c r="B6165" s="255" t="s">
        <v>2273</v>
      </c>
      <c r="C6165" s="256" t="s">
        <v>4047</v>
      </c>
      <c r="D6165" s="255" t="s">
        <v>462</v>
      </c>
      <c r="E6165" s="255" t="s">
        <v>4048</v>
      </c>
      <c r="F6165" s="518" t="s">
        <v>2283</v>
      </c>
      <c r="G6165" s="518"/>
      <c r="H6165" s="257" t="s">
        <v>268</v>
      </c>
      <c r="I6165" s="258">
        <v>1</v>
      </c>
      <c r="J6165" s="259" t="s">
        <v>4049</v>
      </c>
      <c r="K6165" s="270" t="s">
        <v>4049</v>
      </c>
      <c r="L6165"/>
    </row>
    <row r="6166" spans="2:12" ht="25.5" x14ac:dyDescent="0.25">
      <c r="B6166" s="255" t="s">
        <v>2273</v>
      </c>
      <c r="C6166" s="256" t="s">
        <v>2169</v>
      </c>
      <c r="D6166" s="255" t="s">
        <v>229</v>
      </c>
      <c r="E6166" s="255" t="s">
        <v>2170</v>
      </c>
      <c r="F6166" s="518" t="s">
        <v>2162</v>
      </c>
      <c r="G6166" s="518"/>
      <c r="H6166" s="257" t="s">
        <v>231</v>
      </c>
      <c r="I6166" s="258">
        <v>2.5</v>
      </c>
      <c r="J6166" s="259" t="s">
        <v>2222</v>
      </c>
      <c r="K6166" s="270" t="s">
        <v>4050</v>
      </c>
      <c r="L6166"/>
    </row>
    <row r="6167" spans="2:12" ht="25.5" x14ac:dyDescent="0.25">
      <c r="B6167" s="255" t="s">
        <v>2273</v>
      </c>
      <c r="C6167" s="256" t="s">
        <v>2160</v>
      </c>
      <c r="D6167" s="255" t="s">
        <v>229</v>
      </c>
      <c r="E6167" s="255" t="s">
        <v>2161</v>
      </c>
      <c r="F6167" s="518" t="s">
        <v>2162</v>
      </c>
      <c r="G6167" s="518"/>
      <c r="H6167" s="257" t="s">
        <v>231</v>
      </c>
      <c r="I6167" s="258">
        <v>2.5</v>
      </c>
      <c r="J6167" s="259" t="s">
        <v>2220</v>
      </c>
      <c r="K6167" s="270" t="s">
        <v>4051</v>
      </c>
      <c r="L6167"/>
    </row>
    <row r="6168" spans="2:12" ht="25.5" x14ac:dyDescent="0.25">
      <c r="B6168" s="260"/>
      <c r="C6168" s="260"/>
      <c r="D6168" s="260"/>
      <c r="E6168" s="260"/>
      <c r="F6168" s="260" t="s">
        <v>2274</v>
      </c>
      <c r="G6168" s="261">
        <v>49.7</v>
      </c>
      <c r="H6168" s="260" t="s">
        <v>2275</v>
      </c>
      <c r="I6168" s="261">
        <v>47.08</v>
      </c>
      <c r="J6168" s="260" t="s">
        <v>2276</v>
      </c>
      <c r="K6168" s="261">
        <v>96.78</v>
      </c>
      <c r="L6168"/>
    </row>
    <row r="6169" spans="2:12" ht="25.5" x14ac:dyDescent="0.25">
      <c r="B6169" s="260"/>
      <c r="C6169" s="260"/>
      <c r="D6169" s="260"/>
      <c r="E6169" s="260"/>
      <c r="F6169" s="260" t="s">
        <v>2277</v>
      </c>
      <c r="G6169" s="261">
        <v>0</v>
      </c>
      <c r="H6169" s="260"/>
      <c r="I6169" s="519" t="s">
        <v>2278</v>
      </c>
      <c r="J6169" s="519"/>
      <c r="K6169" s="261">
        <v>176.68</v>
      </c>
      <c r="L6169"/>
    </row>
    <row r="6170" spans="2:12" ht="15.75" thickBot="1" x14ac:dyDescent="0.3">
      <c r="B6170" s="222"/>
      <c r="C6170" s="222"/>
      <c r="D6170" s="222"/>
      <c r="E6170" s="222"/>
      <c r="F6170" s="222"/>
      <c r="G6170" s="222"/>
      <c r="H6170" s="222" t="s">
        <v>2279</v>
      </c>
      <c r="I6170" s="262" t="s">
        <v>2119</v>
      </c>
      <c r="J6170" s="222" t="s">
        <v>2280</v>
      </c>
      <c r="K6170" s="263">
        <v>1780.93</v>
      </c>
      <c r="L6170"/>
    </row>
    <row r="6171" spans="2:12" ht="15.75" thickTop="1" x14ac:dyDescent="0.25">
      <c r="B6171" s="264"/>
      <c r="C6171" s="264"/>
      <c r="D6171" s="264"/>
      <c r="E6171" s="264"/>
      <c r="F6171" s="264"/>
      <c r="G6171" s="264"/>
      <c r="H6171" s="264"/>
      <c r="I6171" s="264"/>
      <c r="J6171" s="264"/>
      <c r="K6171" s="264"/>
      <c r="L6171"/>
    </row>
    <row r="6172" spans="2:12" x14ac:dyDescent="0.25">
      <c r="B6172" s="244" t="s">
        <v>117</v>
      </c>
      <c r="C6172" s="244"/>
      <c r="D6172" s="244"/>
      <c r="E6172" s="244" t="s">
        <v>207</v>
      </c>
      <c r="F6172" s="244"/>
      <c r="G6172" s="525"/>
      <c r="H6172" s="525"/>
      <c r="I6172" s="244"/>
      <c r="J6172" s="245"/>
      <c r="K6172" s="244"/>
      <c r="L6172" s="246">
        <v>4142.12</v>
      </c>
    </row>
    <row r="6173" spans="2:12" ht="15" x14ac:dyDescent="0.25">
      <c r="B6173" s="247" t="s">
        <v>1790</v>
      </c>
      <c r="C6173" s="248" t="s">
        <v>24</v>
      </c>
      <c r="D6173" s="247" t="s">
        <v>50</v>
      </c>
      <c r="E6173" s="247" t="s">
        <v>45</v>
      </c>
      <c r="F6173" s="520" t="s">
        <v>2152</v>
      </c>
      <c r="G6173" s="520"/>
      <c r="H6173" s="249" t="s">
        <v>39</v>
      </c>
      <c r="I6173" s="248" t="s">
        <v>41</v>
      </c>
      <c r="J6173" s="248" t="s">
        <v>2271</v>
      </c>
      <c r="K6173" s="248" t="s">
        <v>82</v>
      </c>
      <c r="L6173" s="248" t="s">
        <v>40</v>
      </c>
    </row>
    <row r="6174" spans="2:12" ht="25.5" x14ac:dyDescent="0.25">
      <c r="B6174" s="250" t="s">
        <v>2272</v>
      </c>
      <c r="C6174" s="251" t="s">
        <v>1791</v>
      </c>
      <c r="D6174" s="250" t="s">
        <v>229</v>
      </c>
      <c r="E6174" s="250" t="s">
        <v>1792</v>
      </c>
      <c r="F6174" s="521">
        <v>1901</v>
      </c>
      <c r="G6174" s="521"/>
      <c r="H6174" s="252" t="s">
        <v>240</v>
      </c>
      <c r="I6174" s="253">
        <v>1</v>
      </c>
      <c r="J6174" s="254"/>
      <c r="K6174" s="254">
        <v>184.95</v>
      </c>
      <c r="L6174" s="254">
        <v>184.95</v>
      </c>
    </row>
    <row r="6175" spans="2:12" ht="25.5" x14ac:dyDescent="0.25">
      <c r="B6175" s="255" t="s">
        <v>2273</v>
      </c>
      <c r="C6175" s="256" t="s">
        <v>4052</v>
      </c>
      <c r="D6175" s="255" t="s">
        <v>229</v>
      </c>
      <c r="E6175" s="255" t="s">
        <v>4053</v>
      </c>
      <c r="F6175" s="518" t="s">
        <v>2283</v>
      </c>
      <c r="G6175" s="518"/>
      <c r="H6175" s="257" t="s">
        <v>240</v>
      </c>
      <c r="I6175" s="258">
        <v>1</v>
      </c>
      <c r="J6175" s="258">
        <v>0</v>
      </c>
      <c r="K6175" s="259">
        <v>184.95</v>
      </c>
      <c r="L6175" s="259">
        <v>184.95</v>
      </c>
    </row>
    <row r="6176" spans="2:12" ht="25.5" x14ac:dyDescent="0.25">
      <c r="B6176" s="260"/>
      <c r="C6176" s="260"/>
      <c r="D6176" s="260"/>
      <c r="E6176" s="260"/>
      <c r="F6176" s="260"/>
      <c r="G6176" s="260" t="s">
        <v>2274</v>
      </c>
      <c r="H6176" s="261">
        <v>0</v>
      </c>
      <c r="I6176" s="260" t="s">
        <v>2275</v>
      </c>
      <c r="J6176" s="261">
        <v>0</v>
      </c>
      <c r="K6176" s="260" t="s">
        <v>2276</v>
      </c>
      <c r="L6176" s="261">
        <v>0</v>
      </c>
    </row>
    <row r="6177" spans="2:12" ht="25.5" x14ac:dyDescent="0.25">
      <c r="B6177" s="260"/>
      <c r="C6177" s="260"/>
      <c r="D6177" s="260"/>
      <c r="E6177" s="260"/>
      <c r="F6177" s="260"/>
      <c r="G6177" s="260" t="s">
        <v>2277</v>
      </c>
      <c r="H6177" s="261">
        <v>0</v>
      </c>
      <c r="I6177" s="519"/>
      <c r="J6177" s="519" t="s">
        <v>2278</v>
      </c>
      <c r="K6177" s="260"/>
      <c r="L6177" s="261">
        <v>184.95</v>
      </c>
    </row>
    <row r="6178" spans="2:12" ht="13.5" thickBot="1" x14ac:dyDescent="0.3">
      <c r="B6178" s="222"/>
      <c r="C6178" s="222"/>
      <c r="D6178" s="222"/>
      <c r="E6178" s="222"/>
      <c r="F6178" s="222"/>
      <c r="G6178" s="222"/>
      <c r="H6178" s="222"/>
      <c r="I6178" s="222" t="s">
        <v>2279</v>
      </c>
      <c r="J6178" s="262" t="s">
        <v>2100</v>
      </c>
      <c r="K6178" s="222" t="s">
        <v>2280</v>
      </c>
      <c r="L6178" s="263">
        <v>715.76</v>
      </c>
    </row>
    <row r="6179" spans="2:12" ht="13.5" thickTop="1" x14ac:dyDescent="0.25">
      <c r="B6179" s="264"/>
      <c r="C6179" s="264"/>
      <c r="D6179" s="264"/>
      <c r="E6179" s="264"/>
      <c r="F6179" s="264"/>
      <c r="G6179" s="264"/>
      <c r="H6179" s="264"/>
      <c r="I6179" s="264"/>
      <c r="J6179" s="264"/>
      <c r="K6179" s="264"/>
      <c r="L6179" s="264"/>
    </row>
    <row r="6180" spans="2:12" ht="15" x14ac:dyDescent="0.25">
      <c r="B6180" s="247" t="s">
        <v>1793</v>
      </c>
      <c r="C6180" s="248" t="s">
        <v>24</v>
      </c>
      <c r="D6180" s="247" t="s">
        <v>50</v>
      </c>
      <c r="E6180" s="247" t="s">
        <v>45</v>
      </c>
      <c r="F6180" s="520" t="s">
        <v>2152</v>
      </c>
      <c r="G6180" s="520"/>
      <c r="H6180" s="249" t="s">
        <v>39</v>
      </c>
      <c r="I6180" s="248" t="s">
        <v>41</v>
      </c>
      <c r="J6180" s="248" t="s">
        <v>82</v>
      </c>
      <c r="K6180" s="248" t="s">
        <v>40</v>
      </c>
      <c r="L6180"/>
    </row>
    <row r="6181" spans="2:12" ht="25.5" x14ac:dyDescent="0.25">
      <c r="B6181" s="250" t="s">
        <v>2272</v>
      </c>
      <c r="C6181" s="251" t="s">
        <v>1794</v>
      </c>
      <c r="D6181" s="250" t="s">
        <v>462</v>
      </c>
      <c r="E6181" s="250" t="s">
        <v>1795</v>
      </c>
      <c r="F6181" s="521" t="s">
        <v>3063</v>
      </c>
      <c r="G6181" s="521"/>
      <c r="H6181" s="252" t="s">
        <v>240</v>
      </c>
      <c r="I6181" s="253">
        <v>1</v>
      </c>
      <c r="J6181" s="254">
        <v>571.05999999999995</v>
      </c>
      <c r="K6181" s="254">
        <v>571.05999999999995</v>
      </c>
      <c r="L6181"/>
    </row>
    <row r="6182" spans="2:12" ht="15" x14ac:dyDescent="0.25">
      <c r="B6182" s="247" t="s">
        <v>38</v>
      </c>
      <c r="C6182" s="248" t="s">
        <v>24</v>
      </c>
      <c r="D6182" s="247" t="s">
        <v>50</v>
      </c>
      <c r="E6182" s="247" t="s">
        <v>45</v>
      </c>
      <c r="F6182" s="520" t="s">
        <v>2152</v>
      </c>
      <c r="G6182" s="522"/>
      <c r="H6182" s="249" t="s">
        <v>39</v>
      </c>
      <c r="I6182" s="248" t="s">
        <v>41</v>
      </c>
      <c r="J6182" s="248" t="s">
        <v>82</v>
      </c>
      <c r="K6182" s="248" t="s">
        <v>40</v>
      </c>
      <c r="L6182"/>
    </row>
    <row r="6183" spans="2:12" ht="15" x14ac:dyDescent="0.25">
      <c r="B6183" s="255" t="s">
        <v>2273</v>
      </c>
      <c r="C6183" s="256" t="s">
        <v>3064</v>
      </c>
      <c r="D6183" s="255" t="s">
        <v>462</v>
      </c>
      <c r="E6183" s="255" t="s">
        <v>3065</v>
      </c>
      <c r="F6183" s="518" t="s">
        <v>2283</v>
      </c>
      <c r="G6183" s="518"/>
      <c r="H6183" s="257" t="s">
        <v>240</v>
      </c>
      <c r="I6183" s="258">
        <v>1</v>
      </c>
      <c r="J6183" s="259" t="s">
        <v>4054</v>
      </c>
      <c r="K6183" s="270" t="s">
        <v>4054</v>
      </c>
      <c r="L6183"/>
    </row>
    <row r="6184" spans="2:12" ht="25.5" x14ac:dyDescent="0.25">
      <c r="B6184" s="255" t="s">
        <v>2273</v>
      </c>
      <c r="C6184" s="256" t="s">
        <v>2160</v>
      </c>
      <c r="D6184" s="255" t="s">
        <v>229</v>
      </c>
      <c r="E6184" s="255" t="s">
        <v>2161</v>
      </c>
      <c r="F6184" s="518" t="s">
        <v>2162</v>
      </c>
      <c r="G6184" s="518"/>
      <c r="H6184" s="257" t="s">
        <v>231</v>
      </c>
      <c r="I6184" s="258">
        <v>0.3</v>
      </c>
      <c r="J6184" s="259" t="s">
        <v>2220</v>
      </c>
      <c r="K6184" s="270" t="s">
        <v>3722</v>
      </c>
      <c r="L6184"/>
    </row>
    <row r="6185" spans="2:12" ht="25.5" x14ac:dyDescent="0.25">
      <c r="B6185" s="255" t="s">
        <v>2273</v>
      </c>
      <c r="C6185" s="256" t="s">
        <v>2165</v>
      </c>
      <c r="D6185" s="255" t="s">
        <v>229</v>
      </c>
      <c r="E6185" s="255" t="s">
        <v>2166</v>
      </c>
      <c r="F6185" s="518" t="s">
        <v>2162</v>
      </c>
      <c r="G6185" s="518"/>
      <c r="H6185" s="257" t="s">
        <v>231</v>
      </c>
      <c r="I6185" s="258">
        <v>0.3</v>
      </c>
      <c r="J6185" s="259" t="s">
        <v>2222</v>
      </c>
      <c r="K6185" s="270" t="s">
        <v>3835</v>
      </c>
      <c r="L6185"/>
    </row>
    <row r="6186" spans="2:12" ht="15" x14ac:dyDescent="0.25">
      <c r="B6186" s="523" t="s">
        <v>2697</v>
      </c>
      <c r="C6186" s="522"/>
      <c r="D6186" s="522"/>
      <c r="E6186" s="522"/>
      <c r="F6186" s="522"/>
      <c r="G6186" s="522"/>
      <c r="H6186" s="522"/>
      <c r="I6186" s="522"/>
      <c r="J6186" s="522"/>
      <c r="K6186" s="522"/>
      <c r="L6186"/>
    </row>
    <row r="6187" spans="2:12" ht="15" x14ac:dyDescent="0.25">
      <c r="B6187" s="247" t="s">
        <v>38</v>
      </c>
      <c r="C6187" s="248" t="s">
        <v>24</v>
      </c>
      <c r="D6187" s="247" t="s">
        <v>50</v>
      </c>
      <c r="E6187" s="247" t="s">
        <v>45</v>
      </c>
      <c r="F6187" s="520" t="s">
        <v>2152</v>
      </c>
      <c r="G6187" s="522"/>
      <c r="H6187" s="249" t="s">
        <v>39</v>
      </c>
      <c r="I6187" s="248" t="s">
        <v>41</v>
      </c>
      <c r="J6187" s="248" t="s">
        <v>82</v>
      </c>
      <c r="K6187" s="248" t="s">
        <v>40</v>
      </c>
      <c r="L6187"/>
    </row>
    <row r="6188" spans="2:12" ht="15" x14ac:dyDescent="0.25">
      <c r="B6188" s="255" t="s">
        <v>2273</v>
      </c>
      <c r="C6188" s="256" t="s">
        <v>3064</v>
      </c>
      <c r="D6188" s="255" t="s">
        <v>462</v>
      </c>
      <c r="E6188" s="255" t="s">
        <v>3065</v>
      </c>
      <c r="F6188" s="518" t="s">
        <v>2283</v>
      </c>
      <c r="G6188" s="518"/>
      <c r="H6188" s="257" t="s">
        <v>240</v>
      </c>
      <c r="I6188" s="258">
        <v>1</v>
      </c>
      <c r="J6188" s="259" t="s">
        <v>4054</v>
      </c>
      <c r="K6188" s="270" t="s">
        <v>4054</v>
      </c>
      <c r="L6188"/>
    </row>
    <row r="6189" spans="2:12" ht="25.5" x14ac:dyDescent="0.25">
      <c r="B6189" s="255" t="s">
        <v>2273</v>
      </c>
      <c r="C6189" s="256" t="s">
        <v>2160</v>
      </c>
      <c r="D6189" s="255" t="s">
        <v>229</v>
      </c>
      <c r="E6189" s="255" t="s">
        <v>2161</v>
      </c>
      <c r="F6189" s="518" t="s">
        <v>2162</v>
      </c>
      <c r="G6189" s="518"/>
      <c r="H6189" s="257" t="s">
        <v>231</v>
      </c>
      <c r="I6189" s="258">
        <v>0.3</v>
      </c>
      <c r="J6189" s="259" t="s">
        <v>2220</v>
      </c>
      <c r="K6189" s="270" t="s">
        <v>3722</v>
      </c>
      <c r="L6189"/>
    </row>
    <row r="6190" spans="2:12" ht="25.5" x14ac:dyDescent="0.25">
      <c r="B6190" s="255" t="s">
        <v>2273</v>
      </c>
      <c r="C6190" s="256" t="s">
        <v>2165</v>
      </c>
      <c r="D6190" s="255" t="s">
        <v>229</v>
      </c>
      <c r="E6190" s="255" t="s">
        <v>2166</v>
      </c>
      <c r="F6190" s="518" t="s">
        <v>2162</v>
      </c>
      <c r="G6190" s="518"/>
      <c r="H6190" s="257" t="s">
        <v>231</v>
      </c>
      <c r="I6190" s="258">
        <v>0.3</v>
      </c>
      <c r="J6190" s="259" t="s">
        <v>2222</v>
      </c>
      <c r="K6190" s="270" t="s">
        <v>3835</v>
      </c>
      <c r="L6190"/>
    </row>
    <row r="6191" spans="2:12" ht="25.5" x14ac:dyDescent="0.25">
      <c r="B6191" s="260"/>
      <c r="C6191" s="260"/>
      <c r="D6191" s="260"/>
      <c r="E6191" s="260"/>
      <c r="F6191" s="260" t="s">
        <v>2274</v>
      </c>
      <c r="G6191" s="261">
        <v>5.96</v>
      </c>
      <c r="H6191" s="260" t="s">
        <v>2275</v>
      </c>
      <c r="I6191" s="261">
        <v>5.65</v>
      </c>
      <c r="J6191" s="260" t="s">
        <v>2276</v>
      </c>
      <c r="K6191" s="261">
        <v>11.61</v>
      </c>
      <c r="L6191"/>
    </row>
    <row r="6192" spans="2:12" ht="25.5" x14ac:dyDescent="0.25">
      <c r="B6192" s="260"/>
      <c r="C6192" s="260"/>
      <c r="D6192" s="260"/>
      <c r="E6192" s="260"/>
      <c r="F6192" s="260" t="s">
        <v>2277</v>
      </c>
      <c r="G6192" s="261">
        <v>0</v>
      </c>
      <c r="H6192" s="260"/>
      <c r="I6192" s="519" t="s">
        <v>2278</v>
      </c>
      <c r="J6192" s="519"/>
      <c r="K6192" s="261">
        <v>571.05999999999995</v>
      </c>
      <c r="L6192"/>
    </row>
    <row r="6193" spans="2:12" ht="15.75" thickBot="1" x14ac:dyDescent="0.3">
      <c r="B6193" s="222"/>
      <c r="C6193" s="222"/>
      <c r="D6193" s="222"/>
      <c r="E6193" s="222"/>
      <c r="F6193" s="222"/>
      <c r="G6193" s="222"/>
      <c r="H6193" s="222" t="s">
        <v>2279</v>
      </c>
      <c r="I6193" s="262" t="s">
        <v>2728</v>
      </c>
      <c r="J6193" s="222" t="s">
        <v>2280</v>
      </c>
      <c r="K6193" s="263">
        <v>3426.36</v>
      </c>
      <c r="L6193"/>
    </row>
    <row r="6194" spans="2:12" ht="15.75" thickTop="1" x14ac:dyDescent="0.25">
      <c r="B6194" s="264"/>
      <c r="C6194" s="264"/>
      <c r="D6194" s="264"/>
      <c r="E6194" s="264"/>
      <c r="F6194" s="264"/>
      <c r="G6194" s="264"/>
      <c r="H6194" s="264"/>
      <c r="I6194" s="264"/>
      <c r="J6194" s="264"/>
      <c r="K6194" s="264"/>
      <c r="L6194"/>
    </row>
    <row r="6195" spans="2:12" x14ac:dyDescent="0.25">
      <c r="B6195" s="244" t="s">
        <v>118</v>
      </c>
      <c r="C6195" s="244"/>
      <c r="D6195" s="244"/>
      <c r="E6195" s="244" t="s">
        <v>190</v>
      </c>
      <c r="F6195" s="244"/>
      <c r="G6195" s="525"/>
      <c r="H6195" s="525"/>
      <c r="I6195" s="244"/>
      <c r="J6195" s="245"/>
      <c r="K6195" s="244"/>
      <c r="L6195" s="246">
        <v>16483.080000000002</v>
      </c>
    </row>
    <row r="6196" spans="2:12" ht="15" x14ac:dyDescent="0.25">
      <c r="B6196" s="247" t="s">
        <v>1796</v>
      </c>
      <c r="C6196" s="248" t="s">
        <v>24</v>
      </c>
      <c r="D6196" s="247" t="s">
        <v>50</v>
      </c>
      <c r="E6196" s="247" t="s">
        <v>45</v>
      </c>
      <c r="F6196" s="520" t="s">
        <v>2152</v>
      </c>
      <c r="G6196" s="520"/>
      <c r="H6196" s="249" t="s">
        <v>39</v>
      </c>
      <c r="I6196" s="248" t="s">
        <v>41</v>
      </c>
      <c r="J6196" s="248" t="s">
        <v>2271</v>
      </c>
      <c r="K6196" s="248" t="s">
        <v>82</v>
      </c>
      <c r="L6196" s="248" t="s">
        <v>40</v>
      </c>
    </row>
    <row r="6197" spans="2:12" ht="25.5" x14ac:dyDescent="0.25">
      <c r="B6197" s="250" t="s">
        <v>2272</v>
      </c>
      <c r="C6197" s="251" t="s">
        <v>1797</v>
      </c>
      <c r="D6197" s="250" t="s">
        <v>229</v>
      </c>
      <c r="E6197" s="250" t="s">
        <v>1798</v>
      </c>
      <c r="F6197" s="521">
        <v>2716</v>
      </c>
      <c r="G6197" s="521"/>
      <c r="H6197" s="252" t="s">
        <v>240</v>
      </c>
      <c r="I6197" s="253">
        <v>1</v>
      </c>
      <c r="J6197" s="254"/>
      <c r="K6197" s="254">
        <v>479.21</v>
      </c>
      <c r="L6197" s="254">
        <v>479.21</v>
      </c>
    </row>
    <row r="6198" spans="2:12" ht="25.5" x14ac:dyDescent="0.25">
      <c r="B6198" s="255" t="s">
        <v>2273</v>
      </c>
      <c r="C6198" s="256" t="s">
        <v>2165</v>
      </c>
      <c r="D6198" s="255" t="s">
        <v>229</v>
      </c>
      <c r="E6198" s="255" t="s">
        <v>2166</v>
      </c>
      <c r="F6198" s="518" t="s">
        <v>2162</v>
      </c>
      <c r="G6198" s="518"/>
      <c r="H6198" s="257" t="s">
        <v>231</v>
      </c>
      <c r="I6198" s="258">
        <v>1.5371999999999999</v>
      </c>
      <c r="J6198" s="258">
        <v>0</v>
      </c>
      <c r="K6198" s="259">
        <v>23.41</v>
      </c>
      <c r="L6198" s="259">
        <v>35.99</v>
      </c>
    </row>
    <row r="6199" spans="2:12" ht="25.5" x14ac:dyDescent="0.25">
      <c r="B6199" s="255" t="s">
        <v>2273</v>
      </c>
      <c r="C6199" s="256" t="s">
        <v>2530</v>
      </c>
      <c r="D6199" s="255" t="s">
        <v>229</v>
      </c>
      <c r="E6199" s="255" t="s">
        <v>2531</v>
      </c>
      <c r="F6199" s="518" t="s">
        <v>2283</v>
      </c>
      <c r="G6199" s="518"/>
      <c r="H6199" s="257" t="s">
        <v>284</v>
      </c>
      <c r="I6199" s="258">
        <v>1.04E-2</v>
      </c>
      <c r="J6199" s="258">
        <v>0</v>
      </c>
      <c r="K6199" s="259">
        <v>180.8</v>
      </c>
      <c r="L6199" s="259">
        <v>1.88</v>
      </c>
    </row>
    <row r="6200" spans="2:12" ht="25.5" x14ac:dyDescent="0.25">
      <c r="B6200" s="255" t="s">
        <v>2273</v>
      </c>
      <c r="C6200" s="256" t="s">
        <v>2445</v>
      </c>
      <c r="D6200" s="255" t="s">
        <v>229</v>
      </c>
      <c r="E6200" s="255" t="s">
        <v>2446</v>
      </c>
      <c r="F6200" s="518" t="s">
        <v>2283</v>
      </c>
      <c r="G6200" s="518"/>
      <c r="H6200" s="257" t="s">
        <v>360</v>
      </c>
      <c r="I6200" s="258">
        <v>4.54</v>
      </c>
      <c r="J6200" s="258">
        <v>0</v>
      </c>
      <c r="K6200" s="259">
        <v>0.64</v>
      </c>
      <c r="L6200" s="259">
        <v>2.91</v>
      </c>
    </row>
    <row r="6201" spans="2:12" ht="25.5" x14ac:dyDescent="0.25">
      <c r="B6201" s="255" t="s">
        <v>2273</v>
      </c>
      <c r="C6201" s="256" t="s">
        <v>2160</v>
      </c>
      <c r="D6201" s="255" t="s">
        <v>229</v>
      </c>
      <c r="E6201" s="255" t="s">
        <v>2161</v>
      </c>
      <c r="F6201" s="518" t="s">
        <v>2162</v>
      </c>
      <c r="G6201" s="518"/>
      <c r="H6201" s="257" t="s">
        <v>231</v>
      </c>
      <c r="I6201" s="258">
        <v>1.2844</v>
      </c>
      <c r="J6201" s="258">
        <v>0</v>
      </c>
      <c r="K6201" s="259">
        <v>15.3</v>
      </c>
      <c r="L6201" s="259">
        <v>19.649999999999999</v>
      </c>
    </row>
    <row r="6202" spans="2:12" ht="25.5" x14ac:dyDescent="0.25">
      <c r="B6202" s="255" t="s">
        <v>2273</v>
      </c>
      <c r="C6202" s="256" t="s">
        <v>2820</v>
      </c>
      <c r="D6202" s="255" t="s">
        <v>229</v>
      </c>
      <c r="E6202" s="255" t="s">
        <v>2821</v>
      </c>
      <c r="F6202" s="518" t="s">
        <v>2283</v>
      </c>
      <c r="G6202" s="518"/>
      <c r="H6202" s="257" t="s">
        <v>240</v>
      </c>
      <c r="I6202" s="258">
        <v>1.2</v>
      </c>
      <c r="J6202" s="258">
        <v>0</v>
      </c>
      <c r="K6202" s="259">
        <v>349</v>
      </c>
      <c r="L6202" s="259">
        <v>418.8</v>
      </c>
    </row>
    <row r="6203" spans="2:12" ht="25.5" x14ac:dyDescent="0.25">
      <c r="B6203" s="260"/>
      <c r="C6203" s="260"/>
      <c r="D6203" s="260"/>
      <c r="E6203" s="260"/>
      <c r="F6203" s="260"/>
      <c r="G6203" s="260" t="s">
        <v>2274</v>
      </c>
      <c r="H6203" s="261">
        <v>28.57</v>
      </c>
      <c r="I6203" s="260" t="s">
        <v>2275</v>
      </c>
      <c r="J6203" s="261">
        <v>27.06</v>
      </c>
      <c r="K6203" s="260" t="s">
        <v>2276</v>
      </c>
      <c r="L6203" s="261">
        <v>55.63</v>
      </c>
    </row>
    <row r="6204" spans="2:12" ht="25.5" x14ac:dyDescent="0.25">
      <c r="B6204" s="260"/>
      <c r="C6204" s="260"/>
      <c r="D6204" s="260"/>
      <c r="E6204" s="260"/>
      <c r="F6204" s="260"/>
      <c r="G6204" s="260" t="s">
        <v>2277</v>
      </c>
      <c r="H6204" s="261">
        <v>0</v>
      </c>
      <c r="I6204" s="519"/>
      <c r="J6204" s="519" t="s">
        <v>2278</v>
      </c>
      <c r="K6204" s="260"/>
      <c r="L6204" s="261">
        <v>479.21</v>
      </c>
    </row>
    <row r="6205" spans="2:12" ht="13.5" thickBot="1" x14ac:dyDescent="0.3">
      <c r="B6205" s="222"/>
      <c r="C6205" s="222"/>
      <c r="D6205" s="222"/>
      <c r="E6205" s="222"/>
      <c r="F6205" s="222"/>
      <c r="G6205" s="222"/>
      <c r="H6205" s="222"/>
      <c r="I6205" s="222" t="s">
        <v>2279</v>
      </c>
      <c r="J6205" s="262" t="s">
        <v>2090</v>
      </c>
      <c r="K6205" s="222" t="s">
        <v>2280</v>
      </c>
      <c r="L6205" s="263">
        <v>6330.36</v>
      </c>
    </row>
    <row r="6206" spans="2:12" ht="13.5" thickTop="1" x14ac:dyDescent="0.25">
      <c r="B6206" s="264"/>
      <c r="C6206" s="264"/>
      <c r="D6206" s="264"/>
      <c r="E6206" s="264"/>
      <c r="F6206" s="264"/>
      <c r="G6206" s="264"/>
      <c r="H6206" s="264"/>
      <c r="I6206" s="264"/>
      <c r="J6206" s="264"/>
      <c r="K6206" s="264"/>
      <c r="L6206" s="264"/>
    </row>
    <row r="6207" spans="2:12" ht="15" x14ac:dyDescent="0.25">
      <c r="B6207" s="247" t="s">
        <v>1799</v>
      </c>
      <c r="C6207" s="248" t="s">
        <v>24</v>
      </c>
      <c r="D6207" s="247" t="s">
        <v>50</v>
      </c>
      <c r="E6207" s="247" t="s">
        <v>45</v>
      </c>
      <c r="F6207" s="520" t="s">
        <v>2152</v>
      </c>
      <c r="G6207" s="520"/>
      <c r="H6207" s="249" t="s">
        <v>39</v>
      </c>
      <c r="I6207" s="248" t="s">
        <v>41</v>
      </c>
      <c r="J6207" s="248" t="s">
        <v>2271</v>
      </c>
      <c r="K6207" s="248" t="s">
        <v>82</v>
      </c>
      <c r="L6207" s="248" t="s">
        <v>40</v>
      </c>
    </row>
    <row r="6208" spans="2:12" ht="25.5" x14ac:dyDescent="0.25">
      <c r="B6208" s="250" t="s">
        <v>2272</v>
      </c>
      <c r="C6208" s="251" t="s">
        <v>1800</v>
      </c>
      <c r="D6208" s="250" t="s">
        <v>1156</v>
      </c>
      <c r="E6208" s="250" t="s">
        <v>1801</v>
      </c>
      <c r="F6208" s="521" t="s">
        <v>2990</v>
      </c>
      <c r="G6208" s="521"/>
      <c r="H6208" s="252" t="s">
        <v>240</v>
      </c>
      <c r="I6208" s="253">
        <v>1</v>
      </c>
      <c r="J6208" s="254"/>
      <c r="K6208" s="254">
        <v>1469.2792999999999</v>
      </c>
      <c r="L6208" s="254">
        <v>1469.2792999999999</v>
      </c>
    </row>
    <row r="6209" spans="2:12" x14ac:dyDescent="0.25">
      <c r="B6209" s="255" t="s">
        <v>2273</v>
      </c>
      <c r="C6209" s="256" t="s">
        <v>4055</v>
      </c>
      <c r="D6209" s="255" t="s">
        <v>1156</v>
      </c>
      <c r="E6209" s="255" t="s">
        <v>4056</v>
      </c>
      <c r="F6209" s="518" t="s">
        <v>2283</v>
      </c>
      <c r="G6209" s="518"/>
      <c r="H6209" s="257" t="s">
        <v>628</v>
      </c>
      <c r="I6209" s="258">
        <v>1</v>
      </c>
      <c r="J6209" s="258">
        <v>0</v>
      </c>
      <c r="K6209" s="259">
        <v>13.32</v>
      </c>
      <c r="L6209" s="259">
        <v>13.32</v>
      </c>
    </row>
    <row r="6210" spans="2:12" ht="25.5" x14ac:dyDescent="0.25">
      <c r="B6210" s="255" t="s">
        <v>2273</v>
      </c>
      <c r="C6210" s="256" t="s">
        <v>2165</v>
      </c>
      <c r="D6210" s="255" t="s">
        <v>229</v>
      </c>
      <c r="E6210" s="255" t="s">
        <v>2166</v>
      </c>
      <c r="F6210" s="518" t="s">
        <v>2162</v>
      </c>
      <c r="G6210" s="518"/>
      <c r="H6210" s="257" t="s">
        <v>231</v>
      </c>
      <c r="I6210" s="258">
        <v>1.31</v>
      </c>
      <c r="J6210" s="258">
        <v>0</v>
      </c>
      <c r="K6210" s="259">
        <v>23.41</v>
      </c>
      <c r="L6210" s="259">
        <v>30.67</v>
      </c>
    </row>
    <row r="6211" spans="2:12" ht="25.5" x14ac:dyDescent="0.25">
      <c r="B6211" s="255" t="s">
        <v>2273</v>
      </c>
      <c r="C6211" s="256" t="s">
        <v>2160</v>
      </c>
      <c r="D6211" s="255" t="s">
        <v>229</v>
      </c>
      <c r="E6211" s="255" t="s">
        <v>2161</v>
      </c>
      <c r="F6211" s="518" t="s">
        <v>2162</v>
      </c>
      <c r="G6211" s="518"/>
      <c r="H6211" s="257" t="s">
        <v>231</v>
      </c>
      <c r="I6211" s="258">
        <v>1.31</v>
      </c>
      <c r="J6211" s="258">
        <v>0</v>
      </c>
      <c r="K6211" s="259">
        <v>15.3</v>
      </c>
      <c r="L6211" s="259">
        <v>20.04</v>
      </c>
    </row>
    <row r="6212" spans="2:12" x14ac:dyDescent="0.25">
      <c r="B6212" s="255" t="s">
        <v>2273</v>
      </c>
      <c r="C6212" s="256" t="s">
        <v>4057</v>
      </c>
      <c r="D6212" s="255" t="s">
        <v>1156</v>
      </c>
      <c r="E6212" s="255" t="s">
        <v>4058</v>
      </c>
      <c r="F6212" s="518" t="s">
        <v>2283</v>
      </c>
      <c r="G6212" s="518"/>
      <c r="H6212" s="257" t="s">
        <v>360</v>
      </c>
      <c r="I6212" s="258">
        <v>7.38</v>
      </c>
      <c r="J6212" s="258">
        <v>0</v>
      </c>
      <c r="K6212" s="259">
        <v>0.84</v>
      </c>
      <c r="L6212" s="259">
        <v>6.2</v>
      </c>
    </row>
    <row r="6213" spans="2:12" x14ac:dyDescent="0.25">
      <c r="B6213" s="255" t="s">
        <v>2273</v>
      </c>
      <c r="C6213" s="256" t="s">
        <v>4059</v>
      </c>
      <c r="D6213" s="255" t="s">
        <v>1156</v>
      </c>
      <c r="E6213" s="255" t="s">
        <v>4060</v>
      </c>
      <c r="F6213" s="518" t="s">
        <v>2283</v>
      </c>
      <c r="G6213" s="518"/>
      <c r="H6213" s="257" t="s">
        <v>240</v>
      </c>
      <c r="I6213" s="258">
        <v>1</v>
      </c>
      <c r="J6213" s="258">
        <v>0</v>
      </c>
      <c r="K6213" s="259">
        <v>1399.05</v>
      </c>
      <c r="L6213" s="259">
        <v>1399.05</v>
      </c>
    </row>
    <row r="6214" spans="2:12" ht="25.5" x14ac:dyDescent="0.25">
      <c r="B6214" s="260"/>
      <c r="C6214" s="260"/>
      <c r="D6214" s="260"/>
      <c r="E6214" s="260"/>
      <c r="F6214" s="260"/>
      <c r="G6214" s="260" t="s">
        <v>2274</v>
      </c>
      <c r="H6214" s="261">
        <v>26.04</v>
      </c>
      <c r="I6214" s="260" t="s">
        <v>2275</v>
      </c>
      <c r="J6214" s="261">
        <v>24.67</v>
      </c>
      <c r="K6214" s="260" t="s">
        <v>2276</v>
      </c>
      <c r="L6214" s="261">
        <v>50.710099999999997</v>
      </c>
    </row>
    <row r="6215" spans="2:12" ht="25.5" x14ac:dyDescent="0.25">
      <c r="B6215" s="260"/>
      <c r="C6215" s="260"/>
      <c r="D6215" s="260"/>
      <c r="E6215" s="260"/>
      <c r="F6215" s="260"/>
      <c r="G6215" s="260" t="s">
        <v>2277</v>
      </c>
      <c r="H6215" s="261">
        <v>0</v>
      </c>
      <c r="I6215" s="519"/>
      <c r="J6215" s="519" t="s">
        <v>2278</v>
      </c>
      <c r="K6215" s="260"/>
      <c r="L6215" s="261">
        <v>1469.2792999999999</v>
      </c>
    </row>
    <row r="6216" spans="2:12" ht="13.5" thickBot="1" x14ac:dyDescent="0.3">
      <c r="B6216" s="222"/>
      <c r="C6216" s="222"/>
      <c r="D6216" s="222"/>
      <c r="E6216" s="222"/>
      <c r="F6216" s="222"/>
      <c r="G6216" s="222"/>
      <c r="H6216" s="222"/>
      <c r="I6216" s="222" t="s">
        <v>2279</v>
      </c>
      <c r="J6216" s="262" t="s">
        <v>2073</v>
      </c>
      <c r="K6216" s="222" t="s">
        <v>2280</v>
      </c>
      <c r="L6216" s="263">
        <v>10152.719999999999</v>
      </c>
    </row>
    <row r="6217" spans="2:12" ht="13.5" thickTop="1" x14ac:dyDescent="0.25">
      <c r="B6217" s="264"/>
      <c r="C6217" s="264"/>
      <c r="D6217" s="264"/>
      <c r="E6217" s="264"/>
      <c r="F6217" s="264"/>
      <c r="G6217" s="264"/>
      <c r="H6217" s="264"/>
      <c r="I6217" s="264"/>
      <c r="J6217" s="264"/>
      <c r="K6217" s="264"/>
      <c r="L6217" s="264"/>
    </row>
    <row r="6218" spans="2:12" x14ac:dyDescent="0.25">
      <c r="B6218" s="244" t="s">
        <v>119</v>
      </c>
      <c r="C6218" s="244"/>
      <c r="D6218" s="244"/>
      <c r="E6218" s="244" t="s">
        <v>208</v>
      </c>
      <c r="F6218" s="244"/>
      <c r="G6218" s="525"/>
      <c r="H6218" s="525"/>
      <c r="I6218" s="244"/>
      <c r="J6218" s="245"/>
      <c r="K6218" s="244"/>
      <c r="L6218" s="246">
        <v>169828.1</v>
      </c>
    </row>
    <row r="6219" spans="2:12" x14ac:dyDescent="0.25">
      <c r="B6219" s="244" t="s">
        <v>1802</v>
      </c>
      <c r="C6219" s="244"/>
      <c r="D6219" s="244"/>
      <c r="E6219" s="244" t="s">
        <v>1803</v>
      </c>
      <c r="F6219" s="244"/>
      <c r="G6219" s="525"/>
      <c r="H6219" s="525"/>
      <c r="I6219" s="244"/>
      <c r="J6219" s="245"/>
      <c r="K6219" s="244"/>
      <c r="L6219" s="246">
        <v>38684.86</v>
      </c>
    </row>
    <row r="6220" spans="2:12" ht="15" x14ac:dyDescent="0.25">
      <c r="B6220" s="247" t="s">
        <v>1804</v>
      </c>
      <c r="C6220" s="248" t="s">
        <v>24</v>
      </c>
      <c r="D6220" s="247" t="s">
        <v>50</v>
      </c>
      <c r="E6220" s="247" t="s">
        <v>45</v>
      </c>
      <c r="F6220" s="520" t="s">
        <v>2152</v>
      </c>
      <c r="G6220" s="520"/>
      <c r="H6220" s="249" t="s">
        <v>39</v>
      </c>
      <c r="I6220" s="248" t="s">
        <v>41</v>
      </c>
      <c r="J6220" s="248" t="s">
        <v>2271</v>
      </c>
      <c r="K6220" s="248" t="s">
        <v>82</v>
      </c>
      <c r="L6220" s="248" t="s">
        <v>40</v>
      </c>
    </row>
    <row r="6221" spans="2:12" ht="25.5" x14ac:dyDescent="0.25">
      <c r="B6221" s="250" t="s">
        <v>2272</v>
      </c>
      <c r="C6221" s="251" t="s">
        <v>1805</v>
      </c>
      <c r="D6221" s="250" t="s">
        <v>229</v>
      </c>
      <c r="E6221" s="250" t="s">
        <v>1806</v>
      </c>
      <c r="F6221" s="521">
        <v>2001</v>
      </c>
      <c r="G6221" s="521"/>
      <c r="H6221" s="252" t="s">
        <v>240</v>
      </c>
      <c r="I6221" s="253">
        <v>1</v>
      </c>
      <c r="J6221" s="254"/>
      <c r="K6221" s="254">
        <v>6.15</v>
      </c>
      <c r="L6221" s="254">
        <v>6.15</v>
      </c>
    </row>
    <row r="6222" spans="2:12" ht="25.5" x14ac:dyDescent="0.25">
      <c r="B6222" s="255" t="s">
        <v>2273</v>
      </c>
      <c r="C6222" s="256" t="s">
        <v>2165</v>
      </c>
      <c r="D6222" s="255" t="s">
        <v>229</v>
      </c>
      <c r="E6222" s="255" t="s">
        <v>2166</v>
      </c>
      <c r="F6222" s="518" t="s">
        <v>2162</v>
      </c>
      <c r="G6222" s="518"/>
      <c r="H6222" s="257" t="s">
        <v>231</v>
      </c>
      <c r="I6222" s="258">
        <v>9.0700000000000003E-2</v>
      </c>
      <c r="J6222" s="258">
        <v>0</v>
      </c>
      <c r="K6222" s="259">
        <v>23.41</v>
      </c>
      <c r="L6222" s="259">
        <v>2.12</v>
      </c>
    </row>
    <row r="6223" spans="2:12" ht="25.5" x14ac:dyDescent="0.25">
      <c r="B6223" s="255" t="s">
        <v>2273</v>
      </c>
      <c r="C6223" s="256" t="s">
        <v>2530</v>
      </c>
      <c r="D6223" s="255" t="s">
        <v>229</v>
      </c>
      <c r="E6223" s="255" t="s">
        <v>2531</v>
      </c>
      <c r="F6223" s="518" t="s">
        <v>2283</v>
      </c>
      <c r="G6223" s="518"/>
      <c r="H6223" s="257" t="s">
        <v>284</v>
      </c>
      <c r="I6223" s="258">
        <v>5.1999999999999998E-3</v>
      </c>
      <c r="J6223" s="258">
        <v>0</v>
      </c>
      <c r="K6223" s="259">
        <v>180.8</v>
      </c>
      <c r="L6223" s="259">
        <v>0.94</v>
      </c>
    </row>
    <row r="6224" spans="2:12" ht="25.5" x14ac:dyDescent="0.25">
      <c r="B6224" s="255" t="s">
        <v>2273</v>
      </c>
      <c r="C6224" s="256" t="s">
        <v>2445</v>
      </c>
      <c r="D6224" s="255" t="s">
        <v>229</v>
      </c>
      <c r="E6224" s="255" t="s">
        <v>2446</v>
      </c>
      <c r="F6224" s="518" t="s">
        <v>2283</v>
      </c>
      <c r="G6224" s="518"/>
      <c r="H6224" s="257" t="s">
        <v>360</v>
      </c>
      <c r="I6224" s="258">
        <v>2.27</v>
      </c>
      <c r="J6224" s="258">
        <v>0</v>
      </c>
      <c r="K6224" s="259">
        <v>0.64</v>
      </c>
      <c r="L6224" s="259">
        <v>1.45</v>
      </c>
    </row>
    <row r="6225" spans="2:12" ht="25.5" x14ac:dyDescent="0.25">
      <c r="B6225" s="255" t="s">
        <v>2273</v>
      </c>
      <c r="C6225" s="256" t="s">
        <v>2160</v>
      </c>
      <c r="D6225" s="255" t="s">
        <v>229</v>
      </c>
      <c r="E6225" s="255" t="s">
        <v>2161</v>
      </c>
      <c r="F6225" s="518" t="s">
        <v>2162</v>
      </c>
      <c r="G6225" s="518"/>
      <c r="H6225" s="257" t="s">
        <v>231</v>
      </c>
      <c r="I6225" s="258">
        <v>0.1077</v>
      </c>
      <c r="J6225" s="258">
        <v>0</v>
      </c>
      <c r="K6225" s="259">
        <v>15.3</v>
      </c>
      <c r="L6225" s="259">
        <v>1.65</v>
      </c>
    </row>
    <row r="6226" spans="2:12" ht="25.5" x14ac:dyDescent="0.25">
      <c r="B6226" s="260"/>
      <c r="C6226" s="260"/>
      <c r="D6226" s="260"/>
      <c r="E6226" s="260"/>
      <c r="F6226" s="260"/>
      <c r="G6226" s="260" t="s">
        <v>2274</v>
      </c>
      <c r="H6226" s="261">
        <v>1.93</v>
      </c>
      <c r="I6226" s="260" t="s">
        <v>2275</v>
      </c>
      <c r="J6226" s="261">
        <v>1.83</v>
      </c>
      <c r="K6226" s="260" t="s">
        <v>2276</v>
      </c>
      <c r="L6226" s="261">
        <v>3.76</v>
      </c>
    </row>
    <row r="6227" spans="2:12" ht="25.5" x14ac:dyDescent="0.25">
      <c r="B6227" s="260"/>
      <c r="C6227" s="260"/>
      <c r="D6227" s="260"/>
      <c r="E6227" s="260"/>
      <c r="F6227" s="260"/>
      <c r="G6227" s="260" t="s">
        <v>2277</v>
      </c>
      <c r="H6227" s="261">
        <v>0</v>
      </c>
      <c r="I6227" s="519"/>
      <c r="J6227" s="519" t="s">
        <v>2278</v>
      </c>
      <c r="K6227" s="260"/>
      <c r="L6227" s="261">
        <v>6.15</v>
      </c>
    </row>
    <row r="6228" spans="2:12" ht="13.5" thickBot="1" x14ac:dyDescent="0.3">
      <c r="B6228" s="222"/>
      <c r="C6228" s="222"/>
      <c r="D6228" s="222"/>
      <c r="E6228" s="222"/>
      <c r="F6228" s="222"/>
      <c r="G6228" s="222"/>
      <c r="H6228" s="222"/>
      <c r="I6228" s="222" t="s">
        <v>2279</v>
      </c>
      <c r="J6228" s="262" t="s">
        <v>2047</v>
      </c>
      <c r="K6228" s="222" t="s">
        <v>2280</v>
      </c>
      <c r="L6228" s="263">
        <v>7726.92</v>
      </c>
    </row>
    <row r="6229" spans="2:12" ht="13.5" thickTop="1" x14ac:dyDescent="0.25">
      <c r="B6229" s="264"/>
      <c r="C6229" s="264"/>
      <c r="D6229" s="264"/>
      <c r="E6229" s="264"/>
      <c r="F6229" s="264"/>
      <c r="G6229" s="264"/>
      <c r="H6229" s="264"/>
      <c r="I6229" s="264"/>
      <c r="J6229" s="264"/>
      <c r="K6229" s="264"/>
      <c r="L6229" s="264"/>
    </row>
    <row r="6230" spans="2:12" ht="15" x14ac:dyDescent="0.25">
      <c r="B6230" s="247" t="s">
        <v>1807</v>
      </c>
      <c r="C6230" s="248" t="s">
        <v>24</v>
      </c>
      <c r="D6230" s="247" t="s">
        <v>50</v>
      </c>
      <c r="E6230" s="247" t="s">
        <v>45</v>
      </c>
      <c r="F6230" s="520" t="s">
        <v>2152</v>
      </c>
      <c r="G6230" s="520"/>
      <c r="H6230" s="249" t="s">
        <v>39</v>
      </c>
      <c r="I6230" s="248" t="s">
        <v>41</v>
      </c>
      <c r="J6230" s="248" t="s">
        <v>2271</v>
      </c>
      <c r="K6230" s="248" t="s">
        <v>82</v>
      </c>
      <c r="L6230" s="248" t="s">
        <v>40</v>
      </c>
    </row>
    <row r="6231" spans="2:12" ht="25.5" x14ac:dyDescent="0.25">
      <c r="B6231" s="250" t="s">
        <v>2272</v>
      </c>
      <c r="C6231" s="251" t="s">
        <v>1808</v>
      </c>
      <c r="D6231" s="250" t="s">
        <v>229</v>
      </c>
      <c r="E6231" s="250" t="s">
        <v>1809</v>
      </c>
      <c r="F6231" s="521">
        <v>20</v>
      </c>
      <c r="G6231" s="521"/>
      <c r="H6231" s="252" t="s">
        <v>240</v>
      </c>
      <c r="I6231" s="253">
        <v>1</v>
      </c>
      <c r="J6231" s="254"/>
      <c r="K6231" s="254">
        <v>24.64</v>
      </c>
      <c r="L6231" s="254">
        <v>24.64</v>
      </c>
    </row>
    <row r="6232" spans="2:12" ht="25.5" x14ac:dyDescent="0.25">
      <c r="B6232" s="255" t="s">
        <v>2273</v>
      </c>
      <c r="C6232" s="256" t="s">
        <v>2160</v>
      </c>
      <c r="D6232" s="255" t="s">
        <v>229</v>
      </c>
      <c r="E6232" s="255" t="s">
        <v>2161</v>
      </c>
      <c r="F6232" s="518" t="s">
        <v>2162</v>
      </c>
      <c r="G6232" s="518"/>
      <c r="H6232" s="257" t="s">
        <v>231</v>
      </c>
      <c r="I6232" s="258">
        <v>0.4501</v>
      </c>
      <c r="J6232" s="258">
        <v>0</v>
      </c>
      <c r="K6232" s="259">
        <v>15.3</v>
      </c>
      <c r="L6232" s="259">
        <v>6.89</v>
      </c>
    </row>
    <row r="6233" spans="2:12" ht="25.5" x14ac:dyDescent="0.25">
      <c r="B6233" s="255" t="s">
        <v>2273</v>
      </c>
      <c r="C6233" s="256" t="s">
        <v>2445</v>
      </c>
      <c r="D6233" s="255" t="s">
        <v>229</v>
      </c>
      <c r="E6233" s="255" t="s">
        <v>2446</v>
      </c>
      <c r="F6233" s="518" t="s">
        <v>2283</v>
      </c>
      <c r="G6233" s="518"/>
      <c r="H6233" s="257" t="s">
        <v>360</v>
      </c>
      <c r="I6233" s="258">
        <v>7.665</v>
      </c>
      <c r="J6233" s="258">
        <v>0</v>
      </c>
      <c r="K6233" s="259">
        <v>0.64</v>
      </c>
      <c r="L6233" s="259">
        <v>4.91</v>
      </c>
    </row>
    <row r="6234" spans="2:12" ht="25.5" x14ac:dyDescent="0.25">
      <c r="B6234" s="255" t="s">
        <v>2273</v>
      </c>
      <c r="C6234" s="256" t="s">
        <v>2530</v>
      </c>
      <c r="D6234" s="255" t="s">
        <v>229</v>
      </c>
      <c r="E6234" s="255" t="s">
        <v>2531</v>
      </c>
      <c r="F6234" s="518" t="s">
        <v>2283</v>
      </c>
      <c r="G6234" s="518"/>
      <c r="H6234" s="257" t="s">
        <v>284</v>
      </c>
      <c r="I6234" s="258">
        <v>2.5499999999999998E-2</v>
      </c>
      <c r="J6234" s="258">
        <v>0</v>
      </c>
      <c r="K6234" s="259">
        <v>180.8</v>
      </c>
      <c r="L6234" s="259">
        <v>4.6100000000000003</v>
      </c>
    </row>
    <row r="6235" spans="2:12" ht="25.5" x14ac:dyDescent="0.25">
      <c r="B6235" s="255" t="s">
        <v>2273</v>
      </c>
      <c r="C6235" s="256" t="s">
        <v>2165</v>
      </c>
      <c r="D6235" s="255" t="s">
        <v>229</v>
      </c>
      <c r="E6235" s="255" t="s">
        <v>2166</v>
      </c>
      <c r="F6235" s="518" t="s">
        <v>2162</v>
      </c>
      <c r="G6235" s="518"/>
      <c r="H6235" s="257" t="s">
        <v>231</v>
      </c>
      <c r="I6235" s="258">
        <v>0.3528</v>
      </c>
      <c r="J6235" s="258">
        <v>0</v>
      </c>
      <c r="K6235" s="259">
        <v>23.41</v>
      </c>
      <c r="L6235" s="259">
        <v>8.26</v>
      </c>
    </row>
    <row r="6236" spans="2:12" ht="25.5" x14ac:dyDescent="0.25">
      <c r="B6236" s="260"/>
      <c r="C6236" s="260"/>
      <c r="D6236" s="260"/>
      <c r="E6236" s="260"/>
      <c r="F6236" s="260"/>
      <c r="G6236" s="260" t="s">
        <v>2274</v>
      </c>
      <c r="H6236" s="261">
        <v>7.77</v>
      </c>
      <c r="I6236" s="260" t="s">
        <v>2275</v>
      </c>
      <c r="J6236" s="261">
        <v>7.36</v>
      </c>
      <c r="K6236" s="260" t="s">
        <v>2276</v>
      </c>
      <c r="L6236" s="261">
        <v>15.13</v>
      </c>
    </row>
    <row r="6237" spans="2:12" ht="25.5" x14ac:dyDescent="0.25">
      <c r="B6237" s="260"/>
      <c r="C6237" s="260"/>
      <c r="D6237" s="260"/>
      <c r="E6237" s="260"/>
      <c r="F6237" s="260"/>
      <c r="G6237" s="260" t="s">
        <v>2277</v>
      </c>
      <c r="H6237" s="261">
        <v>0</v>
      </c>
      <c r="I6237" s="519"/>
      <c r="J6237" s="519" t="s">
        <v>2278</v>
      </c>
      <c r="K6237" s="260"/>
      <c r="L6237" s="261">
        <v>24.64</v>
      </c>
    </row>
    <row r="6238" spans="2:12" ht="13.5" thickBot="1" x14ac:dyDescent="0.3">
      <c r="B6238" s="222"/>
      <c r="C6238" s="222"/>
      <c r="D6238" s="222"/>
      <c r="E6238" s="222"/>
      <c r="F6238" s="222"/>
      <c r="G6238" s="222"/>
      <c r="H6238" s="222"/>
      <c r="I6238" s="222" t="s">
        <v>2279</v>
      </c>
      <c r="J6238" s="262" t="s">
        <v>2047</v>
      </c>
      <c r="K6238" s="222" t="s">
        <v>2280</v>
      </c>
      <c r="L6238" s="263">
        <v>30957.94</v>
      </c>
    </row>
    <row r="6239" spans="2:12" ht="13.5" thickTop="1" x14ac:dyDescent="0.25">
      <c r="B6239" s="264"/>
      <c r="C6239" s="264"/>
      <c r="D6239" s="264"/>
      <c r="E6239" s="264"/>
      <c r="F6239" s="264"/>
      <c r="G6239" s="264"/>
      <c r="H6239" s="264"/>
      <c r="I6239" s="264"/>
      <c r="J6239" s="264"/>
      <c r="K6239" s="264"/>
      <c r="L6239" s="264"/>
    </row>
    <row r="6240" spans="2:12" x14ac:dyDescent="0.25">
      <c r="B6240" s="244" t="s">
        <v>1810</v>
      </c>
      <c r="C6240" s="244"/>
      <c r="D6240" s="244"/>
      <c r="E6240" s="244" t="s">
        <v>1811</v>
      </c>
      <c r="F6240" s="244"/>
      <c r="G6240" s="525"/>
      <c r="H6240" s="525"/>
      <c r="I6240" s="244"/>
      <c r="J6240" s="245"/>
      <c r="K6240" s="244"/>
      <c r="L6240" s="246">
        <v>127965.36</v>
      </c>
    </row>
    <row r="6241" spans="2:12" ht="15" x14ac:dyDescent="0.25">
      <c r="B6241" s="247" t="s">
        <v>1812</v>
      </c>
      <c r="C6241" s="248" t="s">
        <v>24</v>
      </c>
      <c r="D6241" s="247" t="s">
        <v>50</v>
      </c>
      <c r="E6241" s="247" t="s">
        <v>45</v>
      </c>
      <c r="F6241" s="520" t="s">
        <v>2152</v>
      </c>
      <c r="G6241" s="520"/>
      <c r="H6241" s="249" t="s">
        <v>39</v>
      </c>
      <c r="I6241" s="248" t="s">
        <v>41</v>
      </c>
      <c r="J6241" s="248" t="s">
        <v>2271</v>
      </c>
      <c r="K6241" s="248" t="s">
        <v>82</v>
      </c>
      <c r="L6241" s="248" t="s">
        <v>40</v>
      </c>
    </row>
    <row r="6242" spans="2:12" ht="25.5" x14ac:dyDescent="0.25">
      <c r="B6242" s="250" t="s">
        <v>2272</v>
      </c>
      <c r="C6242" s="251" t="s">
        <v>1813</v>
      </c>
      <c r="D6242" s="250" t="s">
        <v>238</v>
      </c>
      <c r="E6242" s="250" t="s">
        <v>1814</v>
      </c>
      <c r="F6242" s="521">
        <v>2013</v>
      </c>
      <c r="G6242" s="521"/>
      <c r="H6242" s="252" t="s">
        <v>240</v>
      </c>
      <c r="I6242" s="253">
        <v>1</v>
      </c>
      <c r="J6242" s="254"/>
      <c r="K6242" s="254">
        <v>101.85</v>
      </c>
      <c r="L6242" s="254">
        <v>101.85</v>
      </c>
    </row>
    <row r="6243" spans="2:12" ht="25.5" x14ac:dyDescent="0.25">
      <c r="B6243" s="255" t="s">
        <v>2273</v>
      </c>
      <c r="C6243" s="256" t="s">
        <v>4061</v>
      </c>
      <c r="D6243" s="255" t="s">
        <v>434</v>
      </c>
      <c r="E6243" s="255" t="s">
        <v>4062</v>
      </c>
      <c r="F6243" s="518" t="s">
        <v>2283</v>
      </c>
      <c r="G6243" s="518"/>
      <c r="H6243" s="257" t="s">
        <v>3061</v>
      </c>
      <c r="I6243" s="258">
        <v>1.05</v>
      </c>
      <c r="J6243" s="258">
        <v>0</v>
      </c>
      <c r="K6243" s="259">
        <v>60.05</v>
      </c>
      <c r="L6243" s="259">
        <v>63.05</v>
      </c>
    </row>
    <row r="6244" spans="2:12" ht="25.5" x14ac:dyDescent="0.25">
      <c r="B6244" s="255" t="s">
        <v>2273</v>
      </c>
      <c r="C6244" s="256" t="s">
        <v>3071</v>
      </c>
      <c r="D6244" s="255" t="s">
        <v>229</v>
      </c>
      <c r="E6244" s="255" t="s">
        <v>3072</v>
      </c>
      <c r="F6244" s="518" t="s">
        <v>2283</v>
      </c>
      <c r="G6244" s="518"/>
      <c r="H6244" s="257" t="s">
        <v>360</v>
      </c>
      <c r="I6244" s="258">
        <v>0.1464</v>
      </c>
      <c r="J6244" s="258">
        <v>0</v>
      </c>
      <c r="K6244" s="259">
        <v>7.45</v>
      </c>
      <c r="L6244" s="259">
        <v>1.0900000000000001</v>
      </c>
    </row>
    <row r="6245" spans="2:12" ht="25.5" x14ac:dyDescent="0.25">
      <c r="B6245" s="255" t="s">
        <v>2273</v>
      </c>
      <c r="C6245" s="256" t="s">
        <v>2182</v>
      </c>
      <c r="D6245" s="255" t="s">
        <v>229</v>
      </c>
      <c r="E6245" s="255" t="s">
        <v>2183</v>
      </c>
      <c r="F6245" s="518" t="s">
        <v>2162</v>
      </c>
      <c r="G6245" s="518"/>
      <c r="H6245" s="257" t="s">
        <v>231</v>
      </c>
      <c r="I6245" s="258">
        <v>0.58069999999999999</v>
      </c>
      <c r="J6245" s="258">
        <v>0</v>
      </c>
      <c r="K6245" s="259">
        <v>23.41</v>
      </c>
      <c r="L6245" s="259">
        <v>13.59</v>
      </c>
    </row>
    <row r="6246" spans="2:12" ht="25.5" x14ac:dyDescent="0.25">
      <c r="B6246" s="255" t="s">
        <v>2273</v>
      </c>
      <c r="C6246" s="256" t="s">
        <v>3069</v>
      </c>
      <c r="D6246" s="255" t="s">
        <v>229</v>
      </c>
      <c r="E6246" s="255" t="s">
        <v>3070</v>
      </c>
      <c r="F6246" s="518" t="s">
        <v>2283</v>
      </c>
      <c r="G6246" s="518"/>
      <c r="H6246" s="257" t="s">
        <v>360</v>
      </c>
      <c r="I6246" s="258">
        <v>7.5</v>
      </c>
      <c r="J6246" s="258">
        <v>0</v>
      </c>
      <c r="K6246" s="259">
        <v>1.28</v>
      </c>
      <c r="L6246" s="259">
        <v>9.6</v>
      </c>
    </row>
    <row r="6247" spans="2:12" ht="25.5" x14ac:dyDescent="0.25">
      <c r="B6247" s="255" t="s">
        <v>2273</v>
      </c>
      <c r="C6247" s="256" t="s">
        <v>2160</v>
      </c>
      <c r="D6247" s="255" t="s">
        <v>229</v>
      </c>
      <c r="E6247" s="255" t="s">
        <v>2161</v>
      </c>
      <c r="F6247" s="518" t="s">
        <v>2162</v>
      </c>
      <c r="G6247" s="518"/>
      <c r="H6247" s="257" t="s">
        <v>231</v>
      </c>
      <c r="I6247" s="258">
        <v>0.94940000000000002</v>
      </c>
      <c r="J6247" s="258">
        <v>0</v>
      </c>
      <c r="K6247" s="259">
        <v>15.3</v>
      </c>
      <c r="L6247" s="259">
        <v>14.53</v>
      </c>
    </row>
    <row r="6248" spans="2:12" ht="25.5" x14ac:dyDescent="0.25">
      <c r="B6248" s="260"/>
      <c r="C6248" s="260"/>
      <c r="D6248" s="260"/>
      <c r="E6248" s="260"/>
      <c r="F6248" s="260"/>
      <c r="G6248" s="260" t="s">
        <v>2274</v>
      </c>
      <c r="H6248" s="261">
        <v>14.44</v>
      </c>
      <c r="I6248" s="260" t="s">
        <v>2275</v>
      </c>
      <c r="J6248" s="261">
        <v>13.67</v>
      </c>
      <c r="K6248" s="260" t="s">
        <v>2276</v>
      </c>
      <c r="L6248" s="261">
        <v>28.11</v>
      </c>
    </row>
    <row r="6249" spans="2:12" ht="25.5" x14ac:dyDescent="0.25">
      <c r="B6249" s="260"/>
      <c r="C6249" s="260"/>
      <c r="D6249" s="260"/>
      <c r="E6249" s="260"/>
      <c r="F6249" s="260"/>
      <c r="G6249" s="260" t="s">
        <v>2277</v>
      </c>
      <c r="H6249" s="261">
        <v>0</v>
      </c>
      <c r="I6249" s="519"/>
      <c r="J6249" s="519" t="s">
        <v>2278</v>
      </c>
      <c r="K6249" s="260"/>
      <c r="L6249" s="261">
        <v>101.85</v>
      </c>
    </row>
    <row r="6250" spans="2:12" ht="13.5" thickBot="1" x14ac:dyDescent="0.3">
      <c r="B6250" s="222"/>
      <c r="C6250" s="222"/>
      <c r="D6250" s="222"/>
      <c r="E6250" s="222"/>
      <c r="F6250" s="222"/>
      <c r="G6250" s="222"/>
      <c r="H6250" s="222"/>
      <c r="I6250" s="222" t="s">
        <v>2279</v>
      </c>
      <c r="J6250" s="262" t="s">
        <v>2047</v>
      </c>
      <c r="K6250" s="222" t="s">
        <v>2280</v>
      </c>
      <c r="L6250" s="263">
        <v>127965.36</v>
      </c>
    </row>
    <row r="6251" spans="2:12" ht="13.5" thickTop="1" x14ac:dyDescent="0.25">
      <c r="B6251" s="264"/>
      <c r="C6251" s="264"/>
      <c r="D6251" s="264"/>
      <c r="E6251" s="264"/>
      <c r="F6251" s="264"/>
      <c r="G6251" s="264"/>
      <c r="H6251" s="264"/>
      <c r="I6251" s="264"/>
      <c r="J6251" s="264"/>
      <c r="K6251" s="264"/>
      <c r="L6251" s="264"/>
    </row>
    <row r="6252" spans="2:12" x14ac:dyDescent="0.25">
      <c r="B6252" s="244" t="s">
        <v>1815</v>
      </c>
      <c r="C6252" s="244"/>
      <c r="D6252" s="244"/>
      <c r="E6252" s="244" t="s">
        <v>1816</v>
      </c>
      <c r="F6252" s="244"/>
      <c r="G6252" s="525"/>
      <c r="H6252" s="525"/>
      <c r="I6252" s="244"/>
      <c r="J6252" s="245"/>
      <c r="K6252" s="244"/>
      <c r="L6252" s="246">
        <v>3177.88</v>
      </c>
    </row>
    <row r="6253" spans="2:12" ht="15" x14ac:dyDescent="0.25">
      <c r="B6253" s="247" t="s">
        <v>1817</v>
      </c>
      <c r="C6253" s="248" t="s">
        <v>24</v>
      </c>
      <c r="D6253" s="247" t="s">
        <v>50</v>
      </c>
      <c r="E6253" s="247" t="s">
        <v>45</v>
      </c>
      <c r="F6253" s="520" t="s">
        <v>2152</v>
      </c>
      <c r="G6253" s="520"/>
      <c r="H6253" s="249" t="s">
        <v>39</v>
      </c>
      <c r="I6253" s="248" t="s">
        <v>41</v>
      </c>
      <c r="J6253" s="248" t="s">
        <v>2271</v>
      </c>
      <c r="K6253" s="248" t="s">
        <v>82</v>
      </c>
      <c r="L6253" s="248" t="s">
        <v>40</v>
      </c>
    </row>
    <row r="6254" spans="2:12" ht="38.25" x14ac:dyDescent="0.25">
      <c r="B6254" s="250" t="s">
        <v>2272</v>
      </c>
      <c r="C6254" s="251" t="s">
        <v>1818</v>
      </c>
      <c r="D6254" s="250" t="s">
        <v>434</v>
      </c>
      <c r="E6254" s="250" t="s">
        <v>1819</v>
      </c>
      <c r="F6254" s="521" t="s">
        <v>3034</v>
      </c>
      <c r="G6254" s="521"/>
      <c r="H6254" s="252" t="s">
        <v>628</v>
      </c>
      <c r="I6254" s="253">
        <v>1</v>
      </c>
      <c r="J6254" s="254"/>
      <c r="K6254" s="254">
        <v>161.15</v>
      </c>
      <c r="L6254" s="254">
        <v>161.15</v>
      </c>
    </row>
    <row r="6255" spans="2:12" ht="63.75" x14ac:dyDescent="0.25">
      <c r="B6255" s="265" t="s">
        <v>2652</v>
      </c>
      <c r="C6255" s="266" t="s">
        <v>3073</v>
      </c>
      <c r="D6255" s="265" t="s">
        <v>434</v>
      </c>
      <c r="E6255" s="265" t="s">
        <v>4063</v>
      </c>
      <c r="F6255" s="524" t="s">
        <v>4002</v>
      </c>
      <c r="G6255" s="524"/>
      <c r="H6255" s="267" t="s">
        <v>284</v>
      </c>
      <c r="I6255" s="268">
        <v>6.0000000000000001E-3</v>
      </c>
      <c r="J6255" s="268">
        <v>0</v>
      </c>
      <c r="K6255" s="269">
        <v>496.19</v>
      </c>
      <c r="L6255" s="269">
        <v>2.98</v>
      </c>
    </row>
    <row r="6256" spans="2:12" ht="38.25" x14ac:dyDescent="0.25">
      <c r="B6256" s="265" t="s">
        <v>2652</v>
      </c>
      <c r="C6256" s="266" t="s">
        <v>3076</v>
      </c>
      <c r="D6256" s="265" t="s">
        <v>434</v>
      </c>
      <c r="E6256" s="265" t="s">
        <v>4064</v>
      </c>
      <c r="F6256" s="524" t="s">
        <v>4065</v>
      </c>
      <c r="G6256" s="524"/>
      <c r="H6256" s="267" t="s">
        <v>2654</v>
      </c>
      <c r="I6256" s="268">
        <v>2.1000000000000001E-2</v>
      </c>
      <c r="J6256" s="268">
        <v>0</v>
      </c>
      <c r="K6256" s="269">
        <v>24.82</v>
      </c>
      <c r="L6256" s="269">
        <v>0.52</v>
      </c>
    </row>
    <row r="6257" spans="2:12" ht="38.25" x14ac:dyDescent="0.25">
      <c r="B6257" s="265" t="s">
        <v>2652</v>
      </c>
      <c r="C6257" s="266" t="s">
        <v>3074</v>
      </c>
      <c r="D6257" s="265" t="s">
        <v>434</v>
      </c>
      <c r="E6257" s="265" t="s">
        <v>3075</v>
      </c>
      <c r="F6257" s="524" t="s">
        <v>4065</v>
      </c>
      <c r="G6257" s="524"/>
      <c r="H6257" s="267" t="s">
        <v>2655</v>
      </c>
      <c r="I6257" s="268">
        <v>0.39800000000000002</v>
      </c>
      <c r="J6257" s="268">
        <v>0</v>
      </c>
      <c r="K6257" s="269">
        <v>23.51</v>
      </c>
      <c r="L6257" s="269">
        <v>9.36</v>
      </c>
    </row>
    <row r="6258" spans="2:12" ht="25.5" x14ac:dyDescent="0.25">
      <c r="B6258" s="255" t="s">
        <v>2273</v>
      </c>
      <c r="C6258" s="256" t="s">
        <v>2167</v>
      </c>
      <c r="D6258" s="255" t="s">
        <v>229</v>
      </c>
      <c r="E6258" s="255" t="s">
        <v>2168</v>
      </c>
      <c r="F6258" s="518" t="s">
        <v>2162</v>
      </c>
      <c r="G6258" s="518"/>
      <c r="H6258" s="257" t="s">
        <v>231</v>
      </c>
      <c r="I6258" s="258">
        <v>0.41899999999999998</v>
      </c>
      <c r="J6258" s="258">
        <v>0</v>
      </c>
      <c r="K6258" s="259">
        <v>23.41</v>
      </c>
      <c r="L6258" s="259">
        <v>9.81</v>
      </c>
    </row>
    <row r="6259" spans="2:12" ht="25.5" x14ac:dyDescent="0.25">
      <c r="B6259" s="255" t="s">
        <v>2273</v>
      </c>
      <c r="C6259" s="256" t="s">
        <v>3077</v>
      </c>
      <c r="D6259" s="255" t="s">
        <v>434</v>
      </c>
      <c r="E6259" s="255" t="s">
        <v>4066</v>
      </c>
      <c r="F6259" s="518" t="s">
        <v>2283</v>
      </c>
      <c r="G6259" s="518"/>
      <c r="H6259" s="257" t="s">
        <v>628</v>
      </c>
      <c r="I6259" s="258">
        <v>1.04</v>
      </c>
      <c r="J6259" s="258">
        <v>0</v>
      </c>
      <c r="K6259" s="259">
        <v>130.12</v>
      </c>
      <c r="L6259" s="259">
        <v>135.32</v>
      </c>
    </row>
    <row r="6260" spans="2:12" ht="25.5" x14ac:dyDescent="0.25">
      <c r="B6260" s="255" t="s">
        <v>2273</v>
      </c>
      <c r="C6260" s="256" t="s">
        <v>2160</v>
      </c>
      <c r="D6260" s="255" t="s">
        <v>229</v>
      </c>
      <c r="E6260" s="255" t="s">
        <v>2161</v>
      </c>
      <c r="F6260" s="518" t="s">
        <v>2162</v>
      </c>
      <c r="G6260" s="518"/>
      <c r="H6260" s="257" t="s">
        <v>231</v>
      </c>
      <c r="I6260" s="258">
        <v>0.20899999999999999</v>
      </c>
      <c r="J6260" s="258">
        <v>0</v>
      </c>
      <c r="K6260" s="259">
        <v>15.3</v>
      </c>
      <c r="L6260" s="259">
        <v>3.2</v>
      </c>
    </row>
    <row r="6261" spans="2:12" ht="25.5" x14ac:dyDescent="0.25">
      <c r="B6261" s="260"/>
      <c r="C6261" s="260"/>
      <c r="D6261" s="260"/>
      <c r="E6261" s="260"/>
      <c r="F6261" s="260"/>
      <c r="G6261" s="260" t="s">
        <v>2274</v>
      </c>
      <c r="H6261" s="261">
        <v>11.95</v>
      </c>
      <c r="I6261" s="260" t="s">
        <v>2275</v>
      </c>
      <c r="J6261" s="261">
        <v>11.31</v>
      </c>
      <c r="K6261" s="260" t="s">
        <v>2276</v>
      </c>
      <c r="L6261" s="261">
        <v>23.26</v>
      </c>
    </row>
    <row r="6262" spans="2:12" ht="25.5" x14ac:dyDescent="0.25">
      <c r="B6262" s="260"/>
      <c r="C6262" s="260"/>
      <c r="D6262" s="260"/>
      <c r="E6262" s="260"/>
      <c r="F6262" s="260"/>
      <c r="G6262" s="260" t="s">
        <v>2277</v>
      </c>
      <c r="H6262" s="261">
        <v>0</v>
      </c>
      <c r="I6262" s="519"/>
      <c r="J6262" s="519" t="s">
        <v>2278</v>
      </c>
      <c r="K6262" s="260"/>
      <c r="L6262" s="261">
        <v>161.15</v>
      </c>
    </row>
    <row r="6263" spans="2:12" ht="13.5" thickBot="1" x14ac:dyDescent="0.3">
      <c r="B6263" s="222"/>
      <c r="C6263" s="222"/>
      <c r="D6263" s="222"/>
      <c r="E6263" s="222"/>
      <c r="F6263" s="222"/>
      <c r="G6263" s="222"/>
      <c r="H6263" s="222"/>
      <c r="I6263" s="222" t="s">
        <v>2279</v>
      </c>
      <c r="J6263" s="262" t="s">
        <v>2103</v>
      </c>
      <c r="K6263" s="222" t="s">
        <v>2280</v>
      </c>
      <c r="L6263" s="263">
        <v>3177.88</v>
      </c>
    </row>
    <row r="6264" spans="2:12" ht="13.5" thickTop="1" x14ac:dyDescent="0.25">
      <c r="B6264" s="264"/>
      <c r="C6264" s="264"/>
      <c r="D6264" s="264"/>
      <c r="E6264" s="264"/>
      <c r="F6264" s="264"/>
      <c r="G6264" s="264"/>
      <c r="H6264" s="264"/>
      <c r="I6264" s="264"/>
      <c r="J6264" s="264"/>
      <c r="K6264" s="264"/>
      <c r="L6264" s="264"/>
    </row>
    <row r="6265" spans="2:12" x14ac:dyDescent="0.25">
      <c r="B6265" s="244" t="s">
        <v>191</v>
      </c>
      <c r="C6265" s="244"/>
      <c r="D6265" s="244"/>
      <c r="E6265" s="244" t="s">
        <v>1820</v>
      </c>
      <c r="F6265" s="244"/>
      <c r="G6265" s="525"/>
      <c r="H6265" s="525"/>
      <c r="I6265" s="244"/>
      <c r="J6265" s="245"/>
      <c r="K6265" s="244"/>
      <c r="L6265" s="246">
        <v>333619.68</v>
      </c>
    </row>
    <row r="6266" spans="2:12" x14ac:dyDescent="0.25">
      <c r="B6266" s="244" t="s">
        <v>1821</v>
      </c>
      <c r="C6266" s="244"/>
      <c r="D6266" s="244"/>
      <c r="E6266" s="244" t="s">
        <v>1822</v>
      </c>
      <c r="F6266" s="244"/>
      <c r="G6266" s="525"/>
      <c r="H6266" s="525"/>
      <c r="I6266" s="244"/>
      <c r="J6266" s="245"/>
      <c r="K6266" s="244"/>
      <c r="L6266" s="246">
        <v>229983.55</v>
      </c>
    </row>
    <row r="6267" spans="2:12" ht="15" x14ac:dyDescent="0.25">
      <c r="B6267" s="247" t="s">
        <v>1823</v>
      </c>
      <c r="C6267" s="248" t="s">
        <v>24</v>
      </c>
      <c r="D6267" s="247" t="s">
        <v>50</v>
      </c>
      <c r="E6267" s="247" t="s">
        <v>45</v>
      </c>
      <c r="F6267" s="520" t="s">
        <v>2152</v>
      </c>
      <c r="G6267" s="520"/>
      <c r="H6267" s="249" t="s">
        <v>39</v>
      </c>
      <c r="I6267" s="248" t="s">
        <v>41</v>
      </c>
      <c r="J6267" s="248" t="s">
        <v>2271</v>
      </c>
      <c r="K6267" s="248" t="s">
        <v>82</v>
      </c>
      <c r="L6267" s="248" t="s">
        <v>40</v>
      </c>
    </row>
    <row r="6268" spans="2:12" ht="25.5" x14ac:dyDescent="0.25">
      <c r="B6268" s="250" t="s">
        <v>2272</v>
      </c>
      <c r="C6268" s="251" t="s">
        <v>1824</v>
      </c>
      <c r="D6268" s="250" t="s">
        <v>229</v>
      </c>
      <c r="E6268" s="250" t="s">
        <v>1825</v>
      </c>
      <c r="F6268" s="521">
        <v>4</v>
      </c>
      <c r="G6268" s="521"/>
      <c r="H6268" s="252" t="s">
        <v>284</v>
      </c>
      <c r="I6268" s="253">
        <v>1</v>
      </c>
      <c r="J6268" s="254"/>
      <c r="K6268" s="254">
        <v>7.13</v>
      </c>
      <c r="L6268" s="254">
        <v>7.13</v>
      </c>
    </row>
    <row r="6269" spans="2:12" ht="25.5" x14ac:dyDescent="0.25">
      <c r="B6269" s="255" t="s">
        <v>2273</v>
      </c>
      <c r="C6269" s="256" t="s">
        <v>4067</v>
      </c>
      <c r="D6269" s="255" t="s">
        <v>229</v>
      </c>
      <c r="E6269" s="255" t="s">
        <v>4068</v>
      </c>
      <c r="F6269" s="518" t="s">
        <v>2283</v>
      </c>
      <c r="G6269" s="518"/>
      <c r="H6269" s="257" t="s">
        <v>234</v>
      </c>
      <c r="I6269" s="258">
        <v>0.2142</v>
      </c>
      <c r="J6269" s="258">
        <v>0</v>
      </c>
      <c r="K6269" s="259">
        <v>9.9</v>
      </c>
      <c r="L6269" s="259">
        <v>2.12</v>
      </c>
    </row>
    <row r="6270" spans="2:12" ht="25.5" x14ac:dyDescent="0.25">
      <c r="B6270" s="255" t="s">
        <v>2273</v>
      </c>
      <c r="C6270" s="256" t="s">
        <v>2165</v>
      </c>
      <c r="D6270" s="255" t="s">
        <v>229</v>
      </c>
      <c r="E6270" s="255" t="s">
        <v>2166</v>
      </c>
      <c r="F6270" s="518" t="s">
        <v>2162</v>
      </c>
      <c r="G6270" s="518"/>
      <c r="H6270" s="257" t="s">
        <v>231</v>
      </c>
      <c r="I6270" s="258">
        <v>0.2142</v>
      </c>
      <c r="J6270" s="258">
        <v>0</v>
      </c>
      <c r="K6270" s="259">
        <v>23.41</v>
      </c>
      <c r="L6270" s="259">
        <v>5.01</v>
      </c>
    </row>
    <row r="6271" spans="2:12" ht="25.5" x14ac:dyDescent="0.25">
      <c r="B6271" s="260"/>
      <c r="C6271" s="260"/>
      <c r="D6271" s="260"/>
      <c r="E6271" s="260"/>
      <c r="F6271" s="260"/>
      <c r="G6271" s="260" t="s">
        <v>2274</v>
      </c>
      <c r="H6271" s="261">
        <v>2.57</v>
      </c>
      <c r="I6271" s="260" t="s">
        <v>2275</v>
      </c>
      <c r="J6271" s="261">
        <v>2.44</v>
      </c>
      <c r="K6271" s="260" t="s">
        <v>2276</v>
      </c>
      <c r="L6271" s="261">
        <v>5.01</v>
      </c>
    </row>
    <row r="6272" spans="2:12" ht="25.5" x14ac:dyDescent="0.25">
      <c r="B6272" s="260"/>
      <c r="C6272" s="260"/>
      <c r="D6272" s="260"/>
      <c r="E6272" s="260"/>
      <c r="F6272" s="260"/>
      <c r="G6272" s="260" t="s">
        <v>2277</v>
      </c>
      <c r="H6272" s="261">
        <v>0</v>
      </c>
      <c r="I6272" s="519"/>
      <c r="J6272" s="519" t="s">
        <v>2278</v>
      </c>
      <c r="K6272" s="260"/>
      <c r="L6272" s="261">
        <v>7.13</v>
      </c>
    </row>
    <row r="6273" spans="2:12" ht="13.5" thickBot="1" x14ac:dyDescent="0.3">
      <c r="B6273" s="222"/>
      <c r="C6273" s="222"/>
      <c r="D6273" s="222"/>
      <c r="E6273" s="222"/>
      <c r="F6273" s="222"/>
      <c r="G6273" s="222"/>
      <c r="H6273" s="222"/>
      <c r="I6273" s="222" t="s">
        <v>2279</v>
      </c>
      <c r="J6273" s="262" t="s">
        <v>4069</v>
      </c>
      <c r="K6273" s="222" t="s">
        <v>2280</v>
      </c>
      <c r="L6273" s="263">
        <v>5277.27</v>
      </c>
    </row>
    <row r="6274" spans="2:12" ht="13.5" thickTop="1" x14ac:dyDescent="0.25">
      <c r="B6274" s="264"/>
      <c r="C6274" s="264"/>
      <c r="D6274" s="264"/>
      <c r="E6274" s="264"/>
      <c r="F6274" s="264"/>
      <c r="G6274" s="264"/>
      <c r="H6274" s="264"/>
      <c r="I6274" s="264"/>
      <c r="J6274" s="264"/>
      <c r="K6274" s="264"/>
      <c r="L6274" s="264"/>
    </row>
    <row r="6275" spans="2:12" ht="15" x14ac:dyDescent="0.25">
      <c r="B6275" s="247" t="s">
        <v>1826</v>
      </c>
      <c r="C6275" s="248" t="s">
        <v>24</v>
      </c>
      <c r="D6275" s="247" t="s">
        <v>50</v>
      </c>
      <c r="E6275" s="247" t="s">
        <v>45</v>
      </c>
      <c r="F6275" s="520" t="s">
        <v>2152</v>
      </c>
      <c r="G6275" s="520"/>
      <c r="H6275" s="249" t="s">
        <v>39</v>
      </c>
      <c r="I6275" s="248" t="s">
        <v>41</v>
      </c>
      <c r="J6275" s="248" t="s">
        <v>2271</v>
      </c>
      <c r="K6275" s="248" t="s">
        <v>82</v>
      </c>
      <c r="L6275" s="248" t="s">
        <v>40</v>
      </c>
    </row>
    <row r="6276" spans="2:12" ht="25.5" x14ac:dyDescent="0.25">
      <c r="B6276" s="250" t="s">
        <v>2272</v>
      </c>
      <c r="C6276" s="251" t="s">
        <v>1827</v>
      </c>
      <c r="D6276" s="250" t="s">
        <v>229</v>
      </c>
      <c r="E6276" s="250" t="s">
        <v>1828</v>
      </c>
      <c r="F6276" s="521">
        <v>22</v>
      </c>
      <c r="G6276" s="521"/>
      <c r="H6276" s="252" t="s">
        <v>240</v>
      </c>
      <c r="I6276" s="253">
        <v>1</v>
      </c>
      <c r="J6276" s="254"/>
      <c r="K6276" s="254">
        <v>39.07</v>
      </c>
      <c r="L6276" s="254">
        <v>39.07</v>
      </c>
    </row>
    <row r="6277" spans="2:12" ht="25.5" x14ac:dyDescent="0.25">
      <c r="B6277" s="255" t="s">
        <v>2273</v>
      </c>
      <c r="C6277" s="256" t="s">
        <v>2412</v>
      </c>
      <c r="D6277" s="255" t="s">
        <v>229</v>
      </c>
      <c r="E6277" s="255" t="s">
        <v>2413</v>
      </c>
      <c r="F6277" s="518" t="s">
        <v>2283</v>
      </c>
      <c r="G6277" s="518"/>
      <c r="H6277" s="257" t="s">
        <v>284</v>
      </c>
      <c r="I6277" s="258">
        <v>3.5000000000000003E-2</v>
      </c>
      <c r="J6277" s="258">
        <v>0</v>
      </c>
      <c r="K6277" s="259">
        <v>157.54</v>
      </c>
      <c r="L6277" s="259">
        <v>5.51</v>
      </c>
    </row>
    <row r="6278" spans="2:12" ht="25.5" x14ac:dyDescent="0.25">
      <c r="B6278" s="255" t="s">
        <v>2273</v>
      </c>
      <c r="C6278" s="256" t="s">
        <v>2445</v>
      </c>
      <c r="D6278" s="255" t="s">
        <v>229</v>
      </c>
      <c r="E6278" s="255" t="s">
        <v>2446</v>
      </c>
      <c r="F6278" s="518" t="s">
        <v>2283</v>
      </c>
      <c r="G6278" s="518"/>
      <c r="H6278" s="257" t="s">
        <v>360</v>
      </c>
      <c r="I6278" s="258">
        <v>11</v>
      </c>
      <c r="J6278" s="258">
        <v>0</v>
      </c>
      <c r="K6278" s="259">
        <v>0.64</v>
      </c>
      <c r="L6278" s="259">
        <v>7.04</v>
      </c>
    </row>
    <row r="6279" spans="2:12" ht="25.5" x14ac:dyDescent="0.25">
      <c r="B6279" s="255" t="s">
        <v>2273</v>
      </c>
      <c r="C6279" s="256" t="s">
        <v>2297</v>
      </c>
      <c r="D6279" s="255" t="s">
        <v>229</v>
      </c>
      <c r="E6279" s="255" t="s">
        <v>2298</v>
      </c>
      <c r="F6279" s="518" t="s">
        <v>2283</v>
      </c>
      <c r="G6279" s="518"/>
      <c r="H6279" s="257" t="s">
        <v>284</v>
      </c>
      <c r="I6279" s="258">
        <v>2.1999999999999999E-2</v>
      </c>
      <c r="J6279" s="258">
        <v>0</v>
      </c>
      <c r="K6279" s="259">
        <v>151.24</v>
      </c>
      <c r="L6279" s="259">
        <v>3.33</v>
      </c>
    </row>
    <row r="6280" spans="2:12" ht="25.5" x14ac:dyDescent="0.25">
      <c r="B6280" s="255" t="s">
        <v>2273</v>
      </c>
      <c r="C6280" s="256" t="s">
        <v>2338</v>
      </c>
      <c r="D6280" s="255" t="s">
        <v>229</v>
      </c>
      <c r="E6280" s="255" t="s">
        <v>2339</v>
      </c>
      <c r="F6280" s="518" t="s">
        <v>2283</v>
      </c>
      <c r="G6280" s="518"/>
      <c r="H6280" s="257" t="s">
        <v>284</v>
      </c>
      <c r="I6280" s="258">
        <v>2.1999999999999999E-2</v>
      </c>
      <c r="J6280" s="258">
        <v>0</v>
      </c>
      <c r="K6280" s="259">
        <v>157.65</v>
      </c>
      <c r="L6280" s="259">
        <v>3.47</v>
      </c>
    </row>
    <row r="6281" spans="2:12" ht="25.5" x14ac:dyDescent="0.25">
      <c r="B6281" s="255" t="s">
        <v>2273</v>
      </c>
      <c r="C6281" s="256" t="s">
        <v>2160</v>
      </c>
      <c r="D6281" s="255" t="s">
        <v>229</v>
      </c>
      <c r="E6281" s="255" t="s">
        <v>2161</v>
      </c>
      <c r="F6281" s="518" t="s">
        <v>2162</v>
      </c>
      <c r="G6281" s="518"/>
      <c r="H6281" s="257" t="s">
        <v>231</v>
      </c>
      <c r="I6281" s="258">
        <v>0.40789999999999998</v>
      </c>
      <c r="J6281" s="258">
        <v>0</v>
      </c>
      <c r="K6281" s="259">
        <v>15.3</v>
      </c>
      <c r="L6281" s="259">
        <v>6.24</v>
      </c>
    </row>
    <row r="6282" spans="2:12" ht="25.5" x14ac:dyDescent="0.25">
      <c r="B6282" s="255" t="s">
        <v>2273</v>
      </c>
      <c r="C6282" s="256" t="s">
        <v>2165</v>
      </c>
      <c r="D6282" s="255" t="s">
        <v>229</v>
      </c>
      <c r="E6282" s="255" t="s">
        <v>2166</v>
      </c>
      <c r="F6282" s="518" t="s">
        <v>2162</v>
      </c>
      <c r="G6282" s="518"/>
      <c r="H6282" s="257" t="s">
        <v>231</v>
      </c>
      <c r="I6282" s="258">
        <v>0.17219999999999999</v>
      </c>
      <c r="J6282" s="258">
        <v>0</v>
      </c>
      <c r="K6282" s="259">
        <v>23.41</v>
      </c>
      <c r="L6282" s="259">
        <v>4.03</v>
      </c>
    </row>
    <row r="6283" spans="2:12" ht="25.5" x14ac:dyDescent="0.25">
      <c r="B6283" s="255" t="s">
        <v>2273</v>
      </c>
      <c r="C6283" s="256" t="s">
        <v>2194</v>
      </c>
      <c r="D6283" s="255" t="s">
        <v>229</v>
      </c>
      <c r="E6283" s="255" t="s">
        <v>2195</v>
      </c>
      <c r="F6283" s="518" t="s">
        <v>2162</v>
      </c>
      <c r="G6283" s="518"/>
      <c r="H6283" s="257" t="s">
        <v>231</v>
      </c>
      <c r="I6283" s="258">
        <v>0.1109</v>
      </c>
      <c r="J6283" s="258">
        <v>0</v>
      </c>
      <c r="K6283" s="259">
        <v>18.36</v>
      </c>
      <c r="L6283" s="259">
        <v>2.04</v>
      </c>
    </row>
    <row r="6284" spans="2:12" ht="25.5" x14ac:dyDescent="0.25">
      <c r="B6284" s="255" t="s">
        <v>2273</v>
      </c>
      <c r="C6284" s="256" t="s">
        <v>2522</v>
      </c>
      <c r="D6284" s="255" t="s">
        <v>229</v>
      </c>
      <c r="E6284" s="255" t="s">
        <v>2523</v>
      </c>
      <c r="F6284" s="518" t="s">
        <v>2283</v>
      </c>
      <c r="G6284" s="518"/>
      <c r="H6284" s="257" t="s">
        <v>360</v>
      </c>
      <c r="I6284" s="258">
        <v>1</v>
      </c>
      <c r="J6284" s="258">
        <v>0</v>
      </c>
      <c r="K6284" s="259">
        <v>7.44</v>
      </c>
      <c r="L6284" s="259">
        <v>7.44</v>
      </c>
    </row>
    <row r="6285" spans="2:12" ht="25.5" x14ac:dyDescent="0.25">
      <c r="B6285" s="260"/>
      <c r="C6285" s="260"/>
      <c r="D6285" s="260"/>
      <c r="E6285" s="260"/>
      <c r="F6285" s="260"/>
      <c r="G6285" s="260" t="s">
        <v>2274</v>
      </c>
      <c r="H6285" s="261">
        <v>6.32</v>
      </c>
      <c r="I6285" s="260" t="s">
        <v>2275</v>
      </c>
      <c r="J6285" s="261">
        <v>5.98</v>
      </c>
      <c r="K6285" s="260" t="s">
        <v>2276</v>
      </c>
      <c r="L6285" s="261">
        <v>12.3</v>
      </c>
    </row>
    <row r="6286" spans="2:12" ht="25.5" x14ac:dyDescent="0.25">
      <c r="B6286" s="260"/>
      <c r="C6286" s="260"/>
      <c r="D6286" s="260"/>
      <c r="E6286" s="260"/>
      <c r="F6286" s="260"/>
      <c r="G6286" s="260" t="s">
        <v>2277</v>
      </c>
      <c r="H6286" s="261">
        <v>0</v>
      </c>
      <c r="I6286" s="519"/>
      <c r="J6286" s="519" t="s">
        <v>2278</v>
      </c>
      <c r="K6286" s="260"/>
      <c r="L6286" s="261">
        <v>39.07</v>
      </c>
    </row>
    <row r="6287" spans="2:12" ht="13.5" thickBot="1" x14ac:dyDescent="0.3">
      <c r="B6287" s="222"/>
      <c r="C6287" s="222"/>
      <c r="D6287" s="222"/>
      <c r="E6287" s="222"/>
      <c r="F6287" s="222"/>
      <c r="G6287" s="222"/>
      <c r="H6287" s="222"/>
      <c r="I6287" s="222" t="s">
        <v>2279</v>
      </c>
      <c r="J6287" s="262" t="s">
        <v>2075</v>
      </c>
      <c r="K6287" s="222" t="s">
        <v>2280</v>
      </c>
      <c r="L6287" s="263">
        <v>9837.44</v>
      </c>
    </row>
    <row r="6288" spans="2:12" ht="13.5" thickTop="1" x14ac:dyDescent="0.25">
      <c r="B6288" s="264"/>
      <c r="C6288" s="264"/>
      <c r="D6288" s="264"/>
      <c r="E6288" s="264"/>
      <c r="F6288" s="264"/>
      <c r="G6288" s="264"/>
      <c r="H6288" s="264"/>
      <c r="I6288" s="264"/>
      <c r="J6288" s="264"/>
      <c r="K6288" s="264"/>
      <c r="L6288" s="264"/>
    </row>
    <row r="6289" spans="2:12" ht="15" x14ac:dyDescent="0.25">
      <c r="B6289" s="247" t="s">
        <v>1829</v>
      </c>
      <c r="C6289" s="248" t="s">
        <v>24</v>
      </c>
      <c r="D6289" s="247" t="s">
        <v>50</v>
      </c>
      <c r="E6289" s="247" t="s">
        <v>45</v>
      </c>
      <c r="F6289" s="520" t="s">
        <v>2152</v>
      </c>
      <c r="G6289" s="520"/>
      <c r="H6289" s="249" t="s">
        <v>39</v>
      </c>
      <c r="I6289" s="248" t="s">
        <v>41</v>
      </c>
      <c r="J6289" s="248" t="s">
        <v>2271</v>
      </c>
      <c r="K6289" s="248" t="s">
        <v>82</v>
      </c>
      <c r="L6289" s="248" t="s">
        <v>40</v>
      </c>
    </row>
    <row r="6290" spans="2:12" ht="63.75" x14ac:dyDescent="0.25">
      <c r="B6290" s="250" t="s">
        <v>2272</v>
      </c>
      <c r="C6290" s="251" t="s">
        <v>1830</v>
      </c>
      <c r="D6290" s="250" t="s">
        <v>434</v>
      </c>
      <c r="E6290" s="250" t="s">
        <v>1831</v>
      </c>
      <c r="F6290" s="521" t="s">
        <v>4070</v>
      </c>
      <c r="G6290" s="521"/>
      <c r="H6290" s="252" t="s">
        <v>240</v>
      </c>
      <c r="I6290" s="253">
        <v>1</v>
      </c>
      <c r="J6290" s="254"/>
      <c r="K6290" s="254">
        <v>52.97</v>
      </c>
      <c r="L6290" s="254">
        <v>52.97</v>
      </c>
    </row>
    <row r="6291" spans="2:12" ht="51" x14ac:dyDescent="0.25">
      <c r="B6291" s="265" t="s">
        <v>2652</v>
      </c>
      <c r="C6291" s="266" t="s">
        <v>4071</v>
      </c>
      <c r="D6291" s="265" t="s">
        <v>434</v>
      </c>
      <c r="E6291" s="265" t="s">
        <v>4072</v>
      </c>
      <c r="F6291" s="524" t="s">
        <v>4002</v>
      </c>
      <c r="G6291" s="524"/>
      <c r="H6291" s="267" t="s">
        <v>284</v>
      </c>
      <c r="I6291" s="268">
        <v>5.2999999999999999E-2</v>
      </c>
      <c r="J6291" s="268">
        <v>0</v>
      </c>
      <c r="K6291" s="269">
        <v>632.61</v>
      </c>
      <c r="L6291" s="269">
        <v>33.53</v>
      </c>
    </row>
    <row r="6292" spans="2:12" ht="25.5" x14ac:dyDescent="0.25">
      <c r="B6292" s="255" t="s">
        <v>2273</v>
      </c>
      <c r="C6292" s="256" t="s">
        <v>2445</v>
      </c>
      <c r="D6292" s="255" t="s">
        <v>229</v>
      </c>
      <c r="E6292" s="255" t="s">
        <v>2446</v>
      </c>
      <c r="F6292" s="518" t="s">
        <v>2283</v>
      </c>
      <c r="G6292" s="518"/>
      <c r="H6292" s="257" t="s">
        <v>360</v>
      </c>
      <c r="I6292" s="258">
        <v>0.5</v>
      </c>
      <c r="J6292" s="258">
        <v>0</v>
      </c>
      <c r="K6292" s="259">
        <v>0.64</v>
      </c>
      <c r="L6292" s="259">
        <v>0.32</v>
      </c>
    </row>
    <row r="6293" spans="2:12" ht="25.5" x14ac:dyDescent="0.25">
      <c r="B6293" s="255" t="s">
        <v>2273</v>
      </c>
      <c r="C6293" s="256" t="s">
        <v>2160</v>
      </c>
      <c r="D6293" s="255" t="s">
        <v>229</v>
      </c>
      <c r="E6293" s="255" t="s">
        <v>2161</v>
      </c>
      <c r="F6293" s="518" t="s">
        <v>2162</v>
      </c>
      <c r="G6293" s="518"/>
      <c r="H6293" s="257" t="s">
        <v>231</v>
      </c>
      <c r="I6293" s="258">
        <v>0.308</v>
      </c>
      <c r="J6293" s="258">
        <v>0</v>
      </c>
      <c r="K6293" s="259">
        <v>15.3</v>
      </c>
      <c r="L6293" s="259">
        <v>4.71</v>
      </c>
    </row>
    <row r="6294" spans="2:12" ht="25.5" x14ac:dyDescent="0.25">
      <c r="B6294" s="255" t="s">
        <v>2273</v>
      </c>
      <c r="C6294" s="256" t="s">
        <v>2165</v>
      </c>
      <c r="D6294" s="255" t="s">
        <v>229</v>
      </c>
      <c r="E6294" s="255" t="s">
        <v>2166</v>
      </c>
      <c r="F6294" s="518" t="s">
        <v>2162</v>
      </c>
      <c r="G6294" s="518"/>
      <c r="H6294" s="257" t="s">
        <v>231</v>
      </c>
      <c r="I6294" s="258">
        <v>0.61599999999999999</v>
      </c>
      <c r="J6294" s="258">
        <v>0</v>
      </c>
      <c r="K6294" s="259">
        <v>23.41</v>
      </c>
      <c r="L6294" s="259">
        <v>14.42</v>
      </c>
    </row>
    <row r="6295" spans="2:12" ht="25.5" x14ac:dyDescent="0.25">
      <c r="B6295" s="260"/>
      <c r="C6295" s="260"/>
      <c r="D6295" s="260"/>
      <c r="E6295" s="260"/>
      <c r="F6295" s="260"/>
      <c r="G6295" s="260" t="s">
        <v>2274</v>
      </c>
      <c r="H6295" s="261">
        <v>12.24</v>
      </c>
      <c r="I6295" s="260" t="s">
        <v>2275</v>
      </c>
      <c r="J6295" s="261">
        <v>11.6</v>
      </c>
      <c r="K6295" s="260" t="s">
        <v>2276</v>
      </c>
      <c r="L6295" s="261">
        <v>23.84</v>
      </c>
    </row>
    <row r="6296" spans="2:12" ht="25.5" x14ac:dyDescent="0.25">
      <c r="B6296" s="260"/>
      <c r="C6296" s="260"/>
      <c r="D6296" s="260"/>
      <c r="E6296" s="260"/>
      <c r="F6296" s="260"/>
      <c r="G6296" s="260" t="s">
        <v>2277</v>
      </c>
      <c r="H6296" s="261">
        <v>0</v>
      </c>
      <c r="I6296" s="519"/>
      <c r="J6296" s="519" t="s">
        <v>2278</v>
      </c>
      <c r="K6296" s="260"/>
      <c r="L6296" s="261">
        <v>52.97</v>
      </c>
    </row>
    <row r="6297" spans="2:12" ht="13.5" thickBot="1" x14ac:dyDescent="0.3">
      <c r="B6297" s="222"/>
      <c r="C6297" s="222"/>
      <c r="D6297" s="222"/>
      <c r="E6297" s="222"/>
      <c r="F6297" s="222"/>
      <c r="G6297" s="222"/>
      <c r="H6297" s="222"/>
      <c r="I6297" s="222" t="s">
        <v>2279</v>
      </c>
      <c r="J6297" s="262" t="s">
        <v>2095</v>
      </c>
      <c r="K6297" s="222" t="s">
        <v>2280</v>
      </c>
      <c r="L6297" s="263">
        <v>4845.17</v>
      </c>
    </row>
    <row r="6298" spans="2:12" ht="13.5" thickTop="1" x14ac:dyDescent="0.25">
      <c r="B6298" s="264"/>
      <c r="C6298" s="264"/>
      <c r="D6298" s="264"/>
      <c r="E6298" s="264"/>
      <c r="F6298" s="264"/>
      <c r="G6298" s="264"/>
      <c r="H6298" s="264"/>
      <c r="I6298" s="264"/>
      <c r="J6298" s="264"/>
      <c r="K6298" s="264"/>
      <c r="L6298" s="264"/>
    </row>
    <row r="6299" spans="2:12" ht="15" x14ac:dyDescent="0.25">
      <c r="B6299" s="247" t="s">
        <v>1832</v>
      </c>
      <c r="C6299" s="248" t="s">
        <v>24</v>
      </c>
      <c r="D6299" s="247" t="s">
        <v>50</v>
      </c>
      <c r="E6299" s="247" t="s">
        <v>45</v>
      </c>
      <c r="F6299" s="520" t="s">
        <v>2152</v>
      </c>
      <c r="G6299" s="520"/>
      <c r="H6299" s="249" t="s">
        <v>39</v>
      </c>
      <c r="I6299" s="248" t="s">
        <v>41</v>
      </c>
      <c r="J6299" s="248" t="s">
        <v>2271</v>
      </c>
      <c r="K6299" s="248" t="s">
        <v>82</v>
      </c>
      <c r="L6299" s="248" t="s">
        <v>40</v>
      </c>
    </row>
    <row r="6300" spans="2:12" ht="63.75" x14ac:dyDescent="0.25">
      <c r="B6300" s="250" t="s">
        <v>2272</v>
      </c>
      <c r="C6300" s="251" t="s">
        <v>1833</v>
      </c>
      <c r="D6300" s="250" t="s">
        <v>434</v>
      </c>
      <c r="E6300" s="250" t="s">
        <v>1834</v>
      </c>
      <c r="F6300" s="521" t="s">
        <v>4070</v>
      </c>
      <c r="G6300" s="521"/>
      <c r="H6300" s="252" t="s">
        <v>240</v>
      </c>
      <c r="I6300" s="253">
        <v>1</v>
      </c>
      <c r="J6300" s="254"/>
      <c r="K6300" s="254">
        <v>44.89</v>
      </c>
      <c r="L6300" s="254">
        <v>44.89</v>
      </c>
    </row>
    <row r="6301" spans="2:12" ht="51" x14ac:dyDescent="0.25">
      <c r="B6301" s="265" t="s">
        <v>2652</v>
      </c>
      <c r="C6301" s="266" t="s">
        <v>4071</v>
      </c>
      <c r="D6301" s="265" t="s">
        <v>434</v>
      </c>
      <c r="E6301" s="265" t="s">
        <v>4072</v>
      </c>
      <c r="F6301" s="524" t="s">
        <v>4002</v>
      </c>
      <c r="G6301" s="524"/>
      <c r="H6301" s="267" t="s">
        <v>284</v>
      </c>
      <c r="I6301" s="268">
        <v>5.2999999999999999E-2</v>
      </c>
      <c r="J6301" s="268">
        <v>0</v>
      </c>
      <c r="K6301" s="269">
        <v>632.61</v>
      </c>
      <c r="L6301" s="269">
        <v>33.53</v>
      </c>
    </row>
    <row r="6302" spans="2:12" ht="25.5" x14ac:dyDescent="0.25">
      <c r="B6302" s="255" t="s">
        <v>2273</v>
      </c>
      <c r="C6302" s="256" t="s">
        <v>2165</v>
      </c>
      <c r="D6302" s="255" t="s">
        <v>229</v>
      </c>
      <c r="E6302" s="255" t="s">
        <v>2166</v>
      </c>
      <c r="F6302" s="518" t="s">
        <v>2162</v>
      </c>
      <c r="G6302" s="518"/>
      <c r="H6302" s="257" t="s">
        <v>231</v>
      </c>
      <c r="I6302" s="258">
        <v>0.27100000000000002</v>
      </c>
      <c r="J6302" s="258">
        <v>0</v>
      </c>
      <c r="K6302" s="259">
        <v>23.41</v>
      </c>
      <c r="L6302" s="259">
        <v>6.34</v>
      </c>
    </row>
    <row r="6303" spans="2:12" ht="25.5" x14ac:dyDescent="0.25">
      <c r="B6303" s="255" t="s">
        <v>2273</v>
      </c>
      <c r="C6303" s="256" t="s">
        <v>4073</v>
      </c>
      <c r="D6303" s="255" t="s">
        <v>434</v>
      </c>
      <c r="E6303" s="255" t="s">
        <v>4074</v>
      </c>
      <c r="F6303" s="518" t="s">
        <v>2283</v>
      </c>
      <c r="G6303" s="518"/>
      <c r="H6303" s="257" t="s">
        <v>2979</v>
      </c>
      <c r="I6303" s="258">
        <v>0.21</v>
      </c>
      <c r="J6303" s="258">
        <v>0</v>
      </c>
      <c r="K6303" s="259">
        <v>12.55</v>
      </c>
      <c r="L6303" s="259">
        <v>2.64</v>
      </c>
    </row>
    <row r="6304" spans="2:12" ht="25.5" x14ac:dyDescent="0.25">
      <c r="B6304" s="255" t="s">
        <v>2273</v>
      </c>
      <c r="C6304" s="256" t="s">
        <v>2445</v>
      </c>
      <c r="D6304" s="255" t="s">
        <v>229</v>
      </c>
      <c r="E6304" s="255" t="s">
        <v>2446</v>
      </c>
      <c r="F6304" s="518" t="s">
        <v>2283</v>
      </c>
      <c r="G6304" s="518"/>
      <c r="H6304" s="257" t="s">
        <v>360</v>
      </c>
      <c r="I6304" s="258">
        <v>0.5</v>
      </c>
      <c r="J6304" s="258">
        <v>0</v>
      </c>
      <c r="K6304" s="259">
        <v>0.64</v>
      </c>
      <c r="L6304" s="259">
        <v>0.32</v>
      </c>
    </row>
    <row r="6305" spans="2:12" ht="25.5" x14ac:dyDescent="0.25">
      <c r="B6305" s="255" t="s">
        <v>2273</v>
      </c>
      <c r="C6305" s="256" t="s">
        <v>2160</v>
      </c>
      <c r="D6305" s="255" t="s">
        <v>229</v>
      </c>
      <c r="E6305" s="255" t="s">
        <v>2161</v>
      </c>
      <c r="F6305" s="518" t="s">
        <v>2162</v>
      </c>
      <c r="G6305" s="518"/>
      <c r="H6305" s="257" t="s">
        <v>231</v>
      </c>
      <c r="I6305" s="258">
        <v>0.13600000000000001</v>
      </c>
      <c r="J6305" s="258">
        <v>0</v>
      </c>
      <c r="K6305" s="259">
        <v>15.3</v>
      </c>
      <c r="L6305" s="259">
        <v>2.08</v>
      </c>
    </row>
    <row r="6306" spans="2:12" ht="25.5" x14ac:dyDescent="0.25">
      <c r="B6306" s="260"/>
      <c r="C6306" s="260"/>
      <c r="D6306" s="260"/>
      <c r="E6306" s="260"/>
      <c r="F6306" s="260"/>
      <c r="G6306" s="260" t="s">
        <v>2274</v>
      </c>
      <c r="H6306" s="261">
        <v>6.74</v>
      </c>
      <c r="I6306" s="260" t="s">
        <v>2275</v>
      </c>
      <c r="J6306" s="261">
        <v>6.39</v>
      </c>
      <c r="K6306" s="260" t="s">
        <v>2276</v>
      </c>
      <c r="L6306" s="261">
        <v>13.13</v>
      </c>
    </row>
    <row r="6307" spans="2:12" ht="25.5" x14ac:dyDescent="0.25">
      <c r="B6307" s="260"/>
      <c r="C6307" s="260"/>
      <c r="D6307" s="260"/>
      <c r="E6307" s="260"/>
      <c r="F6307" s="260"/>
      <c r="G6307" s="260" t="s">
        <v>2277</v>
      </c>
      <c r="H6307" s="261">
        <v>0</v>
      </c>
      <c r="I6307" s="519"/>
      <c r="J6307" s="519" t="s">
        <v>2278</v>
      </c>
      <c r="K6307" s="260"/>
      <c r="L6307" s="261">
        <v>44.89</v>
      </c>
    </row>
    <row r="6308" spans="2:12" ht="13.5" thickBot="1" x14ac:dyDescent="0.3">
      <c r="B6308" s="222"/>
      <c r="C6308" s="222"/>
      <c r="D6308" s="222"/>
      <c r="E6308" s="222"/>
      <c r="F6308" s="222"/>
      <c r="G6308" s="222"/>
      <c r="H6308" s="222"/>
      <c r="I6308" s="222" t="s">
        <v>2279</v>
      </c>
      <c r="J6308" s="262" t="s">
        <v>2087</v>
      </c>
      <c r="K6308" s="222" t="s">
        <v>2280</v>
      </c>
      <c r="L6308" s="263">
        <v>6543.17</v>
      </c>
    </row>
    <row r="6309" spans="2:12" ht="13.5" thickTop="1" x14ac:dyDescent="0.25">
      <c r="B6309" s="264"/>
      <c r="C6309" s="264"/>
      <c r="D6309" s="264"/>
      <c r="E6309" s="264"/>
      <c r="F6309" s="264"/>
      <c r="G6309" s="264"/>
      <c r="H6309" s="264"/>
      <c r="I6309" s="264"/>
      <c r="J6309" s="264"/>
      <c r="K6309" s="264"/>
      <c r="L6309" s="264"/>
    </row>
    <row r="6310" spans="2:12" ht="15" x14ac:dyDescent="0.25">
      <c r="B6310" s="247" t="s">
        <v>1835</v>
      </c>
      <c r="C6310" s="248" t="s">
        <v>24</v>
      </c>
      <c r="D6310" s="247" t="s">
        <v>50</v>
      </c>
      <c r="E6310" s="247" t="s">
        <v>45</v>
      </c>
      <c r="F6310" s="520" t="s">
        <v>2152</v>
      </c>
      <c r="G6310" s="520"/>
      <c r="H6310" s="249" t="s">
        <v>39</v>
      </c>
      <c r="I6310" s="248" t="s">
        <v>41</v>
      </c>
      <c r="J6310" s="248" t="s">
        <v>2271</v>
      </c>
      <c r="K6310" s="248" t="s">
        <v>82</v>
      </c>
      <c r="L6310" s="248" t="s">
        <v>40</v>
      </c>
    </row>
    <row r="6311" spans="2:12" ht="38.25" x14ac:dyDescent="0.25">
      <c r="B6311" s="250" t="s">
        <v>2272</v>
      </c>
      <c r="C6311" s="251" t="s">
        <v>1836</v>
      </c>
      <c r="D6311" s="250" t="s">
        <v>238</v>
      </c>
      <c r="E6311" s="250" t="s">
        <v>1837</v>
      </c>
      <c r="F6311" s="521" t="s">
        <v>4075</v>
      </c>
      <c r="G6311" s="521"/>
      <c r="H6311" s="252" t="s">
        <v>240</v>
      </c>
      <c r="I6311" s="253">
        <v>1</v>
      </c>
      <c r="J6311" s="254"/>
      <c r="K6311" s="254">
        <v>202.24</v>
      </c>
      <c r="L6311" s="254">
        <v>202.24</v>
      </c>
    </row>
    <row r="6312" spans="2:12" ht="25.5" x14ac:dyDescent="0.25">
      <c r="B6312" s="255" t="s">
        <v>2273</v>
      </c>
      <c r="C6312" s="256" t="s">
        <v>4076</v>
      </c>
      <c r="D6312" s="255" t="s">
        <v>434</v>
      </c>
      <c r="E6312" s="255" t="s">
        <v>4077</v>
      </c>
      <c r="F6312" s="518" t="s">
        <v>2283</v>
      </c>
      <c r="G6312" s="518"/>
      <c r="H6312" s="257" t="s">
        <v>240</v>
      </c>
      <c r="I6312" s="258">
        <v>1</v>
      </c>
      <c r="J6312" s="258">
        <v>0</v>
      </c>
      <c r="K6312" s="259">
        <v>202.24</v>
      </c>
      <c r="L6312" s="259">
        <v>202.24</v>
      </c>
    </row>
    <row r="6313" spans="2:12" ht="25.5" x14ac:dyDescent="0.25">
      <c r="B6313" s="260"/>
      <c r="C6313" s="260"/>
      <c r="D6313" s="260"/>
      <c r="E6313" s="260"/>
      <c r="F6313" s="260"/>
      <c r="G6313" s="260" t="s">
        <v>2274</v>
      </c>
      <c r="H6313" s="261">
        <v>0</v>
      </c>
      <c r="I6313" s="260" t="s">
        <v>2275</v>
      </c>
      <c r="J6313" s="261">
        <v>0</v>
      </c>
      <c r="K6313" s="260" t="s">
        <v>2276</v>
      </c>
      <c r="L6313" s="261">
        <v>0</v>
      </c>
    </row>
    <row r="6314" spans="2:12" ht="25.5" x14ac:dyDescent="0.25">
      <c r="B6314" s="260"/>
      <c r="C6314" s="260"/>
      <c r="D6314" s="260"/>
      <c r="E6314" s="260"/>
      <c r="F6314" s="260"/>
      <c r="G6314" s="260" t="s">
        <v>2277</v>
      </c>
      <c r="H6314" s="261">
        <v>0</v>
      </c>
      <c r="I6314" s="519"/>
      <c r="J6314" s="519" t="s">
        <v>2278</v>
      </c>
      <c r="K6314" s="260"/>
      <c r="L6314" s="261">
        <v>202.24</v>
      </c>
    </row>
    <row r="6315" spans="2:12" ht="13.5" thickBot="1" x14ac:dyDescent="0.3">
      <c r="B6315" s="222"/>
      <c r="C6315" s="222"/>
      <c r="D6315" s="222"/>
      <c r="E6315" s="222"/>
      <c r="F6315" s="222"/>
      <c r="G6315" s="222"/>
      <c r="H6315" s="222"/>
      <c r="I6315" s="222" t="s">
        <v>2279</v>
      </c>
      <c r="J6315" s="262" t="s">
        <v>2054</v>
      </c>
      <c r="K6315" s="222" t="s">
        <v>2280</v>
      </c>
      <c r="L6315" s="263">
        <v>47225.06</v>
      </c>
    </row>
    <row r="6316" spans="2:12" ht="13.5" thickTop="1" x14ac:dyDescent="0.25">
      <c r="B6316" s="264"/>
      <c r="C6316" s="264"/>
      <c r="D6316" s="264"/>
      <c r="E6316" s="264"/>
      <c r="F6316" s="264"/>
      <c r="G6316" s="264"/>
      <c r="H6316" s="264"/>
      <c r="I6316" s="264"/>
      <c r="J6316" s="264"/>
      <c r="K6316" s="264"/>
      <c r="L6316" s="264"/>
    </row>
    <row r="6317" spans="2:12" ht="15" x14ac:dyDescent="0.25">
      <c r="B6317" s="247" t="s">
        <v>1838</v>
      </c>
      <c r="C6317" s="248" t="s">
        <v>24</v>
      </c>
      <c r="D6317" s="247" t="s">
        <v>50</v>
      </c>
      <c r="E6317" s="247" t="s">
        <v>45</v>
      </c>
      <c r="F6317" s="520" t="s">
        <v>2152</v>
      </c>
      <c r="G6317" s="520"/>
      <c r="H6317" s="249" t="s">
        <v>39</v>
      </c>
      <c r="I6317" s="248" t="s">
        <v>41</v>
      </c>
      <c r="J6317" s="248" t="s">
        <v>2271</v>
      </c>
      <c r="K6317" s="248" t="s">
        <v>82</v>
      </c>
      <c r="L6317" s="248" t="s">
        <v>40</v>
      </c>
    </row>
    <row r="6318" spans="2:12" ht="38.25" x14ac:dyDescent="0.25">
      <c r="B6318" s="250" t="s">
        <v>2272</v>
      </c>
      <c r="C6318" s="251" t="s">
        <v>1839</v>
      </c>
      <c r="D6318" s="250" t="s">
        <v>238</v>
      </c>
      <c r="E6318" s="250" t="s">
        <v>1840</v>
      </c>
      <c r="F6318" s="521">
        <v>2203</v>
      </c>
      <c r="G6318" s="521"/>
      <c r="H6318" s="252" t="s">
        <v>240</v>
      </c>
      <c r="I6318" s="253">
        <v>1</v>
      </c>
      <c r="J6318" s="254"/>
      <c r="K6318" s="254">
        <v>180.84</v>
      </c>
      <c r="L6318" s="254">
        <v>180.84</v>
      </c>
    </row>
    <row r="6319" spans="2:12" ht="25.5" x14ac:dyDescent="0.25">
      <c r="B6319" s="255" t="s">
        <v>2273</v>
      </c>
      <c r="C6319" s="256" t="s">
        <v>3067</v>
      </c>
      <c r="D6319" s="255" t="s">
        <v>434</v>
      </c>
      <c r="E6319" s="255" t="s">
        <v>3068</v>
      </c>
      <c r="F6319" s="518" t="s">
        <v>2283</v>
      </c>
      <c r="G6319" s="518"/>
      <c r="H6319" s="257" t="s">
        <v>240</v>
      </c>
      <c r="I6319" s="258">
        <v>1.05</v>
      </c>
      <c r="J6319" s="258">
        <v>0</v>
      </c>
      <c r="K6319" s="259">
        <v>121.98</v>
      </c>
      <c r="L6319" s="259">
        <v>128.08000000000001</v>
      </c>
    </row>
    <row r="6320" spans="2:12" ht="25.5" x14ac:dyDescent="0.25">
      <c r="B6320" s="255" t="s">
        <v>2273</v>
      </c>
      <c r="C6320" s="256" t="s">
        <v>3069</v>
      </c>
      <c r="D6320" s="255" t="s">
        <v>229</v>
      </c>
      <c r="E6320" s="255" t="s">
        <v>3070</v>
      </c>
      <c r="F6320" s="518" t="s">
        <v>2283</v>
      </c>
      <c r="G6320" s="518"/>
      <c r="H6320" s="257" t="s">
        <v>360</v>
      </c>
      <c r="I6320" s="258">
        <v>7.5</v>
      </c>
      <c r="J6320" s="258">
        <v>0</v>
      </c>
      <c r="K6320" s="259">
        <v>1.28</v>
      </c>
      <c r="L6320" s="259">
        <v>9.6</v>
      </c>
    </row>
    <row r="6321" spans="2:12" ht="25.5" x14ac:dyDescent="0.25">
      <c r="B6321" s="255" t="s">
        <v>2273</v>
      </c>
      <c r="C6321" s="256" t="s">
        <v>2160</v>
      </c>
      <c r="D6321" s="255" t="s">
        <v>229</v>
      </c>
      <c r="E6321" s="255" t="s">
        <v>2161</v>
      </c>
      <c r="F6321" s="518" t="s">
        <v>2162</v>
      </c>
      <c r="G6321" s="518"/>
      <c r="H6321" s="257" t="s">
        <v>231</v>
      </c>
      <c r="I6321" s="258">
        <v>0.98460000000000003</v>
      </c>
      <c r="J6321" s="258">
        <v>0</v>
      </c>
      <c r="K6321" s="259">
        <v>15.3</v>
      </c>
      <c r="L6321" s="259">
        <v>15.06</v>
      </c>
    </row>
    <row r="6322" spans="2:12" ht="25.5" x14ac:dyDescent="0.25">
      <c r="B6322" s="255" t="s">
        <v>2273</v>
      </c>
      <c r="C6322" s="256" t="s">
        <v>3071</v>
      </c>
      <c r="D6322" s="255" t="s">
        <v>229</v>
      </c>
      <c r="E6322" s="255" t="s">
        <v>3072</v>
      </c>
      <c r="F6322" s="518" t="s">
        <v>2283</v>
      </c>
      <c r="G6322" s="518"/>
      <c r="H6322" s="257" t="s">
        <v>360</v>
      </c>
      <c r="I6322" s="258">
        <v>0.2409</v>
      </c>
      <c r="J6322" s="258">
        <v>0</v>
      </c>
      <c r="K6322" s="259">
        <v>7.45</v>
      </c>
      <c r="L6322" s="259">
        <v>1.79</v>
      </c>
    </row>
    <row r="6323" spans="2:12" ht="25.5" x14ac:dyDescent="0.25">
      <c r="B6323" s="255" t="s">
        <v>2273</v>
      </c>
      <c r="C6323" s="256" t="s">
        <v>2530</v>
      </c>
      <c r="D6323" s="255" t="s">
        <v>229</v>
      </c>
      <c r="E6323" s="255" t="s">
        <v>2531</v>
      </c>
      <c r="F6323" s="518" t="s">
        <v>2283</v>
      </c>
      <c r="G6323" s="518"/>
      <c r="H6323" s="257" t="s">
        <v>284</v>
      </c>
      <c r="I6323" s="258">
        <v>2.4299999999999999E-2</v>
      </c>
      <c r="J6323" s="258">
        <v>0</v>
      </c>
      <c r="K6323" s="259">
        <v>180.8</v>
      </c>
      <c r="L6323" s="259">
        <v>4.3899999999999997</v>
      </c>
    </row>
    <row r="6324" spans="2:12" ht="25.5" x14ac:dyDescent="0.25">
      <c r="B6324" s="255" t="s">
        <v>2273</v>
      </c>
      <c r="C6324" s="256" t="s">
        <v>2182</v>
      </c>
      <c r="D6324" s="255" t="s">
        <v>229</v>
      </c>
      <c r="E6324" s="255" t="s">
        <v>2183</v>
      </c>
      <c r="F6324" s="518" t="s">
        <v>2162</v>
      </c>
      <c r="G6324" s="518"/>
      <c r="H6324" s="257" t="s">
        <v>231</v>
      </c>
      <c r="I6324" s="258">
        <v>0.67110000000000003</v>
      </c>
      <c r="J6324" s="258">
        <v>0</v>
      </c>
      <c r="K6324" s="259">
        <v>23.41</v>
      </c>
      <c r="L6324" s="259">
        <v>15.71</v>
      </c>
    </row>
    <row r="6325" spans="2:12" ht="25.5" x14ac:dyDescent="0.25">
      <c r="B6325" s="255" t="s">
        <v>2273</v>
      </c>
      <c r="C6325" s="256" t="s">
        <v>2445</v>
      </c>
      <c r="D6325" s="255" t="s">
        <v>229</v>
      </c>
      <c r="E6325" s="255" t="s">
        <v>2446</v>
      </c>
      <c r="F6325" s="518" t="s">
        <v>2283</v>
      </c>
      <c r="G6325" s="518"/>
      <c r="H6325" s="257" t="s">
        <v>360</v>
      </c>
      <c r="I6325" s="258">
        <v>9.7200000000000006</v>
      </c>
      <c r="J6325" s="258">
        <v>0</v>
      </c>
      <c r="K6325" s="259">
        <v>0.64</v>
      </c>
      <c r="L6325" s="259">
        <v>6.22</v>
      </c>
    </row>
    <row r="6326" spans="2:12" ht="25.5" x14ac:dyDescent="0.25">
      <c r="B6326" s="260"/>
      <c r="C6326" s="260"/>
      <c r="D6326" s="260"/>
      <c r="E6326" s="260"/>
      <c r="F6326" s="260"/>
      <c r="G6326" s="260" t="s">
        <v>2274</v>
      </c>
      <c r="H6326" s="261">
        <v>15.8</v>
      </c>
      <c r="I6326" s="260" t="s">
        <v>2275</v>
      </c>
      <c r="J6326" s="261">
        <v>14.97</v>
      </c>
      <c r="K6326" s="260" t="s">
        <v>2276</v>
      </c>
      <c r="L6326" s="261">
        <v>30.77</v>
      </c>
    </row>
    <row r="6327" spans="2:12" ht="25.5" x14ac:dyDescent="0.25">
      <c r="B6327" s="260"/>
      <c r="C6327" s="260"/>
      <c r="D6327" s="260"/>
      <c r="E6327" s="260"/>
      <c r="F6327" s="260"/>
      <c r="G6327" s="260" t="s">
        <v>2277</v>
      </c>
      <c r="H6327" s="261">
        <v>0</v>
      </c>
      <c r="I6327" s="519"/>
      <c r="J6327" s="519" t="s">
        <v>2278</v>
      </c>
      <c r="K6327" s="260"/>
      <c r="L6327" s="261">
        <v>180.84</v>
      </c>
    </row>
    <row r="6328" spans="2:12" ht="13.5" thickBot="1" x14ac:dyDescent="0.3">
      <c r="B6328" s="222"/>
      <c r="C6328" s="222"/>
      <c r="D6328" s="222"/>
      <c r="E6328" s="222"/>
      <c r="F6328" s="222"/>
      <c r="G6328" s="222"/>
      <c r="H6328" s="222"/>
      <c r="I6328" s="222" t="s">
        <v>2279</v>
      </c>
      <c r="J6328" s="262" t="s">
        <v>2055</v>
      </c>
      <c r="K6328" s="222" t="s">
        <v>2280</v>
      </c>
      <c r="L6328" s="263">
        <v>41229.71</v>
      </c>
    </row>
    <row r="6329" spans="2:12" ht="13.5" thickTop="1" x14ac:dyDescent="0.25">
      <c r="B6329" s="264"/>
      <c r="C6329" s="264"/>
      <c r="D6329" s="264"/>
      <c r="E6329" s="264"/>
      <c r="F6329" s="264"/>
      <c r="G6329" s="264"/>
      <c r="H6329" s="264"/>
      <c r="I6329" s="264"/>
      <c r="J6329" s="264"/>
      <c r="K6329" s="264"/>
      <c r="L6329" s="264"/>
    </row>
    <row r="6330" spans="2:12" ht="15" x14ac:dyDescent="0.25">
      <c r="B6330" s="247" t="s">
        <v>1841</v>
      </c>
      <c r="C6330" s="248" t="s">
        <v>24</v>
      </c>
      <c r="D6330" s="247" t="s">
        <v>50</v>
      </c>
      <c r="E6330" s="247" t="s">
        <v>45</v>
      </c>
      <c r="F6330" s="520" t="s">
        <v>2152</v>
      </c>
      <c r="G6330" s="520"/>
      <c r="H6330" s="249" t="s">
        <v>39</v>
      </c>
      <c r="I6330" s="248" t="s">
        <v>41</v>
      </c>
      <c r="J6330" s="248" t="s">
        <v>2271</v>
      </c>
      <c r="K6330" s="248" t="s">
        <v>82</v>
      </c>
      <c r="L6330" s="248" t="s">
        <v>40</v>
      </c>
    </row>
    <row r="6331" spans="2:12" ht="38.25" x14ac:dyDescent="0.25">
      <c r="B6331" s="250" t="s">
        <v>2272</v>
      </c>
      <c r="C6331" s="251" t="s">
        <v>1842</v>
      </c>
      <c r="D6331" s="250" t="s">
        <v>434</v>
      </c>
      <c r="E6331" s="250" t="s">
        <v>1843</v>
      </c>
      <c r="F6331" s="521" t="s">
        <v>4075</v>
      </c>
      <c r="G6331" s="521"/>
      <c r="H6331" s="252" t="s">
        <v>240</v>
      </c>
      <c r="I6331" s="253">
        <v>1</v>
      </c>
      <c r="J6331" s="254"/>
      <c r="K6331" s="254">
        <v>187.57</v>
      </c>
      <c r="L6331" s="254">
        <v>187.57</v>
      </c>
    </row>
    <row r="6332" spans="2:12" ht="38.25" x14ac:dyDescent="0.25">
      <c r="B6332" s="265" t="s">
        <v>2652</v>
      </c>
      <c r="C6332" s="266" t="s">
        <v>3125</v>
      </c>
      <c r="D6332" s="265" t="s">
        <v>434</v>
      </c>
      <c r="E6332" s="265" t="s">
        <v>3126</v>
      </c>
      <c r="F6332" s="524" t="s">
        <v>2653</v>
      </c>
      <c r="G6332" s="524"/>
      <c r="H6332" s="267" t="s">
        <v>2654</v>
      </c>
      <c r="I6332" s="268">
        <v>0.01</v>
      </c>
      <c r="J6332" s="268">
        <v>0</v>
      </c>
      <c r="K6332" s="269">
        <v>10.56</v>
      </c>
      <c r="L6332" s="269">
        <v>0.11</v>
      </c>
    </row>
    <row r="6333" spans="2:12" ht="38.25" x14ac:dyDescent="0.25">
      <c r="B6333" s="255" t="s">
        <v>2273</v>
      </c>
      <c r="C6333" s="256" t="s">
        <v>4078</v>
      </c>
      <c r="D6333" s="255" t="s">
        <v>434</v>
      </c>
      <c r="E6333" s="255" t="s">
        <v>4079</v>
      </c>
      <c r="F6333" s="518" t="s">
        <v>2283</v>
      </c>
      <c r="G6333" s="518"/>
      <c r="H6333" s="257" t="s">
        <v>4080</v>
      </c>
      <c r="I6333" s="258">
        <v>0.1163</v>
      </c>
      <c r="J6333" s="258">
        <v>0</v>
      </c>
      <c r="K6333" s="259">
        <v>573</v>
      </c>
      <c r="L6333" s="259">
        <v>66.64</v>
      </c>
    </row>
    <row r="6334" spans="2:12" ht="25.5" x14ac:dyDescent="0.25">
      <c r="B6334" s="255" t="s">
        <v>2273</v>
      </c>
      <c r="C6334" s="256" t="s">
        <v>2656</v>
      </c>
      <c r="D6334" s="255" t="s">
        <v>229</v>
      </c>
      <c r="E6334" s="255" t="s">
        <v>2657</v>
      </c>
      <c r="F6334" s="518" t="s">
        <v>2283</v>
      </c>
      <c r="G6334" s="518"/>
      <c r="H6334" s="257" t="s">
        <v>284</v>
      </c>
      <c r="I6334" s="258">
        <v>0.1163</v>
      </c>
      <c r="J6334" s="258">
        <v>0</v>
      </c>
      <c r="K6334" s="259">
        <v>588</v>
      </c>
      <c r="L6334" s="259">
        <v>68.38</v>
      </c>
    </row>
    <row r="6335" spans="2:12" ht="25.5" x14ac:dyDescent="0.25">
      <c r="B6335" s="255" t="s">
        <v>2273</v>
      </c>
      <c r="C6335" s="256" t="s">
        <v>3127</v>
      </c>
      <c r="D6335" s="255" t="s">
        <v>434</v>
      </c>
      <c r="E6335" s="255" t="s">
        <v>3128</v>
      </c>
      <c r="F6335" s="518" t="s">
        <v>2283</v>
      </c>
      <c r="G6335" s="518"/>
      <c r="H6335" s="257" t="s">
        <v>1604</v>
      </c>
      <c r="I6335" s="258">
        <v>5.7141999999999999</v>
      </c>
      <c r="J6335" s="258">
        <v>0</v>
      </c>
      <c r="K6335" s="259">
        <v>8.35</v>
      </c>
      <c r="L6335" s="259">
        <v>47.71</v>
      </c>
    </row>
    <row r="6336" spans="2:12" ht="25.5" x14ac:dyDescent="0.25">
      <c r="B6336" s="255" t="s">
        <v>2273</v>
      </c>
      <c r="C6336" s="256" t="s">
        <v>2165</v>
      </c>
      <c r="D6336" s="255" t="s">
        <v>229</v>
      </c>
      <c r="E6336" s="255" t="s">
        <v>2166</v>
      </c>
      <c r="F6336" s="518" t="s">
        <v>2162</v>
      </c>
      <c r="G6336" s="518"/>
      <c r="H6336" s="257" t="s">
        <v>231</v>
      </c>
      <c r="I6336" s="258">
        <v>0.15989999999999999</v>
      </c>
      <c r="J6336" s="258">
        <v>0</v>
      </c>
      <c r="K6336" s="259">
        <v>23.41</v>
      </c>
      <c r="L6336" s="259">
        <v>3.74</v>
      </c>
    </row>
    <row r="6337" spans="2:12" ht="25.5" x14ac:dyDescent="0.25">
      <c r="B6337" s="255" t="s">
        <v>2273</v>
      </c>
      <c r="C6337" s="256" t="s">
        <v>2160</v>
      </c>
      <c r="D6337" s="255" t="s">
        <v>229</v>
      </c>
      <c r="E6337" s="255" t="s">
        <v>2161</v>
      </c>
      <c r="F6337" s="518" t="s">
        <v>2162</v>
      </c>
      <c r="G6337" s="518"/>
      <c r="H6337" s="257" t="s">
        <v>231</v>
      </c>
      <c r="I6337" s="258">
        <v>6.6600000000000006E-2</v>
      </c>
      <c r="J6337" s="258">
        <v>0</v>
      </c>
      <c r="K6337" s="259">
        <v>15.3</v>
      </c>
      <c r="L6337" s="259">
        <v>1.02</v>
      </c>
    </row>
    <row r="6338" spans="2:12" ht="25.5" x14ac:dyDescent="0.25">
      <c r="B6338" s="260"/>
      <c r="C6338" s="260"/>
      <c r="D6338" s="260"/>
      <c r="E6338" s="260"/>
      <c r="F6338" s="260"/>
      <c r="G6338" s="260" t="s">
        <v>2274</v>
      </c>
      <c r="H6338" s="261">
        <v>2.44</v>
      </c>
      <c r="I6338" s="260" t="s">
        <v>2275</v>
      </c>
      <c r="J6338" s="261">
        <v>2.31</v>
      </c>
      <c r="K6338" s="260" t="s">
        <v>2276</v>
      </c>
      <c r="L6338" s="261">
        <v>4.75</v>
      </c>
    </row>
    <row r="6339" spans="2:12" ht="25.5" x14ac:dyDescent="0.25">
      <c r="B6339" s="260"/>
      <c r="C6339" s="260"/>
      <c r="D6339" s="260"/>
      <c r="E6339" s="260"/>
      <c r="F6339" s="260"/>
      <c r="G6339" s="260" t="s">
        <v>2277</v>
      </c>
      <c r="H6339" s="261">
        <v>0</v>
      </c>
      <c r="I6339" s="519"/>
      <c r="J6339" s="519" t="s">
        <v>2278</v>
      </c>
      <c r="K6339" s="260"/>
      <c r="L6339" s="261">
        <v>187.57</v>
      </c>
    </row>
    <row r="6340" spans="2:12" ht="13.5" thickBot="1" x14ac:dyDescent="0.3">
      <c r="B6340" s="222"/>
      <c r="C6340" s="222"/>
      <c r="D6340" s="222"/>
      <c r="E6340" s="222"/>
      <c r="F6340" s="222"/>
      <c r="G6340" s="222"/>
      <c r="H6340" s="222"/>
      <c r="I6340" s="222" t="s">
        <v>2279</v>
      </c>
      <c r="J6340" s="262" t="s">
        <v>2049</v>
      </c>
      <c r="K6340" s="222" t="s">
        <v>2280</v>
      </c>
      <c r="L6340" s="263">
        <v>91483.520000000004</v>
      </c>
    </row>
    <row r="6341" spans="2:12" ht="13.5" thickTop="1" x14ac:dyDescent="0.25">
      <c r="B6341" s="264"/>
      <c r="C6341" s="264"/>
      <c r="D6341" s="264"/>
      <c r="E6341" s="264"/>
      <c r="F6341" s="264"/>
      <c r="G6341" s="264"/>
      <c r="H6341" s="264"/>
      <c r="I6341" s="264"/>
      <c r="J6341" s="264"/>
      <c r="K6341" s="264"/>
      <c r="L6341" s="264"/>
    </row>
    <row r="6342" spans="2:12" ht="15" x14ac:dyDescent="0.25">
      <c r="B6342" s="247" t="s">
        <v>1844</v>
      </c>
      <c r="C6342" s="248" t="s">
        <v>24</v>
      </c>
      <c r="D6342" s="247" t="s">
        <v>50</v>
      </c>
      <c r="E6342" s="247" t="s">
        <v>45</v>
      </c>
      <c r="F6342" s="520" t="s">
        <v>2152</v>
      </c>
      <c r="G6342" s="520"/>
      <c r="H6342" s="249" t="s">
        <v>39</v>
      </c>
      <c r="I6342" s="248" t="s">
        <v>41</v>
      </c>
      <c r="J6342" s="248" t="s">
        <v>2271</v>
      </c>
      <c r="K6342" s="248" t="s">
        <v>82</v>
      </c>
      <c r="L6342" s="248" t="s">
        <v>40</v>
      </c>
    </row>
    <row r="6343" spans="2:12" ht="38.25" x14ac:dyDescent="0.25">
      <c r="B6343" s="250" t="s">
        <v>2272</v>
      </c>
      <c r="C6343" s="251" t="s">
        <v>1845</v>
      </c>
      <c r="D6343" s="250" t="s">
        <v>434</v>
      </c>
      <c r="E6343" s="250" t="s">
        <v>1846</v>
      </c>
      <c r="F6343" s="521" t="s">
        <v>2651</v>
      </c>
      <c r="G6343" s="521"/>
      <c r="H6343" s="252" t="s">
        <v>1604</v>
      </c>
      <c r="I6343" s="253">
        <v>1</v>
      </c>
      <c r="J6343" s="254"/>
      <c r="K6343" s="254">
        <v>12.89</v>
      </c>
      <c r="L6343" s="254">
        <v>12.89</v>
      </c>
    </row>
    <row r="6344" spans="2:12" ht="38.25" x14ac:dyDescent="0.25">
      <c r="B6344" s="255" t="s">
        <v>2273</v>
      </c>
      <c r="C6344" s="256" t="s">
        <v>4081</v>
      </c>
      <c r="D6344" s="255" t="s">
        <v>434</v>
      </c>
      <c r="E6344" s="255" t="s">
        <v>4082</v>
      </c>
      <c r="F6344" s="518" t="s">
        <v>2283</v>
      </c>
      <c r="G6344" s="518"/>
      <c r="H6344" s="257" t="s">
        <v>240</v>
      </c>
      <c r="I6344" s="258">
        <v>0.67800000000000005</v>
      </c>
      <c r="J6344" s="258">
        <v>0</v>
      </c>
      <c r="K6344" s="259">
        <v>12.66</v>
      </c>
      <c r="L6344" s="259">
        <v>8.58</v>
      </c>
    </row>
    <row r="6345" spans="2:12" ht="25.5" x14ac:dyDescent="0.25">
      <c r="B6345" s="255" t="s">
        <v>2273</v>
      </c>
      <c r="C6345" s="256" t="s">
        <v>2180</v>
      </c>
      <c r="D6345" s="255" t="s">
        <v>229</v>
      </c>
      <c r="E6345" s="255" t="s">
        <v>2181</v>
      </c>
      <c r="F6345" s="518" t="s">
        <v>2162</v>
      </c>
      <c r="G6345" s="518"/>
      <c r="H6345" s="257" t="s">
        <v>231</v>
      </c>
      <c r="I6345" s="258">
        <v>3.5999999999999997E-2</v>
      </c>
      <c r="J6345" s="258">
        <v>0</v>
      </c>
      <c r="K6345" s="259">
        <v>23.41</v>
      </c>
      <c r="L6345" s="259">
        <v>0.84</v>
      </c>
    </row>
    <row r="6346" spans="2:12" ht="25.5" x14ac:dyDescent="0.25">
      <c r="B6346" s="255" t="s">
        <v>2273</v>
      </c>
      <c r="C6346" s="256" t="s">
        <v>3123</v>
      </c>
      <c r="D6346" s="255" t="s">
        <v>434</v>
      </c>
      <c r="E6346" s="255" t="s">
        <v>3124</v>
      </c>
      <c r="F6346" s="518" t="s">
        <v>2283</v>
      </c>
      <c r="G6346" s="518"/>
      <c r="H6346" s="257" t="s">
        <v>1604</v>
      </c>
      <c r="I6346" s="258">
        <v>1.0999999999999999E-2</v>
      </c>
      <c r="J6346" s="258">
        <v>0</v>
      </c>
      <c r="K6346" s="259">
        <v>28.27</v>
      </c>
      <c r="L6346" s="259">
        <v>0.31</v>
      </c>
    </row>
    <row r="6347" spans="2:12" ht="38.25" x14ac:dyDescent="0.25">
      <c r="B6347" s="255" t="s">
        <v>2273</v>
      </c>
      <c r="C6347" s="256" t="s">
        <v>3121</v>
      </c>
      <c r="D6347" s="255" t="s">
        <v>434</v>
      </c>
      <c r="E6347" s="255" t="s">
        <v>3122</v>
      </c>
      <c r="F6347" s="518" t="s">
        <v>2283</v>
      </c>
      <c r="G6347" s="518"/>
      <c r="H6347" s="257" t="s">
        <v>628</v>
      </c>
      <c r="I6347" s="258">
        <v>0.55600000000000005</v>
      </c>
      <c r="J6347" s="258">
        <v>0</v>
      </c>
      <c r="K6347" s="259">
        <v>5.32</v>
      </c>
      <c r="L6347" s="259">
        <v>2.96</v>
      </c>
    </row>
    <row r="6348" spans="2:12" ht="25.5" x14ac:dyDescent="0.25">
      <c r="B6348" s="255" t="s">
        <v>2273</v>
      </c>
      <c r="C6348" s="256" t="s">
        <v>2163</v>
      </c>
      <c r="D6348" s="255" t="s">
        <v>229</v>
      </c>
      <c r="E6348" s="255" t="s">
        <v>2164</v>
      </c>
      <c r="F6348" s="518" t="s">
        <v>2162</v>
      </c>
      <c r="G6348" s="518"/>
      <c r="H6348" s="257" t="s">
        <v>231</v>
      </c>
      <c r="I6348" s="258">
        <v>1.2999999999999999E-2</v>
      </c>
      <c r="J6348" s="258">
        <v>0</v>
      </c>
      <c r="K6348" s="259">
        <v>16.78</v>
      </c>
      <c r="L6348" s="259">
        <v>0.22</v>
      </c>
    </row>
    <row r="6349" spans="2:12" ht="25.5" x14ac:dyDescent="0.25">
      <c r="B6349" s="260"/>
      <c r="C6349" s="260"/>
      <c r="D6349" s="260"/>
      <c r="E6349" s="260"/>
      <c r="F6349" s="260"/>
      <c r="G6349" s="260" t="s">
        <v>2274</v>
      </c>
      <c r="H6349" s="261">
        <v>0.54</v>
      </c>
      <c r="I6349" s="260" t="s">
        <v>2275</v>
      </c>
      <c r="J6349" s="261">
        <v>0.51</v>
      </c>
      <c r="K6349" s="260" t="s">
        <v>2276</v>
      </c>
      <c r="L6349" s="261">
        <v>1.05</v>
      </c>
    </row>
    <row r="6350" spans="2:12" ht="25.5" x14ac:dyDescent="0.25">
      <c r="B6350" s="260"/>
      <c r="C6350" s="260"/>
      <c r="D6350" s="260"/>
      <c r="E6350" s="260"/>
      <c r="F6350" s="260"/>
      <c r="G6350" s="260" t="s">
        <v>2277</v>
      </c>
      <c r="H6350" s="261">
        <v>0</v>
      </c>
      <c r="I6350" s="519"/>
      <c r="J6350" s="519" t="s">
        <v>2278</v>
      </c>
      <c r="K6350" s="260"/>
      <c r="L6350" s="261">
        <v>12.89</v>
      </c>
    </row>
    <row r="6351" spans="2:12" ht="13.5" thickBot="1" x14ac:dyDescent="0.3">
      <c r="B6351" s="222"/>
      <c r="C6351" s="222"/>
      <c r="D6351" s="222"/>
      <c r="E6351" s="222"/>
      <c r="F6351" s="222"/>
      <c r="G6351" s="222"/>
      <c r="H6351" s="222"/>
      <c r="I6351" s="222" t="s">
        <v>2279</v>
      </c>
      <c r="J6351" s="262" t="s">
        <v>2099</v>
      </c>
      <c r="K6351" s="222" t="s">
        <v>2280</v>
      </c>
      <c r="L6351" s="263">
        <v>3492.67</v>
      </c>
    </row>
    <row r="6352" spans="2:12" ht="13.5" thickTop="1" x14ac:dyDescent="0.25">
      <c r="B6352" s="264"/>
      <c r="C6352" s="264"/>
      <c r="D6352" s="264"/>
      <c r="E6352" s="264"/>
      <c r="F6352" s="264"/>
      <c r="G6352" s="264"/>
      <c r="H6352" s="264"/>
      <c r="I6352" s="264"/>
      <c r="J6352" s="264"/>
      <c r="K6352" s="264"/>
      <c r="L6352" s="264"/>
    </row>
    <row r="6353" spans="2:12" ht="15" x14ac:dyDescent="0.25">
      <c r="B6353" s="247" t="s">
        <v>1847</v>
      </c>
      <c r="C6353" s="248" t="s">
        <v>24</v>
      </c>
      <c r="D6353" s="247" t="s">
        <v>50</v>
      </c>
      <c r="E6353" s="247" t="s">
        <v>45</v>
      </c>
      <c r="F6353" s="520" t="s">
        <v>2152</v>
      </c>
      <c r="G6353" s="520"/>
      <c r="H6353" s="249" t="s">
        <v>39</v>
      </c>
      <c r="I6353" s="248" t="s">
        <v>41</v>
      </c>
      <c r="J6353" s="248" t="s">
        <v>2271</v>
      </c>
      <c r="K6353" s="248" t="s">
        <v>82</v>
      </c>
      <c r="L6353" s="248" t="s">
        <v>40</v>
      </c>
    </row>
    <row r="6354" spans="2:12" ht="38.25" x14ac:dyDescent="0.25">
      <c r="B6354" s="250" t="s">
        <v>2272</v>
      </c>
      <c r="C6354" s="251" t="s">
        <v>1848</v>
      </c>
      <c r="D6354" s="250" t="s">
        <v>434</v>
      </c>
      <c r="E6354" s="250" t="s">
        <v>1849</v>
      </c>
      <c r="F6354" s="521" t="s">
        <v>3118</v>
      </c>
      <c r="G6354" s="521"/>
      <c r="H6354" s="252" t="s">
        <v>240</v>
      </c>
      <c r="I6354" s="253">
        <v>1</v>
      </c>
      <c r="J6354" s="254"/>
      <c r="K6354" s="254">
        <v>2.19</v>
      </c>
      <c r="L6354" s="254">
        <v>2.19</v>
      </c>
    </row>
    <row r="6355" spans="2:12" ht="25.5" x14ac:dyDescent="0.25">
      <c r="B6355" s="255" t="s">
        <v>2273</v>
      </c>
      <c r="C6355" s="256" t="s">
        <v>3119</v>
      </c>
      <c r="D6355" s="255" t="s">
        <v>434</v>
      </c>
      <c r="E6355" s="255" t="s">
        <v>3120</v>
      </c>
      <c r="F6355" s="518" t="s">
        <v>2283</v>
      </c>
      <c r="G6355" s="518"/>
      <c r="H6355" s="257" t="s">
        <v>240</v>
      </c>
      <c r="I6355" s="258">
        <v>1.1279999999999999</v>
      </c>
      <c r="J6355" s="258">
        <v>0</v>
      </c>
      <c r="K6355" s="259">
        <v>1.77</v>
      </c>
      <c r="L6355" s="259">
        <v>2</v>
      </c>
    </row>
    <row r="6356" spans="2:12" ht="25.5" x14ac:dyDescent="0.25">
      <c r="B6356" s="255" t="s">
        <v>2273</v>
      </c>
      <c r="C6356" s="256" t="s">
        <v>2165</v>
      </c>
      <c r="D6356" s="255" t="s">
        <v>229</v>
      </c>
      <c r="E6356" s="255" t="s">
        <v>2166</v>
      </c>
      <c r="F6356" s="518" t="s">
        <v>2162</v>
      </c>
      <c r="G6356" s="518"/>
      <c r="H6356" s="257" t="s">
        <v>231</v>
      </c>
      <c r="I6356" s="258">
        <v>4.9100000000000003E-3</v>
      </c>
      <c r="J6356" s="258">
        <v>0</v>
      </c>
      <c r="K6356" s="259">
        <v>23.41</v>
      </c>
      <c r="L6356" s="259">
        <v>0.11</v>
      </c>
    </row>
    <row r="6357" spans="2:12" ht="25.5" x14ac:dyDescent="0.25">
      <c r="B6357" s="255" t="s">
        <v>2273</v>
      </c>
      <c r="C6357" s="256" t="s">
        <v>2160</v>
      </c>
      <c r="D6357" s="255" t="s">
        <v>229</v>
      </c>
      <c r="E6357" s="255" t="s">
        <v>2161</v>
      </c>
      <c r="F6357" s="518" t="s">
        <v>2162</v>
      </c>
      <c r="G6357" s="518"/>
      <c r="H6357" s="257" t="s">
        <v>231</v>
      </c>
      <c r="I6357" s="258">
        <v>5.8900000000000003E-3</v>
      </c>
      <c r="J6357" s="258">
        <v>0</v>
      </c>
      <c r="K6357" s="259">
        <v>15.3</v>
      </c>
      <c r="L6357" s="259">
        <v>0.09</v>
      </c>
    </row>
    <row r="6358" spans="2:12" ht="25.5" x14ac:dyDescent="0.25">
      <c r="B6358" s="260"/>
      <c r="C6358" s="260"/>
      <c r="D6358" s="260"/>
      <c r="E6358" s="260"/>
      <c r="F6358" s="260"/>
      <c r="G6358" s="260" t="s">
        <v>2274</v>
      </c>
      <c r="H6358" s="261">
        <v>0.1</v>
      </c>
      <c r="I6358" s="260" t="s">
        <v>2275</v>
      </c>
      <c r="J6358" s="261">
        <v>0.1</v>
      </c>
      <c r="K6358" s="260" t="s">
        <v>2276</v>
      </c>
      <c r="L6358" s="261">
        <v>0.2</v>
      </c>
    </row>
    <row r="6359" spans="2:12" ht="25.5" x14ac:dyDescent="0.25">
      <c r="B6359" s="260"/>
      <c r="C6359" s="260"/>
      <c r="D6359" s="260"/>
      <c r="E6359" s="260"/>
      <c r="F6359" s="260"/>
      <c r="G6359" s="260" t="s">
        <v>2277</v>
      </c>
      <c r="H6359" s="261">
        <v>0</v>
      </c>
      <c r="I6359" s="519"/>
      <c r="J6359" s="519" t="s">
        <v>2278</v>
      </c>
      <c r="K6359" s="260"/>
      <c r="L6359" s="261">
        <v>2.19</v>
      </c>
    </row>
    <row r="6360" spans="2:12" ht="13.5" thickBot="1" x14ac:dyDescent="0.3">
      <c r="B6360" s="222"/>
      <c r="C6360" s="222"/>
      <c r="D6360" s="222"/>
      <c r="E6360" s="222"/>
      <c r="F6360" s="222"/>
      <c r="G6360" s="222"/>
      <c r="H6360" s="222"/>
      <c r="I6360" s="222" t="s">
        <v>2279</v>
      </c>
      <c r="J6360" s="262" t="s">
        <v>2049</v>
      </c>
      <c r="K6360" s="222" t="s">
        <v>2280</v>
      </c>
      <c r="L6360" s="263">
        <v>1068.1300000000001</v>
      </c>
    </row>
    <row r="6361" spans="2:12" ht="13.5" thickTop="1" x14ac:dyDescent="0.25">
      <c r="B6361" s="264"/>
      <c r="C6361" s="264"/>
      <c r="D6361" s="264"/>
      <c r="E6361" s="264"/>
      <c r="F6361" s="264"/>
      <c r="G6361" s="264"/>
      <c r="H6361" s="264"/>
      <c r="I6361" s="264"/>
      <c r="J6361" s="264"/>
      <c r="K6361" s="264"/>
      <c r="L6361" s="264"/>
    </row>
    <row r="6362" spans="2:12" ht="30" x14ac:dyDescent="0.25">
      <c r="B6362" s="247" t="s">
        <v>1850</v>
      </c>
      <c r="C6362" s="248" t="s">
        <v>24</v>
      </c>
      <c r="D6362" s="247" t="s">
        <v>50</v>
      </c>
      <c r="E6362" s="247" t="s">
        <v>45</v>
      </c>
      <c r="F6362" s="520" t="s">
        <v>2152</v>
      </c>
      <c r="G6362" s="520"/>
      <c r="H6362" s="249" t="s">
        <v>39</v>
      </c>
      <c r="I6362" s="248" t="s">
        <v>41</v>
      </c>
      <c r="J6362" s="248" t="s">
        <v>2271</v>
      </c>
      <c r="K6362" s="248" t="s">
        <v>82</v>
      </c>
      <c r="L6362" s="248" t="s">
        <v>40</v>
      </c>
    </row>
    <row r="6363" spans="2:12" ht="25.5" x14ac:dyDescent="0.25">
      <c r="B6363" s="250" t="s">
        <v>2272</v>
      </c>
      <c r="C6363" s="251" t="s">
        <v>1851</v>
      </c>
      <c r="D6363" s="250" t="s">
        <v>229</v>
      </c>
      <c r="E6363" s="250" t="s">
        <v>1852</v>
      </c>
      <c r="F6363" s="521">
        <v>22</v>
      </c>
      <c r="G6363" s="521"/>
      <c r="H6363" s="252" t="s">
        <v>284</v>
      </c>
      <c r="I6363" s="253">
        <v>1</v>
      </c>
      <c r="J6363" s="254"/>
      <c r="K6363" s="254">
        <v>222.45</v>
      </c>
      <c r="L6363" s="254">
        <v>222.45</v>
      </c>
    </row>
    <row r="6364" spans="2:12" ht="25.5" x14ac:dyDescent="0.25">
      <c r="B6364" s="255" t="s">
        <v>2273</v>
      </c>
      <c r="C6364" s="256" t="s">
        <v>2160</v>
      </c>
      <c r="D6364" s="255" t="s">
        <v>229</v>
      </c>
      <c r="E6364" s="255" t="s">
        <v>2161</v>
      </c>
      <c r="F6364" s="518" t="s">
        <v>2162</v>
      </c>
      <c r="G6364" s="518"/>
      <c r="H6364" s="257" t="s">
        <v>231</v>
      </c>
      <c r="I6364" s="258">
        <v>1.89</v>
      </c>
      <c r="J6364" s="258">
        <v>0</v>
      </c>
      <c r="K6364" s="259">
        <v>15.3</v>
      </c>
      <c r="L6364" s="259">
        <v>28.92</v>
      </c>
    </row>
    <row r="6365" spans="2:12" ht="25.5" x14ac:dyDescent="0.25">
      <c r="B6365" s="255" t="s">
        <v>2273</v>
      </c>
      <c r="C6365" s="256" t="s">
        <v>2338</v>
      </c>
      <c r="D6365" s="255" t="s">
        <v>229</v>
      </c>
      <c r="E6365" s="255" t="s">
        <v>2339</v>
      </c>
      <c r="F6365" s="518" t="s">
        <v>2283</v>
      </c>
      <c r="G6365" s="518"/>
      <c r="H6365" s="257" t="s">
        <v>284</v>
      </c>
      <c r="I6365" s="258">
        <v>0.6</v>
      </c>
      <c r="J6365" s="258">
        <v>0</v>
      </c>
      <c r="K6365" s="259">
        <v>157.65</v>
      </c>
      <c r="L6365" s="259">
        <v>94.59</v>
      </c>
    </row>
    <row r="6366" spans="2:12" ht="25.5" x14ac:dyDescent="0.25">
      <c r="B6366" s="255" t="s">
        <v>2273</v>
      </c>
      <c r="C6366" s="256" t="s">
        <v>2730</v>
      </c>
      <c r="D6366" s="255" t="s">
        <v>229</v>
      </c>
      <c r="E6366" s="255" t="s">
        <v>2731</v>
      </c>
      <c r="F6366" s="518" t="s">
        <v>2283</v>
      </c>
      <c r="G6366" s="518"/>
      <c r="H6366" s="257" t="s">
        <v>284</v>
      </c>
      <c r="I6366" s="258">
        <v>0.6</v>
      </c>
      <c r="J6366" s="258">
        <v>0</v>
      </c>
      <c r="K6366" s="259">
        <v>164.93</v>
      </c>
      <c r="L6366" s="259">
        <v>98.96</v>
      </c>
    </row>
    <row r="6367" spans="2:12" ht="25.5" x14ac:dyDescent="0.25">
      <c r="B6367" s="260"/>
      <c r="C6367" s="260"/>
      <c r="D6367" s="260"/>
      <c r="E6367" s="260"/>
      <c r="F6367" s="260"/>
      <c r="G6367" s="260" t="s">
        <v>2274</v>
      </c>
      <c r="H6367" s="261">
        <v>14.85</v>
      </c>
      <c r="I6367" s="260" t="s">
        <v>2275</v>
      </c>
      <c r="J6367" s="261">
        <v>14.06</v>
      </c>
      <c r="K6367" s="260" t="s">
        <v>2276</v>
      </c>
      <c r="L6367" s="261">
        <v>28.91</v>
      </c>
    </row>
    <row r="6368" spans="2:12" ht="25.5" x14ac:dyDescent="0.25">
      <c r="B6368" s="260"/>
      <c r="C6368" s="260"/>
      <c r="D6368" s="260"/>
      <c r="E6368" s="260"/>
      <c r="F6368" s="260"/>
      <c r="G6368" s="260" t="s">
        <v>2277</v>
      </c>
      <c r="H6368" s="261">
        <v>0</v>
      </c>
      <c r="I6368" s="519"/>
      <c r="J6368" s="519" t="s">
        <v>2278</v>
      </c>
      <c r="K6368" s="260"/>
      <c r="L6368" s="261">
        <v>222.45</v>
      </c>
    </row>
    <row r="6369" spans="2:12" ht="13.5" thickBot="1" x14ac:dyDescent="0.3">
      <c r="B6369" s="222"/>
      <c r="C6369" s="222"/>
      <c r="D6369" s="222"/>
      <c r="E6369" s="222"/>
      <c r="F6369" s="222"/>
      <c r="G6369" s="222"/>
      <c r="H6369" s="222"/>
      <c r="I6369" s="222" t="s">
        <v>2279</v>
      </c>
      <c r="J6369" s="262" t="s">
        <v>4083</v>
      </c>
      <c r="K6369" s="222" t="s">
        <v>2280</v>
      </c>
      <c r="L6369" s="263">
        <v>10848.89</v>
      </c>
    </row>
    <row r="6370" spans="2:12" ht="13.5" thickTop="1" x14ac:dyDescent="0.25">
      <c r="B6370" s="264"/>
      <c r="C6370" s="264"/>
      <c r="D6370" s="264"/>
      <c r="E6370" s="264"/>
      <c r="F6370" s="264"/>
      <c r="G6370" s="264"/>
      <c r="H6370" s="264"/>
      <c r="I6370" s="264"/>
      <c r="J6370" s="264"/>
      <c r="K6370" s="264"/>
      <c r="L6370" s="264"/>
    </row>
    <row r="6371" spans="2:12" ht="30" x14ac:dyDescent="0.25">
      <c r="B6371" s="247" t="s">
        <v>1853</v>
      </c>
      <c r="C6371" s="248" t="s">
        <v>24</v>
      </c>
      <c r="D6371" s="247" t="s">
        <v>50</v>
      </c>
      <c r="E6371" s="247" t="s">
        <v>45</v>
      </c>
      <c r="F6371" s="520" t="s">
        <v>2152</v>
      </c>
      <c r="G6371" s="520"/>
      <c r="H6371" s="249" t="s">
        <v>39</v>
      </c>
      <c r="I6371" s="248" t="s">
        <v>41</v>
      </c>
      <c r="J6371" s="248" t="s">
        <v>2271</v>
      </c>
      <c r="K6371" s="248" t="s">
        <v>82</v>
      </c>
      <c r="L6371" s="248" t="s">
        <v>40</v>
      </c>
    </row>
    <row r="6372" spans="2:12" ht="25.5" x14ac:dyDescent="0.25">
      <c r="B6372" s="250" t="s">
        <v>2272</v>
      </c>
      <c r="C6372" s="251" t="s">
        <v>1854</v>
      </c>
      <c r="D6372" s="250" t="s">
        <v>238</v>
      </c>
      <c r="E6372" s="250" t="s">
        <v>1855</v>
      </c>
      <c r="F6372" s="521">
        <v>2200</v>
      </c>
      <c r="G6372" s="521"/>
      <c r="H6372" s="252" t="s">
        <v>240</v>
      </c>
      <c r="I6372" s="253">
        <v>1</v>
      </c>
      <c r="J6372" s="254"/>
      <c r="K6372" s="254">
        <v>62.07</v>
      </c>
      <c r="L6372" s="254">
        <v>62.07</v>
      </c>
    </row>
    <row r="6373" spans="2:12" ht="25.5" x14ac:dyDescent="0.25">
      <c r="B6373" s="255" t="s">
        <v>2273</v>
      </c>
      <c r="C6373" s="256" t="s">
        <v>3143</v>
      </c>
      <c r="D6373" s="255" t="s">
        <v>229</v>
      </c>
      <c r="E6373" s="255" t="s">
        <v>3144</v>
      </c>
      <c r="F6373" s="518" t="s">
        <v>2283</v>
      </c>
      <c r="G6373" s="518"/>
      <c r="H6373" s="257" t="s">
        <v>240</v>
      </c>
      <c r="I6373" s="258">
        <v>1</v>
      </c>
      <c r="J6373" s="258">
        <v>0</v>
      </c>
      <c r="K6373" s="259">
        <v>2.13</v>
      </c>
      <c r="L6373" s="259">
        <v>2.13</v>
      </c>
    </row>
    <row r="6374" spans="2:12" ht="25.5" x14ac:dyDescent="0.25">
      <c r="B6374" s="255" t="s">
        <v>2273</v>
      </c>
      <c r="C6374" s="256" t="s">
        <v>2165</v>
      </c>
      <c r="D6374" s="255" t="s">
        <v>229</v>
      </c>
      <c r="E6374" s="255" t="s">
        <v>2166</v>
      </c>
      <c r="F6374" s="518" t="s">
        <v>2162</v>
      </c>
      <c r="G6374" s="518"/>
      <c r="H6374" s="257" t="s">
        <v>231</v>
      </c>
      <c r="I6374" s="258">
        <v>0.31850000000000001</v>
      </c>
      <c r="J6374" s="258">
        <v>0</v>
      </c>
      <c r="K6374" s="259">
        <v>23.41</v>
      </c>
      <c r="L6374" s="259">
        <v>7.46</v>
      </c>
    </row>
    <row r="6375" spans="2:12" ht="25.5" x14ac:dyDescent="0.25">
      <c r="B6375" s="255" t="s">
        <v>2273</v>
      </c>
      <c r="C6375" s="256" t="s">
        <v>2338</v>
      </c>
      <c r="D6375" s="255" t="s">
        <v>229</v>
      </c>
      <c r="E6375" s="255" t="s">
        <v>2339</v>
      </c>
      <c r="F6375" s="518" t="s">
        <v>2283</v>
      </c>
      <c r="G6375" s="518"/>
      <c r="H6375" s="257" t="s">
        <v>284</v>
      </c>
      <c r="I6375" s="258">
        <v>5.57E-2</v>
      </c>
      <c r="J6375" s="258">
        <v>0</v>
      </c>
      <c r="K6375" s="259">
        <v>157.65</v>
      </c>
      <c r="L6375" s="259">
        <v>8.7799999999999994</v>
      </c>
    </row>
    <row r="6376" spans="2:12" ht="25.5" x14ac:dyDescent="0.25">
      <c r="B6376" s="255" t="s">
        <v>2273</v>
      </c>
      <c r="C6376" s="256" t="s">
        <v>2445</v>
      </c>
      <c r="D6376" s="255" t="s">
        <v>229</v>
      </c>
      <c r="E6376" s="255" t="s">
        <v>2446</v>
      </c>
      <c r="F6376" s="518" t="s">
        <v>2283</v>
      </c>
      <c r="G6376" s="518"/>
      <c r="H6376" s="257" t="s">
        <v>360</v>
      </c>
      <c r="I6376" s="258">
        <v>28</v>
      </c>
      <c r="J6376" s="258">
        <v>0</v>
      </c>
      <c r="K6376" s="259">
        <v>0.64</v>
      </c>
      <c r="L6376" s="259">
        <v>17.920000000000002</v>
      </c>
    </row>
    <row r="6377" spans="2:12" ht="25.5" x14ac:dyDescent="0.25">
      <c r="B6377" s="255" t="s">
        <v>2273</v>
      </c>
      <c r="C6377" s="256" t="s">
        <v>2412</v>
      </c>
      <c r="D6377" s="255" t="s">
        <v>229</v>
      </c>
      <c r="E6377" s="255" t="s">
        <v>2413</v>
      </c>
      <c r="F6377" s="518" t="s">
        <v>2283</v>
      </c>
      <c r="G6377" s="518"/>
      <c r="H6377" s="257" t="s">
        <v>284</v>
      </c>
      <c r="I6377" s="258">
        <v>5.0900000000000001E-2</v>
      </c>
      <c r="J6377" s="258">
        <v>0</v>
      </c>
      <c r="K6377" s="259">
        <v>157.54</v>
      </c>
      <c r="L6377" s="259">
        <v>8.02</v>
      </c>
    </row>
    <row r="6378" spans="2:12" ht="25.5" x14ac:dyDescent="0.25">
      <c r="B6378" s="255" t="s">
        <v>2273</v>
      </c>
      <c r="C6378" s="256" t="s">
        <v>2160</v>
      </c>
      <c r="D6378" s="255" t="s">
        <v>229</v>
      </c>
      <c r="E6378" s="255" t="s">
        <v>2161</v>
      </c>
      <c r="F6378" s="518" t="s">
        <v>2162</v>
      </c>
      <c r="G6378" s="518"/>
      <c r="H6378" s="257" t="s">
        <v>231</v>
      </c>
      <c r="I6378" s="258">
        <v>0.6895</v>
      </c>
      <c r="J6378" s="258">
        <v>0</v>
      </c>
      <c r="K6378" s="259">
        <v>15.3</v>
      </c>
      <c r="L6378" s="259">
        <v>10.55</v>
      </c>
    </row>
    <row r="6379" spans="2:12" ht="25.5" x14ac:dyDescent="0.25">
      <c r="B6379" s="255" t="s">
        <v>2273</v>
      </c>
      <c r="C6379" s="256" t="s">
        <v>3141</v>
      </c>
      <c r="D6379" s="255" t="s">
        <v>229</v>
      </c>
      <c r="E6379" s="255" t="s">
        <v>3142</v>
      </c>
      <c r="F6379" s="518" t="s">
        <v>2283</v>
      </c>
      <c r="G6379" s="518"/>
      <c r="H6379" s="257" t="s">
        <v>292</v>
      </c>
      <c r="I6379" s="258">
        <v>0.85709999999999997</v>
      </c>
      <c r="J6379" s="258">
        <v>0</v>
      </c>
      <c r="K6379" s="259">
        <v>0.28000000000000003</v>
      </c>
      <c r="L6379" s="259">
        <v>0.24</v>
      </c>
    </row>
    <row r="6380" spans="2:12" ht="25.5" x14ac:dyDescent="0.25">
      <c r="B6380" s="255" t="s">
        <v>2273</v>
      </c>
      <c r="C6380" s="256" t="s">
        <v>2194</v>
      </c>
      <c r="D6380" s="255" t="s">
        <v>229</v>
      </c>
      <c r="E6380" s="255" t="s">
        <v>2195</v>
      </c>
      <c r="F6380" s="518" t="s">
        <v>2162</v>
      </c>
      <c r="G6380" s="518"/>
      <c r="H6380" s="257" t="s">
        <v>231</v>
      </c>
      <c r="I6380" s="258">
        <v>0.1739</v>
      </c>
      <c r="J6380" s="258">
        <v>0</v>
      </c>
      <c r="K6380" s="259">
        <v>18.36</v>
      </c>
      <c r="L6380" s="259">
        <v>3.19</v>
      </c>
    </row>
    <row r="6381" spans="2:12" ht="25.5" x14ac:dyDescent="0.25">
      <c r="B6381" s="255" t="s">
        <v>2273</v>
      </c>
      <c r="C6381" s="256" t="s">
        <v>3138</v>
      </c>
      <c r="D6381" s="255" t="s">
        <v>229</v>
      </c>
      <c r="E6381" s="255" t="s">
        <v>3139</v>
      </c>
      <c r="F6381" s="518" t="s">
        <v>2283</v>
      </c>
      <c r="G6381" s="518"/>
      <c r="H6381" s="257" t="s">
        <v>3140</v>
      </c>
      <c r="I6381" s="258">
        <v>22.5</v>
      </c>
      <c r="J6381" s="258">
        <v>0</v>
      </c>
      <c r="K6381" s="259">
        <v>0.17</v>
      </c>
      <c r="L6381" s="259">
        <v>3.83</v>
      </c>
    </row>
    <row r="6382" spans="2:12" ht="25.5" x14ac:dyDescent="0.25">
      <c r="B6382" s="260"/>
      <c r="C6382" s="260"/>
      <c r="D6382" s="260"/>
      <c r="E6382" s="260"/>
      <c r="F6382" s="260"/>
      <c r="G6382" s="260" t="s">
        <v>2274</v>
      </c>
      <c r="H6382" s="261">
        <v>10.88</v>
      </c>
      <c r="I6382" s="260" t="s">
        <v>2275</v>
      </c>
      <c r="J6382" s="261">
        <v>10.3</v>
      </c>
      <c r="K6382" s="260" t="s">
        <v>2276</v>
      </c>
      <c r="L6382" s="261">
        <v>21.18</v>
      </c>
    </row>
    <row r="6383" spans="2:12" ht="25.5" x14ac:dyDescent="0.25">
      <c r="B6383" s="260"/>
      <c r="C6383" s="260"/>
      <c r="D6383" s="260"/>
      <c r="E6383" s="260"/>
      <c r="F6383" s="260"/>
      <c r="G6383" s="260" t="s">
        <v>2277</v>
      </c>
      <c r="H6383" s="261">
        <v>0</v>
      </c>
      <c r="I6383" s="519"/>
      <c r="J6383" s="519" t="s">
        <v>2278</v>
      </c>
      <c r="K6383" s="260"/>
      <c r="L6383" s="261">
        <v>62.07</v>
      </c>
    </row>
    <row r="6384" spans="2:12" ht="13.5" thickBot="1" x14ac:dyDescent="0.3">
      <c r="B6384" s="222"/>
      <c r="C6384" s="222"/>
      <c r="D6384" s="222"/>
      <c r="E6384" s="222"/>
      <c r="F6384" s="222"/>
      <c r="G6384" s="222"/>
      <c r="H6384" s="222"/>
      <c r="I6384" s="222" t="s">
        <v>2279</v>
      </c>
      <c r="J6384" s="262" t="s">
        <v>2127</v>
      </c>
      <c r="K6384" s="222" t="s">
        <v>2280</v>
      </c>
      <c r="L6384" s="263">
        <v>745.46</v>
      </c>
    </row>
    <row r="6385" spans="2:12" ht="13.5" thickTop="1" x14ac:dyDescent="0.25">
      <c r="B6385" s="264"/>
      <c r="C6385" s="264"/>
      <c r="D6385" s="264"/>
      <c r="E6385" s="264"/>
      <c r="F6385" s="264"/>
      <c r="G6385" s="264"/>
      <c r="H6385" s="264"/>
      <c r="I6385" s="264"/>
      <c r="J6385" s="264"/>
      <c r="K6385" s="264"/>
      <c r="L6385" s="264"/>
    </row>
    <row r="6386" spans="2:12" ht="30" x14ac:dyDescent="0.25">
      <c r="B6386" s="247" t="s">
        <v>1856</v>
      </c>
      <c r="C6386" s="248" t="s">
        <v>24</v>
      </c>
      <c r="D6386" s="247" t="s">
        <v>50</v>
      </c>
      <c r="E6386" s="247" t="s">
        <v>45</v>
      </c>
      <c r="F6386" s="520" t="s">
        <v>2152</v>
      </c>
      <c r="G6386" s="520"/>
      <c r="H6386" s="249" t="s">
        <v>39</v>
      </c>
      <c r="I6386" s="248" t="s">
        <v>41</v>
      </c>
      <c r="J6386" s="248" t="s">
        <v>2271</v>
      </c>
      <c r="K6386" s="248" t="s">
        <v>82</v>
      </c>
      <c r="L6386" s="248" t="s">
        <v>40</v>
      </c>
    </row>
    <row r="6387" spans="2:12" ht="25.5" x14ac:dyDescent="0.25">
      <c r="B6387" s="250" t="s">
        <v>2272</v>
      </c>
      <c r="C6387" s="251" t="s">
        <v>1857</v>
      </c>
      <c r="D6387" s="250" t="s">
        <v>238</v>
      </c>
      <c r="E6387" s="250" t="s">
        <v>1858</v>
      </c>
      <c r="F6387" s="521">
        <v>2200</v>
      </c>
      <c r="G6387" s="521"/>
      <c r="H6387" s="252" t="s">
        <v>240</v>
      </c>
      <c r="I6387" s="253">
        <v>1</v>
      </c>
      <c r="J6387" s="254"/>
      <c r="K6387" s="254">
        <v>52.32</v>
      </c>
      <c r="L6387" s="254">
        <v>52.32</v>
      </c>
    </row>
    <row r="6388" spans="2:12" ht="25.5" x14ac:dyDescent="0.25">
      <c r="B6388" s="255" t="s">
        <v>2273</v>
      </c>
      <c r="C6388" s="256" t="s">
        <v>2194</v>
      </c>
      <c r="D6388" s="255" t="s">
        <v>229</v>
      </c>
      <c r="E6388" s="255" t="s">
        <v>2195</v>
      </c>
      <c r="F6388" s="518" t="s">
        <v>2162</v>
      </c>
      <c r="G6388" s="518"/>
      <c r="H6388" s="257" t="s">
        <v>231</v>
      </c>
      <c r="I6388" s="258">
        <v>0.1242</v>
      </c>
      <c r="J6388" s="258">
        <v>0</v>
      </c>
      <c r="K6388" s="259">
        <v>18.36</v>
      </c>
      <c r="L6388" s="259">
        <v>2.2799999999999998</v>
      </c>
    </row>
    <row r="6389" spans="2:12" ht="25.5" x14ac:dyDescent="0.25">
      <c r="B6389" s="255" t="s">
        <v>2273</v>
      </c>
      <c r="C6389" s="256" t="s">
        <v>2165</v>
      </c>
      <c r="D6389" s="255" t="s">
        <v>229</v>
      </c>
      <c r="E6389" s="255" t="s">
        <v>2166</v>
      </c>
      <c r="F6389" s="518" t="s">
        <v>2162</v>
      </c>
      <c r="G6389" s="518"/>
      <c r="H6389" s="257" t="s">
        <v>231</v>
      </c>
      <c r="I6389" s="258">
        <v>0.31850000000000001</v>
      </c>
      <c r="J6389" s="258">
        <v>0</v>
      </c>
      <c r="K6389" s="259">
        <v>23.41</v>
      </c>
      <c r="L6389" s="259">
        <v>7.46</v>
      </c>
    </row>
    <row r="6390" spans="2:12" ht="25.5" x14ac:dyDescent="0.25">
      <c r="B6390" s="255" t="s">
        <v>2273</v>
      </c>
      <c r="C6390" s="256" t="s">
        <v>3138</v>
      </c>
      <c r="D6390" s="255" t="s">
        <v>229</v>
      </c>
      <c r="E6390" s="255" t="s">
        <v>3139</v>
      </c>
      <c r="F6390" s="518" t="s">
        <v>2283</v>
      </c>
      <c r="G6390" s="518"/>
      <c r="H6390" s="257" t="s">
        <v>3140</v>
      </c>
      <c r="I6390" s="258">
        <v>16.5</v>
      </c>
      <c r="J6390" s="258">
        <v>0</v>
      </c>
      <c r="K6390" s="259">
        <v>0.17</v>
      </c>
      <c r="L6390" s="259">
        <v>2.81</v>
      </c>
    </row>
    <row r="6391" spans="2:12" ht="25.5" x14ac:dyDescent="0.25">
      <c r="B6391" s="255" t="s">
        <v>2273</v>
      </c>
      <c r="C6391" s="256" t="s">
        <v>3143</v>
      </c>
      <c r="D6391" s="255" t="s">
        <v>229</v>
      </c>
      <c r="E6391" s="255" t="s">
        <v>3144</v>
      </c>
      <c r="F6391" s="518" t="s">
        <v>2283</v>
      </c>
      <c r="G6391" s="518"/>
      <c r="H6391" s="257" t="s">
        <v>240</v>
      </c>
      <c r="I6391" s="258">
        <v>1</v>
      </c>
      <c r="J6391" s="258">
        <v>0</v>
      </c>
      <c r="K6391" s="259">
        <v>2.13</v>
      </c>
      <c r="L6391" s="259">
        <v>2.13</v>
      </c>
    </row>
    <row r="6392" spans="2:12" ht="25.5" x14ac:dyDescent="0.25">
      <c r="B6392" s="255" t="s">
        <v>2273</v>
      </c>
      <c r="C6392" s="256" t="s">
        <v>2412</v>
      </c>
      <c r="D6392" s="255" t="s">
        <v>229</v>
      </c>
      <c r="E6392" s="255" t="s">
        <v>2413</v>
      </c>
      <c r="F6392" s="518" t="s">
        <v>2283</v>
      </c>
      <c r="G6392" s="518"/>
      <c r="H6392" s="257" t="s">
        <v>284</v>
      </c>
      <c r="I6392" s="258">
        <v>3.6400000000000002E-2</v>
      </c>
      <c r="J6392" s="258">
        <v>0</v>
      </c>
      <c r="K6392" s="259">
        <v>157.54</v>
      </c>
      <c r="L6392" s="259">
        <v>5.73</v>
      </c>
    </row>
    <row r="6393" spans="2:12" ht="25.5" x14ac:dyDescent="0.25">
      <c r="B6393" s="255" t="s">
        <v>2273</v>
      </c>
      <c r="C6393" s="256" t="s">
        <v>2160</v>
      </c>
      <c r="D6393" s="255" t="s">
        <v>229</v>
      </c>
      <c r="E6393" s="255" t="s">
        <v>2161</v>
      </c>
      <c r="F6393" s="518" t="s">
        <v>2162</v>
      </c>
      <c r="G6393" s="518"/>
      <c r="H6393" s="257" t="s">
        <v>231</v>
      </c>
      <c r="I6393" s="258">
        <v>0.49249999999999999</v>
      </c>
      <c r="J6393" s="258">
        <v>0</v>
      </c>
      <c r="K6393" s="259">
        <v>15.3</v>
      </c>
      <c r="L6393" s="259">
        <v>7.54</v>
      </c>
    </row>
    <row r="6394" spans="2:12" ht="25.5" x14ac:dyDescent="0.25">
      <c r="B6394" s="255" t="s">
        <v>2273</v>
      </c>
      <c r="C6394" s="256" t="s">
        <v>3141</v>
      </c>
      <c r="D6394" s="255" t="s">
        <v>229</v>
      </c>
      <c r="E6394" s="255" t="s">
        <v>3142</v>
      </c>
      <c r="F6394" s="518" t="s">
        <v>2283</v>
      </c>
      <c r="G6394" s="518"/>
      <c r="H6394" s="257" t="s">
        <v>292</v>
      </c>
      <c r="I6394" s="258">
        <v>0.85709999999999997</v>
      </c>
      <c r="J6394" s="258">
        <v>0</v>
      </c>
      <c r="K6394" s="259">
        <v>0.28000000000000003</v>
      </c>
      <c r="L6394" s="259">
        <v>0.24</v>
      </c>
    </row>
    <row r="6395" spans="2:12" ht="25.5" x14ac:dyDescent="0.25">
      <c r="B6395" s="255" t="s">
        <v>2273</v>
      </c>
      <c r="C6395" s="256" t="s">
        <v>2338</v>
      </c>
      <c r="D6395" s="255" t="s">
        <v>229</v>
      </c>
      <c r="E6395" s="255" t="s">
        <v>2339</v>
      </c>
      <c r="F6395" s="518" t="s">
        <v>2283</v>
      </c>
      <c r="G6395" s="518"/>
      <c r="H6395" s="257" t="s">
        <v>284</v>
      </c>
      <c r="I6395" s="258">
        <v>3.9699999999999999E-2</v>
      </c>
      <c r="J6395" s="258">
        <v>0</v>
      </c>
      <c r="K6395" s="259">
        <v>157.65</v>
      </c>
      <c r="L6395" s="259">
        <v>6.26</v>
      </c>
    </row>
    <row r="6396" spans="2:12" ht="25.5" x14ac:dyDescent="0.25">
      <c r="B6396" s="255" t="s">
        <v>2273</v>
      </c>
      <c r="C6396" s="256" t="s">
        <v>2445</v>
      </c>
      <c r="D6396" s="255" t="s">
        <v>229</v>
      </c>
      <c r="E6396" s="255" t="s">
        <v>2446</v>
      </c>
      <c r="F6396" s="518" t="s">
        <v>2283</v>
      </c>
      <c r="G6396" s="518"/>
      <c r="H6396" s="257" t="s">
        <v>360</v>
      </c>
      <c r="I6396" s="258">
        <v>28</v>
      </c>
      <c r="J6396" s="258">
        <v>0</v>
      </c>
      <c r="K6396" s="259">
        <v>0.64</v>
      </c>
      <c r="L6396" s="259">
        <v>17.920000000000002</v>
      </c>
    </row>
    <row r="6397" spans="2:12" ht="25.5" x14ac:dyDescent="0.25">
      <c r="B6397" s="260"/>
      <c r="C6397" s="260"/>
      <c r="D6397" s="260"/>
      <c r="E6397" s="260"/>
      <c r="F6397" s="260"/>
      <c r="G6397" s="260" t="s">
        <v>2274</v>
      </c>
      <c r="H6397" s="261">
        <v>8.86</v>
      </c>
      <c r="I6397" s="260" t="s">
        <v>2275</v>
      </c>
      <c r="J6397" s="261">
        <v>8.4</v>
      </c>
      <c r="K6397" s="260" t="s">
        <v>2276</v>
      </c>
      <c r="L6397" s="261">
        <v>17.260000000000002</v>
      </c>
    </row>
    <row r="6398" spans="2:12" ht="25.5" x14ac:dyDescent="0.25">
      <c r="B6398" s="260"/>
      <c r="C6398" s="260"/>
      <c r="D6398" s="260"/>
      <c r="E6398" s="260"/>
      <c r="F6398" s="260"/>
      <c r="G6398" s="260" t="s">
        <v>2277</v>
      </c>
      <c r="H6398" s="261">
        <v>0</v>
      </c>
      <c r="I6398" s="519"/>
      <c r="J6398" s="519" t="s">
        <v>2278</v>
      </c>
      <c r="K6398" s="260"/>
      <c r="L6398" s="261">
        <v>52.32</v>
      </c>
    </row>
    <row r="6399" spans="2:12" ht="13.5" thickBot="1" x14ac:dyDescent="0.3">
      <c r="B6399" s="222"/>
      <c r="C6399" s="222"/>
      <c r="D6399" s="222"/>
      <c r="E6399" s="222"/>
      <c r="F6399" s="222"/>
      <c r="G6399" s="222"/>
      <c r="H6399" s="222"/>
      <c r="I6399" s="222" t="s">
        <v>2279</v>
      </c>
      <c r="J6399" s="262" t="s">
        <v>2082</v>
      </c>
      <c r="K6399" s="222" t="s">
        <v>2280</v>
      </c>
      <c r="L6399" s="263">
        <v>7387.06</v>
      </c>
    </row>
    <row r="6400" spans="2:12" ht="13.5" thickTop="1" x14ac:dyDescent="0.25">
      <c r="B6400" s="264"/>
      <c r="C6400" s="264"/>
      <c r="D6400" s="264"/>
      <c r="E6400" s="264"/>
      <c r="F6400" s="264"/>
      <c r="G6400" s="264"/>
      <c r="H6400" s="264"/>
      <c r="I6400" s="264"/>
      <c r="J6400" s="264"/>
      <c r="K6400" s="264"/>
      <c r="L6400" s="264"/>
    </row>
    <row r="6401" spans="2:12" x14ac:dyDescent="0.25">
      <c r="B6401" s="244" t="s">
        <v>1864</v>
      </c>
      <c r="C6401" s="244"/>
      <c r="D6401" s="244"/>
      <c r="E6401" s="244" t="s">
        <v>1865</v>
      </c>
      <c r="F6401" s="244"/>
      <c r="G6401" s="525"/>
      <c r="H6401" s="525"/>
      <c r="I6401" s="244"/>
      <c r="J6401" s="245"/>
      <c r="K6401" s="244"/>
      <c r="L6401" s="246">
        <v>98517.46</v>
      </c>
    </row>
    <row r="6402" spans="2:12" ht="15" x14ac:dyDescent="0.25">
      <c r="B6402" s="247" t="s">
        <v>1866</v>
      </c>
      <c r="C6402" s="248" t="s">
        <v>24</v>
      </c>
      <c r="D6402" s="247" t="s">
        <v>50</v>
      </c>
      <c r="E6402" s="247" t="s">
        <v>45</v>
      </c>
      <c r="F6402" s="520" t="s">
        <v>2152</v>
      </c>
      <c r="G6402" s="520"/>
      <c r="H6402" s="249" t="s">
        <v>39</v>
      </c>
      <c r="I6402" s="248" t="s">
        <v>41</v>
      </c>
      <c r="J6402" s="248" t="s">
        <v>2271</v>
      </c>
      <c r="K6402" s="248" t="s">
        <v>82</v>
      </c>
      <c r="L6402" s="248" t="s">
        <v>40</v>
      </c>
    </row>
    <row r="6403" spans="2:12" ht="25.5" x14ac:dyDescent="0.25">
      <c r="B6403" s="250" t="s">
        <v>2272</v>
      </c>
      <c r="C6403" s="251" t="s">
        <v>1824</v>
      </c>
      <c r="D6403" s="250" t="s">
        <v>229</v>
      </c>
      <c r="E6403" s="250" t="s">
        <v>1825</v>
      </c>
      <c r="F6403" s="521">
        <v>4</v>
      </c>
      <c r="G6403" s="521"/>
      <c r="H6403" s="252" t="s">
        <v>284</v>
      </c>
      <c r="I6403" s="253">
        <v>1</v>
      </c>
      <c r="J6403" s="254"/>
      <c r="K6403" s="254">
        <v>7.13</v>
      </c>
      <c r="L6403" s="254">
        <v>7.13</v>
      </c>
    </row>
    <row r="6404" spans="2:12" ht="25.5" x14ac:dyDescent="0.25">
      <c r="B6404" s="255" t="s">
        <v>2273</v>
      </c>
      <c r="C6404" s="256" t="s">
        <v>4067</v>
      </c>
      <c r="D6404" s="255" t="s">
        <v>229</v>
      </c>
      <c r="E6404" s="255" t="s">
        <v>4068</v>
      </c>
      <c r="F6404" s="518" t="s">
        <v>2283</v>
      </c>
      <c r="G6404" s="518"/>
      <c r="H6404" s="257" t="s">
        <v>234</v>
      </c>
      <c r="I6404" s="258">
        <v>0.2142</v>
      </c>
      <c r="J6404" s="258">
        <v>0</v>
      </c>
      <c r="K6404" s="259">
        <v>9.9</v>
      </c>
      <c r="L6404" s="259">
        <v>2.12</v>
      </c>
    </row>
    <row r="6405" spans="2:12" ht="25.5" x14ac:dyDescent="0.25">
      <c r="B6405" s="255" t="s">
        <v>2273</v>
      </c>
      <c r="C6405" s="256" t="s">
        <v>2165</v>
      </c>
      <c r="D6405" s="255" t="s">
        <v>229</v>
      </c>
      <c r="E6405" s="255" t="s">
        <v>2166</v>
      </c>
      <c r="F6405" s="518" t="s">
        <v>2162</v>
      </c>
      <c r="G6405" s="518"/>
      <c r="H6405" s="257" t="s">
        <v>231</v>
      </c>
      <c r="I6405" s="258">
        <v>0.2142</v>
      </c>
      <c r="J6405" s="258">
        <v>0</v>
      </c>
      <c r="K6405" s="259">
        <v>23.41</v>
      </c>
      <c r="L6405" s="259">
        <v>5.01</v>
      </c>
    </row>
    <row r="6406" spans="2:12" ht="25.5" x14ac:dyDescent="0.25">
      <c r="B6406" s="260"/>
      <c r="C6406" s="260"/>
      <c r="D6406" s="260"/>
      <c r="E6406" s="260"/>
      <c r="F6406" s="260"/>
      <c r="G6406" s="260" t="s">
        <v>2274</v>
      </c>
      <c r="H6406" s="261">
        <v>2.57</v>
      </c>
      <c r="I6406" s="260" t="s">
        <v>2275</v>
      </c>
      <c r="J6406" s="261">
        <v>2.44</v>
      </c>
      <c r="K6406" s="260" t="s">
        <v>2276</v>
      </c>
      <c r="L6406" s="261">
        <v>5.01</v>
      </c>
    </row>
    <row r="6407" spans="2:12" ht="25.5" x14ac:dyDescent="0.25">
      <c r="B6407" s="260"/>
      <c r="C6407" s="260"/>
      <c r="D6407" s="260"/>
      <c r="E6407" s="260"/>
      <c r="F6407" s="260"/>
      <c r="G6407" s="260" t="s">
        <v>2277</v>
      </c>
      <c r="H6407" s="261">
        <v>0</v>
      </c>
      <c r="I6407" s="519"/>
      <c r="J6407" s="519" t="s">
        <v>2278</v>
      </c>
      <c r="K6407" s="260"/>
      <c r="L6407" s="261">
        <v>7.13</v>
      </c>
    </row>
    <row r="6408" spans="2:12" ht="13.5" thickBot="1" x14ac:dyDescent="0.3">
      <c r="B6408" s="222"/>
      <c r="C6408" s="222"/>
      <c r="D6408" s="222"/>
      <c r="E6408" s="222"/>
      <c r="F6408" s="222"/>
      <c r="G6408" s="222"/>
      <c r="H6408" s="222"/>
      <c r="I6408" s="222" t="s">
        <v>2279</v>
      </c>
      <c r="J6408" s="262" t="s">
        <v>4084</v>
      </c>
      <c r="K6408" s="222" t="s">
        <v>2280</v>
      </c>
      <c r="L6408" s="263">
        <v>1125.68</v>
      </c>
    </row>
    <row r="6409" spans="2:12" ht="13.5" thickTop="1" x14ac:dyDescent="0.25">
      <c r="B6409" s="264"/>
      <c r="C6409" s="264"/>
      <c r="D6409" s="264"/>
      <c r="E6409" s="264"/>
      <c r="F6409" s="264"/>
      <c r="G6409" s="264"/>
      <c r="H6409" s="264"/>
      <c r="I6409" s="264"/>
      <c r="J6409" s="264"/>
      <c r="K6409" s="264"/>
      <c r="L6409" s="264"/>
    </row>
    <row r="6410" spans="2:12" ht="15" x14ac:dyDescent="0.25">
      <c r="B6410" s="247" t="s">
        <v>1867</v>
      </c>
      <c r="C6410" s="248" t="s">
        <v>24</v>
      </c>
      <c r="D6410" s="247" t="s">
        <v>50</v>
      </c>
      <c r="E6410" s="247" t="s">
        <v>45</v>
      </c>
      <c r="F6410" s="520" t="s">
        <v>2152</v>
      </c>
      <c r="G6410" s="520"/>
      <c r="H6410" s="249" t="s">
        <v>39</v>
      </c>
      <c r="I6410" s="248" t="s">
        <v>41</v>
      </c>
      <c r="J6410" s="248" t="s">
        <v>2271</v>
      </c>
      <c r="K6410" s="248" t="s">
        <v>82</v>
      </c>
      <c r="L6410" s="248" t="s">
        <v>40</v>
      </c>
    </row>
    <row r="6411" spans="2:12" ht="25.5" x14ac:dyDescent="0.25">
      <c r="B6411" s="250" t="s">
        <v>2272</v>
      </c>
      <c r="C6411" s="251" t="s">
        <v>1851</v>
      </c>
      <c r="D6411" s="250" t="s">
        <v>229</v>
      </c>
      <c r="E6411" s="250" t="s">
        <v>1852</v>
      </c>
      <c r="F6411" s="521">
        <v>22</v>
      </c>
      <c r="G6411" s="521"/>
      <c r="H6411" s="252" t="s">
        <v>284</v>
      </c>
      <c r="I6411" s="253">
        <v>1</v>
      </c>
      <c r="J6411" s="254"/>
      <c r="K6411" s="254">
        <v>222.45</v>
      </c>
      <c r="L6411" s="254">
        <v>222.45</v>
      </c>
    </row>
    <row r="6412" spans="2:12" ht="25.5" x14ac:dyDescent="0.25">
      <c r="B6412" s="255" t="s">
        <v>2273</v>
      </c>
      <c r="C6412" s="256" t="s">
        <v>2160</v>
      </c>
      <c r="D6412" s="255" t="s">
        <v>229</v>
      </c>
      <c r="E6412" s="255" t="s">
        <v>2161</v>
      </c>
      <c r="F6412" s="518" t="s">
        <v>2162</v>
      </c>
      <c r="G6412" s="518"/>
      <c r="H6412" s="257" t="s">
        <v>231</v>
      </c>
      <c r="I6412" s="258">
        <v>1.89</v>
      </c>
      <c r="J6412" s="258">
        <v>0</v>
      </c>
      <c r="K6412" s="259">
        <v>15.3</v>
      </c>
      <c r="L6412" s="259">
        <v>28.92</v>
      </c>
    </row>
    <row r="6413" spans="2:12" ht="25.5" x14ac:dyDescent="0.25">
      <c r="B6413" s="255" t="s">
        <v>2273</v>
      </c>
      <c r="C6413" s="256" t="s">
        <v>2338</v>
      </c>
      <c r="D6413" s="255" t="s">
        <v>229</v>
      </c>
      <c r="E6413" s="255" t="s">
        <v>2339</v>
      </c>
      <c r="F6413" s="518" t="s">
        <v>2283</v>
      </c>
      <c r="G6413" s="518"/>
      <c r="H6413" s="257" t="s">
        <v>284</v>
      </c>
      <c r="I6413" s="258">
        <v>0.6</v>
      </c>
      <c r="J6413" s="258">
        <v>0</v>
      </c>
      <c r="K6413" s="259">
        <v>157.65</v>
      </c>
      <c r="L6413" s="259">
        <v>94.59</v>
      </c>
    </row>
    <row r="6414" spans="2:12" ht="25.5" x14ac:dyDescent="0.25">
      <c r="B6414" s="255" t="s">
        <v>2273</v>
      </c>
      <c r="C6414" s="256" t="s">
        <v>2730</v>
      </c>
      <c r="D6414" s="255" t="s">
        <v>229</v>
      </c>
      <c r="E6414" s="255" t="s">
        <v>2731</v>
      </c>
      <c r="F6414" s="518" t="s">
        <v>2283</v>
      </c>
      <c r="G6414" s="518"/>
      <c r="H6414" s="257" t="s">
        <v>284</v>
      </c>
      <c r="I6414" s="258">
        <v>0.6</v>
      </c>
      <c r="J6414" s="258">
        <v>0</v>
      </c>
      <c r="K6414" s="259">
        <v>164.93</v>
      </c>
      <c r="L6414" s="259">
        <v>98.96</v>
      </c>
    </row>
    <row r="6415" spans="2:12" ht="25.5" x14ac:dyDescent="0.25">
      <c r="B6415" s="260"/>
      <c r="C6415" s="260"/>
      <c r="D6415" s="260"/>
      <c r="E6415" s="260"/>
      <c r="F6415" s="260"/>
      <c r="G6415" s="260" t="s">
        <v>2274</v>
      </c>
      <c r="H6415" s="261">
        <v>14.85</v>
      </c>
      <c r="I6415" s="260" t="s">
        <v>2275</v>
      </c>
      <c r="J6415" s="261">
        <v>14.06</v>
      </c>
      <c r="K6415" s="260" t="s">
        <v>2276</v>
      </c>
      <c r="L6415" s="261">
        <v>28.91</v>
      </c>
    </row>
    <row r="6416" spans="2:12" ht="25.5" x14ac:dyDescent="0.25">
      <c r="B6416" s="260"/>
      <c r="C6416" s="260"/>
      <c r="D6416" s="260"/>
      <c r="E6416" s="260"/>
      <c r="F6416" s="260"/>
      <c r="G6416" s="260" t="s">
        <v>2277</v>
      </c>
      <c r="H6416" s="261">
        <v>0</v>
      </c>
      <c r="I6416" s="519"/>
      <c r="J6416" s="519" t="s">
        <v>2278</v>
      </c>
      <c r="K6416" s="260"/>
      <c r="L6416" s="261">
        <v>222.45</v>
      </c>
    </row>
    <row r="6417" spans="2:12" ht="13.5" thickBot="1" x14ac:dyDescent="0.3">
      <c r="B6417" s="222"/>
      <c r="C6417" s="222"/>
      <c r="D6417" s="222"/>
      <c r="E6417" s="222"/>
      <c r="F6417" s="222"/>
      <c r="G6417" s="222"/>
      <c r="H6417" s="222"/>
      <c r="I6417" s="222" t="s">
        <v>2279</v>
      </c>
      <c r="J6417" s="262" t="s">
        <v>4085</v>
      </c>
      <c r="K6417" s="222" t="s">
        <v>2280</v>
      </c>
      <c r="L6417" s="263">
        <v>17560.2</v>
      </c>
    </row>
    <row r="6418" spans="2:12" ht="13.5" thickTop="1" x14ac:dyDescent="0.25">
      <c r="B6418" s="264"/>
      <c r="C6418" s="264"/>
      <c r="D6418" s="264"/>
      <c r="E6418" s="264"/>
      <c r="F6418" s="264"/>
      <c r="G6418" s="264"/>
      <c r="H6418" s="264"/>
      <c r="I6418" s="264"/>
      <c r="J6418" s="264"/>
      <c r="K6418" s="264"/>
      <c r="L6418" s="264"/>
    </row>
    <row r="6419" spans="2:12" ht="15" x14ac:dyDescent="0.25">
      <c r="B6419" s="247" t="s">
        <v>1868</v>
      </c>
      <c r="C6419" s="248" t="s">
        <v>24</v>
      </c>
      <c r="D6419" s="247" t="s">
        <v>50</v>
      </c>
      <c r="E6419" s="247" t="s">
        <v>45</v>
      </c>
      <c r="F6419" s="520" t="s">
        <v>2152</v>
      </c>
      <c r="G6419" s="520"/>
      <c r="H6419" s="249" t="s">
        <v>39</v>
      </c>
      <c r="I6419" s="248" t="s">
        <v>41</v>
      </c>
      <c r="J6419" s="248" t="s">
        <v>2271</v>
      </c>
      <c r="K6419" s="248" t="s">
        <v>82</v>
      </c>
      <c r="L6419" s="248" t="s">
        <v>40</v>
      </c>
    </row>
    <row r="6420" spans="2:12" ht="25.5" x14ac:dyDescent="0.25">
      <c r="B6420" s="250" t="s">
        <v>2272</v>
      </c>
      <c r="C6420" s="251" t="s">
        <v>1869</v>
      </c>
      <c r="D6420" s="250" t="s">
        <v>229</v>
      </c>
      <c r="E6420" s="250" t="s">
        <v>1870</v>
      </c>
      <c r="F6420" s="521">
        <v>2702</v>
      </c>
      <c r="G6420" s="521"/>
      <c r="H6420" s="252" t="s">
        <v>240</v>
      </c>
      <c r="I6420" s="253">
        <v>1</v>
      </c>
      <c r="J6420" s="254"/>
      <c r="K6420" s="254">
        <v>110.09</v>
      </c>
      <c r="L6420" s="254">
        <v>110.09</v>
      </c>
    </row>
    <row r="6421" spans="2:12" ht="25.5" x14ac:dyDescent="0.25">
      <c r="B6421" s="255" t="s">
        <v>2273</v>
      </c>
      <c r="C6421" s="256" t="s">
        <v>2530</v>
      </c>
      <c r="D6421" s="255" t="s">
        <v>229</v>
      </c>
      <c r="E6421" s="255" t="s">
        <v>2531</v>
      </c>
      <c r="F6421" s="518" t="s">
        <v>2283</v>
      </c>
      <c r="G6421" s="518"/>
      <c r="H6421" s="257" t="s">
        <v>284</v>
      </c>
      <c r="I6421" s="258">
        <v>5.6399999999999999E-2</v>
      </c>
      <c r="J6421" s="258">
        <v>0</v>
      </c>
      <c r="K6421" s="259">
        <v>180.8</v>
      </c>
      <c r="L6421" s="259">
        <v>10.199999999999999</v>
      </c>
    </row>
    <row r="6422" spans="2:12" ht="25.5" x14ac:dyDescent="0.25">
      <c r="B6422" s="255" t="s">
        <v>2273</v>
      </c>
      <c r="C6422" s="256" t="s">
        <v>2165</v>
      </c>
      <c r="D6422" s="255" t="s">
        <v>229</v>
      </c>
      <c r="E6422" s="255" t="s">
        <v>2166</v>
      </c>
      <c r="F6422" s="518" t="s">
        <v>2162</v>
      </c>
      <c r="G6422" s="518"/>
      <c r="H6422" s="257" t="s">
        <v>231</v>
      </c>
      <c r="I6422" s="258">
        <v>0.16</v>
      </c>
      <c r="J6422" s="258">
        <v>0</v>
      </c>
      <c r="K6422" s="259">
        <v>23.41</v>
      </c>
      <c r="L6422" s="259">
        <v>3.75</v>
      </c>
    </row>
    <row r="6423" spans="2:12" ht="25.5" x14ac:dyDescent="0.25">
      <c r="B6423" s="255" t="s">
        <v>2273</v>
      </c>
      <c r="C6423" s="256" t="s">
        <v>2487</v>
      </c>
      <c r="D6423" s="255" t="s">
        <v>229</v>
      </c>
      <c r="E6423" s="255" t="s">
        <v>2488</v>
      </c>
      <c r="F6423" s="518" t="s">
        <v>2283</v>
      </c>
      <c r="G6423" s="518"/>
      <c r="H6423" s="257" t="s">
        <v>2378</v>
      </c>
      <c r="I6423" s="258">
        <v>1.8800000000000001E-2</v>
      </c>
      <c r="J6423" s="258">
        <v>0</v>
      </c>
      <c r="K6423" s="259">
        <v>5.64</v>
      </c>
      <c r="L6423" s="259">
        <v>0.11</v>
      </c>
    </row>
    <row r="6424" spans="2:12" ht="25.5" x14ac:dyDescent="0.25">
      <c r="B6424" s="255" t="s">
        <v>2273</v>
      </c>
      <c r="C6424" s="256" t="s">
        <v>4086</v>
      </c>
      <c r="D6424" s="255" t="s">
        <v>229</v>
      </c>
      <c r="E6424" s="255" t="s">
        <v>4087</v>
      </c>
      <c r="F6424" s="518" t="s">
        <v>2283</v>
      </c>
      <c r="G6424" s="518"/>
      <c r="H6424" s="257" t="s">
        <v>240</v>
      </c>
      <c r="I6424" s="258">
        <v>1</v>
      </c>
      <c r="J6424" s="258">
        <v>0</v>
      </c>
      <c r="K6424" s="259">
        <v>88.8</v>
      </c>
      <c r="L6424" s="259">
        <v>88.8</v>
      </c>
    </row>
    <row r="6425" spans="2:12" ht="25.5" x14ac:dyDescent="0.25">
      <c r="B6425" s="255" t="s">
        <v>2273</v>
      </c>
      <c r="C6425" s="256" t="s">
        <v>2355</v>
      </c>
      <c r="D6425" s="255" t="s">
        <v>229</v>
      </c>
      <c r="E6425" s="255" t="s">
        <v>2356</v>
      </c>
      <c r="F6425" s="518" t="s">
        <v>2283</v>
      </c>
      <c r="G6425" s="518"/>
      <c r="H6425" s="257" t="s">
        <v>234</v>
      </c>
      <c r="I6425" s="258">
        <v>2.5000000000000001E-3</v>
      </c>
      <c r="J6425" s="258">
        <v>0</v>
      </c>
      <c r="K6425" s="259">
        <v>7.52</v>
      </c>
      <c r="L6425" s="259">
        <v>0.02</v>
      </c>
    </row>
    <row r="6426" spans="2:12" ht="25.5" x14ac:dyDescent="0.25">
      <c r="B6426" s="255" t="s">
        <v>2273</v>
      </c>
      <c r="C6426" s="256" t="s">
        <v>2160</v>
      </c>
      <c r="D6426" s="255" t="s">
        <v>229</v>
      </c>
      <c r="E6426" s="255" t="s">
        <v>2161</v>
      </c>
      <c r="F6426" s="518" t="s">
        <v>2162</v>
      </c>
      <c r="G6426" s="518"/>
      <c r="H6426" s="257" t="s">
        <v>231</v>
      </c>
      <c r="I6426" s="258">
        <v>0.47449999999999998</v>
      </c>
      <c r="J6426" s="258">
        <v>0</v>
      </c>
      <c r="K6426" s="259">
        <v>15.3</v>
      </c>
      <c r="L6426" s="259">
        <v>7.26</v>
      </c>
    </row>
    <row r="6427" spans="2:12" ht="25.5" x14ac:dyDescent="0.25">
      <c r="B6427" s="260"/>
      <c r="C6427" s="260"/>
      <c r="D6427" s="260"/>
      <c r="E6427" s="260"/>
      <c r="F6427" s="260"/>
      <c r="G6427" s="260" t="s">
        <v>2274</v>
      </c>
      <c r="H6427" s="261">
        <v>5.64</v>
      </c>
      <c r="I6427" s="260" t="s">
        <v>2275</v>
      </c>
      <c r="J6427" s="261">
        <v>5.35</v>
      </c>
      <c r="K6427" s="260" t="s">
        <v>2276</v>
      </c>
      <c r="L6427" s="261">
        <v>10.99</v>
      </c>
    </row>
    <row r="6428" spans="2:12" ht="25.5" x14ac:dyDescent="0.25">
      <c r="B6428" s="260"/>
      <c r="C6428" s="260"/>
      <c r="D6428" s="260"/>
      <c r="E6428" s="260"/>
      <c r="F6428" s="260"/>
      <c r="G6428" s="260" t="s">
        <v>2277</v>
      </c>
      <c r="H6428" s="261">
        <v>0</v>
      </c>
      <c r="I6428" s="519"/>
      <c r="J6428" s="519" t="s">
        <v>2278</v>
      </c>
      <c r="K6428" s="260"/>
      <c r="L6428" s="261">
        <v>110.09</v>
      </c>
    </row>
    <row r="6429" spans="2:12" ht="13.5" thickBot="1" x14ac:dyDescent="0.3">
      <c r="B6429" s="222"/>
      <c r="C6429" s="222"/>
      <c r="D6429" s="222"/>
      <c r="E6429" s="222"/>
      <c r="F6429" s="222"/>
      <c r="G6429" s="222"/>
      <c r="H6429" s="222"/>
      <c r="I6429" s="222" t="s">
        <v>2279</v>
      </c>
      <c r="J6429" s="262" t="s">
        <v>2052</v>
      </c>
      <c r="K6429" s="222" t="s">
        <v>2280</v>
      </c>
      <c r="L6429" s="263">
        <v>65576.210000000006</v>
      </c>
    </row>
    <row r="6430" spans="2:12" ht="13.5" thickTop="1" x14ac:dyDescent="0.25">
      <c r="B6430" s="264"/>
      <c r="C6430" s="264"/>
      <c r="D6430" s="264"/>
      <c r="E6430" s="264"/>
      <c r="F6430" s="264"/>
      <c r="G6430" s="264"/>
      <c r="H6430" s="264"/>
      <c r="I6430" s="264"/>
      <c r="J6430" s="264"/>
      <c r="K6430" s="264"/>
      <c r="L6430" s="264"/>
    </row>
    <row r="6431" spans="2:12" ht="15" x14ac:dyDescent="0.25">
      <c r="B6431" s="247" t="s">
        <v>1871</v>
      </c>
      <c r="C6431" s="248" t="s">
        <v>24</v>
      </c>
      <c r="D6431" s="247" t="s">
        <v>50</v>
      </c>
      <c r="E6431" s="247" t="s">
        <v>45</v>
      </c>
      <c r="F6431" s="520" t="s">
        <v>2152</v>
      </c>
      <c r="G6431" s="520"/>
      <c r="H6431" s="249" t="s">
        <v>39</v>
      </c>
      <c r="I6431" s="248" t="s">
        <v>41</v>
      </c>
      <c r="J6431" s="248" t="s">
        <v>2271</v>
      </c>
      <c r="K6431" s="248" t="s">
        <v>82</v>
      </c>
      <c r="L6431" s="248" t="s">
        <v>40</v>
      </c>
    </row>
    <row r="6432" spans="2:12" ht="25.5" x14ac:dyDescent="0.25">
      <c r="B6432" s="250" t="s">
        <v>2272</v>
      </c>
      <c r="C6432" s="251" t="s">
        <v>1872</v>
      </c>
      <c r="D6432" s="250" t="s">
        <v>229</v>
      </c>
      <c r="E6432" s="250" t="s">
        <v>1873</v>
      </c>
      <c r="F6432" s="521">
        <v>22</v>
      </c>
      <c r="G6432" s="521"/>
      <c r="H6432" s="252" t="s">
        <v>240</v>
      </c>
      <c r="I6432" s="253">
        <v>1</v>
      </c>
      <c r="J6432" s="254"/>
      <c r="K6432" s="254">
        <v>50.74</v>
      </c>
      <c r="L6432" s="254">
        <v>50.74</v>
      </c>
    </row>
    <row r="6433" spans="2:12" ht="25.5" x14ac:dyDescent="0.25">
      <c r="B6433" s="255" t="s">
        <v>2273</v>
      </c>
      <c r="C6433" s="256" t="s">
        <v>2165</v>
      </c>
      <c r="D6433" s="255" t="s">
        <v>229</v>
      </c>
      <c r="E6433" s="255" t="s">
        <v>2166</v>
      </c>
      <c r="F6433" s="518" t="s">
        <v>2162</v>
      </c>
      <c r="G6433" s="518"/>
      <c r="H6433" s="257" t="s">
        <v>231</v>
      </c>
      <c r="I6433" s="258">
        <v>0.3463</v>
      </c>
      <c r="J6433" s="258">
        <v>0</v>
      </c>
      <c r="K6433" s="259">
        <v>23.41</v>
      </c>
      <c r="L6433" s="259">
        <v>8.11</v>
      </c>
    </row>
    <row r="6434" spans="2:12" ht="25.5" x14ac:dyDescent="0.25">
      <c r="B6434" s="255" t="s">
        <v>2273</v>
      </c>
      <c r="C6434" s="256" t="s">
        <v>2338</v>
      </c>
      <c r="D6434" s="255" t="s">
        <v>229</v>
      </c>
      <c r="E6434" s="255" t="s">
        <v>2339</v>
      </c>
      <c r="F6434" s="518" t="s">
        <v>2283</v>
      </c>
      <c r="G6434" s="518"/>
      <c r="H6434" s="257" t="s">
        <v>284</v>
      </c>
      <c r="I6434" s="258">
        <v>2.53E-2</v>
      </c>
      <c r="J6434" s="258">
        <v>0</v>
      </c>
      <c r="K6434" s="259">
        <v>157.65</v>
      </c>
      <c r="L6434" s="259">
        <v>3.99</v>
      </c>
    </row>
    <row r="6435" spans="2:12" ht="25.5" x14ac:dyDescent="0.25">
      <c r="B6435" s="255" t="s">
        <v>2273</v>
      </c>
      <c r="C6435" s="256" t="s">
        <v>2471</v>
      </c>
      <c r="D6435" s="255" t="s">
        <v>229</v>
      </c>
      <c r="E6435" s="255" t="s">
        <v>2472</v>
      </c>
      <c r="F6435" s="518" t="s">
        <v>2283</v>
      </c>
      <c r="G6435" s="518"/>
      <c r="H6435" s="257" t="s">
        <v>292</v>
      </c>
      <c r="I6435" s="258">
        <v>0.2</v>
      </c>
      <c r="J6435" s="258">
        <v>0</v>
      </c>
      <c r="K6435" s="259">
        <v>7.37</v>
      </c>
      <c r="L6435" s="259">
        <v>1.47</v>
      </c>
    </row>
    <row r="6436" spans="2:12" ht="25.5" x14ac:dyDescent="0.25">
      <c r="B6436" s="255" t="s">
        <v>2273</v>
      </c>
      <c r="C6436" s="256" t="s">
        <v>2194</v>
      </c>
      <c r="D6436" s="255" t="s">
        <v>229</v>
      </c>
      <c r="E6436" s="255" t="s">
        <v>2195</v>
      </c>
      <c r="F6436" s="518" t="s">
        <v>2162</v>
      </c>
      <c r="G6436" s="518"/>
      <c r="H6436" s="257" t="s">
        <v>231</v>
      </c>
      <c r="I6436" s="258">
        <v>0.1512</v>
      </c>
      <c r="J6436" s="258">
        <v>0</v>
      </c>
      <c r="K6436" s="259">
        <v>18.36</v>
      </c>
      <c r="L6436" s="259">
        <v>2.78</v>
      </c>
    </row>
    <row r="6437" spans="2:12" ht="25.5" x14ac:dyDescent="0.25">
      <c r="B6437" s="255" t="s">
        <v>2273</v>
      </c>
      <c r="C6437" s="256" t="s">
        <v>2297</v>
      </c>
      <c r="D6437" s="255" t="s">
        <v>229</v>
      </c>
      <c r="E6437" s="255" t="s">
        <v>2298</v>
      </c>
      <c r="F6437" s="518" t="s">
        <v>2283</v>
      </c>
      <c r="G6437" s="518"/>
      <c r="H6437" s="257" t="s">
        <v>284</v>
      </c>
      <c r="I6437" s="258">
        <v>2.53E-2</v>
      </c>
      <c r="J6437" s="258">
        <v>0</v>
      </c>
      <c r="K6437" s="259">
        <v>151.24</v>
      </c>
      <c r="L6437" s="259">
        <v>3.83</v>
      </c>
    </row>
    <row r="6438" spans="2:12" ht="25.5" x14ac:dyDescent="0.25">
      <c r="B6438" s="255" t="s">
        <v>2273</v>
      </c>
      <c r="C6438" s="256" t="s">
        <v>2160</v>
      </c>
      <c r="D6438" s="255" t="s">
        <v>229</v>
      </c>
      <c r="E6438" s="255" t="s">
        <v>2161</v>
      </c>
      <c r="F6438" s="518" t="s">
        <v>2162</v>
      </c>
      <c r="G6438" s="518"/>
      <c r="H6438" s="257" t="s">
        <v>231</v>
      </c>
      <c r="I6438" s="258">
        <v>0.66620000000000001</v>
      </c>
      <c r="J6438" s="258">
        <v>0</v>
      </c>
      <c r="K6438" s="259">
        <v>15.3</v>
      </c>
      <c r="L6438" s="259">
        <v>10.19</v>
      </c>
    </row>
    <row r="6439" spans="2:12" ht="25.5" x14ac:dyDescent="0.25">
      <c r="B6439" s="255" t="s">
        <v>2273</v>
      </c>
      <c r="C6439" s="256" t="s">
        <v>2412</v>
      </c>
      <c r="D6439" s="255" t="s">
        <v>229</v>
      </c>
      <c r="E6439" s="255" t="s">
        <v>2413</v>
      </c>
      <c r="F6439" s="518" t="s">
        <v>2283</v>
      </c>
      <c r="G6439" s="518"/>
      <c r="H6439" s="257" t="s">
        <v>284</v>
      </c>
      <c r="I6439" s="258">
        <v>4.6300000000000001E-2</v>
      </c>
      <c r="J6439" s="258">
        <v>0</v>
      </c>
      <c r="K6439" s="259">
        <v>157.54</v>
      </c>
      <c r="L6439" s="259">
        <v>7.29</v>
      </c>
    </row>
    <row r="6440" spans="2:12" ht="25.5" x14ac:dyDescent="0.25">
      <c r="B6440" s="255" t="s">
        <v>2273</v>
      </c>
      <c r="C6440" s="256" t="s">
        <v>2445</v>
      </c>
      <c r="D6440" s="255" t="s">
        <v>229</v>
      </c>
      <c r="E6440" s="255" t="s">
        <v>2446</v>
      </c>
      <c r="F6440" s="518" t="s">
        <v>2283</v>
      </c>
      <c r="G6440" s="518"/>
      <c r="H6440" s="257" t="s">
        <v>360</v>
      </c>
      <c r="I6440" s="258">
        <v>20.51</v>
      </c>
      <c r="J6440" s="258">
        <v>0</v>
      </c>
      <c r="K6440" s="259">
        <v>0.64</v>
      </c>
      <c r="L6440" s="259">
        <v>13.13</v>
      </c>
    </row>
    <row r="6441" spans="2:12" ht="25.5" x14ac:dyDescent="0.25">
      <c r="B6441" s="260"/>
      <c r="C6441" s="260"/>
      <c r="D6441" s="260"/>
      <c r="E6441" s="260"/>
      <c r="F6441" s="260"/>
      <c r="G6441" s="260" t="s">
        <v>2274</v>
      </c>
      <c r="H6441" s="261">
        <v>10.82</v>
      </c>
      <c r="I6441" s="260" t="s">
        <v>2275</v>
      </c>
      <c r="J6441" s="261">
        <v>10.24</v>
      </c>
      <c r="K6441" s="260" t="s">
        <v>2276</v>
      </c>
      <c r="L6441" s="261">
        <v>21.06</v>
      </c>
    </row>
    <row r="6442" spans="2:12" ht="25.5" x14ac:dyDescent="0.25">
      <c r="B6442" s="260"/>
      <c r="C6442" s="260"/>
      <c r="D6442" s="260"/>
      <c r="E6442" s="260"/>
      <c r="F6442" s="260"/>
      <c r="G6442" s="260" t="s">
        <v>2277</v>
      </c>
      <c r="H6442" s="261">
        <v>0</v>
      </c>
      <c r="I6442" s="519"/>
      <c r="J6442" s="519" t="s">
        <v>2278</v>
      </c>
      <c r="K6442" s="260"/>
      <c r="L6442" s="261">
        <v>50.74</v>
      </c>
    </row>
    <row r="6443" spans="2:12" ht="13.5" thickBot="1" x14ac:dyDescent="0.3">
      <c r="B6443" s="222"/>
      <c r="C6443" s="222"/>
      <c r="D6443" s="222"/>
      <c r="E6443" s="222"/>
      <c r="F6443" s="222"/>
      <c r="G6443" s="222"/>
      <c r="H6443" s="222"/>
      <c r="I6443" s="222" t="s">
        <v>2279</v>
      </c>
      <c r="J6443" s="262" t="s">
        <v>2076</v>
      </c>
      <c r="K6443" s="222" t="s">
        <v>2280</v>
      </c>
      <c r="L6443" s="263">
        <v>9830.8799999999992</v>
      </c>
    </row>
    <row r="6444" spans="2:12" ht="13.5" thickTop="1" x14ac:dyDescent="0.25">
      <c r="B6444" s="264"/>
      <c r="C6444" s="264"/>
      <c r="D6444" s="264"/>
      <c r="E6444" s="264"/>
      <c r="F6444" s="264"/>
      <c r="G6444" s="264"/>
      <c r="H6444" s="264"/>
      <c r="I6444" s="264"/>
      <c r="J6444" s="264"/>
      <c r="K6444" s="264"/>
      <c r="L6444" s="264"/>
    </row>
    <row r="6445" spans="2:12" ht="15" x14ac:dyDescent="0.25">
      <c r="B6445" s="247" t="s">
        <v>1874</v>
      </c>
      <c r="C6445" s="248" t="s">
        <v>24</v>
      </c>
      <c r="D6445" s="247" t="s">
        <v>50</v>
      </c>
      <c r="E6445" s="247" t="s">
        <v>45</v>
      </c>
      <c r="F6445" s="520" t="s">
        <v>2152</v>
      </c>
      <c r="G6445" s="520"/>
      <c r="H6445" s="249" t="s">
        <v>39</v>
      </c>
      <c r="I6445" s="248" t="s">
        <v>41</v>
      </c>
      <c r="J6445" s="248" t="s">
        <v>2271</v>
      </c>
      <c r="K6445" s="248" t="s">
        <v>82</v>
      </c>
      <c r="L6445" s="248" t="s">
        <v>40</v>
      </c>
    </row>
    <row r="6446" spans="2:12" ht="25.5" x14ac:dyDescent="0.25">
      <c r="B6446" s="250" t="s">
        <v>2272</v>
      </c>
      <c r="C6446" s="251" t="s">
        <v>1875</v>
      </c>
      <c r="D6446" s="250" t="s">
        <v>229</v>
      </c>
      <c r="E6446" s="250" t="s">
        <v>1876</v>
      </c>
      <c r="F6446" s="521">
        <v>2211</v>
      </c>
      <c r="G6446" s="521"/>
      <c r="H6446" s="252" t="s">
        <v>240</v>
      </c>
      <c r="I6446" s="253">
        <v>1</v>
      </c>
      <c r="J6446" s="254"/>
      <c r="K6446" s="254">
        <v>174.95</v>
      </c>
      <c r="L6446" s="254">
        <v>174.95</v>
      </c>
    </row>
    <row r="6447" spans="2:12" ht="25.5" x14ac:dyDescent="0.25">
      <c r="B6447" s="255" t="s">
        <v>2273</v>
      </c>
      <c r="C6447" s="256" t="s">
        <v>2445</v>
      </c>
      <c r="D6447" s="255" t="s">
        <v>229</v>
      </c>
      <c r="E6447" s="255" t="s">
        <v>2446</v>
      </c>
      <c r="F6447" s="518" t="s">
        <v>2283</v>
      </c>
      <c r="G6447" s="518"/>
      <c r="H6447" s="257" t="s">
        <v>360</v>
      </c>
      <c r="I6447" s="258">
        <v>1.3</v>
      </c>
      <c r="J6447" s="258">
        <v>0</v>
      </c>
      <c r="K6447" s="259">
        <v>0.64</v>
      </c>
      <c r="L6447" s="259">
        <v>0.83</v>
      </c>
    </row>
    <row r="6448" spans="2:12" ht="25.5" x14ac:dyDescent="0.25">
      <c r="B6448" s="255" t="s">
        <v>2273</v>
      </c>
      <c r="C6448" s="256" t="s">
        <v>2165</v>
      </c>
      <c r="D6448" s="255" t="s">
        <v>229</v>
      </c>
      <c r="E6448" s="255" t="s">
        <v>2166</v>
      </c>
      <c r="F6448" s="518" t="s">
        <v>2162</v>
      </c>
      <c r="G6448" s="518"/>
      <c r="H6448" s="257" t="s">
        <v>231</v>
      </c>
      <c r="I6448" s="258">
        <v>0.60829999999999995</v>
      </c>
      <c r="J6448" s="258">
        <v>0</v>
      </c>
      <c r="K6448" s="259">
        <v>23.41</v>
      </c>
      <c r="L6448" s="259">
        <v>14.24</v>
      </c>
    </row>
    <row r="6449" spans="2:12" ht="25.5" x14ac:dyDescent="0.25">
      <c r="B6449" s="255" t="s">
        <v>2273</v>
      </c>
      <c r="C6449" s="256" t="s">
        <v>3167</v>
      </c>
      <c r="D6449" s="255" t="s">
        <v>229</v>
      </c>
      <c r="E6449" s="255" t="s">
        <v>3168</v>
      </c>
      <c r="F6449" s="518" t="s">
        <v>2283</v>
      </c>
      <c r="G6449" s="518"/>
      <c r="H6449" s="257" t="s">
        <v>240</v>
      </c>
      <c r="I6449" s="258">
        <v>1.05</v>
      </c>
      <c r="J6449" s="258">
        <v>0</v>
      </c>
      <c r="K6449" s="259">
        <v>134.34</v>
      </c>
      <c r="L6449" s="259">
        <v>141.06</v>
      </c>
    </row>
    <row r="6450" spans="2:12" ht="25.5" x14ac:dyDescent="0.25">
      <c r="B6450" s="255" t="s">
        <v>2273</v>
      </c>
      <c r="C6450" s="256" t="s">
        <v>3069</v>
      </c>
      <c r="D6450" s="255" t="s">
        <v>229</v>
      </c>
      <c r="E6450" s="255" t="s">
        <v>3070</v>
      </c>
      <c r="F6450" s="518" t="s">
        <v>2283</v>
      </c>
      <c r="G6450" s="518"/>
      <c r="H6450" s="257" t="s">
        <v>360</v>
      </c>
      <c r="I6450" s="258">
        <v>4.5</v>
      </c>
      <c r="J6450" s="258">
        <v>0</v>
      </c>
      <c r="K6450" s="259">
        <v>1.28</v>
      </c>
      <c r="L6450" s="259">
        <v>5.76</v>
      </c>
    </row>
    <row r="6451" spans="2:12" ht="25.5" x14ac:dyDescent="0.25">
      <c r="B6451" s="255" t="s">
        <v>2273</v>
      </c>
      <c r="C6451" s="256" t="s">
        <v>2160</v>
      </c>
      <c r="D6451" s="255" t="s">
        <v>229</v>
      </c>
      <c r="E6451" s="255" t="s">
        <v>2161</v>
      </c>
      <c r="F6451" s="518" t="s">
        <v>2162</v>
      </c>
      <c r="G6451" s="518"/>
      <c r="H6451" s="257" t="s">
        <v>231</v>
      </c>
      <c r="I6451" s="258">
        <v>0.85440000000000005</v>
      </c>
      <c r="J6451" s="258">
        <v>0</v>
      </c>
      <c r="K6451" s="259">
        <v>15.3</v>
      </c>
      <c r="L6451" s="259">
        <v>13.07</v>
      </c>
    </row>
    <row r="6452" spans="2:12" ht="25.5" x14ac:dyDescent="0.25">
      <c r="B6452" s="260"/>
      <c r="C6452" s="260"/>
      <c r="D6452" s="260"/>
      <c r="E6452" s="260"/>
      <c r="F6452" s="260"/>
      <c r="G6452" s="260" t="s">
        <v>2274</v>
      </c>
      <c r="H6452" s="261">
        <v>14.03</v>
      </c>
      <c r="I6452" s="260" t="s">
        <v>2275</v>
      </c>
      <c r="J6452" s="261">
        <v>13.28</v>
      </c>
      <c r="K6452" s="260" t="s">
        <v>2276</v>
      </c>
      <c r="L6452" s="261">
        <v>27.31</v>
      </c>
    </row>
    <row r="6453" spans="2:12" ht="25.5" x14ac:dyDescent="0.25">
      <c r="B6453" s="260"/>
      <c r="C6453" s="260"/>
      <c r="D6453" s="260"/>
      <c r="E6453" s="260"/>
      <c r="F6453" s="260"/>
      <c r="G6453" s="260" t="s">
        <v>2277</v>
      </c>
      <c r="H6453" s="261">
        <v>0</v>
      </c>
      <c r="I6453" s="519"/>
      <c r="J6453" s="519" t="s">
        <v>2278</v>
      </c>
      <c r="K6453" s="260"/>
      <c r="L6453" s="261">
        <v>174.95</v>
      </c>
    </row>
    <row r="6454" spans="2:12" ht="13.5" thickBot="1" x14ac:dyDescent="0.3">
      <c r="B6454" s="222"/>
      <c r="C6454" s="222"/>
      <c r="D6454" s="222"/>
      <c r="E6454" s="222"/>
      <c r="F6454" s="222"/>
      <c r="G6454" s="222"/>
      <c r="H6454" s="222"/>
      <c r="I6454" s="222" t="s">
        <v>2279</v>
      </c>
      <c r="J6454" s="262" t="s">
        <v>2097</v>
      </c>
      <c r="K6454" s="222" t="s">
        <v>2280</v>
      </c>
      <c r="L6454" s="263">
        <v>4424.49</v>
      </c>
    </row>
    <row r="6455" spans="2:12" ht="13.5" thickTop="1" x14ac:dyDescent="0.25">
      <c r="B6455" s="264"/>
      <c r="C6455" s="264"/>
      <c r="D6455" s="264"/>
      <c r="E6455" s="264"/>
      <c r="F6455" s="264"/>
      <c r="G6455" s="264"/>
      <c r="H6455" s="264"/>
      <c r="I6455" s="264"/>
      <c r="J6455" s="264"/>
      <c r="K6455" s="264"/>
      <c r="L6455" s="264"/>
    </row>
    <row r="6456" spans="2:12" x14ac:dyDescent="0.25">
      <c r="B6456" s="244" t="s">
        <v>3101</v>
      </c>
      <c r="C6456" s="244"/>
      <c r="D6456" s="244"/>
      <c r="E6456" s="244" t="s">
        <v>1859</v>
      </c>
      <c r="F6456" s="244"/>
      <c r="G6456" s="525"/>
      <c r="H6456" s="525"/>
      <c r="I6456" s="244"/>
      <c r="J6456" s="245"/>
      <c r="K6456" s="244"/>
      <c r="L6456" s="246">
        <v>5118.67</v>
      </c>
    </row>
    <row r="6457" spans="2:12" ht="15" x14ac:dyDescent="0.25">
      <c r="B6457" s="247" t="s">
        <v>3102</v>
      </c>
      <c r="C6457" s="248" t="s">
        <v>24</v>
      </c>
      <c r="D6457" s="247" t="s">
        <v>50</v>
      </c>
      <c r="E6457" s="247" t="s">
        <v>45</v>
      </c>
      <c r="F6457" s="520" t="s">
        <v>2152</v>
      </c>
      <c r="G6457" s="520"/>
      <c r="H6457" s="249" t="s">
        <v>39</v>
      </c>
      <c r="I6457" s="248" t="s">
        <v>41</v>
      </c>
      <c r="J6457" s="248" t="s">
        <v>2271</v>
      </c>
      <c r="K6457" s="248" t="s">
        <v>82</v>
      </c>
      <c r="L6457" s="248" t="s">
        <v>40</v>
      </c>
    </row>
    <row r="6458" spans="2:12" ht="25.5" x14ac:dyDescent="0.25">
      <c r="B6458" s="250" t="s">
        <v>2272</v>
      </c>
      <c r="C6458" s="251" t="s">
        <v>1860</v>
      </c>
      <c r="D6458" s="250" t="s">
        <v>238</v>
      </c>
      <c r="E6458" s="250" t="s">
        <v>1861</v>
      </c>
      <c r="F6458" s="521">
        <v>2203</v>
      </c>
      <c r="G6458" s="521"/>
      <c r="H6458" s="252" t="s">
        <v>292</v>
      </c>
      <c r="I6458" s="253">
        <v>1</v>
      </c>
      <c r="J6458" s="254"/>
      <c r="K6458" s="254">
        <v>19.989999999999998</v>
      </c>
      <c r="L6458" s="254">
        <v>19.989999999999998</v>
      </c>
    </row>
    <row r="6459" spans="2:12" ht="25.5" x14ac:dyDescent="0.25">
      <c r="B6459" s="255" t="s">
        <v>2273</v>
      </c>
      <c r="C6459" s="256" t="s">
        <v>3069</v>
      </c>
      <c r="D6459" s="255" t="s">
        <v>229</v>
      </c>
      <c r="E6459" s="255" t="s">
        <v>3070</v>
      </c>
      <c r="F6459" s="518" t="s">
        <v>2283</v>
      </c>
      <c r="G6459" s="518"/>
      <c r="H6459" s="257" t="s">
        <v>360</v>
      </c>
      <c r="I6459" s="258">
        <v>0.308</v>
      </c>
      <c r="J6459" s="258">
        <v>0</v>
      </c>
      <c r="K6459" s="259">
        <v>1.28</v>
      </c>
      <c r="L6459" s="259">
        <v>0.39</v>
      </c>
    </row>
    <row r="6460" spans="2:12" ht="25.5" x14ac:dyDescent="0.25">
      <c r="B6460" s="255" t="s">
        <v>2273</v>
      </c>
      <c r="C6460" s="256" t="s">
        <v>2182</v>
      </c>
      <c r="D6460" s="255" t="s">
        <v>229</v>
      </c>
      <c r="E6460" s="255" t="s">
        <v>2183</v>
      </c>
      <c r="F6460" s="518" t="s">
        <v>2162</v>
      </c>
      <c r="G6460" s="518"/>
      <c r="H6460" s="257" t="s">
        <v>231</v>
      </c>
      <c r="I6460" s="258">
        <v>0.2</v>
      </c>
      <c r="J6460" s="258">
        <v>0</v>
      </c>
      <c r="K6460" s="259">
        <v>23.41</v>
      </c>
      <c r="L6460" s="259">
        <v>4.68</v>
      </c>
    </row>
    <row r="6461" spans="2:12" ht="25.5" x14ac:dyDescent="0.25">
      <c r="B6461" s="255" t="s">
        <v>2273</v>
      </c>
      <c r="C6461" s="256" t="s">
        <v>3067</v>
      </c>
      <c r="D6461" s="255" t="s">
        <v>434</v>
      </c>
      <c r="E6461" s="255" t="s">
        <v>3068</v>
      </c>
      <c r="F6461" s="518" t="s">
        <v>2283</v>
      </c>
      <c r="G6461" s="518"/>
      <c r="H6461" s="257" t="s">
        <v>240</v>
      </c>
      <c r="I6461" s="258">
        <v>0.1</v>
      </c>
      <c r="J6461" s="258">
        <v>0</v>
      </c>
      <c r="K6461" s="259">
        <v>121.98</v>
      </c>
      <c r="L6461" s="259">
        <v>12.2</v>
      </c>
    </row>
    <row r="6462" spans="2:12" ht="25.5" x14ac:dyDescent="0.25">
      <c r="B6462" s="255" t="s">
        <v>2273</v>
      </c>
      <c r="C6462" s="256" t="s">
        <v>3071</v>
      </c>
      <c r="D6462" s="255" t="s">
        <v>229</v>
      </c>
      <c r="E6462" s="255" t="s">
        <v>3072</v>
      </c>
      <c r="F6462" s="518" t="s">
        <v>2283</v>
      </c>
      <c r="G6462" s="518"/>
      <c r="H6462" s="257" t="s">
        <v>360</v>
      </c>
      <c r="I6462" s="258">
        <v>2.24E-2</v>
      </c>
      <c r="J6462" s="258">
        <v>0</v>
      </c>
      <c r="K6462" s="259">
        <v>7.45</v>
      </c>
      <c r="L6462" s="259">
        <v>0.17</v>
      </c>
    </row>
    <row r="6463" spans="2:12" ht="25.5" x14ac:dyDescent="0.25">
      <c r="B6463" s="255" t="s">
        <v>2273</v>
      </c>
      <c r="C6463" s="256" t="s">
        <v>2160</v>
      </c>
      <c r="D6463" s="255" t="s">
        <v>229</v>
      </c>
      <c r="E6463" s="255" t="s">
        <v>2161</v>
      </c>
      <c r="F6463" s="518" t="s">
        <v>2162</v>
      </c>
      <c r="G6463" s="518"/>
      <c r="H6463" s="257" t="s">
        <v>231</v>
      </c>
      <c r="I6463" s="258">
        <v>0.16800000000000001</v>
      </c>
      <c r="J6463" s="258">
        <v>0</v>
      </c>
      <c r="K6463" s="259">
        <v>15.3</v>
      </c>
      <c r="L6463" s="259">
        <v>2.57</v>
      </c>
    </row>
    <row r="6464" spans="2:12" ht="25.5" x14ac:dyDescent="0.25">
      <c r="B6464" s="260"/>
      <c r="C6464" s="260"/>
      <c r="D6464" s="260"/>
      <c r="E6464" s="260"/>
      <c r="F6464" s="260"/>
      <c r="G6464" s="260" t="s">
        <v>2274</v>
      </c>
      <c r="H6464" s="261">
        <v>3.72</v>
      </c>
      <c r="I6464" s="260" t="s">
        <v>2275</v>
      </c>
      <c r="J6464" s="261">
        <v>3.53</v>
      </c>
      <c r="K6464" s="260" t="s">
        <v>2276</v>
      </c>
      <c r="L6464" s="261">
        <v>7.25</v>
      </c>
    </row>
    <row r="6465" spans="2:12" ht="25.5" x14ac:dyDescent="0.25">
      <c r="B6465" s="260"/>
      <c r="C6465" s="260"/>
      <c r="D6465" s="260"/>
      <c r="E6465" s="260"/>
      <c r="F6465" s="260"/>
      <c r="G6465" s="260" t="s">
        <v>2277</v>
      </c>
      <c r="H6465" s="261">
        <v>0</v>
      </c>
      <c r="I6465" s="519"/>
      <c r="J6465" s="519" t="s">
        <v>2278</v>
      </c>
      <c r="K6465" s="260"/>
      <c r="L6465" s="261">
        <v>19.989999999999998</v>
      </c>
    </row>
    <row r="6466" spans="2:12" ht="13.5" thickBot="1" x14ac:dyDescent="0.3">
      <c r="B6466" s="222"/>
      <c r="C6466" s="222"/>
      <c r="D6466" s="222"/>
      <c r="E6466" s="222"/>
      <c r="F6466" s="222"/>
      <c r="G6466" s="222"/>
      <c r="H6466" s="222"/>
      <c r="I6466" s="222" t="s">
        <v>2279</v>
      </c>
      <c r="J6466" s="262" t="s">
        <v>2113</v>
      </c>
      <c r="K6466" s="222" t="s">
        <v>2280</v>
      </c>
      <c r="L6466" s="263">
        <v>2024.39</v>
      </c>
    </row>
    <row r="6467" spans="2:12" ht="13.5" thickTop="1" x14ac:dyDescent="0.25">
      <c r="B6467" s="264"/>
      <c r="C6467" s="264"/>
      <c r="D6467" s="264"/>
      <c r="E6467" s="264"/>
      <c r="F6467" s="264"/>
      <c r="G6467" s="264"/>
      <c r="H6467" s="264"/>
      <c r="I6467" s="264"/>
      <c r="J6467" s="264"/>
      <c r="K6467" s="264"/>
      <c r="L6467" s="264"/>
    </row>
    <row r="6468" spans="2:12" ht="15" x14ac:dyDescent="0.25">
      <c r="B6468" s="247" t="s">
        <v>3103</v>
      </c>
      <c r="C6468" s="248" t="s">
        <v>24</v>
      </c>
      <c r="D6468" s="247" t="s">
        <v>50</v>
      </c>
      <c r="E6468" s="247" t="s">
        <v>45</v>
      </c>
      <c r="F6468" s="520" t="s">
        <v>2152</v>
      </c>
      <c r="G6468" s="520"/>
      <c r="H6468" s="249" t="s">
        <v>39</v>
      </c>
      <c r="I6468" s="248" t="s">
        <v>41</v>
      </c>
      <c r="J6468" s="248" t="s">
        <v>2271</v>
      </c>
      <c r="K6468" s="248" t="s">
        <v>82</v>
      </c>
      <c r="L6468" s="248" t="s">
        <v>40</v>
      </c>
    </row>
    <row r="6469" spans="2:12" ht="25.5" x14ac:dyDescent="0.25">
      <c r="B6469" s="250" t="s">
        <v>2272</v>
      </c>
      <c r="C6469" s="251" t="s">
        <v>1862</v>
      </c>
      <c r="D6469" s="250" t="s">
        <v>229</v>
      </c>
      <c r="E6469" s="250" t="s">
        <v>1863</v>
      </c>
      <c r="F6469" s="521">
        <v>22</v>
      </c>
      <c r="G6469" s="521"/>
      <c r="H6469" s="252" t="s">
        <v>240</v>
      </c>
      <c r="I6469" s="253">
        <v>1</v>
      </c>
      <c r="J6469" s="254"/>
      <c r="K6469" s="254">
        <v>412.57</v>
      </c>
      <c r="L6469" s="254">
        <v>412.57</v>
      </c>
    </row>
    <row r="6470" spans="2:12" ht="25.5" x14ac:dyDescent="0.25">
      <c r="B6470" s="255" t="s">
        <v>2273</v>
      </c>
      <c r="C6470" s="256" t="s">
        <v>2820</v>
      </c>
      <c r="D6470" s="255" t="s">
        <v>229</v>
      </c>
      <c r="E6470" s="255" t="s">
        <v>2821</v>
      </c>
      <c r="F6470" s="518" t="s">
        <v>2283</v>
      </c>
      <c r="G6470" s="518"/>
      <c r="H6470" s="257" t="s">
        <v>240</v>
      </c>
      <c r="I6470" s="258">
        <v>1</v>
      </c>
      <c r="J6470" s="258">
        <v>0</v>
      </c>
      <c r="K6470" s="259">
        <v>349</v>
      </c>
      <c r="L6470" s="259">
        <v>349</v>
      </c>
    </row>
    <row r="6471" spans="2:12" ht="25.5" x14ac:dyDescent="0.25">
      <c r="B6471" s="255" t="s">
        <v>2273</v>
      </c>
      <c r="C6471" s="256" t="s">
        <v>2445</v>
      </c>
      <c r="D6471" s="255" t="s">
        <v>229</v>
      </c>
      <c r="E6471" s="255" t="s">
        <v>2446</v>
      </c>
      <c r="F6471" s="518" t="s">
        <v>2283</v>
      </c>
      <c r="G6471" s="518"/>
      <c r="H6471" s="257" t="s">
        <v>360</v>
      </c>
      <c r="I6471" s="258">
        <v>10.34</v>
      </c>
      <c r="J6471" s="258">
        <v>0</v>
      </c>
      <c r="K6471" s="259">
        <v>0.64</v>
      </c>
      <c r="L6471" s="259">
        <v>6.62</v>
      </c>
    </row>
    <row r="6472" spans="2:12" ht="25.5" x14ac:dyDescent="0.25">
      <c r="B6472" s="255" t="s">
        <v>2273</v>
      </c>
      <c r="C6472" s="256" t="s">
        <v>2182</v>
      </c>
      <c r="D6472" s="255" t="s">
        <v>229</v>
      </c>
      <c r="E6472" s="255" t="s">
        <v>2183</v>
      </c>
      <c r="F6472" s="518" t="s">
        <v>2162</v>
      </c>
      <c r="G6472" s="518"/>
      <c r="H6472" s="257" t="s">
        <v>231</v>
      </c>
      <c r="I6472" s="258">
        <v>0.66910000000000003</v>
      </c>
      <c r="J6472" s="258">
        <v>0</v>
      </c>
      <c r="K6472" s="259">
        <v>23.41</v>
      </c>
      <c r="L6472" s="259">
        <v>15.66</v>
      </c>
    </row>
    <row r="6473" spans="2:12" ht="25.5" x14ac:dyDescent="0.25">
      <c r="B6473" s="255" t="s">
        <v>2273</v>
      </c>
      <c r="C6473" s="256" t="s">
        <v>3071</v>
      </c>
      <c r="D6473" s="255" t="s">
        <v>229</v>
      </c>
      <c r="E6473" s="255" t="s">
        <v>3072</v>
      </c>
      <c r="F6473" s="518" t="s">
        <v>2283</v>
      </c>
      <c r="G6473" s="518"/>
      <c r="H6473" s="257" t="s">
        <v>360</v>
      </c>
      <c r="I6473" s="258">
        <v>0.32</v>
      </c>
      <c r="J6473" s="258">
        <v>0</v>
      </c>
      <c r="K6473" s="259">
        <v>7.45</v>
      </c>
      <c r="L6473" s="259">
        <v>2.38</v>
      </c>
    </row>
    <row r="6474" spans="2:12" ht="25.5" x14ac:dyDescent="0.25">
      <c r="B6474" s="255" t="s">
        <v>2273</v>
      </c>
      <c r="C6474" s="256" t="s">
        <v>2449</v>
      </c>
      <c r="D6474" s="255" t="s">
        <v>229</v>
      </c>
      <c r="E6474" s="255" t="s">
        <v>2450</v>
      </c>
      <c r="F6474" s="518" t="s">
        <v>2283</v>
      </c>
      <c r="G6474" s="518"/>
      <c r="H6474" s="257" t="s">
        <v>2378</v>
      </c>
      <c r="I6474" s="258">
        <v>0.1938</v>
      </c>
      <c r="J6474" s="258">
        <v>0</v>
      </c>
      <c r="K6474" s="259">
        <v>103.27</v>
      </c>
      <c r="L6474" s="259">
        <v>20.010000000000002</v>
      </c>
    </row>
    <row r="6475" spans="2:12" ht="25.5" x14ac:dyDescent="0.25">
      <c r="B6475" s="255" t="s">
        <v>2273</v>
      </c>
      <c r="C6475" s="256" t="s">
        <v>2530</v>
      </c>
      <c r="D6475" s="255" t="s">
        <v>229</v>
      </c>
      <c r="E6475" s="255" t="s">
        <v>2531</v>
      </c>
      <c r="F6475" s="518" t="s">
        <v>2283</v>
      </c>
      <c r="G6475" s="518"/>
      <c r="H6475" s="257" t="s">
        <v>284</v>
      </c>
      <c r="I6475" s="258">
        <v>2.52E-2</v>
      </c>
      <c r="J6475" s="258">
        <v>0</v>
      </c>
      <c r="K6475" s="259">
        <v>180.8</v>
      </c>
      <c r="L6475" s="259">
        <v>4.5599999999999996</v>
      </c>
    </row>
    <row r="6476" spans="2:12" ht="25.5" x14ac:dyDescent="0.25">
      <c r="B6476" s="255" t="s">
        <v>2273</v>
      </c>
      <c r="C6476" s="256" t="s">
        <v>2160</v>
      </c>
      <c r="D6476" s="255" t="s">
        <v>229</v>
      </c>
      <c r="E6476" s="255" t="s">
        <v>2161</v>
      </c>
      <c r="F6476" s="518" t="s">
        <v>2162</v>
      </c>
      <c r="G6476" s="518"/>
      <c r="H6476" s="257" t="s">
        <v>231</v>
      </c>
      <c r="I6476" s="258">
        <v>0.93879999999999997</v>
      </c>
      <c r="J6476" s="258">
        <v>0</v>
      </c>
      <c r="K6476" s="259">
        <v>15.3</v>
      </c>
      <c r="L6476" s="259">
        <v>14.36</v>
      </c>
    </row>
    <row r="6477" spans="2:12" ht="25.5" x14ac:dyDescent="0.25">
      <c r="B6477" s="260"/>
      <c r="C6477" s="260"/>
      <c r="D6477" s="260"/>
      <c r="E6477" s="260"/>
      <c r="F6477" s="260"/>
      <c r="G6477" s="260" t="s">
        <v>2274</v>
      </c>
      <c r="H6477" s="261">
        <v>15.42</v>
      </c>
      <c r="I6477" s="260" t="s">
        <v>2275</v>
      </c>
      <c r="J6477" s="261">
        <v>14.6</v>
      </c>
      <c r="K6477" s="260" t="s">
        <v>2276</v>
      </c>
      <c r="L6477" s="261">
        <v>30.02</v>
      </c>
    </row>
    <row r="6478" spans="2:12" ht="25.5" x14ac:dyDescent="0.25">
      <c r="B6478" s="260"/>
      <c r="C6478" s="260"/>
      <c r="D6478" s="260"/>
      <c r="E6478" s="260"/>
      <c r="F6478" s="260"/>
      <c r="G6478" s="260" t="s">
        <v>2277</v>
      </c>
      <c r="H6478" s="261">
        <v>0</v>
      </c>
      <c r="I6478" s="519"/>
      <c r="J6478" s="519" t="s">
        <v>2278</v>
      </c>
      <c r="K6478" s="260"/>
      <c r="L6478" s="261">
        <v>412.57</v>
      </c>
    </row>
    <row r="6479" spans="2:12" ht="13.5" thickBot="1" x14ac:dyDescent="0.3">
      <c r="B6479" s="222"/>
      <c r="C6479" s="222"/>
      <c r="D6479" s="222"/>
      <c r="E6479" s="222"/>
      <c r="F6479" s="222"/>
      <c r="G6479" s="222"/>
      <c r="H6479" s="222"/>
      <c r="I6479" s="222" t="s">
        <v>2279</v>
      </c>
      <c r="J6479" s="262" t="s">
        <v>2139</v>
      </c>
      <c r="K6479" s="222" t="s">
        <v>2280</v>
      </c>
      <c r="L6479" s="263">
        <v>3094.28</v>
      </c>
    </row>
    <row r="6480" spans="2:12" ht="13.5" thickTop="1" x14ac:dyDescent="0.25">
      <c r="B6480" s="264"/>
      <c r="C6480" s="264"/>
      <c r="D6480" s="264"/>
      <c r="E6480" s="264"/>
      <c r="F6480" s="264"/>
      <c r="G6480" s="264"/>
      <c r="H6480" s="264"/>
      <c r="I6480" s="264"/>
      <c r="J6480" s="264"/>
      <c r="K6480" s="264"/>
      <c r="L6480" s="264"/>
    </row>
    <row r="6481" spans="2:12" x14ac:dyDescent="0.25">
      <c r="B6481" s="244" t="s">
        <v>194</v>
      </c>
      <c r="C6481" s="244"/>
      <c r="D6481" s="244"/>
      <c r="E6481" s="244" t="s">
        <v>189</v>
      </c>
      <c r="F6481" s="244"/>
      <c r="G6481" s="525"/>
      <c r="H6481" s="525"/>
      <c r="I6481" s="244"/>
      <c r="J6481" s="245"/>
      <c r="K6481" s="244"/>
      <c r="L6481" s="246">
        <v>47611.59</v>
      </c>
    </row>
    <row r="6482" spans="2:12" ht="15" x14ac:dyDescent="0.25">
      <c r="B6482" s="247" t="s">
        <v>1877</v>
      </c>
      <c r="C6482" s="248" t="s">
        <v>24</v>
      </c>
      <c r="D6482" s="247" t="s">
        <v>50</v>
      </c>
      <c r="E6482" s="247" t="s">
        <v>45</v>
      </c>
      <c r="F6482" s="520" t="s">
        <v>2152</v>
      </c>
      <c r="G6482" s="520"/>
      <c r="H6482" s="249" t="s">
        <v>39</v>
      </c>
      <c r="I6482" s="248" t="s">
        <v>41</v>
      </c>
      <c r="J6482" s="248" t="s">
        <v>2271</v>
      </c>
      <c r="K6482" s="248" t="s">
        <v>82</v>
      </c>
      <c r="L6482" s="248" t="s">
        <v>40</v>
      </c>
    </row>
    <row r="6483" spans="2:12" ht="25.5" x14ac:dyDescent="0.25">
      <c r="B6483" s="250" t="s">
        <v>2272</v>
      </c>
      <c r="C6483" s="251" t="s">
        <v>1878</v>
      </c>
      <c r="D6483" s="250" t="s">
        <v>229</v>
      </c>
      <c r="E6483" s="250" t="s">
        <v>1879</v>
      </c>
      <c r="F6483" s="521">
        <v>2104</v>
      </c>
      <c r="G6483" s="521"/>
      <c r="H6483" s="252" t="s">
        <v>240</v>
      </c>
      <c r="I6483" s="253">
        <v>1</v>
      </c>
      <c r="J6483" s="254"/>
      <c r="K6483" s="254">
        <v>75.89</v>
      </c>
      <c r="L6483" s="254">
        <v>75.89</v>
      </c>
    </row>
    <row r="6484" spans="2:12" ht="25.5" x14ac:dyDescent="0.25">
      <c r="B6484" s="255" t="s">
        <v>2273</v>
      </c>
      <c r="C6484" s="256" t="s">
        <v>2190</v>
      </c>
      <c r="D6484" s="255" t="s">
        <v>229</v>
      </c>
      <c r="E6484" s="255" t="s">
        <v>2191</v>
      </c>
      <c r="F6484" s="518" t="s">
        <v>2162</v>
      </c>
      <c r="G6484" s="518"/>
      <c r="H6484" s="257" t="s">
        <v>231</v>
      </c>
      <c r="I6484" s="258">
        <v>0.36280000000000001</v>
      </c>
      <c r="J6484" s="258">
        <v>0</v>
      </c>
      <c r="K6484" s="259">
        <v>23.41</v>
      </c>
      <c r="L6484" s="259">
        <v>8.49</v>
      </c>
    </row>
    <row r="6485" spans="2:12" ht="25.5" x14ac:dyDescent="0.25">
      <c r="B6485" s="255" t="s">
        <v>2273</v>
      </c>
      <c r="C6485" s="256" t="s">
        <v>3095</v>
      </c>
      <c r="D6485" s="255" t="s">
        <v>229</v>
      </c>
      <c r="E6485" s="255" t="s">
        <v>3096</v>
      </c>
      <c r="F6485" s="518" t="s">
        <v>2283</v>
      </c>
      <c r="G6485" s="518"/>
      <c r="H6485" s="257" t="s">
        <v>292</v>
      </c>
      <c r="I6485" s="258">
        <v>1.4395</v>
      </c>
      <c r="J6485" s="258">
        <v>0</v>
      </c>
      <c r="K6485" s="259">
        <v>2.64</v>
      </c>
      <c r="L6485" s="259">
        <v>3.8</v>
      </c>
    </row>
    <row r="6486" spans="2:12" ht="25.5" x14ac:dyDescent="0.25">
      <c r="B6486" s="255" t="s">
        <v>2273</v>
      </c>
      <c r="C6486" s="256" t="s">
        <v>3003</v>
      </c>
      <c r="D6486" s="255" t="s">
        <v>229</v>
      </c>
      <c r="E6486" s="255" t="s">
        <v>3004</v>
      </c>
      <c r="F6486" s="518" t="s">
        <v>2283</v>
      </c>
      <c r="G6486" s="518"/>
      <c r="H6486" s="257" t="s">
        <v>240</v>
      </c>
      <c r="I6486" s="258">
        <v>1.1000000000000001</v>
      </c>
      <c r="J6486" s="258">
        <v>0</v>
      </c>
      <c r="K6486" s="259">
        <v>29.12</v>
      </c>
      <c r="L6486" s="259">
        <v>32.03</v>
      </c>
    </row>
    <row r="6487" spans="2:12" ht="25.5" x14ac:dyDescent="0.25">
      <c r="B6487" s="255" t="s">
        <v>2273</v>
      </c>
      <c r="C6487" s="256" t="s">
        <v>3093</v>
      </c>
      <c r="D6487" s="255" t="s">
        <v>229</v>
      </c>
      <c r="E6487" s="255" t="s">
        <v>3094</v>
      </c>
      <c r="F6487" s="518" t="s">
        <v>2283</v>
      </c>
      <c r="G6487" s="518"/>
      <c r="H6487" s="257" t="s">
        <v>268</v>
      </c>
      <c r="I6487" s="258">
        <v>7.9740000000000002</v>
      </c>
      <c r="J6487" s="258">
        <v>0</v>
      </c>
      <c r="K6487" s="259">
        <v>0.06</v>
      </c>
      <c r="L6487" s="259">
        <v>0.48</v>
      </c>
    </row>
    <row r="6488" spans="2:12" ht="25.5" x14ac:dyDescent="0.25">
      <c r="B6488" s="255" t="s">
        <v>2273</v>
      </c>
      <c r="C6488" s="256" t="s">
        <v>3089</v>
      </c>
      <c r="D6488" s="255" t="s">
        <v>229</v>
      </c>
      <c r="E6488" s="255" t="s">
        <v>3090</v>
      </c>
      <c r="F6488" s="518" t="s">
        <v>2283</v>
      </c>
      <c r="G6488" s="518"/>
      <c r="H6488" s="257" t="s">
        <v>360</v>
      </c>
      <c r="I6488" s="258">
        <v>0.5202</v>
      </c>
      <c r="J6488" s="258">
        <v>0</v>
      </c>
      <c r="K6488" s="259">
        <v>4.08</v>
      </c>
      <c r="L6488" s="259">
        <v>2.12</v>
      </c>
    </row>
    <row r="6489" spans="2:12" ht="25.5" x14ac:dyDescent="0.25">
      <c r="B6489" s="255" t="s">
        <v>2273</v>
      </c>
      <c r="C6489" s="256" t="s">
        <v>2160</v>
      </c>
      <c r="D6489" s="255" t="s">
        <v>229</v>
      </c>
      <c r="E6489" s="255" t="s">
        <v>2161</v>
      </c>
      <c r="F6489" s="518" t="s">
        <v>2162</v>
      </c>
      <c r="G6489" s="518"/>
      <c r="H6489" s="257" t="s">
        <v>231</v>
      </c>
      <c r="I6489" s="258">
        <v>0.36280000000000001</v>
      </c>
      <c r="J6489" s="258">
        <v>0</v>
      </c>
      <c r="K6489" s="259">
        <v>15.3</v>
      </c>
      <c r="L6489" s="259">
        <v>5.55</v>
      </c>
    </row>
    <row r="6490" spans="2:12" ht="25.5" x14ac:dyDescent="0.25">
      <c r="B6490" s="255" t="s">
        <v>2273</v>
      </c>
      <c r="C6490" s="256" t="s">
        <v>3081</v>
      </c>
      <c r="D6490" s="255" t="s">
        <v>229</v>
      </c>
      <c r="E6490" s="255" t="s">
        <v>3082</v>
      </c>
      <c r="F6490" s="518" t="s">
        <v>2283</v>
      </c>
      <c r="G6490" s="518"/>
      <c r="H6490" s="257" t="s">
        <v>268</v>
      </c>
      <c r="I6490" s="258">
        <v>2.1911999999999998</v>
      </c>
      <c r="J6490" s="258">
        <v>0</v>
      </c>
      <c r="K6490" s="259">
        <v>0.14000000000000001</v>
      </c>
      <c r="L6490" s="259">
        <v>0.31</v>
      </c>
    </row>
    <row r="6491" spans="2:12" ht="25.5" x14ac:dyDescent="0.25">
      <c r="B6491" s="255" t="s">
        <v>2273</v>
      </c>
      <c r="C6491" s="256" t="s">
        <v>3079</v>
      </c>
      <c r="D6491" s="255" t="s">
        <v>229</v>
      </c>
      <c r="E6491" s="255" t="s">
        <v>3080</v>
      </c>
      <c r="F6491" s="518" t="s">
        <v>2283</v>
      </c>
      <c r="G6491" s="518"/>
      <c r="H6491" s="257" t="s">
        <v>360</v>
      </c>
      <c r="I6491" s="258">
        <v>4.2599999999999999E-2</v>
      </c>
      <c r="J6491" s="258">
        <v>0</v>
      </c>
      <c r="K6491" s="259">
        <v>15.89</v>
      </c>
      <c r="L6491" s="259">
        <v>0.68</v>
      </c>
    </row>
    <row r="6492" spans="2:12" ht="25.5" x14ac:dyDescent="0.25">
      <c r="B6492" s="255" t="s">
        <v>2273</v>
      </c>
      <c r="C6492" s="256" t="s">
        <v>3087</v>
      </c>
      <c r="D6492" s="255" t="s">
        <v>229</v>
      </c>
      <c r="E6492" s="255" t="s">
        <v>3088</v>
      </c>
      <c r="F6492" s="518" t="s">
        <v>2283</v>
      </c>
      <c r="G6492" s="518"/>
      <c r="H6492" s="257" t="s">
        <v>292</v>
      </c>
      <c r="I6492" s="258">
        <v>3.851</v>
      </c>
      <c r="J6492" s="258">
        <v>0</v>
      </c>
      <c r="K6492" s="259">
        <v>5.28</v>
      </c>
      <c r="L6492" s="259">
        <v>20.329999999999998</v>
      </c>
    </row>
    <row r="6493" spans="2:12" ht="25.5" x14ac:dyDescent="0.25">
      <c r="B6493" s="255" t="s">
        <v>2273</v>
      </c>
      <c r="C6493" s="256" t="s">
        <v>3085</v>
      </c>
      <c r="D6493" s="255" t="s">
        <v>229</v>
      </c>
      <c r="E6493" s="255" t="s">
        <v>3086</v>
      </c>
      <c r="F6493" s="518" t="s">
        <v>2283</v>
      </c>
      <c r="G6493" s="518"/>
      <c r="H6493" s="257" t="s">
        <v>268</v>
      </c>
      <c r="I6493" s="258">
        <v>1.32</v>
      </c>
      <c r="J6493" s="258">
        <v>0</v>
      </c>
      <c r="K6493" s="259">
        <v>0.16</v>
      </c>
      <c r="L6493" s="259">
        <v>0.21</v>
      </c>
    </row>
    <row r="6494" spans="2:12" ht="25.5" x14ac:dyDescent="0.25">
      <c r="B6494" s="255" t="s">
        <v>2273</v>
      </c>
      <c r="C6494" s="256" t="s">
        <v>3083</v>
      </c>
      <c r="D6494" s="255" t="s">
        <v>229</v>
      </c>
      <c r="E6494" s="255" t="s">
        <v>3084</v>
      </c>
      <c r="F6494" s="518" t="s">
        <v>2283</v>
      </c>
      <c r="G6494" s="518"/>
      <c r="H6494" s="257" t="s">
        <v>268</v>
      </c>
      <c r="I6494" s="258">
        <v>1.3265</v>
      </c>
      <c r="J6494" s="258">
        <v>0</v>
      </c>
      <c r="K6494" s="259">
        <v>1.45</v>
      </c>
      <c r="L6494" s="259">
        <v>1.92</v>
      </c>
    </row>
    <row r="6495" spans="2:12" ht="25.5" x14ac:dyDescent="0.25">
      <c r="B6495" s="260"/>
      <c r="C6495" s="260"/>
      <c r="D6495" s="260"/>
      <c r="E6495" s="260"/>
      <c r="F6495" s="260"/>
      <c r="G6495" s="260" t="s">
        <v>2274</v>
      </c>
      <c r="H6495" s="261">
        <v>7.21</v>
      </c>
      <c r="I6495" s="260" t="s">
        <v>2275</v>
      </c>
      <c r="J6495" s="261">
        <v>6.83</v>
      </c>
      <c r="K6495" s="260" t="s">
        <v>2276</v>
      </c>
      <c r="L6495" s="261">
        <v>14.04</v>
      </c>
    </row>
    <row r="6496" spans="2:12" ht="25.5" x14ac:dyDescent="0.25">
      <c r="B6496" s="260"/>
      <c r="C6496" s="260"/>
      <c r="D6496" s="260"/>
      <c r="E6496" s="260"/>
      <c r="F6496" s="260"/>
      <c r="G6496" s="260" t="s">
        <v>2277</v>
      </c>
      <c r="H6496" s="261">
        <v>0</v>
      </c>
      <c r="I6496" s="519"/>
      <c r="J6496" s="519" t="s">
        <v>2278</v>
      </c>
      <c r="K6496" s="260"/>
      <c r="L6496" s="261">
        <v>75.89</v>
      </c>
    </row>
    <row r="6497" spans="2:12" ht="13.5" thickBot="1" x14ac:dyDescent="0.3">
      <c r="B6497" s="222"/>
      <c r="C6497" s="222"/>
      <c r="D6497" s="222"/>
      <c r="E6497" s="222"/>
      <c r="F6497" s="222"/>
      <c r="G6497" s="222"/>
      <c r="H6497" s="222"/>
      <c r="I6497" s="222" t="s">
        <v>2279</v>
      </c>
      <c r="J6497" s="262" t="s">
        <v>2065</v>
      </c>
      <c r="K6497" s="222" t="s">
        <v>2280</v>
      </c>
      <c r="L6497" s="263">
        <v>23117.61</v>
      </c>
    </row>
    <row r="6498" spans="2:12" ht="13.5" thickTop="1" x14ac:dyDescent="0.25">
      <c r="B6498" s="264"/>
      <c r="C6498" s="264"/>
      <c r="D6498" s="264"/>
      <c r="E6498" s="264"/>
      <c r="F6498" s="264"/>
      <c r="G6498" s="264"/>
      <c r="H6498" s="264"/>
      <c r="I6498" s="264"/>
      <c r="J6498" s="264"/>
      <c r="K6498" s="264"/>
      <c r="L6498" s="264"/>
    </row>
    <row r="6499" spans="2:12" ht="15" x14ac:dyDescent="0.25">
      <c r="B6499" s="247" t="s">
        <v>1880</v>
      </c>
      <c r="C6499" s="248" t="s">
        <v>24</v>
      </c>
      <c r="D6499" s="247" t="s">
        <v>50</v>
      </c>
      <c r="E6499" s="247" t="s">
        <v>45</v>
      </c>
      <c r="F6499" s="520" t="s">
        <v>2152</v>
      </c>
      <c r="G6499" s="520"/>
      <c r="H6499" s="249" t="s">
        <v>39</v>
      </c>
      <c r="I6499" s="248" t="s">
        <v>41</v>
      </c>
      <c r="J6499" s="248" t="s">
        <v>2271</v>
      </c>
      <c r="K6499" s="248" t="s">
        <v>82</v>
      </c>
      <c r="L6499" s="248" t="s">
        <v>40</v>
      </c>
    </row>
    <row r="6500" spans="2:12" ht="25.5" x14ac:dyDescent="0.25">
      <c r="B6500" s="250" t="s">
        <v>2272</v>
      </c>
      <c r="C6500" s="251" t="s">
        <v>1881</v>
      </c>
      <c r="D6500" s="250" t="s">
        <v>229</v>
      </c>
      <c r="E6500" s="250" t="s">
        <v>1882</v>
      </c>
      <c r="F6500" s="521">
        <v>2104</v>
      </c>
      <c r="G6500" s="521"/>
      <c r="H6500" s="252" t="s">
        <v>240</v>
      </c>
      <c r="I6500" s="253">
        <v>1</v>
      </c>
      <c r="J6500" s="254"/>
      <c r="K6500" s="254">
        <v>64.81</v>
      </c>
      <c r="L6500" s="254">
        <v>64.81</v>
      </c>
    </row>
    <row r="6501" spans="2:12" ht="25.5" x14ac:dyDescent="0.25">
      <c r="B6501" s="255" t="s">
        <v>2273</v>
      </c>
      <c r="C6501" s="256" t="s">
        <v>3095</v>
      </c>
      <c r="D6501" s="255" t="s">
        <v>229</v>
      </c>
      <c r="E6501" s="255" t="s">
        <v>3096</v>
      </c>
      <c r="F6501" s="518" t="s">
        <v>2283</v>
      </c>
      <c r="G6501" s="518"/>
      <c r="H6501" s="257" t="s">
        <v>292</v>
      </c>
      <c r="I6501" s="258">
        <v>1.4395</v>
      </c>
      <c r="J6501" s="258">
        <v>0</v>
      </c>
      <c r="K6501" s="259">
        <v>2.64</v>
      </c>
      <c r="L6501" s="259">
        <v>3.8</v>
      </c>
    </row>
    <row r="6502" spans="2:12" ht="25.5" x14ac:dyDescent="0.25">
      <c r="B6502" s="255" t="s">
        <v>2273</v>
      </c>
      <c r="C6502" s="256" t="s">
        <v>3087</v>
      </c>
      <c r="D6502" s="255" t="s">
        <v>229</v>
      </c>
      <c r="E6502" s="255" t="s">
        <v>3088</v>
      </c>
      <c r="F6502" s="518" t="s">
        <v>2283</v>
      </c>
      <c r="G6502" s="518"/>
      <c r="H6502" s="257" t="s">
        <v>292</v>
      </c>
      <c r="I6502" s="258">
        <v>3.851</v>
      </c>
      <c r="J6502" s="258">
        <v>0</v>
      </c>
      <c r="K6502" s="259">
        <v>5.28</v>
      </c>
      <c r="L6502" s="259">
        <v>20.329999999999998</v>
      </c>
    </row>
    <row r="6503" spans="2:12" ht="25.5" x14ac:dyDescent="0.25">
      <c r="B6503" s="255" t="s">
        <v>2273</v>
      </c>
      <c r="C6503" s="256" t="s">
        <v>3093</v>
      </c>
      <c r="D6503" s="255" t="s">
        <v>229</v>
      </c>
      <c r="E6503" s="255" t="s">
        <v>3094</v>
      </c>
      <c r="F6503" s="518" t="s">
        <v>2283</v>
      </c>
      <c r="G6503" s="518"/>
      <c r="H6503" s="257" t="s">
        <v>268</v>
      </c>
      <c r="I6503" s="258">
        <v>7.9740000000000002</v>
      </c>
      <c r="J6503" s="258">
        <v>0</v>
      </c>
      <c r="K6503" s="259">
        <v>0.06</v>
      </c>
      <c r="L6503" s="259">
        <v>0.48</v>
      </c>
    </row>
    <row r="6504" spans="2:12" ht="25.5" x14ac:dyDescent="0.25">
      <c r="B6504" s="255" t="s">
        <v>2273</v>
      </c>
      <c r="C6504" s="256" t="s">
        <v>3081</v>
      </c>
      <c r="D6504" s="255" t="s">
        <v>229</v>
      </c>
      <c r="E6504" s="255" t="s">
        <v>3082</v>
      </c>
      <c r="F6504" s="518" t="s">
        <v>2283</v>
      </c>
      <c r="G6504" s="518"/>
      <c r="H6504" s="257" t="s">
        <v>268</v>
      </c>
      <c r="I6504" s="258">
        <v>2.1911999999999998</v>
      </c>
      <c r="J6504" s="258">
        <v>0</v>
      </c>
      <c r="K6504" s="259">
        <v>0.14000000000000001</v>
      </c>
      <c r="L6504" s="259">
        <v>0.31</v>
      </c>
    </row>
    <row r="6505" spans="2:12" ht="25.5" x14ac:dyDescent="0.25">
      <c r="B6505" s="255" t="s">
        <v>2273</v>
      </c>
      <c r="C6505" s="256" t="s">
        <v>3083</v>
      </c>
      <c r="D6505" s="255" t="s">
        <v>229</v>
      </c>
      <c r="E6505" s="255" t="s">
        <v>3084</v>
      </c>
      <c r="F6505" s="518" t="s">
        <v>2283</v>
      </c>
      <c r="G6505" s="518"/>
      <c r="H6505" s="257" t="s">
        <v>268</v>
      </c>
      <c r="I6505" s="258">
        <v>1.3265</v>
      </c>
      <c r="J6505" s="258">
        <v>0</v>
      </c>
      <c r="K6505" s="259">
        <v>1.45</v>
      </c>
      <c r="L6505" s="259">
        <v>1.92</v>
      </c>
    </row>
    <row r="6506" spans="2:12" ht="25.5" x14ac:dyDescent="0.25">
      <c r="B6506" s="255" t="s">
        <v>2273</v>
      </c>
      <c r="C6506" s="256" t="s">
        <v>3089</v>
      </c>
      <c r="D6506" s="255" t="s">
        <v>229</v>
      </c>
      <c r="E6506" s="255" t="s">
        <v>3090</v>
      </c>
      <c r="F6506" s="518" t="s">
        <v>2283</v>
      </c>
      <c r="G6506" s="518"/>
      <c r="H6506" s="257" t="s">
        <v>360</v>
      </c>
      <c r="I6506" s="258">
        <v>0.5202</v>
      </c>
      <c r="J6506" s="258">
        <v>0</v>
      </c>
      <c r="K6506" s="259">
        <v>4.08</v>
      </c>
      <c r="L6506" s="259">
        <v>2.12</v>
      </c>
    </row>
    <row r="6507" spans="2:12" ht="25.5" x14ac:dyDescent="0.25">
      <c r="B6507" s="255" t="s">
        <v>2273</v>
      </c>
      <c r="C6507" s="256" t="s">
        <v>3085</v>
      </c>
      <c r="D6507" s="255" t="s">
        <v>229</v>
      </c>
      <c r="E6507" s="255" t="s">
        <v>3086</v>
      </c>
      <c r="F6507" s="518" t="s">
        <v>2283</v>
      </c>
      <c r="G6507" s="518"/>
      <c r="H6507" s="257" t="s">
        <v>268</v>
      </c>
      <c r="I6507" s="258">
        <v>1.32</v>
      </c>
      <c r="J6507" s="258">
        <v>0</v>
      </c>
      <c r="K6507" s="259">
        <v>0.16</v>
      </c>
      <c r="L6507" s="259">
        <v>0.21</v>
      </c>
    </row>
    <row r="6508" spans="2:12" ht="25.5" x14ac:dyDescent="0.25">
      <c r="B6508" s="255" t="s">
        <v>2273</v>
      </c>
      <c r="C6508" s="256" t="s">
        <v>2160</v>
      </c>
      <c r="D6508" s="255" t="s">
        <v>229</v>
      </c>
      <c r="E6508" s="255" t="s">
        <v>2161</v>
      </c>
      <c r="F6508" s="518" t="s">
        <v>2162</v>
      </c>
      <c r="G6508" s="518"/>
      <c r="H6508" s="257" t="s">
        <v>231</v>
      </c>
      <c r="I6508" s="258">
        <v>0.36280000000000001</v>
      </c>
      <c r="J6508" s="258">
        <v>0</v>
      </c>
      <c r="K6508" s="259">
        <v>15.3</v>
      </c>
      <c r="L6508" s="259">
        <v>5.55</v>
      </c>
    </row>
    <row r="6509" spans="2:12" ht="25.5" x14ac:dyDescent="0.25">
      <c r="B6509" s="255" t="s">
        <v>2273</v>
      </c>
      <c r="C6509" s="256" t="s">
        <v>3079</v>
      </c>
      <c r="D6509" s="255" t="s">
        <v>229</v>
      </c>
      <c r="E6509" s="255" t="s">
        <v>3080</v>
      </c>
      <c r="F6509" s="518" t="s">
        <v>2283</v>
      </c>
      <c r="G6509" s="518"/>
      <c r="H6509" s="257" t="s">
        <v>360</v>
      </c>
      <c r="I6509" s="258">
        <v>4.2599999999999999E-2</v>
      </c>
      <c r="J6509" s="258">
        <v>0</v>
      </c>
      <c r="K6509" s="259">
        <v>15.89</v>
      </c>
      <c r="L6509" s="259">
        <v>0.68</v>
      </c>
    </row>
    <row r="6510" spans="2:12" ht="25.5" x14ac:dyDescent="0.25">
      <c r="B6510" s="255" t="s">
        <v>2273</v>
      </c>
      <c r="C6510" s="256" t="s">
        <v>3091</v>
      </c>
      <c r="D6510" s="255" t="s">
        <v>229</v>
      </c>
      <c r="E6510" s="255" t="s">
        <v>3092</v>
      </c>
      <c r="F6510" s="518" t="s">
        <v>2283</v>
      </c>
      <c r="G6510" s="518"/>
      <c r="H6510" s="257" t="s">
        <v>240</v>
      </c>
      <c r="I6510" s="258">
        <v>1.1000000000000001</v>
      </c>
      <c r="J6510" s="258">
        <v>0</v>
      </c>
      <c r="K6510" s="259">
        <v>19.05</v>
      </c>
      <c r="L6510" s="259">
        <v>20.96</v>
      </c>
    </row>
    <row r="6511" spans="2:12" ht="25.5" x14ac:dyDescent="0.25">
      <c r="B6511" s="255" t="s">
        <v>2273</v>
      </c>
      <c r="C6511" s="256" t="s">
        <v>2190</v>
      </c>
      <c r="D6511" s="255" t="s">
        <v>229</v>
      </c>
      <c r="E6511" s="255" t="s">
        <v>2191</v>
      </c>
      <c r="F6511" s="518" t="s">
        <v>2162</v>
      </c>
      <c r="G6511" s="518"/>
      <c r="H6511" s="257" t="s">
        <v>231</v>
      </c>
      <c r="I6511" s="258">
        <v>0.36280000000000001</v>
      </c>
      <c r="J6511" s="258">
        <v>0</v>
      </c>
      <c r="K6511" s="259">
        <v>23.41</v>
      </c>
      <c r="L6511" s="259">
        <v>8.49</v>
      </c>
    </row>
    <row r="6512" spans="2:12" ht="25.5" x14ac:dyDescent="0.25">
      <c r="B6512" s="260"/>
      <c r="C6512" s="260"/>
      <c r="D6512" s="260"/>
      <c r="E6512" s="260"/>
      <c r="F6512" s="260"/>
      <c r="G6512" s="260" t="s">
        <v>2274</v>
      </c>
      <c r="H6512" s="261">
        <v>7.21</v>
      </c>
      <c r="I6512" s="260" t="s">
        <v>2275</v>
      </c>
      <c r="J6512" s="261">
        <v>6.83</v>
      </c>
      <c r="K6512" s="260" t="s">
        <v>2276</v>
      </c>
      <c r="L6512" s="261">
        <v>14.04</v>
      </c>
    </row>
    <row r="6513" spans="2:12" ht="25.5" x14ac:dyDescent="0.25">
      <c r="B6513" s="260"/>
      <c r="C6513" s="260"/>
      <c r="D6513" s="260"/>
      <c r="E6513" s="260"/>
      <c r="F6513" s="260"/>
      <c r="G6513" s="260" t="s">
        <v>2277</v>
      </c>
      <c r="H6513" s="261">
        <v>0</v>
      </c>
      <c r="I6513" s="519"/>
      <c r="J6513" s="519" t="s">
        <v>2278</v>
      </c>
      <c r="K6513" s="260"/>
      <c r="L6513" s="261">
        <v>64.81</v>
      </c>
    </row>
    <row r="6514" spans="2:12" ht="13.5" thickBot="1" x14ac:dyDescent="0.3">
      <c r="B6514" s="222"/>
      <c r="C6514" s="222"/>
      <c r="D6514" s="222"/>
      <c r="E6514" s="222"/>
      <c r="F6514" s="222"/>
      <c r="G6514" s="222"/>
      <c r="H6514" s="222"/>
      <c r="I6514" s="222" t="s">
        <v>2279</v>
      </c>
      <c r="J6514" s="262" t="s">
        <v>2079</v>
      </c>
      <c r="K6514" s="222" t="s">
        <v>2280</v>
      </c>
      <c r="L6514" s="263">
        <v>8206.89</v>
      </c>
    </row>
    <row r="6515" spans="2:12" ht="13.5" thickTop="1" x14ac:dyDescent="0.25">
      <c r="B6515" s="264"/>
      <c r="C6515" s="264"/>
      <c r="D6515" s="264"/>
      <c r="E6515" s="264"/>
      <c r="F6515" s="264"/>
      <c r="G6515" s="264"/>
      <c r="H6515" s="264"/>
      <c r="I6515" s="264"/>
      <c r="J6515" s="264"/>
      <c r="K6515" s="264"/>
      <c r="L6515" s="264"/>
    </row>
    <row r="6516" spans="2:12" ht="15" x14ac:dyDescent="0.25">
      <c r="B6516" s="247" t="s">
        <v>1883</v>
      </c>
      <c r="C6516" s="248" t="s">
        <v>24</v>
      </c>
      <c r="D6516" s="247" t="s">
        <v>50</v>
      </c>
      <c r="E6516" s="247" t="s">
        <v>45</v>
      </c>
      <c r="F6516" s="520" t="s">
        <v>2152</v>
      </c>
      <c r="G6516" s="520"/>
      <c r="H6516" s="249" t="s">
        <v>39</v>
      </c>
      <c r="I6516" s="248" t="s">
        <v>41</v>
      </c>
      <c r="J6516" s="248" t="s">
        <v>82</v>
      </c>
      <c r="K6516" s="248" t="s">
        <v>40</v>
      </c>
      <c r="L6516"/>
    </row>
    <row r="6517" spans="2:12" ht="51" x14ac:dyDescent="0.25">
      <c r="B6517" s="250" t="s">
        <v>2272</v>
      </c>
      <c r="C6517" s="251" t="s">
        <v>1884</v>
      </c>
      <c r="D6517" s="250" t="s">
        <v>462</v>
      </c>
      <c r="E6517" s="250" t="s">
        <v>1885</v>
      </c>
      <c r="F6517" s="521" t="s">
        <v>4088</v>
      </c>
      <c r="G6517" s="521"/>
      <c r="H6517" s="252" t="s">
        <v>240</v>
      </c>
      <c r="I6517" s="253">
        <v>1</v>
      </c>
      <c r="J6517" s="254">
        <v>63</v>
      </c>
      <c r="K6517" s="254">
        <v>63</v>
      </c>
      <c r="L6517"/>
    </row>
    <row r="6518" spans="2:12" ht="15" x14ac:dyDescent="0.25">
      <c r="B6518" s="247" t="s">
        <v>38</v>
      </c>
      <c r="C6518" s="248" t="s">
        <v>24</v>
      </c>
      <c r="D6518" s="247" t="s">
        <v>50</v>
      </c>
      <c r="E6518" s="247" t="s">
        <v>45</v>
      </c>
      <c r="F6518" s="520" t="s">
        <v>2152</v>
      </c>
      <c r="G6518" s="522"/>
      <c r="H6518" s="249" t="s">
        <v>39</v>
      </c>
      <c r="I6518" s="248" t="s">
        <v>41</v>
      </c>
      <c r="J6518" s="248" t="s">
        <v>82</v>
      </c>
      <c r="K6518" s="248" t="s">
        <v>40</v>
      </c>
      <c r="L6518"/>
    </row>
    <row r="6519" spans="2:12" ht="38.25" x14ac:dyDescent="0.25">
      <c r="B6519" s="255" t="s">
        <v>2273</v>
      </c>
      <c r="C6519" s="256" t="s">
        <v>4089</v>
      </c>
      <c r="D6519" s="255" t="s">
        <v>462</v>
      </c>
      <c r="E6519" s="255" t="s">
        <v>4090</v>
      </c>
      <c r="F6519" s="518" t="s">
        <v>2283</v>
      </c>
      <c r="G6519" s="518"/>
      <c r="H6519" s="257" t="s">
        <v>240</v>
      </c>
      <c r="I6519" s="258">
        <v>1.05</v>
      </c>
      <c r="J6519" s="259" t="s">
        <v>2783</v>
      </c>
      <c r="K6519" s="270" t="s">
        <v>2085</v>
      </c>
      <c r="L6519"/>
    </row>
    <row r="6520" spans="2:12" ht="15" x14ac:dyDescent="0.25">
      <c r="B6520" s="523" t="s">
        <v>2697</v>
      </c>
      <c r="C6520" s="522"/>
      <c r="D6520" s="522"/>
      <c r="E6520" s="522"/>
      <c r="F6520" s="522"/>
      <c r="G6520" s="522"/>
      <c r="H6520" s="522"/>
      <c r="I6520" s="522"/>
      <c r="J6520" s="522"/>
      <c r="K6520" s="522"/>
      <c r="L6520"/>
    </row>
    <row r="6521" spans="2:12" ht="15" x14ac:dyDescent="0.25">
      <c r="B6521" s="247" t="s">
        <v>38</v>
      </c>
      <c r="C6521" s="248" t="s">
        <v>24</v>
      </c>
      <c r="D6521" s="247" t="s">
        <v>50</v>
      </c>
      <c r="E6521" s="247" t="s">
        <v>45</v>
      </c>
      <c r="F6521" s="520" t="s">
        <v>2152</v>
      </c>
      <c r="G6521" s="522"/>
      <c r="H6521" s="249" t="s">
        <v>39</v>
      </c>
      <c r="I6521" s="248" t="s">
        <v>41</v>
      </c>
      <c r="J6521" s="248" t="s">
        <v>82</v>
      </c>
      <c r="K6521" s="248" t="s">
        <v>40</v>
      </c>
      <c r="L6521"/>
    </row>
    <row r="6522" spans="2:12" ht="38.25" x14ac:dyDescent="0.25">
      <c r="B6522" s="255" t="s">
        <v>2273</v>
      </c>
      <c r="C6522" s="256" t="s">
        <v>4089</v>
      </c>
      <c r="D6522" s="255" t="s">
        <v>462</v>
      </c>
      <c r="E6522" s="255" t="s">
        <v>4090</v>
      </c>
      <c r="F6522" s="518" t="s">
        <v>2283</v>
      </c>
      <c r="G6522" s="518"/>
      <c r="H6522" s="257" t="s">
        <v>240</v>
      </c>
      <c r="I6522" s="258">
        <v>1.05</v>
      </c>
      <c r="J6522" s="259" t="s">
        <v>2783</v>
      </c>
      <c r="K6522" s="270" t="s">
        <v>2085</v>
      </c>
      <c r="L6522"/>
    </row>
    <row r="6523" spans="2:12" ht="25.5" x14ac:dyDescent="0.25">
      <c r="B6523" s="260"/>
      <c r="C6523" s="260"/>
      <c r="D6523" s="260"/>
      <c r="E6523" s="260"/>
      <c r="F6523" s="260" t="s">
        <v>2274</v>
      </c>
      <c r="G6523" s="261">
        <v>0</v>
      </c>
      <c r="H6523" s="260" t="s">
        <v>2275</v>
      </c>
      <c r="I6523" s="261">
        <v>0</v>
      </c>
      <c r="J6523" s="260" t="s">
        <v>2276</v>
      </c>
      <c r="K6523" s="261">
        <v>0</v>
      </c>
      <c r="L6523"/>
    </row>
    <row r="6524" spans="2:12" ht="25.5" x14ac:dyDescent="0.25">
      <c r="B6524" s="260"/>
      <c r="C6524" s="260"/>
      <c r="D6524" s="260"/>
      <c r="E6524" s="260"/>
      <c r="F6524" s="260" t="s">
        <v>2277</v>
      </c>
      <c r="G6524" s="261">
        <v>0</v>
      </c>
      <c r="H6524" s="260"/>
      <c r="I6524" s="519" t="s">
        <v>2278</v>
      </c>
      <c r="J6524" s="519"/>
      <c r="K6524" s="261">
        <v>63</v>
      </c>
      <c r="L6524"/>
    </row>
    <row r="6525" spans="2:12" ht="15.75" thickBot="1" x14ac:dyDescent="0.3">
      <c r="B6525" s="222"/>
      <c r="C6525" s="222"/>
      <c r="D6525" s="222"/>
      <c r="E6525" s="222"/>
      <c r="F6525" s="222"/>
      <c r="G6525" s="222"/>
      <c r="H6525" s="222" t="s">
        <v>2279</v>
      </c>
      <c r="I6525" s="262" t="s">
        <v>2084</v>
      </c>
      <c r="J6525" s="222" t="s">
        <v>2280</v>
      </c>
      <c r="K6525" s="263">
        <v>6696.27</v>
      </c>
      <c r="L6525"/>
    </row>
    <row r="6526" spans="2:12" ht="15.75" thickTop="1" x14ac:dyDescent="0.25">
      <c r="B6526" s="264"/>
      <c r="C6526" s="264"/>
      <c r="D6526" s="264"/>
      <c r="E6526" s="264"/>
      <c r="F6526" s="264"/>
      <c r="G6526" s="264"/>
      <c r="H6526" s="264"/>
      <c r="I6526" s="264"/>
      <c r="J6526" s="264"/>
      <c r="K6526" s="264"/>
      <c r="L6526"/>
    </row>
    <row r="6527" spans="2:12" ht="15" x14ac:dyDescent="0.25">
      <c r="B6527" s="247" t="s">
        <v>1886</v>
      </c>
      <c r="C6527" s="248" t="s">
        <v>24</v>
      </c>
      <c r="D6527" s="247" t="s">
        <v>50</v>
      </c>
      <c r="E6527" s="247" t="s">
        <v>45</v>
      </c>
      <c r="F6527" s="520" t="s">
        <v>2152</v>
      </c>
      <c r="G6527" s="520"/>
      <c r="H6527" s="249" t="s">
        <v>39</v>
      </c>
      <c r="I6527" s="248" t="s">
        <v>41</v>
      </c>
      <c r="J6527" s="248" t="s">
        <v>2271</v>
      </c>
      <c r="K6527" s="248" t="s">
        <v>82</v>
      </c>
      <c r="L6527" s="248" t="s">
        <v>40</v>
      </c>
    </row>
    <row r="6528" spans="2:12" ht="25.5" x14ac:dyDescent="0.25">
      <c r="B6528" s="250" t="s">
        <v>2272</v>
      </c>
      <c r="C6528" s="251" t="s">
        <v>1887</v>
      </c>
      <c r="D6528" s="250" t="s">
        <v>229</v>
      </c>
      <c r="E6528" s="250" t="s">
        <v>1888</v>
      </c>
      <c r="F6528" s="521">
        <v>2105</v>
      </c>
      <c r="G6528" s="521"/>
      <c r="H6528" s="252" t="s">
        <v>292</v>
      </c>
      <c r="I6528" s="253">
        <v>1</v>
      </c>
      <c r="J6528" s="254"/>
      <c r="K6528" s="254">
        <v>19</v>
      </c>
      <c r="L6528" s="254">
        <v>19</v>
      </c>
    </row>
    <row r="6529" spans="2:12" ht="25.5" x14ac:dyDescent="0.25">
      <c r="B6529" s="255" t="s">
        <v>2273</v>
      </c>
      <c r="C6529" s="256" t="s">
        <v>3097</v>
      </c>
      <c r="D6529" s="255" t="s">
        <v>229</v>
      </c>
      <c r="E6529" s="255" t="s">
        <v>3098</v>
      </c>
      <c r="F6529" s="518" t="s">
        <v>2283</v>
      </c>
      <c r="G6529" s="518"/>
      <c r="H6529" s="257" t="s">
        <v>292</v>
      </c>
      <c r="I6529" s="258">
        <v>1</v>
      </c>
      <c r="J6529" s="258">
        <v>0</v>
      </c>
      <c r="K6529" s="259">
        <v>19</v>
      </c>
      <c r="L6529" s="259">
        <v>19</v>
      </c>
    </row>
    <row r="6530" spans="2:12" ht="25.5" x14ac:dyDescent="0.25">
      <c r="B6530" s="260"/>
      <c r="C6530" s="260"/>
      <c r="D6530" s="260"/>
      <c r="E6530" s="260"/>
      <c r="F6530" s="260"/>
      <c r="G6530" s="260" t="s">
        <v>2274</v>
      </c>
      <c r="H6530" s="261">
        <v>0</v>
      </c>
      <c r="I6530" s="260" t="s">
        <v>2275</v>
      </c>
      <c r="J6530" s="261">
        <v>0</v>
      </c>
      <c r="K6530" s="260" t="s">
        <v>2276</v>
      </c>
      <c r="L6530" s="261">
        <v>0</v>
      </c>
    </row>
    <row r="6531" spans="2:12" ht="25.5" x14ac:dyDescent="0.25">
      <c r="B6531" s="260"/>
      <c r="C6531" s="260"/>
      <c r="D6531" s="260"/>
      <c r="E6531" s="260"/>
      <c r="F6531" s="260"/>
      <c r="G6531" s="260" t="s">
        <v>2277</v>
      </c>
      <c r="H6531" s="261">
        <v>0</v>
      </c>
      <c r="I6531" s="519"/>
      <c r="J6531" s="519" t="s">
        <v>2278</v>
      </c>
      <c r="K6531" s="260"/>
      <c r="L6531" s="261">
        <v>19</v>
      </c>
    </row>
    <row r="6532" spans="2:12" ht="13.5" thickBot="1" x14ac:dyDescent="0.3">
      <c r="B6532" s="222"/>
      <c r="C6532" s="222"/>
      <c r="D6532" s="222"/>
      <c r="E6532" s="222"/>
      <c r="F6532" s="222"/>
      <c r="G6532" s="222"/>
      <c r="H6532" s="222"/>
      <c r="I6532" s="222" t="s">
        <v>2279</v>
      </c>
      <c r="J6532" s="262" t="s">
        <v>2077</v>
      </c>
      <c r="K6532" s="222" t="s">
        <v>2280</v>
      </c>
      <c r="L6532" s="263">
        <v>9590.82</v>
      </c>
    </row>
    <row r="6533" spans="2:12" ht="13.5" thickTop="1" x14ac:dyDescent="0.25">
      <c r="B6533" s="264"/>
      <c r="C6533" s="264"/>
      <c r="D6533" s="264"/>
      <c r="E6533" s="264"/>
      <c r="F6533" s="264"/>
      <c r="G6533" s="264"/>
      <c r="H6533" s="264"/>
      <c r="I6533" s="264"/>
      <c r="J6533" s="264"/>
      <c r="K6533" s="264"/>
      <c r="L6533" s="264"/>
    </row>
    <row r="6534" spans="2:12" x14ac:dyDescent="0.25">
      <c r="B6534" s="244" t="s">
        <v>195</v>
      </c>
      <c r="C6534" s="244"/>
      <c r="D6534" s="244"/>
      <c r="E6534" s="244" t="s">
        <v>187</v>
      </c>
      <c r="F6534" s="244"/>
      <c r="G6534" s="525"/>
      <c r="H6534" s="525"/>
      <c r="I6534" s="244"/>
      <c r="J6534" s="245"/>
      <c r="K6534" s="244"/>
      <c r="L6534" s="246">
        <v>4889.7</v>
      </c>
    </row>
    <row r="6535" spans="2:12" ht="15" x14ac:dyDescent="0.25">
      <c r="B6535" s="247" t="s">
        <v>1889</v>
      </c>
      <c r="C6535" s="248" t="s">
        <v>24</v>
      </c>
      <c r="D6535" s="247" t="s">
        <v>50</v>
      </c>
      <c r="E6535" s="247" t="s">
        <v>45</v>
      </c>
      <c r="F6535" s="520" t="s">
        <v>2152</v>
      </c>
      <c r="G6535" s="520"/>
      <c r="H6535" s="249" t="s">
        <v>39</v>
      </c>
      <c r="I6535" s="248" t="s">
        <v>41</v>
      </c>
      <c r="J6535" s="248" t="s">
        <v>2271</v>
      </c>
      <c r="K6535" s="248" t="s">
        <v>82</v>
      </c>
      <c r="L6535" s="248" t="s">
        <v>40</v>
      </c>
    </row>
    <row r="6536" spans="2:12" ht="25.5" x14ac:dyDescent="0.25">
      <c r="B6536" s="250" t="s">
        <v>2272</v>
      </c>
      <c r="C6536" s="251" t="s">
        <v>1890</v>
      </c>
      <c r="D6536" s="250" t="s">
        <v>229</v>
      </c>
      <c r="E6536" s="250" t="s">
        <v>1891</v>
      </c>
      <c r="F6536" s="521">
        <v>2301</v>
      </c>
      <c r="G6536" s="521"/>
      <c r="H6536" s="252" t="s">
        <v>279</v>
      </c>
      <c r="I6536" s="253">
        <v>1</v>
      </c>
      <c r="J6536" s="254"/>
      <c r="K6536" s="254">
        <v>155.63999999999999</v>
      </c>
      <c r="L6536" s="254">
        <v>155.63999999999999</v>
      </c>
    </row>
    <row r="6537" spans="2:12" ht="25.5" x14ac:dyDescent="0.25">
      <c r="B6537" s="255" t="s">
        <v>2273</v>
      </c>
      <c r="C6537" s="256" t="s">
        <v>2197</v>
      </c>
      <c r="D6537" s="255" t="s">
        <v>229</v>
      </c>
      <c r="E6537" s="255" t="s">
        <v>2198</v>
      </c>
      <c r="F6537" s="518" t="s">
        <v>2162</v>
      </c>
      <c r="G6537" s="518"/>
      <c r="H6537" s="257" t="s">
        <v>231</v>
      </c>
      <c r="I6537" s="258">
        <v>1.5</v>
      </c>
      <c r="J6537" s="258">
        <v>0</v>
      </c>
      <c r="K6537" s="259">
        <v>23.41</v>
      </c>
      <c r="L6537" s="259">
        <v>35.119999999999997</v>
      </c>
    </row>
    <row r="6538" spans="2:12" ht="25.5" x14ac:dyDescent="0.25">
      <c r="B6538" s="255" t="s">
        <v>2273</v>
      </c>
      <c r="C6538" s="256" t="s">
        <v>3057</v>
      </c>
      <c r="D6538" s="255" t="s">
        <v>229</v>
      </c>
      <c r="E6538" s="255" t="s">
        <v>3058</v>
      </c>
      <c r="F6538" s="518" t="s">
        <v>2283</v>
      </c>
      <c r="G6538" s="518"/>
      <c r="H6538" s="257" t="s">
        <v>268</v>
      </c>
      <c r="I6538" s="258">
        <v>1</v>
      </c>
      <c r="J6538" s="258">
        <v>0</v>
      </c>
      <c r="K6538" s="259">
        <v>120.53</v>
      </c>
      <c r="L6538" s="259">
        <v>120.53</v>
      </c>
    </row>
    <row r="6539" spans="2:12" ht="25.5" x14ac:dyDescent="0.25">
      <c r="B6539" s="260"/>
      <c r="C6539" s="260"/>
      <c r="D6539" s="260"/>
      <c r="E6539" s="260"/>
      <c r="F6539" s="260"/>
      <c r="G6539" s="260" t="s">
        <v>2274</v>
      </c>
      <c r="H6539" s="261">
        <v>18.03</v>
      </c>
      <c r="I6539" s="260" t="s">
        <v>2275</v>
      </c>
      <c r="J6539" s="261">
        <v>17.079999999999998</v>
      </c>
      <c r="K6539" s="260" t="s">
        <v>2276</v>
      </c>
      <c r="L6539" s="261">
        <v>35.11</v>
      </c>
    </row>
    <row r="6540" spans="2:12" ht="25.5" x14ac:dyDescent="0.25">
      <c r="B6540" s="260"/>
      <c r="C6540" s="260"/>
      <c r="D6540" s="260"/>
      <c r="E6540" s="260"/>
      <c r="F6540" s="260"/>
      <c r="G6540" s="260" t="s">
        <v>2277</v>
      </c>
      <c r="H6540" s="261">
        <v>0</v>
      </c>
      <c r="I6540" s="519"/>
      <c r="J6540" s="519" t="s">
        <v>2278</v>
      </c>
      <c r="K6540" s="260"/>
      <c r="L6540" s="261">
        <v>155.63999999999999</v>
      </c>
    </row>
    <row r="6541" spans="2:12" ht="13.5" thickBot="1" x14ac:dyDescent="0.3">
      <c r="B6541" s="222"/>
      <c r="C6541" s="222"/>
      <c r="D6541" s="222"/>
      <c r="E6541" s="222"/>
      <c r="F6541" s="222"/>
      <c r="G6541" s="222"/>
      <c r="H6541" s="222"/>
      <c r="I6541" s="222" t="s">
        <v>2279</v>
      </c>
      <c r="J6541" s="262" t="s">
        <v>2060</v>
      </c>
      <c r="K6541" s="222" t="s">
        <v>2280</v>
      </c>
      <c r="L6541" s="263">
        <v>778.2</v>
      </c>
    </row>
    <row r="6542" spans="2:12" ht="13.5" thickTop="1" x14ac:dyDescent="0.25">
      <c r="B6542" s="264"/>
      <c r="C6542" s="264"/>
      <c r="D6542" s="264"/>
      <c r="E6542" s="264"/>
      <c r="F6542" s="264"/>
      <c r="G6542" s="264"/>
      <c r="H6542" s="264"/>
      <c r="I6542" s="264"/>
      <c r="J6542" s="264"/>
      <c r="K6542" s="264"/>
      <c r="L6542" s="264"/>
    </row>
    <row r="6543" spans="2:12" ht="15" x14ac:dyDescent="0.25">
      <c r="B6543" s="247" t="s">
        <v>1892</v>
      </c>
      <c r="C6543" s="248" t="s">
        <v>24</v>
      </c>
      <c r="D6543" s="247" t="s">
        <v>50</v>
      </c>
      <c r="E6543" s="247" t="s">
        <v>45</v>
      </c>
      <c r="F6543" s="520" t="s">
        <v>2152</v>
      </c>
      <c r="G6543" s="520"/>
      <c r="H6543" s="249" t="s">
        <v>39</v>
      </c>
      <c r="I6543" s="248" t="s">
        <v>41</v>
      </c>
      <c r="J6543" s="248" t="s">
        <v>2271</v>
      </c>
      <c r="K6543" s="248" t="s">
        <v>82</v>
      </c>
      <c r="L6543" s="248" t="s">
        <v>40</v>
      </c>
    </row>
    <row r="6544" spans="2:12" ht="25.5" x14ac:dyDescent="0.25">
      <c r="B6544" s="250" t="s">
        <v>2272</v>
      </c>
      <c r="C6544" s="251" t="s">
        <v>1893</v>
      </c>
      <c r="D6544" s="250" t="s">
        <v>434</v>
      </c>
      <c r="E6544" s="250" t="s">
        <v>1894</v>
      </c>
      <c r="F6544" s="521" t="s">
        <v>4091</v>
      </c>
      <c r="G6544" s="521"/>
      <c r="H6544" s="252" t="s">
        <v>428</v>
      </c>
      <c r="I6544" s="253">
        <v>1</v>
      </c>
      <c r="J6544" s="254"/>
      <c r="K6544" s="254">
        <v>33.659999999999997</v>
      </c>
      <c r="L6544" s="254">
        <v>33.659999999999997</v>
      </c>
    </row>
    <row r="6545" spans="2:12" ht="25.5" x14ac:dyDescent="0.25">
      <c r="B6545" s="255" t="s">
        <v>2273</v>
      </c>
      <c r="C6545" s="256" t="s">
        <v>2169</v>
      </c>
      <c r="D6545" s="255" t="s">
        <v>229</v>
      </c>
      <c r="E6545" s="255" t="s">
        <v>2170</v>
      </c>
      <c r="F6545" s="518" t="s">
        <v>2162</v>
      </c>
      <c r="G6545" s="518"/>
      <c r="H6545" s="257" t="s">
        <v>231</v>
      </c>
      <c r="I6545" s="258">
        <v>0.33200000000000002</v>
      </c>
      <c r="J6545" s="258">
        <v>0</v>
      </c>
      <c r="K6545" s="259">
        <v>23.41</v>
      </c>
      <c r="L6545" s="259">
        <v>7.77</v>
      </c>
    </row>
    <row r="6546" spans="2:12" ht="38.25" x14ac:dyDescent="0.25">
      <c r="B6546" s="255" t="s">
        <v>2273</v>
      </c>
      <c r="C6546" s="256" t="s">
        <v>4092</v>
      </c>
      <c r="D6546" s="255" t="s">
        <v>434</v>
      </c>
      <c r="E6546" s="255" t="s">
        <v>4093</v>
      </c>
      <c r="F6546" s="518" t="s">
        <v>2283</v>
      </c>
      <c r="G6546" s="518"/>
      <c r="H6546" s="257" t="s">
        <v>428</v>
      </c>
      <c r="I6546" s="258">
        <v>1</v>
      </c>
      <c r="J6546" s="258">
        <v>0</v>
      </c>
      <c r="K6546" s="259">
        <v>23.11</v>
      </c>
      <c r="L6546" s="259">
        <v>23.11</v>
      </c>
    </row>
    <row r="6547" spans="2:12" ht="25.5" x14ac:dyDescent="0.25">
      <c r="B6547" s="255" t="s">
        <v>2273</v>
      </c>
      <c r="C6547" s="256" t="s">
        <v>2201</v>
      </c>
      <c r="D6547" s="255" t="s">
        <v>229</v>
      </c>
      <c r="E6547" s="255" t="s">
        <v>2202</v>
      </c>
      <c r="F6547" s="518" t="s">
        <v>2162</v>
      </c>
      <c r="G6547" s="518"/>
      <c r="H6547" s="257" t="s">
        <v>231</v>
      </c>
      <c r="I6547" s="258">
        <v>0.16600000000000001</v>
      </c>
      <c r="J6547" s="258">
        <v>0</v>
      </c>
      <c r="K6547" s="259">
        <v>16.78</v>
      </c>
      <c r="L6547" s="259">
        <v>2.79</v>
      </c>
    </row>
    <row r="6548" spans="2:12" ht="25.5" x14ac:dyDescent="0.25">
      <c r="B6548" s="260"/>
      <c r="C6548" s="260"/>
      <c r="D6548" s="260"/>
      <c r="E6548" s="260"/>
      <c r="F6548" s="260"/>
      <c r="G6548" s="260" t="s">
        <v>2274</v>
      </c>
      <c r="H6548" s="261">
        <v>5.42</v>
      </c>
      <c r="I6548" s="260" t="s">
        <v>2275</v>
      </c>
      <c r="J6548" s="261">
        <v>5.13</v>
      </c>
      <c r="K6548" s="260" t="s">
        <v>2276</v>
      </c>
      <c r="L6548" s="261">
        <v>10.55</v>
      </c>
    </row>
    <row r="6549" spans="2:12" ht="25.5" x14ac:dyDescent="0.25">
      <c r="B6549" s="260"/>
      <c r="C6549" s="260"/>
      <c r="D6549" s="260"/>
      <c r="E6549" s="260"/>
      <c r="F6549" s="260"/>
      <c r="G6549" s="260" t="s">
        <v>2277</v>
      </c>
      <c r="H6549" s="261">
        <v>0</v>
      </c>
      <c r="I6549" s="519"/>
      <c r="J6549" s="519" t="s">
        <v>2278</v>
      </c>
      <c r="K6549" s="260"/>
      <c r="L6549" s="261">
        <v>33.659999999999997</v>
      </c>
    </row>
    <row r="6550" spans="2:12" ht="13.5" thickBot="1" x14ac:dyDescent="0.3">
      <c r="B6550" s="222"/>
      <c r="C6550" s="222"/>
      <c r="D6550" s="222"/>
      <c r="E6550" s="222"/>
      <c r="F6550" s="222"/>
      <c r="G6550" s="222"/>
      <c r="H6550" s="222"/>
      <c r="I6550" s="222" t="s">
        <v>2279</v>
      </c>
      <c r="J6550" s="262" t="s">
        <v>2060</v>
      </c>
      <c r="K6550" s="222" t="s">
        <v>2280</v>
      </c>
      <c r="L6550" s="263">
        <v>168.3</v>
      </c>
    </row>
    <row r="6551" spans="2:12" ht="13.5" thickTop="1" x14ac:dyDescent="0.25">
      <c r="B6551" s="264"/>
      <c r="C6551" s="264"/>
      <c r="D6551" s="264"/>
      <c r="E6551" s="264"/>
      <c r="F6551" s="264"/>
      <c r="G6551" s="264"/>
      <c r="H6551" s="264"/>
      <c r="I6551" s="264"/>
      <c r="J6551" s="264"/>
      <c r="K6551" s="264"/>
      <c r="L6551" s="264"/>
    </row>
    <row r="6552" spans="2:12" ht="15" x14ac:dyDescent="0.25">
      <c r="B6552" s="247" t="s">
        <v>1895</v>
      </c>
      <c r="C6552" s="248" t="s">
        <v>24</v>
      </c>
      <c r="D6552" s="247" t="s">
        <v>50</v>
      </c>
      <c r="E6552" s="247" t="s">
        <v>45</v>
      </c>
      <c r="F6552" s="520" t="s">
        <v>2152</v>
      </c>
      <c r="G6552" s="520"/>
      <c r="H6552" s="249" t="s">
        <v>39</v>
      </c>
      <c r="I6552" s="248" t="s">
        <v>41</v>
      </c>
      <c r="J6552" s="248" t="s">
        <v>2271</v>
      </c>
      <c r="K6552" s="248" t="s">
        <v>82</v>
      </c>
      <c r="L6552" s="248" t="s">
        <v>40</v>
      </c>
    </row>
    <row r="6553" spans="2:12" ht="38.25" x14ac:dyDescent="0.25">
      <c r="B6553" s="250" t="s">
        <v>2272</v>
      </c>
      <c r="C6553" s="251" t="s">
        <v>1896</v>
      </c>
      <c r="D6553" s="250" t="s">
        <v>294</v>
      </c>
      <c r="E6553" s="250" t="s">
        <v>1897</v>
      </c>
      <c r="F6553" s="521">
        <v>28.01</v>
      </c>
      <c r="G6553" s="521"/>
      <c r="H6553" s="252" t="s">
        <v>1533</v>
      </c>
      <c r="I6553" s="253">
        <v>1</v>
      </c>
      <c r="J6553" s="254"/>
      <c r="K6553" s="254">
        <v>394.32</v>
      </c>
      <c r="L6553" s="254">
        <v>394.32</v>
      </c>
    </row>
    <row r="6554" spans="2:12" ht="38.25" x14ac:dyDescent="0.25">
      <c r="B6554" s="255" t="s">
        <v>2273</v>
      </c>
      <c r="C6554" s="256" t="s">
        <v>4094</v>
      </c>
      <c r="D6554" s="255" t="s">
        <v>294</v>
      </c>
      <c r="E6554" s="255" t="s">
        <v>4095</v>
      </c>
      <c r="F6554" s="518" t="s">
        <v>2283</v>
      </c>
      <c r="G6554" s="518"/>
      <c r="H6554" s="257" t="s">
        <v>1533</v>
      </c>
      <c r="I6554" s="258">
        <v>1</v>
      </c>
      <c r="J6554" s="258">
        <v>0</v>
      </c>
      <c r="K6554" s="259">
        <v>102.97</v>
      </c>
      <c r="L6554" s="259">
        <v>102.97</v>
      </c>
    </row>
    <row r="6555" spans="2:12" ht="38.25" x14ac:dyDescent="0.25">
      <c r="B6555" s="255" t="s">
        <v>2273</v>
      </c>
      <c r="C6555" s="256" t="s">
        <v>4096</v>
      </c>
      <c r="D6555" s="255" t="s">
        <v>294</v>
      </c>
      <c r="E6555" s="255" t="s">
        <v>4097</v>
      </c>
      <c r="F6555" s="518" t="s">
        <v>2283</v>
      </c>
      <c r="G6555" s="518"/>
      <c r="H6555" s="257" t="s">
        <v>268</v>
      </c>
      <c r="I6555" s="258">
        <v>3</v>
      </c>
      <c r="J6555" s="258">
        <v>0</v>
      </c>
      <c r="K6555" s="259">
        <v>77.02</v>
      </c>
      <c r="L6555" s="259">
        <v>231.06</v>
      </c>
    </row>
    <row r="6556" spans="2:12" ht="25.5" x14ac:dyDescent="0.25">
      <c r="B6556" s="255" t="s">
        <v>2273</v>
      </c>
      <c r="C6556" s="256" t="s">
        <v>2201</v>
      </c>
      <c r="D6556" s="255" t="s">
        <v>229</v>
      </c>
      <c r="E6556" s="255" t="s">
        <v>2202</v>
      </c>
      <c r="F6556" s="518" t="s">
        <v>2162</v>
      </c>
      <c r="G6556" s="518"/>
      <c r="H6556" s="257" t="s">
        <v>231</v>
      </c>
      <c r="I6556" s="258">
        <v>1.5</v>
      </c>
      <c r="J6556" s="258">
        <v>0</v>
      </c>
      <c r="K6556" s="259">
        <v>16.78</v>
      </c>
      <c r="L6556" s="259">
        <v>25.17</v>
      </c>
    </row>
    <row r="6557" spans="2:12" ht="25.5" x14ac:dyDescent="0.25">
      <c r="B6557" s="255" t="s">
        <v>2273</v>
      </c>
      <c r="C6557" s="256" t="s">
        <v>2169</v>
      </c>
      <c r="D6557" s="255" t="s">
        <v>229</v>
      </c>
      <c r="E6557" s="255" t="s">
        <v>2170</v>
      </c>
      <c r="F6557" s="518" t="s">
        <v>2162</v>
      </c>
      <c r="G6557" s="518"/>
      <c r="H6557" s="257" t="s">
        <v>231</v>
      </c>
      <c r="I6557" s="258">
        <v>1.5</v>
      </c>
      <c r="J6557" s="258">
        <v>0</v>
      </c>
      <c r="K6557" s="259">
        <v>23.41</v>
      </c>
      <c r="L6557" s="259">
        <v>35.119999999999997</v>
      </c>
    </row>
    <row r="6558" spans="2:12" ht="25.5" x14ac:dyDescent="0.25">
      <c r="B6558" s="260"/>
      <c r="C6558" s="260"/>
      <c r="D6558" s="260"/>
      <c r="E6558" s="260"/>
      <c r="F6558" s="260"/>
      <c r="G6558" s="260" t="s">
        <v>2274</v>
      </c>
      <c r="H6558" s="261">
        <v>30.96</v>
      </c>
      <c r="I6558" s="260" t="s">
        <v>2275</v>
      </c>
      <c r="J6558" s="261">
        <v>29.33</v>
      </c>
      <c r="K6558" s="260" t="s">
        <v>2276</v>
      </c>
      <c r="L6558" s="261">
        <v>60.29</v>
      </c>
    </row>
    <row r="6559" spans="2:12" ht="25.5" x14ac:dyDescent="0.25">
      <c r="B6559" s="260"/>
      <c r="C6559" s="260"/>
      <c r="D6559" s="260"/>
      <c r="E6559" s="260"/>
      <c r="F6559" s="260"/>
      <c r="G6559" s="260" t="s">
        <v>2277</v>
      </c>
      <c r="H6559" s="261">
        <v>0</v>
      </c>
      <c r="I6559" s="519"/>
      <c r="J6559" s="519" t="s">
        <v>2278</v>
      </c>
      <c r="K6559" s="260"/>
      <c r="L6559" s="261">
        <v>394.32</v>
      </c>
    </row>
    <row r="6560" spans="2:12" ht="13.5" thickBot="1" x14ac:dyDescent="0.3">
      <c r="B6560" s="222"/>
      <c r="C6560" s="222"/>
      <c r="D6560" s="222"/>
      <c r="E6560" s="222"/>
      <c r="F6560" s="222"/>
      <c r="G6560" s="222"/>
      <c r="H6560" s="222"/>
      <c r="I6560" s="222" t="s">
        <v>2279</v>
      </c>
      <c r="J6560" s="262" t="s">
        <v>2674</v>
      </c>
      <c r="K6560" s="222" t="s">
        <v>2280</v>
      </c>
      <c r="L6560" s="263">
        <v>3943.2</v>
      </c>
    </row>
    <row r="6561" spans="2:12" ht="13.5" thickTop="1" x14ac:dyDescent="0.25">
      <c r="B6561" s="264"/>
      <c r="C6561" s="264"/>
      <c r="D6561" s="264"/>
      <c r="E6561" s="264"/>
      <c r="F6561" s="264"/>
      <c r="G6561" s="264"/>
      <c r="H6561" s="264"/>
      <c r="I6561" s="264"/>
      <c r="J6561" s="264"/>
      <c r="K6561" s="264"/>
      <c r="L6561" s="264"/>
    </row>
    <row r="6562" spans="2:12" x14ac:dyDescent="0.25">
      <c r="B6562" s="244" t="s">
        <v>1898</v>
      </c>
      <c r="C6562" s="244"/>
      <c r="D6562" s="244"/>
      <c r="E6562" s="244" t="s">
        <v>23</v>
      </c>
      <c r="F6562" s="244"/>
      <c r="G6562" s="525"/>
      <c r="H6562" s="525"/>
      <c r="I6562" s="244"/>
      <c r="J6562" s="245"/>
      <c r="K6562" s="244"/>
      <c r="L6562" s="246">
        <v>45653.09</v>
      </c>
    </row>
    <row r="6563" spans="2:12" x14ac:dyDescent="0.25">
      <c r="B6563" s="244" t="s">
        <v>1899</v>
      </c>
      <c r="C6563" s="244"/>
      <c r="D6563" s="244"/>
      <c r="E6563" s="244" t="s">
        <v>1900</v>
      </c>
      <c r="F6563" s="244"/>
      <c r="G6563" s="525"/>
      <c r="H6563" s="525"/>
      <c r="I6563" s="244"/>
      <c r="J6563" s="245"/>
      <c r="K6563" s="244"/>
      <c r="L6563" s="246">
        <v>16637.419999999998</v>
      </c>
    </row>
    <row r="6564" spans="2:12" ht="15" x14ac:dyDescent="0.25">
      <c r="B6564" s="247" t="s">
        <v>1901</v>
      </c>
      <c r="C6564" s="248" t="s">
        <v>24</v>
      </c>
      <c r="D6564" s="247" t="s">
        <v>50</v>
      </c>
      <c r="E6564" s="247" t="s">
        <v>45</v>
      </c>
      <c r="F6564" s="520" t="s">
        <v>2152</v>
      </c>
      <c r="G6564" s="520"/>
      <c r="H6564" s="249" t="s">
        <v>39</v>
      </c>
      <c r="I6564" s="248" t="s">
        <v>41</v>
      </c>
      <c r="J6564" s="248" t="s">
        <v>2271</v>
      </c>
      <c r="K6564" s="248" t="s">
        <v>82</v>
      </c>
      <c r="L6564" s="248" t="s">
        <v>40</v>
      </c>
    </row>
    <row r="6565" spans="2:12" ht="25.5" x14ac:dyDescent="0.25">
      <c r="B6565" s="250" t="s">
        <v>2272</v>
      </c>
      <c r="C6565" s="251" t="s">
        <v>1902</v>
      </c>
      <c r="D6565" s="250" t="s">
        <v>229</v>
      </c>
      <c r="E6565" s="250" t="s">
        <v>1903</v>
      </c>
      <c r="F6565" s="521">
        <v>2610</v>
      </c>
      <c r="G6565" s="521"/>
      <c r="H6565" s="252" t="s">
        <v>240</v>
      </c>
      <c r="I6565" s="253">
        <v>1</v>
      </c>
      <c r="J6565" s="254"/>
      <c r="K6565" s="254">
        <v>13.57</v>
      </c>
      <c r="L6565" s="254">
        <v>13.57</v>
      </c>
    </row>
    <row r="6566" spans="2:12" ht="25.5" x14ac:dyDescent="0.25">
      <c r="B6566" s="255" t="s">
        <v>2273</v>
      </c>
      <c r="C6566" s="256" t="s">
        <v>2532</v>
      </c>
      <c r="D6566" s="255" t="s">
        <v>229</v>
      </c>
      <c r="E6566" s="255" t="s">
        <v>2533</v>
      </c>
      <c r="F6566" s="518" t="s">
        <v>2283</v>
      </c>
      <c r="G6566" s="518"/>
      <c r="H6566" s="257" t="s">
        <v>2378</v>
      </c>
      <c r="I6566" s="258">
        <v>0.12</v>
      </c>
      <c r="J6566" s="258">
        <v>0</v>
      </c>
      <c r="K6566" s="259">
        <v>9.32</v>
      </c>
      <c r="L6566" s="259">
        <v>1.1200000000000001</v>
      </c>
    </row>
    <row r="6567" spans="2:12" ht="25.5" x14ac:dyDescent="0.25">
      <c r="B6567" s="255" t="s">
        <v>2273</v>
      </c>
      <c r="C6567" s="256" t="s">
        <v>2163</v>
      </c>
      <c r="D6567" s="255" t="s">
        <v>229</v>
      </c>
      <c r="E6567" s="255" t="s">
        <v>2164</v>
      </c>
      <c r="F6567" s="518" t="s">
        <v>2162</v>
      </c>
      <c r="G6567" s="518"/>
      <c r="H6567" s="257" t="s">
        <v>231</v>
      </c>
      <c r="I6567" s="258">
        <v>8.2199999999999995E-2</v>
      </c>
      <c r="J6567" s="258">
        <v>0</v>
      </c>
      <c r="K6567" s="259">
        <v>16.78</v>
      </c>
      <c r="L6567" s="259">
        <v>1.38</v>
      </c>
    </row>
    <row r="6568" spans="2:12" ht="25.5" x14ac:dyDescent="0.25">
      <c r="B6568" s="255" t="s">
        <v>2273</v>
      </c>
      <c r="C6568" s="256" t="s">
        <v>2543</v>
      </c>
      <c r="D6568" s="255" t="s">
        <v>229</v>
      </c>
      <c r="E6568" s="255" t="s">
        <v>2544</v>
      </c>
      <c r="F6568" s="518" t="s">
        <v>2283</v>
      </c>
      <c r="G6568" s="518"/>
      <c r="H6568" s="257" t="s">
        <v>2378</v>
      </c>
      <c r="I6568" s="258">
        <v>0.16</v>
      </c>
      <c r="J6568" s="258">
        <v>0</v>
      </c>
      <c r="K6568" s="259">
        <v>24.44</v>
      </c>
      <c r="L6568" s="259">
        <v>3.91</v>
      </c>
    </row>
    <row r="6569" spans="2:12" ht="25.5" x14ac:dyDescent="0.25">
      <c r="B6569" s="255" t="s">
        <v>2273</v>
      </c>
      <c r="C6569" s="256" t="s">
        <v>2504</v>
      </c>
      <c r="D6569" s="255" t="s">
        <v>229</v>
      </c>
      <c r="E6569" s="255" t="s">
        <v>2505</v>
      </c>
      <c r="F6569" s="518" t="s">
        <v>2283</v>
      </c>
      <c r="G6569" s="518"/>
      <c r="H6569" s="257" t="s">
        <v>268</v>
      </c>
      <c r="I6569" s="258">
        <v>0.1</v>
      </c>
      <c r="J6569" s="258">
        <v>0</v>
      </c>
      <c r="K6569" s="259">
        <v>1.1200000000000001</v>
      </c>
      <c r="L6569" s="259">
        <v>0.11</v>
      </c>
    </row>
    <row r="6570" spans="2:12" ht="25.5" x14ac:dyDescent="0.25">
      <c r="B6570" s="255" t="s">
        <v>2273</v>
      </c>
      <c r="C6570" s="256" t="s">
        <v>2171</v>
      </c>
      <c r="D6570" s="255" t="s">
        <v>229</v>
      </c>
      <c r="E6570" s="255" t="s">
        <v>2172</v>
      </c>
      <c r="F6570" s="518" t="s">
        <v>2162</v>
      </c>
      <c r="G6570" s="518"/>
      <c r="H6570" s="257" t="s">
        <v>231</v>
      </c>
      <c r="I6570" s="258">
        <v>0.30209999999999998</v>
      </c>
      <c r="J6570" s="258">
        <v>0</v>
      </c>
      <c r="K6570" s="259">
        <v>23.41</v>
      </c>
      <c r="L6570" s="259">
        <v>7.07</v>
      </c>
    </row>
    <row r="6571" spans="2:12" ht="25.5" x14ac:dyDescent="0.25">
      <c r="B6571" s="260"/>
      <c r="C6571" s="260"/>
      <c r="D6571" s="260"/>
      <c r="E6571" s="260"/>
      <c r="F6571" s="260"/>
      <c r="G6571" s="260" t="s">
        <v>2274</v>
      </c>
      <c r="H6571" s="261">
        <v>4.33</v>
      </c>
      <c r="I6571" s="260" t="s">
        <v>2275</v>
      </c>
      <c r="J6571" s="261">
        <v>4.1100000000000003</v>
      </c>
      <c r="K6571" s="260" t="s">
        <v>2276</v>
      </c>
      <c r="L6571" s="261">
        <v>8.44</v>
      </c>
    </row>
    <row r="6572" spans="2:12" ht="25.5" x14ac:dyDescent="0.25">
      <c r="B6572" s="260"/>
      <c r="C6572" s="260"/>
      <c r="D6572" s="260"/>
      <c r="E6572" s="260"/>
      <c r="F6572" s="260"/>
      <c r="G6572" s="260" t="s">
        <v>2277</v>
      </c>
      <c r="H6572" s="261">
        <v>0</v>
      </c>
      <c r="I6572" s="519"/>
      <c r="J6572" s="519" t="s">
        <v>2278</v>
      </c>
      <c r="K6572" s="260"/>
      <c r="L6572" s="261">
        <v>13.57</v>
      </c>
    </row>
    <row r="6573" spans="2:12" ht="13.5" thickBot="1" x14ac:dyDescent="0.3">
      <c r="B6573" s="222"/>
      <c r="C6573" s="222"/>
      <c r="D6573" s="222"/>
      <c r="E6573" s="222"/>
      <c r="F6573" s="222"/>
      <c r="G6573" s="222"/>
      <c r="H6573" s="222"/>
      <c r="I6573" s="222" t="s">
        <v>2279</v>
      </c>
      <c r="J6573" s="262" t="s">
        <v>4098</v>
      </c>
      <c r="K6573" s="222" t="s">
        <v>2280</v>
      </c>
      <c r="L6573" s="263">
        <v>5461.52</v>
      </c>
    </row>
    <row r="6574" spans="2:12" ht="13.5" thickTop="1" x14ac:dyDescent="0.25">
      <c r="B6574" s="264"/>
      <c r="C6574" s="264"/>
      <c r="D6574" s="264"/>
      <c r="E6574" s="264"/>
      <c r="F6574" s="264"/>
      <c r="G6574" s="264"/>
      <c r="H6574" s="264"/>
      <c r="I6574" s="264"/>
      <c r="J6574" s="264"/>
      <c r="K6574" s="264"/>
      <c r="L6574" s="264"/>
    </row>
    <row r="6575" spans="2:12" ht="15" x14ac:dyDescent="0.25">
      <c r="B6575" s="247" t="s">
        <v>1904</v>
      </c>
      <c r="C6575" s="248" t="s">
        <v>24</v>
      </c>
      <c r="D6575" s="247" t="s">
        <v>50</v>
      </c>
      <c r="E6575" s="247" t="s">
        <v>45</v>
      </c>
      <c r="F6575" s="520" t="s">
        <v>2152</v>
      </c>
      <c r="G6575" s="520"/>
      <c r="H6575" s="249" t="s">
        <v>39</v>
      </c>
      <c r="I6575" s="248" t="s">
        <v>41</v>
      </c>
      <c r="J6575" s="248" t="s">
        <v>2271</v>
      </c>
      <c r="K6575" s="248" t="s">
        <v>82</v>
      </c>
      <c r="L6575" s="248" t="s">
        <v>40</v>
      </c>
    </row>
    <row r="6576" spans="2:12" ht="25.5" x14ac:dyDescent="0.25">
      <c r="B6576" s="250" t="s">
        <v>2272</v>
      </c>
      <c r="C6576" s="251" t="s">
        <v>1905</v>
      </c>
      <c r="D6576" s="250" t="s">
        <v>229</v>
      </c>
      <c r="E6576" s="250" t="s">
        <v>1906</v>
      </c>
      <c r="F6576" s="521">
        <v>2606</v>
      </c>
      <c r="G6576" s="521"/>
      <c r="H6576" s="252" t="s">
        <v>240</v>
      </c>
      <c r="I6576" s="253">
        <v>1</v>
      </c>
      <c r="J6576" s="254"/>
      <c r="K6576" s="254">
        <v>13.88</v>
      </c>
      <c r="L6576" s="254">
        <v>13.88</v>
      </c>
    </row>
    <row r="6577" spans="2:12" ht="25.5" x14ac:dyDescent="0.25">
      <c r="B6577" s="255" t="s">
        <v>2273</v>
      </c>
      <c r="C6577" s="256" t="s">
        <v>2532</v>
      </c>
      <c r="D6577" s="255" t="s">
        <v>229</v>
      </c>
      <c r="E6577" s="255" t="s">
        <v>2533</v>
      </c>
      <c r="F6577" s="518" t="s">
        <v>2283</v>
      </c>
      <c r="G6577" s="518"/>
      <c r="H6577" s="257" t="s">
        <v>2378</v>
      </c>
      <c r="I6577" s="258">
        <v>0.12</v>
      </c>
      <c r="J6577" s="258">
        <v>0</v>
      </c>
      <c r="K6577" s="259">
        <v>9.32</v>
      </c>
      <c r="L6577" s="259">
        <v>1.1200000000000001</v>
      </c>
    </row>
    <row r="6578" spans="2:12" ht="25.5" x14ac:dyDescent="0.25">
      <c r="B6578" s="255" t="s">
        <v>2273</v>
      </c>
      <c r="C6578" s="256" t="s">
        <v>2504</v>
      </c>
      <c r="D6578" s="255" t="s">
        <v>229</v>
      </c>
      <c r="E6578" s="255" t="s">
        <v>2505</v>
      </c>
      <c r="F6578" s="518" t="s">
        <v>2283</v>
      </c>
      <c r="G6578" s="518"/>
      <c r="H6578" s="257" t="s">
        <v>268</v>
      </c>
      <c r="I6578" s="258">
        <v>0.1</v>
      </c>
      <c r="J6578" s="258">
        <v>0</v>
      </c>
      <c r="K6578" s="259">
        <v>1.1200000000000001</v>
      </c>
      <c r="L6578" s="259">
        <v>0.11</v>
      </c>
    </row>
    <row r="6579" spans="2:12" ht="25.5" x14ac:dyDescent="0.25">
      <c r="B6579" s="255" t="s">
        <v>2273</v>
      </c>
      <c r="C6579" s="256" t="s">
        <v>2171</v>
      </c>
      <c r="D6579" s="255" t="s">
        <v>229</v>
      </c>
      <c r="E6579" s="255" t="s">
        <v>2172</v>
      </c>
      <c r="F6579" s="518" t="s">
        <v>2162</v>
      </c>
      <c r="G6579" s="518"/>
      <c r="H6579" s="257" t="s">
        <v>231</v>
      </c>
      <c r="I6579" s="258">
        <v>0.26</v>
      </c>
      <c r="J6579" s="258">
        <v>0</v>
      </c>
      <c r="K6579" s="259">
        <v>23.41</v>
      </c>
      <c r="L6579" s="259">
        <v>6.09</v>
      </c>
    </row>
    <row r="6580" spans="2:12" ht="25.5" x14ac:dyDescent="0.25">
      <c r="B6580" s="255" t="s">
        <v>2273</v>
      </c>
      <c r="C6580" s="256" t="s">
        <v>2163</v>
      </c>
      <c r="D6580" s="255" t="s">
        <v>229</v>
      </c>
      <c r="E6580" s="255" t="s">
        <v>2164</v>
      </c>
      <c r="F6580" s="518" t="s">
        <v>2162</v>
      </c>
      <c r="G6580" s="518"/>
      <c r="H6580" s="257" t="s">
        <v>231</v>
      </c>
      <c r="I6580" s="258">
        <v>9.2799999999999994E-2</v>
      </c>
      <c r="J6580" s="258">
        <v>0</v>
      </c>
      <c r="K6580" s="259">
        <v>16.78</v>
      </c>
      <c r="L6580" s="259">
        <v>1.56</v>
      </c>
    </row>
    <row r="6581" spans="2:12" ht="25.5" x14ac:dyDescent="0.25">
      <c r="B6581" s="255" t="s">
        <v>2273</v>
      </c>
      <c r="C6581" s="256" t="s">
        <v>2940</v>
      </c>
      <c r="D6581" s="255" t="s">
        <v>229</v>
      </c>
      <c r="E6581" s="255" t="s">
        <v>2941</v>
      </c>
      <c r="F6581" s="518" t="s">
        <v>2283</v>
      </c>
      <c r="G6581" s="518"/>
      <c r="H6581" s="257" t="s">
        <v>360</v>
      </c>
      <c r="I6581" s="258">
        <v>1.0326</v>
      </c>
      <c r="J6581" s="258">
        <v>0</v>
      </c>
      <c r="K6581" s="259">
        <v>4.88</v>
      </c>
      <c r="L6581" s="259">
        <v>5.04</v>
      </c>
    </row>
    <row r="6582" spans="2:12" ht="25.5" x14ac:dyDescent="0.25">
      <c r="B6582" s="260"/>
      <c r="C6582" s="260"/>
      <c r="D6582" s="260"/>
      <c r="E6582" s="260"/>
      <c r="F6582" s="260"/>
      <c r="G6582" s="260" t="s">
        <v>2274</v>
      </c>
      <c r="H6582" s="261">
        <v>3.92</v>
      </c>
      <c r="I6582" s="260" t="s">
        <v>2275</v>
      </c>
      <c r="J6582" s="261">
        <v>3.71</v>
      </c>
      <c r="K6582" s="260" t="s">
        <v>2276</v>
      </c>
      <c r="L6582" s="261">
        <v>7.63</v>
      </c>
    </row>
    <row r="6583" spans="2:12" ht="25.5" x14ac:dyDescent="0.25">
      <c r="B6583" s="260"/>
      <c r="C6583" s="260"/>
      <c r="D6583" s="260"/>
      <c r="E6583" s="260"/>
      <c r="F6583" s="260"/>
      <c r="G6583" s="260" t="s">
        <v>2277</v>
      </c>
      <c r="H6583" s="261">
        <v>0</v>
      </c>
      <c r="I6583" s="519"/>
      <c r="J6583" s="519" t="s">
        <v>2278</v>
      </c>
      <c r="K6583" s="260"/>
      <c r="L6583" s="261">
        <v>13.88</v>
      </c>
    </row>
    <row r="6584" spans="2:12" ht="13.5" thickBot="1" x14ac:dyDescent="0.3">
      <c r="B6584" s="222"/>
      <c r="C6584" s="222"/>
      <c r="D6584" s="222"/>
      <c r="E6584" s="222"/>
      <c r="F6584" s="222"/>
      <c r="G6584" s="222"/>
      <c r="H6584" s="222"/>
      <c r="I6584" s="222" t="s">
        <v>2279</v>
      </c>
      <c r="J6584" s="262" t="s">
        <v>2072</v>
      </c>
      <c r="K6584" s="222" t="s">
        <v>2280</v>
      </c>
      <c r="L6584" s="263">
        <v>11175.9</v>
      </c>
    </row>
    <row r="6585" spans="2:12" ht="13.5" thickTop="1" x14ac:dyDescent="0.25">
      <c r="B6585" s="264"/>
      <c r="C6585" s="264"/>
      <c r="D6585" s="264"/>
      <c r="E6585" s="264"/>
      <c r="F6585" s="264"/>
      <c r="G6585" s="264"/>
      <c r="H6585" s="264"/>
      <c r="I6585" s="264"/>
      <c r="J6585" s="264"/>
      <c r="K6585" s="264"/>
      <c r="L6585" s="264"/>
    </row>
    <row r="6586" spans="2:12" x14ac:dyDescent="0.25">
      <c r="B6586" s="244" t="s">
        <v>1907</v>
      </c>
      <c r="C6586" s="244"/>
      <c r="D6586" s="244"/>
      <c r="E6586" s="244" t="s">
        <v>1908</v>
      </c>
      <c r="F6586" s="244"/>
      <c r="G6586" s="525"/>
      <c r="H6586" s="525"/>
      <c r="I6586" s="244"/>
      <c r="J6586" s="245"/>
      <c r="K6586" s="244"/>
      <c r="L6586" s="246">
        <v>496.14</v>
      </c>
    </row>
    <row r="6587" spans="2:12" ht="15" x14ac:dyDescent="0.25">
      <c r="B6587" s="247" t="s">
        <v>1909</v>
      </c>
      <c r="C6587" s="248" t="s">
        <v>24</v>
      </c>
      <c r="D6587" s="247" t="s">
        <v>50</v>
      </c>
      <c r="E6587" s="247" t="s">
        <v>45</v>
      </c>
      <c r="F6587" s="520" t="s">
        <v>2152</v>
      </c>
      <c r="G6587" s="520"/>
      <c r="H6587" s="249" t="s">
        <v>39</v>
      </c>
      <c r="I6587" s="248" t="s">
        <v>41</v>
      </c>
      <c r="J6587" s="248" t="s">
        <v>2271</v>
      </c>
      <c r="K6587" s="248" t="s">
        <v>82</v>
      </c>
      <c r="L6587" s="248" t="s">
        <v>40</v>
      </c>
    </row>
    <row r="6588" spans="2:12" ht="25.5" x14ac:dyDescent="0.25">
      <c r="B6588" s="250" t="s">
        <v>2272</v>
      </c>
      <c r="C6588" s="251" t="s">
        <v>1910</v>
      </c>
      <c r="D6588" s="250" t="s">
        <v>229</v>
      </c>
      <c r="E6588" s="250" t="s">
        <v>1911</v>
      </c>
      <c r="F6588" s="521">
        <v>2617</v>
      </c>
      <c r="G6588" s="521"/>
      <c r="H6588" s="252" t="s">
        <v>240</v>
      </c>
      <c r="I6588" s="253">
        <v>1</v>
      </c>
      <c r="J6588" s="254"/>
      <c r="K6588" s="254">
        <v>41.01</v>
      </c>
      <c r="L6588" s="254">
        <v>41.01</v>
      </c>
    </row>
    <row r="6589" spans="2:12" ht="25.5" x14ac:dyDescent="0.25">
      <c r="B6589" s="255" t="s">
        <v>2273</v>
      </c>
      <c r="C6589" s="256" t="s">
        <v>3129</v>
      </c>
      <c r="D6589" s="255" t="s">
        <v>229</v>
      </c>
      <c r="E6589" s="255" t="s">
        <v>3130</v>
      </c>
      <c r="F6589" s="518" t="s">
        <v>2283</v>
      </c>
      <c r="G6589" s="518"/>
      <c r="H6589" s="257" t="s">
        <v>2378</v>
      </c>
      <c r="I6589" s="258">
        <v>0.1908</v>
      </c>
      <c r="J6589" s="258">
        <v>0</v>
      </c>
      <c r="K6589" s="259">
        <v>15.55</v>
      </c>
      <c r="L6589" s="259">
        <v>2.97</v>
      </c>
    </row>
    <row r="6590" spans="2:12" ht="25.5" x14ac:dyDescent="0.25">
      <c r="B6590" s="255" t="s">
        <v>2273</v>
      </c>
      <c r="C6590" s="256" t="s">
        <v>2171</v>
      </c>
      <c r="D6590" s="255" t="s">
        <v>229</v>
      </c>
      <c r="E6590" s="255" t="s">
        <v>2172</v>
      </c>
      <c r="F6590" s="518" t="s">
        <v>2162</v>
      </c>
      <c r="G6590" s="518"/>
      <c r="H6590" s="257" t="s">
        <v>231</v>
      </c>
      <c r="I6590" s="258">
        <v>0.27529999999999999</v>
      </c>
      <c r="J6590" s="258">
        <v>0</v>
      </c>
      <c r="K6590" s="259">
        <v>23.41</v>
      </c>
      <c r="L6590" s="259">
        <v>6.44</v>
      </c>
    </row>
    <row r="6591" spans="2:12" ht="25.5" x14ac:dyDescent="0.25">
      <c r="B6591" s="255" t="s">
        <v>2273</v>
      </c>
      <c r="C6591" s="256" t="s">
        <v>2163</v>
      </c>
      <c r="D6591" s="255" t="s">
        <v>229</v>
      </c>
      <c r="E6591" s="255" t="s">
        <v>2164</v>
      </c>
      <c r="F6591" s="518" t="s">
        <v>2162</v>
      </c>
      <c r="G6591" s="518"/>
      <c r="H6591" s="257" t="s">
        <v>231</v>
      </c>
      <c r="I6591" s="258">
        <v>8.2199999999999995E-2</v>
      </c>
      <c r="J6591" s="258">
        <v>0</v>
      </c>
      <c r="K6591" s="259">
        <v>16.78</v>
      </c>
      <c r="L6591" s="259">
        <v>1.38</v>
      </c>
    </row>
    <row r="6592" spans="2:12" ht="25.5" x14ac:dyDescent="0.25">
      <c r="B6592" s="255" t="s">
        <v>2273</v>
      </c>
      <c r="C6592" s="256" t="s">
        <v>3131</v>
      </c>
      <c r="D6592" s="255" t="s">
        <v>229</v>
      </c>
      <c r="E6592" s="255" t="s">
        <v>3132</v>
      </c>
      <c r="F6592" s="518" t="s">
        <v>2283</v>
      </c>
      <c r="G6592" s="518"/>
      <c r="H6592" s="257" t="s">
        <v>292</v>
      </c>
      <c r="I6592" s="258">
        <v>0.55549999999999999</v>
      </c>
      <c r="J6592" s="258">
        <v>0</v>
      </c>
      <c r="K6592" s="259">
        <v>0.11</v>
      </c>
      <c r="L6592" s="259">
        <v>0.06</v>
      </c>
    </row>
    <row r="6593" spans="2:12" ht="25.5" x14ac:dyDescent="0.25">
      <c r="B6593" s="255" t="s">
        <v>2273</v>
      </c>
      <c r="C6593" s="256" t="s">
        <v>3133</v>
      </c>
      <c r="D6593" s="255" t="s">
        <v>229</v>
      </c>
      <c r="E6593" s="255" t="s">
        <v>3134</v>
      </c>
      <c r="F6593" s="518" t="s">
        <v>2283</v>
      </c>
      <c r="G6593" s="518"/>
      <c r="H6593" s="257" t="s">
        <v>240</v>
      </c>
      <c r="I6593" s="258">
        <v>0.1</v>
      </c>
      <c r="J6593" s="258">
        <v>0</v>
      </c>
      <c r="K6593" s="259">
        <v>301.82</v>
      </c>
      <c r="L6593" s="259">
        <v>30.18</v>
      </c>
    </row>
    <row r="6594" spans="2:12" ht="25.5" x14ac:dyDescent="0.25">
      <c r="B6594" s="260"/>
      <c r="C6594" s="260"/>
      <c r="D6594" s="260"/>
      <c r="E6594" s="260"/>
      <c r="F6594" s="260"/>
      <c r="G6594" s="260" t="s">
        <v>2274</v>
      </c>
      <c r="H6594" s="261">
        <v>4.01</v>
      </c>
      <c r="I6594" s="260" t="s">
        <v>2275</v>
      </c>
      <c r="J6594" s="261">
        <v>3.8</v>
      </c>
      <c r="K6594" s="260" t="s">
        <v>2276</v>
      </c>
      <c r="L6594" s="261">
        <v>7.81</v>
      </c>
    </row>
    <row r="6595" spans="2:12" ht="25.5" x14ac:dyDescent="0.25">
      <c r="B6595" s="260"/>
      <c r="C6595" s="260"/>
      <c r="D6595" s="260"/>
      <c r="E6595" s="260"/>
      <c r="F6595" s="260"/>
      <c r="G6595" s="260" t="s">
        <v>2277</v>
      </c>
      <c r="H6595" s="261">
        <v>0</v>
      </c>
      <c r="I6595" s="519"/>
      <c r="J6595" s="519" t="s">
        <v>2278</v>
      </c>
      <c r="K6595" s="260"/>
      <c r="L6595" s="261">
        <v>41.01</v>
      </c>
    </row>
    <row r="6596" spans="2:12" ht="13.5" thickBot="1" x14ac:dyDescent="0.3">
      <c r="B6596" s="222"/>
      <c r="C6596" s="222"/>
      <c r="D6596" s="222"/>
      <c r="E6596" s="222"/>
      <c r="F6596" s="222"/>
      <c r="G6596" s="222"/>
      <c r="H6596" s="222"/>
      <c r="I6596" s="222" t="s">
        <v>2279</v>
      </c>
      <c r="J6596" s="262" t="s">
        <v>2728</v>
      </c>
      <c r="K6596" s="222" t="s">
        <v>2280</v>
      </c>
      <c r="L6596" s="263">
        <v>246.06</v>
      </c>
    </row>
    <row r="6597" spans="2:12" ht="13.5" thickTop="1" x14ac:dyDescent="0.25">
      <c r="B6597" s="264"/>
      <c r="C6597" s="264"/>
      <c r="D6597" s="264"/>
      <c r="E6597" s="264"/>
      <c r="F6597" s="264"/>
      <c r="G6597" s="264"/>
      <c r="H6597" s="264"/>
      <c r="I6597" s="264"/>
      <c r="J6597" s="264"/>
      <c r="K6597" s="264"/>
      <c r="L6597" s="264"/>
    </row>
    <row r="6598" spans="2:12" ht="15" x14ac:dyDescent="0.25">
      <c r="B6598" s="247" t="s">
        <v>1912</v>
      </c>
      <c r="C6598" s="248" t="s">
        <v>24</v>
      </c>
      <c r="D6598" s="247" t="s">
        <v>50</v>
      </c>
      <c r="E6598" s="247" t="s">
        <v>45</v>
      </c>
      <c r="F6598" s="520" t="s">
        <v>2152</v>
      </c>
      <c r="G6598" s="520"/>
      <c r="H6598" s="249" t="s">
        <v>39</v>
      </c>
      <c r="I6598" s="248" t="s">
        <v>41</v>
      </c>
      <c r="J6598" s="248" t="s">
        <v>2271</v>
      </c>
      <c r="K6598" s="248" t="s">
        <v>82</v>
      </c>
      <c r="L6598" s="248" t="s">
        <v>40</v>
      </c>
    </row>
    <row r="6599" spans="2:12" ht="38.25" x14ac:dyDescent="0.25">
      <c r="B6599" s="250" t="s">
        <v>2272</v>
      </c>
      <c r="C6599" s="251" t="s">
        <v>1913</v>
      </c>
      <c r="D6599" s="250" t="s">
        <v>229</v>
      </c>
      <c r="E6599" s="250" t="s">
        <v>1914</v>
      </c>
      <c r="F6599" s="521">
        <v>2617</v>
      </c>
      <c r="G6599" s="521"/>
      <c r="H6599" s="252" t="s">
        <v>268</v>
      </c>
      <c r="I6599" s="253">
        <v>1</v>
      </c>
      <c r="J6599" s="254"/>
      <c r="K6599" s="254">
        <v>47.24</v>
      </c>
      <c r="L6599" s="254">
        <v>47.24</v>
      </c>
    </row>
    <row r="6600" spans="2:12" ht="25.5" x14ac:dyDescent="0.25">
      <c r="B6600" s="255" t="s">
        <v>2273</v>
      </c>
      <c r="C6600" s="256" t="s">
        <v>2163</v>
      </c>
      <c r="D6600" s="255" t="s">
        <v>229</v>
      </c>
      <c r="E6600" s="255" t="s">
        <v>2164</v>
      </c>
      <c r="F6600" s="518" t="s">
        <v>2162</v>
      </c>
      <c r="G6600" s="518"/>
      <c r="H6600" s="257" t="s">
        <v>231</v>
      </c>
      <c r="I6600" s="258">
        <v>0.11840000000000001</v>
      </c>
      <c r="J6600" s="258">
        <v>0</v>
      </c>
      <c r="K6600" s="259">
        <v>16.78</v>
      </c>
      <c r="L6600" s="259">
        <v>1.99</v>
      </c>
    </row>
    <row r="6601" spans="2:12" ht="25.5" x14ac:dyDescent="0.25">
      <c r="B6601" s="255" t="s">
        <v>2273</v>
      </c>
      <c r="C6601" s="256" t="s">
        <v>3131</v>
      </c>
      <c r="D6601" s="255" t="s">
        <v>229</v>
      </c>
      <c r="E6601" s="255" t="s">
        <v>3132</v>
      </c>
      <c r="F6601" s="518" t="s">
        <v>2283</v>
      </c>
      <c r="G6601" s="518"/>
      <c r="H6601" s="257" t="s">
        <v>292</v>
      </c>
      <c r="I6601" s="258">
        <v>0.8</v>
      </c>
      <c r="J6601" s="258">
        <v>0</v>
      </c>
      <c r="K6601" s="259">
        <v>0.11</v>
      </c>
      <c r="L6601" s="259">
        <v>0.09</v>
      </c>
    </row>
    <row r="6602" spans="2:12" ht="38.25" x14ac:dyDescent="0.25">
      <c r="B6602" s="255" t="s">
        <v>2273</v>
      </c>
      <c r="C6602" s="256" t="s">
        <v>3135</v>
      </c>
      <c r="D6602" s="255" t="s">
        <v>229</v>
      </c>
      <c r="E6602" s="255" t="s">
        <v>3136</v>
      </c>
      <c r="F6602" s="518" t="s">
        <v>2283</v>
      </c>
      <c r="G6602" s="518"/>
      <c r="H6602" s="257" t="s">
        <v>268</v>
      </c>
      <c r="I6602" s="258">
        <v>0.1</v>
      </c>
      <c r="J6602" s="258">
        <v>0</v>
      </c>
      <c r="K6602" s="259">
        <v>383.72</v>
      </c>
      <c r="L6602" s="259">
        <v>38.369999999999997</v>
      </c>
    </row>
    <row r="6603" spans="2:12" ht="25.5" x14ac:dyDescent="0.25">
      <c r="B6603" s="255" t="s">
        <v>2273</v>
      </c>
      <c r="C6603" s="256" t="s">
        <v>2171</v>
      </c>
      <c r="D6603" s="255" t="s">
        <v>229</v>
      </c>
      <c r="E6603" s="255" t="s">
        <v>2172</v>
      </c>
      <c r="F6603" s="518" t="s">
        <v>2162</v>
      </c>
      <c r="G6603" s="518"/>
      <c r="H6603" s="257" t="s">
        <v>231</v>
      </c>
      <c r="I6603" s="258">
        <v>0.19950000000000001</v>
      </c>
      <c r="J6603" s="258">
        <v>0</v>
      </c>
      <c r="K6603" s="259">
        <v>23.41</v>
      </c>
      <c r="L6603" s="259">
        <v>4.67</v>
      </c>
    </row>
    <row r="6604" spans="2:12" ht="25.5" x14ac:dyDescent="0.25">
      <c r="B6604" s="255" t="s">
        <v>2273</v>
      </c>
      <c r="C6604" s="256" t="s">
        <v>3129</v>
      </c>
      <c r="D6604" s="255" t="s">
        <v>229</v>
      </c>
      <c r="E6604" s="255" t="s">
        <v>3130</v>
      </c>
      <c r="F6604" s="518" t="s">
        <v>2283</v>
      </c>
      <c r="G6604" s="518"/>
      <c r="H6604" s="257" t="s">
        <v>2378</v>
      </c>
      <c r="I6604" s="258">
        <v>0.13819999999999999</v>
      </c>
      <c r="J6604" s="258">
        <v>0</v>
      </c>
      <c r="K6604" s="259">
        <v>15.55</v>
      </c>
      <c r="L6604" s="259">
        <v>2.15</v>
      </c>
    </row>
    <row r="6605" spans="2:12" ht="25.5" x14ac:dyDescent="0.25">
      <c r="B6605" s="260"/>
      <c r="C6605" s="260"/>
      <c r="D6605" s="260"/>
      <c r="E6605" s="260"/>
      <c r="F6605" s="260"/>
      <c r="G6605" s="260" t="s">
        <v>2274</v>
      </c>
      <c r="H6605" s="261">
        <v>3.42</v>
      </c>
      <c r="I6605" s="260" t="s">
        <v>2275</v>
      </c>
      <c r="J6605" s="261">
        <v>3.23</v>
      </c>
      <c r="K6605" s="260" t="s">
        <v>2276</v>
      </c>
      <c r="L6605" s="261">
        <v>6.65</v>
      </c>
    </row>
    <row r="6606" spans="2:12" ht="25.5" x14ac:dyDescent="0.25">
      <c r="B6606" s="260"/>
      <c r="C6606" s="260"/>
      <c r="D6606" s="260"/>
      <c r="E6606" s="260"/>
      <c r="F6606" s="260"/>
      <c r="G6606" s="260" t="s">
        <v>2277</v>
      </c>
      <c r="H6606" s="261">
        <v>0</v>
      </c>
      <c r="I6606" s="519"/>
      <c r="J6606" s="519" t="s">
        <v>2278</v>
      </c>
      <c r="K6606" s="260"/>
      <c r="L6606" s="261">
        <v>47.24</v>
      </c>
    </row>
    <row r="6607" spans="2:12" ht="13.5" thickBot="1" x14ac:dyDescent="0.3">
      <c r="B6607" s="222"/>
      <c r="C6607" s="222"/>
      <c r="D6607" s="222"/>
      <c r="E6607" s="222"/>
      <c r="F6607" s="222"/>
      <c r="G6607" s="222"/>
      <c r="H6607" s="222"/>
      <c r="I6607" s="222" t="s">
        <v>2279</v>
      </c>
      <c r="J6607" s="262" t="s">
        <v>2695</v>
      </c>
      <c r="K6607" s="222" t="s">
        <v>2280</v>
      </c>
      <c r="L6607" s="263">
        <v>94.48</v>
      </c>
    </row>
    <row r="6608" spans="2:12" ht="13.5" thickTop="1" x14ac:dyDescent="0.25">
      <c r="B6608" s="264"/>
      <c r="C6608" s="264"/>
      <c r="D6608" s="264"/>
      <c r="E6608" s="264"/>
      <c r="F6608" s="264"/>
      <c r="G6608" s="264"/>
      <c r="H6608" s="264"/>
      <c r="I6608" s="264"/>
      <c r="J6608" s="264"/>
      <c r="K6608" s="264"/>
      <c r="L6608" s="264"/>
    </row>
    <row r="6609" spans="2:12" ht="15" x14ac:dyDescent="0.25">
      <c r="B6609" s="247" t="s">
        <v>1915</v>
      </c>
      <c r="C6609" s="248" t="s">
        <v>24</v>
      </c>
      <c r="D6609" s="247" t="s">
        <v>50</v>
      </c>
      <c r="E6609" s="247" t="s">
        <v>45</v>
      </c>
      <c r="F6609" s="520" t="s">
        <v>2152</v>
      </c>
      <c r="G6609" s="520"/>
      <c r="H6609" s="249" t="s">
        <v>39</v>
      </c>
      <c r="I6609" s="248" t="s">
        <v>41</v>
      </c>
      <c r="J6609" s="248" t="s">
        <v>2271</v>
      </c>
      <c r="K6609" s="248" t="s">
        <v>82</v>
      </c>
      <c r="L6609" s="248" t="s">
        <v>40</v>
      </c>
    </row>
    <row r="6610" spans="2:12" ht="38.25" x14ac:dyDescent="0.25">
      <c r="B6610" s="250" t="s">
        <v>2272</v>
      </c>
      <c r="C6610" s="251" t="s">
        <v>1916</v>
      </c>
      <c r="D6610" s="250" t="s">
        <v>434</v>
      </c>
      <c r="E6610" s="250" t="s">
        <v>1917</v>
      </c>
      <c r="F6610" s="521" t="s">
        <v>3104</v>
      </c>
      <c r="G6610" s="521"/>
      <c r="H6610" s="252" t="s">
        <v>628</v>
      </c>
      <c r="I6610" s="253">
        <v>1</v>
      </c>
      <c r="J6610" s="254"/>
      <c r="K6610" s="254">
        <v>3.89</v>
      </c>
      <c r="L6610" s="254">
        <v>3.89</v>
      </c>
    </row>
    <row r="6611" spans="2:12" ht="25.5" x14ac:dyDescent="0.25">
      <c r="B6611" s="255" t="s">
        <v>2273</v>
      </c>
      <c r="C6611" s="256" t="s">
        <v>2543</v>
      </c>
      <c r="D6611" s="255" t="s">
        <v>229</v>
      </c>
      <c r="E6611" s="255" t="s">
        <v>2544</v>
      </c>
      <c r="F6611" s="518" t="s">
        <v>2283</v>
      </c>
      <c r="G6611" s="518"/>
      <c r="H6611" s="257" t="s">
        <v>2378</v>
      </c>
      <c r="I6611" s="258">
        <v>4.2999999999999997E-2</v>
      </c>
      <c r="J6611" s="258">
        <v>0</v>
      </c>
      <c r="K6611" s="259">
        <v>24.44</v>
      </c>
      <c r="L6611" s="259">
        <v>1.05</v>
      </c>
    </row>
    <row r="6612" spans="2:12" ht="25.5" x14ac:dyDescent="0.25">
      <c r="B6612" s="255" t="s">
        <v>2273</v>
      </c>
      <c r="C6612" s="256" t="s">
        <v>2171</v>
      </c>
      <c r="D6612" s="255" t="s">
        <v>229</v>
      </c>
      <c r="E6612" s="255" t="s">
        <v>2172</v>
      </c>
      <c r="F6612" s="518" t="s">
        <v>2162</v>
      </c>
      <c r="G6612" s="518"/>
      <c r="H6612" s="257" t="s">
        <v>231</v>
      </c>
      <c r="I6612" s="258">
        <v>8.3000000000000004E-2</v>
      </c>
      <c r="J6612" s="258">
        <v>0</v>
      </c>
      <c r="K6612" s="259">
        <v>23.41</v>
      </c>
      <c r="L6612" s="259">
        <v>1.94</v>
      </c>
    </row>
    <row r="6613" spans="2:12" ht="25.5" x14ac:dyDescent="0.25">
      <c r="B6613" s="255" t="s">
        <v>2273</v>
      </c>
      <c r="C6613" s="256" t="s">
        <v>2160</v>
      </c>
      <c r="D6613" s="255" t="s">
        <v>229</v>
      </c>
      <c r="E6613" s="255" t="s">
        <v>2161</v>
      </c>
      <c r="F6613" s="518" t="s">
        <v>2162</v>
      </c>
      <c r="G6613" s="518"/>
      <c r="H6613" s="257" t="s">
        <v>231</v>
      </c>
      <c r="I6613" s="258">
        <v>3.5000000000000003E-2</v>
      </c>
      <c r="J6613" s="258">
        <v>0</v>
      </c>
      <c r="K6613" s="259">
        <v>15.3</v>
      </c>
      <c r="L6613" s="259">
        <v>0.54</v>
      </c>
    </row>
    <row r="6614" spans="2:12" ht="25.5" x14ac:dyDescent="0.25">
      <c r="B6614" s="255" t="s">
        <v>2273</v>
      </c>
      <c r="C6614" s="256" t="s">
        <v>3137</v>
      </c>
      <c r="D6614" s="255" t="s">
        <v>434</v>
      </c>
      <c r="E6614" s="255" t="s">
        <v>4099</v>
      </c>
      <c r="F6614" s="518" t="s">
        <v>2283</v>
      </c>
      <c r="G6614" s="518"/>
      <c r="H6614" s="257" t="s">
        <v>428</v>
      </c>
      <c r="I6614" s="258">
        <v>0.04</v>
      </c>
      <c r="J6614" s="258">
        <v>0</v>
      </c>
      <c r="K6614" s="259">
        <v>9.44</v>
      </c>
      <c r="L6614" s="259">
        <v>0.38</v>
      </c>
    </row>
    <row r="6615" spans="2:12" ht="25.5" x14ac:dyDescent="0.25">
      <c r="B6615" s="260"/>
      <c r="C6615" s="260"/>
      <c r="D6615" s="260"/>
      <c r="E6615" s="260"/>
      <c r="F6615" s="260"/>
      <c r="G6615" s="260" t="s">
        <v>2274</v>
      </c>
      <c r="H6615" s="261">
        <v>1.27</v>
      </c>
      <c r="I6615" s="260" t="s">
        <v>2275</v>
      </c>
      <c r="J6615" s="261">
        <v>1.2</v>
      </c>
      <c r="K6615" s="260" t="s">
        <v>2276</v>
      </c>
      <c r="L6615" s="261">
        <v>2.4700000000000002</v>
      </c>
    </row>
    <row r="6616" spans="2:12" ht="25.5" x14ac:dyDescent="0.25">
      <c r="B6616" s="260"/>
      <c r="C6616" s="260"/>
      <c r="D6616" s="260"/>
      <c r="E6616" s="260"/>
      <c r="F6616" s="260"/>
      <c r="G6616" s="260" t="s">
        <v>2277</v>
      </c>
      <c r="H6616" s="261">
        <v>0</v>
      </c>
      <c r="I6616" s="519"/>
      <c r="J6616" s="519" t="s">
        <v>2278</v>
      </c>
      <c r="K6616" s="260"/>
      <c r="L6616" s="261">
        <v>3.89</v>
      </c>
    </row>
    <row r="6617" spans="2:12" ht="13.5" thickBot="1" x14ac:dyDescent="0.3">
      <c r="B6617" s="222"/>
      <c r="C6617" s="222"/>
      <c r="D6617" s="222"/>
      <c r="E6617" s="222"/>
      <c r="F6617" s="222"/>
      <c r="G6617" s="222"/>
      <c r="H6617" s="222"/>
      <c r="I6617" s="222" t="s">
        <v>2279</v>
      </c>
      <c r="J6617" s="262" t="s">
        <v>2919</v>
      </c>
      <c r="K6617" s="222" t="s">
        <v>2280</v>
      </c>
      <c r="L6617" s="263">
        <v>155.6</v>
      </c>
    </row>
    <row r="6618" spans="2:12" ht="13.5" thickTop="1" x14ac:dyDescent="0.25">
      <c r="B6618" s="264"/>
      <c r="C6618" s="264"/>
      <c r="D6618" s="264"/>
      <c r="E6618" s="264"/>
      <c r="F6618" s="264"/>
      <c r="G6618" s="264"/>
      <c r="H6618" s="264"/>
      <c r="I6618" s="264"/>
      <c r="J6618" s="264"/>
      <c r="K6618" s="264"/>
      <c r="L6618" s="264"/>
    </row>
    <row r="6619" spans="2:12" x14ac:dyDescent="0.25">
      <c r="B6619" s="244" t="s">
        <v>1918</v>
      </c>
      <c r="C6619" s="244"/>
      <c r="D6619" s="244"/>
      <c r="E6619" s="244" t="s">
        <v>1919</v>
      </c>
      <c r="F6619" s="244"/>
      <c r="G6619" s="525"/>
      <c r="H6619" s="525"/>
      <c r="I6619" s="244"/>
      <c r="J6619" s="245"/>
      <c r="K6619" s="244"/>
      <c r="L6619" s="246">
        <v>13769.81</v>
      </c>
    </row>
    <row r="6620" spans="2:12" ht="15" x14ac:dyDescent="0.25">
      <c r="B6620" s="247" t="s">
        <v>1920</v>
      </c>
      <c r="C6620" s="248" t="s">
        <v>24</v>
      </c>
      <c r="D6620" s="247" t="s">
        <v>50</v>
      </c>
      <c r="E6620" s="247" t="s">
        <v>45</v>
      </c>
      <c r="F6620" s="520" t="s">
        <v>2152</v>
      </c>
      <c r="G6620" s="520"/>
      <c r="H6620" s="249" t="s">
        <v>39</v>
      </c>
      <c r="I6620" s="248" t="s">
        <v>41</v>
      </c>
      <c r="J6620" s="248" t="s">
        <v>2271</v>
      </c>
      <c r="K6620" s="248" t="s">
        <v>82</v>
      </c>
      <c r="L6620" s="248" t="s">
        <v>40</v>
      </c>
    </row>
    <row r="6621" spans="2:12" ht="25.5" x14ac:dyDescent="0.25">
      <c r="B6621" s="250" t="s">
        <v>2272</v>
      </c>
      <c r="C6621" s="251" t="s">
        <v>1921</v>
      </c>
      <c r="D6621" s="250" t="s">
        <v>229</v>
      </c>
      <c r="E6621" s="250" t="s">
        <v>1922</v>
      </c>
      <c r="F6621" s="521">
        <v>2613</v>
      </c>
      <c r="G6621" s="521"/>
      <c r="H6621" s="252" t="s">
        <v>240</v>
      </c>
      <c r="I6621" s="253">
        <v>1</v>
      </c>
      <c r="J6621" s="254"/>
      <c r="K6621" s="254">
        <v>18.36</v>
      </c>
      <c r="L6621" s="254">
        <v>18.36</v>
      </c>
    </row>
    <row r="6622" spans="2:12" ht="25.5" x14ac:dyDescent="0.25">
      <c r="B6622" s="255" t="s">
        <v>2273</v>
      </c>
      <c r="C6622" s="256" t="s">
        <v>2171</v>
      </c>
      <c r="D6622" s="255" t="s">
        <v>229</v>
      </c>
      <c r="E6622" s="255" t="s">
        <v>2172</v>
      </c>
      <c r="F6622" s="518" t="s">
        <v>2162</v>
      </c>
      <c r="G6622" s="518"/>
      <c r="H6622" s="257" t="s">
        <v>231</v>
      </c>
      <c r="I6622" s="258">
        <v>0.35</v>
      </c>
      <c r="J6622" s="258">
        <v>0</v>
      </c>
      <c r="K6622" s="259">
        <v>23.41</v>
      </c>
      <c r="L6622" s="259">
        <v>8.19</v>
      </c>
    </row>
    <row r="6623" spans="2:12" ht="25.5" x14ac:dyDescent="0.25">
      <c r="B6623" s="255" t="s">
        <v>2273</v>
      </c>
      <c r="C6623" s="256" t="s">
        <v>2504</v>
      </c>
      <c r="D6623" s="255" t="s">
        <v>229</v>
      </c>
      <c r="E6623" s="255" t="s">
        <v>2505</v>
      </c>
      <c r="F6623" s="518" t="s">
        <v>2283</v>
      </c>
      <c r="G6623" s="518"/>
      <c r="H6623" s="257" t="s">
        <v>268</v>
      </c>
      <c r="I6623" s="258">
        <v>0.3</v>
      </c>
      <c r="J6623" s="258">
        <v>0</v>
      </c>
      <c r="K6623" s="259">
        <v>1.1200000000000001</v>
      </c>
      <c r="L6623" s="259">
        <v>0.34</v>
      </c>
    </row>
    <row r="6624" spans="2:12" ht="25.5" x14ac:dyDescent="0.25">
      <c r="B6624" s="255" t="s">
        <v>2273</v>
      </c>
      <c r="C6624" s="256" t="s">
        <v>2163</v>
      </c>
      <c r="D6624" s="255" t="s">
        <v>229</v>
      </c>
      <c r="E6624" s="255" t="s">
        <v>2164</v>
      </c>
      <c r="F6624" s="518" t="s">
        <v>2162</v>
      </c>
      <c r="G6624" s="518"/>
      <c r="H6624" s="257" t="s">
        <v>231</v>
      </c>
      <c r="I6624" s="258">
        <v>0.25</v>
      </c>
      <c r="J6624" s="258">
        <v>0</v>
      </c>
      <c r="K6624" s="259">
        <v>16.78</v>
      </c>
      <c r="L6624" s="259">
        <v>4.2</v>
      </c>
    </row>
    <row r="6625" spans="2:12" ht="25.5" x14ac:dyDescent="0.25">
      <c r="B6625" s="255" t="s">
        <v>2273</v>
      </c>
      <c r="C6625" s="256" t="s">
        <v>4100</v>
      </c>
      <c r="D6625" s="255" t="s">
        <v>229</v>
      </c>
      <c r="E6625" s="255" t="s">
        <v>4101</v>
      </c>
      <c r="F6625" s="518" t="s">
        <v>2283</v>
      </c>
      <c r="G6625" s="518"/>
      <c r="H6625" s="257" t="s">
        <v>360</v>
      </c>
      <c r="I6625" s="258">
        <v>0.75</v>
      </c>
      <c r="J6625" s="258">
        <v>0</v>
      </c>
      <c r="K6625" s="259">
        <v>7.54</v>
      </c>
      <c r="L6625" s="259">
        <v>5.66</v>
      </c>
    </row>
    <row r="6626" spans="2:12" ht="25.5" x14ac:dyDescent="0.25">
      <c r="B6626" s="260"/>
      <c r="C6626" s="260"/>
      <c r="D6626" s="260"/>
      <c r="E6626" s="260"/>
      <c r="F6626" s="260"/>
      <c r="G6626" s="260" t="s">
        <v>2274</v>
      </c>
      <c r="H6626" s="261">
        <v>6.36</v>
      </c>
      <c r="I6626" s="260" t="s">
        <v>2275</v>
      </c>
      <c r="J6626" s="261">
        <v>6.02</v>
      </c>
      <c r="K6626" s="260" t="s">
        <v>2276</v>
      </c>
      <c r="L6626" s="261">
        <v>12.38</v>
      </c>
    </row>
    <row r="6627" spans="2:12" ht="25.5" x14ac:dyDescent="0.25">
      <c r="B6627" s="260"/>
      <c r="C6627" s="260"/>
      <c r="D6627" s="260"/>
      <c r="E6627" s="260"/>
      <c r="F6627" s="260"/>
      <c r="G6627" s="260" t="s">
        <v>2277</v>
      </c>
      <c r="H6627" s="261">
        <v>0</v>
      </c>
      <c r="I6627" s="519"/>
      <c r="J6627" s="519" t="s">
        <v>2278</v>
      </c>
      <c r="K6627" s="260"/>
      <c r="L6627" s="261">
        <v>18.36</v>
      </c>
    </row>
    <row r="6628" spans="2:12" ht="13.5" thickBot="1" x14ac:dyDescent="0.3">
      <c r="B6628" s="222"/>
      <c r="C6628" s="222"/>
      <c r="D6628" s="222"/>
      <c r="E6628" s="222"/>
      <c r="F6628" s="222"/>
      <c r="G6628" s="222"/>
      <c r="H6628" s="222"/>
      <c r="I6628" s="222" t="s">
        <v>2279</v>
      </c>
      <c r="J6628" s="262" t="s">
        <v>2080</v>
      </c>
      <c r="K6628" s="222" t="s">
        <v>2280</v>
      </c>
      <c r="L6628" s="263">
        <v>7917.75</v>
      </c>
    </row>
    <row r="6629" spans="2:12" ht="13.5" thickTop="1" x14ac:dyDescent="0.25">
      <c r="B6629" s="264"/>
      <c r="C6629" s="264"/>
      <c r="D6629" s="264"/>
      <c r="E6629" s="264"/>
      <c r="F6629" s="264"/>
      <c r="G6629" s="264"/>
      <c r="H6629" s="264"/>
      <c r="I6629" s="264"/>
      <c r="J6629" s="264"/>
      <c r="K6629" s="264"/>
      <c r="L6629" s="264"/>
    </row>
    <row r="6630" spans="2:12" ht="15" x14ac:dyDescent="0.25">
      <c r="B6630" s="247" t="s">
        <v>1923</v>
      </c>
      <c r="C6630" s="248" t="s">
        <v>24</v>
      </c>
      <c r="D6630" s="247" t="s">
        <v>50</v>
      </c>
      <c r="E6630" s="247" t="s">
        <v>45</v>
      </c>
      <c r="F6630" s="520" t="s">
        <v>2152</v>
      </c>
      <c r="G6630" s="520"/>
      <c r="H6630" s="249" t="s">
        <v>39</v>
      </c>
      <c r="I6630" s="248" t="s">
        <v>41</v>
      </c>
      <c r="J6630" s="248" t="s">
        <v>2271</v>
      </c>
      <c r="K6630" s="248" t="s">
        <v>82</v>
      </c>
      <c r="L6630" s="248" t="s">
        <v>40</v>
      </c>
    </row>
    <row r="6631" spans="2:12" ht="25.5" x14ac:dyDescent="0.25">
      <c r="B6631" s="250" t="s">
        <v>2272</v>
      </c>
      <c r="C6631" s="251" t="s">
        <v>1902</v>
      </c>
      <c r="D6631" s="250" t="s">
        <v>229</v>
      </c>
      <c r="E6631" s="250" t="s">
        <v>1903</v>
      </c>
      <c r="F6631" s="521">
        <v>2610</v>
      </c>
      <c r="G6631" s="521"/>
      <c r="H6631" s="252" t="s">
        <v>240</v>
      </c>
      <c r="I6631" s="253">
        <v>1</v>
      </c>
      <c r="J6631" s="254"/>
      <c r="K6631" s="254">
        <v>13.57</v>
      </c>
      <c r="L6631" s="254">
        <v>13.57</v>
      </c>
    </row>
    <row r="6632" spans="2:12" ht="25.5" x14ac:dyDescent="0.25">
      <c r="B6632" s="255" t="s">
        <v>2273</v>
      </c>
      <c r="C6632" s="256" t="s">
        <v>2532</v>
      </c>
      <c r="D6632" s="255" t="s">
        <v>229</v>
      </c>
      <c r="E6632" s="255" t="s">
        <v>2533</v>
      </c>
      <c r="F6632" s="518" t="s">
        <v>2283</v>
      </c>
      <c r="G6632" s="518"/>
      <c r="H6632" s="257" t="s">
        <v>2378</v>
      </c>
      <c r="I6632" s="258">
        <v>0.12</v>
      </c>
      <c r="J6632" s="258">
        <v>0</v>
      </c>
      <c r="K6632" s="259">
        <v>9.32</v>
      </c>
      <c r="L6632" s="259">
        <v>1.1200000000000001</v>
      </c>
    </row>
    <row r="6633" spans="2:12" ht="25.5" x14ac:dyDescent="0.25">
      <c r="B6633" s="255" t="s">
        <v>2273</v>
      </c>
      <c r="C6633" s="256" t="s">
        <v>2163</v>
      </c>
      <c r="D6633" s="255" t="s">
        <v>229</v>
      </c>
      <c r="E6633" s="255" t="s">
        <v>2164</v>
      </c>
      <c r="F6633" s="518" t="s">
        <v>2162</v>
      </c>
      <c r="G6633" s="518"/>
      <c r="H6633" s="257" t="s">
        <v>231</v>
      </c>
      <c r="I6633" s="258">
        <v>8.2199999999999995E-2</v>
      </c>
      <c r="J6633" s="258">
        <v>0</v>
      </c>
      <c r="K6633" s="259">
        <v>16.78</v>
      </c>
      <c r="L6633" s="259">
        <v>1.38</v>
      </c>
    </row>
    <row r="6634" spans="2:12" ht="25.5" x14ac:dyDescent="0.25">
      <c r="B6634" s="255" t="s">
        <v>2273</v>
      </c>
      <c r="C6634" s="256" t="s">
        <v>2543</v>
      </c>
      <c r="D6634" s="255" t="s">
        <v>229</v>
      </c>
      <c r="E6634" s="255" t="s">
        <v>2544</v>
      </c>
      <c r="F6634" s="518" t="s">
        <v>2283</v>
      </c>
      <c r="G6634" s="518"/>
      <c r="H6634" s="257" t="s">
        <v>2378</v>
      </c>
      <c r="I6634" s="258">
        <v>0.16</v>
      </c>
      <c r="J6634" s="258">
        <v>0</v>
      </c>
      <c r="K6634" s="259">
        <v>24.44</v>
      </c>
      <c r="L6634" s="259">
        <v>3.91</v>
      </c>
    </row>
    <row r="6635" spans="2:12" ht="25.5" x14ac:dyDescent="0.25">
      <c r="B6635" s="255" t="s">
        <v>2273</v>
      </c>
      <c r="C6635" s="256" t="s">
        <v>2504</v>
      </c>
      <c r="D6635" s="255" t="s">
        <v>229</v>
      </c>
      <c r="E6635" s="255" t="s">
        <v>2505</v>
      </c>
      <c r="F6635" s="518" t="s">
        <v>2283</v>
      </c>
      <c r="G6635" s="518"/>
      <c r="H6635" s="257" t="s">
        <v>268</v>
      </c>
      <c r="I6635" s="258">
        <v>0.1</v>
      </c>
      <c r="J6635" s="258">
        <v>0</v>
      </c>
      <c r="K6635" s="259">
        <v>1.1200000000000001</v>
      </c>
      <c r="L6635" s="259">
        <v>0.11</v>
      </c>
    </row>
    <row r="6636" spans="2:12" ht="25.5" x14ac:dyDescent="0.25">
      <c r="B6636" s="255" t="s">
        <v>2273</v>
      </c>
      <c r="C6636" s="256" t="s">
        <v>2171</v>
      </c>
      <c r="D6636" s="255" t="s">
        <v>229</v>
      </c>
      <c r="E6636" s="255" t="s">
        <v>2172</v>
      </c>
      <c r="F6636" s="518" t="s">
        <v>2162</v>
      </c>
      <c r="G6636" s="518"/>
      <c r="H6636" s="257" t="s">
        <v>231</v>
      </c>
      <c r="I6636" s="258">
        <v>0.30209999999999998</v>
      </c>
      <c r="J6636" s="258">
        <v>0</v>
      </c>
      <c r="K6636" s="259">
        <v>23.41</v>
      </c>
      <c r="L6636" s="259">
        <v>7.07</v>
      </c>
    </row>
    <row r="6637" spans="2:12" ht="25.5" x14ac:dyDescent="0.25">
      <c r="B6637" s="260"/>
      <c r="C6637" s="260"/>
      <c r="D6637" s="260"/>
      <c r="E6637" s="260"/>
      <c r="F6637" s="260"/>
      <c r="G6637" s="260" t="s">
        <v>2274</v>
      </c>
      <c r="H6637" s="261">
        <v>4.33</v>
      </c>
      <c r="I6637" s="260" t="s">
        <v>2275</v>
      </c>
      <c r="J6637" s="261">
        <v>4.1100000000000003</v>
      </c>
      <c r="K6637" s="260" t="s">
        <v>2276</v>
      </c>
      <c r="L6637" s="261">
        <v>8.44</v>
      </c>
    </row>
    <row r="6638" spans="2:12" ht="25.5" x14ac:dyDescent="0.25">
      <c r="B6638" s="260"/>
      <c r="C6638" s="260"/>
      <c r="D6638" s="260"/>
      <c r="E6638" s="260"/>
      <c r="F6638" s="260"/>
      <c r="G6638" s="260" t="s">
        <v>2277</v>
      </c>
      <c r="H6638" s="261">
        <v>0</v>
      </c>
      <c r="I6638" s="519"/>
      <c r="J6638" s="519" t="s">
        <v>2278</v>
      </c>
      <c r="K6638" s="260"/>
      <c r="L6638" s="261">
        <v>13.57</v>
      </c>
    </row>
    <row r="6639" spans="2:12" ht="13.5" thickBot="1" x14ac:dyDescent="0.3">
      <c r="B6639" s="222"/>
      <c r="C6639" s="222"/>
      <c r="D6639" s="222"/>
      <c r="E6639" s="222"/>
      <c r="F6639" s="222"/>
      <c r="G6639" s="222"/>
      <c r="H6639" s="222"/>
      <c r="I6639" s="222" t="s">
        <v>2279</v>
      </c>
      <c r="J6639" s="262" t="s">
        <v>2080</v>
      </c>
      <c r="K6639" s="222" t="s">
        <v>2280</v>
      </c>
      <c r="L6639" s="263">
        <v>5852.06</v>
      </c>
    </row>
    <row r="6640" spans="2:12" ht="13.5" thickTop="1" x14ac:dyDescent="0.25">
      <c r="B6640" s="264"/>
      <c r="C6640" s="264"/>
      <c r="D6640" s="264"/>
      <c r="E6640" s="264"/>
      <c r="F6640" s="264"/>
      <c r="G6640" s="264"/>
      <c r="H6640" s="264"/>
      <c r="I6640" s="264"/>
      <c r="J6640" s="264"/>
      <c r="K6640" s="264"/>
      <c r="L6640" s="264"/>
    </row>
    <row r="6641" spans="2:12" x14ac:dyDescent="0.25">
      <c r="B6641" s="244" t="s">
        <v>1924</v>
      </c>
      <c r="C6641" s="244"/>
      <c r="D6641" s="244"/>
      <c r="E6641" s="244" t="s">
        <v>1925</v>
      </c>
      <c r="F6641" s="244"/>
      <c r="G6641" s="525"/>
      <c r="H6641" s="525"/>
      <c r="I6641" s="244"/>
      <c r="J6641" s="245"/>
      <c r="K6641" s="244"/>
      <c r="L6641" s="246">
        <v>14749.72</v>
      </c>
    </row>
    <row r="6642" spans="2:12" ht="15" x14ac:dyDescent="0.25">
      <c r="B6642" s="247" t="s">
        <v>1926</v>
      </c>
      <c r="C6642" s="248" t="s">
        <v>24</v>
      </c>
      <c r="D6642" s="247" t="s">
        <v>50</v>
      </c>
      <c r="E6642" s="247" t="s">
        <v>45</v>
      </c>
      <c r="F6642" s="520" t="s">
        <v>2152</v>
      </c>
      <c r="G6642" s="520"/>
      <c r="H6642" s="249" t="s">
        <v>39</v>
      </c>
      <c r="I6642" s="248" t="s">
        <v>41</v>
      </c>
      <c r="J6642" s="248" t="s">
        <v>82</v>
      </c>
      <c r="K6642" s="248" t="s">
        <v>40</v>
      </c>
      <c r="L6642"/>
    </row>
    <row r="6643" spans="2:12" ht="38.25" x14ac:dyDescent="0.25">
      <c r="B6643" s="250" t="s">
        <v>2272</v>
      </c>
      <c r="C6643" s="251" t="s">
        <v>1927</v>
      </c>
      <c r="D6643" s="250" t="s">
        <v>1928</v>
      </c>
      <c r="E6643" s="250" t="s">
        <v>1929</v>
      </c>
      <c r="F6643" s="521" t="s">
        <v>121</v>
      </c>
      <c r="G6643" s="521"/>
      <c r="H6643" s="252" t="s">
        <v>240</v>
      </c>
      <c r="I6643" s="253">
        <v>1</v>
      </c>
      <c r="J6643" s="254">
        <v>14.82</v>
      </c>
      <c r="K6643" s="254">
        <v>14.82</v>
      </c>
      <c r="L6643"/>
    </row>
    <row r="6644" spans="2:12" ht="15" x14ac:dyDescent="0.25">
      <c r="B6644" s="520" t="s">
        <v>46</v>
      </c>
      <c r="C6644" s="522" t="s">
        <v>24</v>
      </c>
      <c r="D6644" s="520" t="s">
        <v>50</v>
      </c>
      <c r="E6644" s="520" t="s">
        <v>2640</v>
      </c>
      <c r="F6644" s="522" t="s">
        <v>2154</v>
      </c>
      <c r="G6644" s="529" t="s">
        <v>2641</v>
      </c>
      <c r="H6644" s="522"/>
      <c r="I6644" s="529" t="s">
        <v>2638</v>
      </c>
      <c r="J6644" s="522"/>
      <c r="K6644" s="522" t="s">
        <v>2642</v>
      </c>
      <c r="L6644"/>
    </row>
    <row r="6645" spans="2:12" ht="30" x14ac:dyDescent="0.25">
      <c r="B6645" s="522"/>
      <c r="C6645" s="522"/>
      <c r="D6645" s="522"/>
      <c r="E6645" s="522"/>
      <c r="F6645" s="522"/>
      <c r="G6645" s="248" t="s">
        <v>2643</v>
      </c>
      <c r="H6645" s="248" t="s">
        <v>2644</v>
      </c>
      <c r="I6645" s="248" t="s">
        <v>2643</v>
      </c>
      <c r="J6645" s="248" t="s">
        <v>2644</v>
      </c>
      <c r="K6645" s="522"/>
      <c r="L6645"/>
    </row>
    <row r="6646" spans="2:12" ht="15" x14ac:dyDescent="0.25">
      <c r="B6646" s="255" t="s">
        <v>2273</v>
      </c>
      <c r="C6646" s="256" t="s">
        <v>4102</v>
      </c>
      <c r="D6646" s="255" t="s">
        <v>1928</v>
      </c>
      <c r="E6646" s="255" t="s">
        <v>4103</v>
      </c>
      <c r="F6646" s="258">
        <v>1</v>
      </c>
      <c r="G6646" s="259">
        <v>1</v>
      </c>
      <c r="H6646" s="259">
        <v>0</v>
      </c>
      <c r="I6646" s="270">
        <v>26.868099999999998</v>
      </c>
      <c r="J6646" s="270">
        <v>5.609</v>
      </c>
      <c r="K6646" s="270">
        <v>26.868099999999998</v>
      </c>
      <c r="L6646"/>
    </row>
    <row r="6647" spans="2:12" ht="25.5" x14ac:dyDescent="0.25">
      <c r="B6647" s="255" t="s">
        <v>2273</v>
      </c>
      <c r="C6647" s="256" t="s">
        <v>4104</v>
      </c>
      <c r="D6647" s="255" t="s">
        <v>1928</v>
      </c>
      <c r="E6647" s="255" t="s">
        <v>4105</v>
      </c>
      <c r="F6647" s="258">
        <v>1</v>
      </c>
      <c r="G6647" s="259">
        <v>1</v>
      </c>
      <c r="H6647" s="259">
        <v>0</v>
      </c>
      <c r="I6647" s="270">
        <v>46.336500000000001</v>
      </c>
      <c r="J6647" s="270">
        <v>40.574300000000001</v>
      </c>
      <c r="K6647" s="270">
        <v>46.336500000000001</v>
      </c>
      <c r="L6647"/>
    </row>
    <row r="6648" spans="2:12" ht="15" x14ac:dyDescent="0.25">
      <c r="B6648" s="526"/>
      <c r="C6648" s="526"/>
      <c r="D6648" s="526"/>
      <c r="E6648" s="526"/>
      <c r="F6648" s="526"/>
      <c r="G6648" s="526" t="s">
        <v>2645</v>
      </c>
      <c r="H6648" s="526"/>
      <c r="I6648" s="526"/>
      <c r="J6648" s="526"/>
      <c r="K6648" s="222">
        <v>73.204599999999999</v>
      </c>
      <c r="L6648"/>
    </row>
    <row r="6649" spans="2:12" ht="30" x14ac:dyDescent="0.25">
      <c r="B6649" s="247" t="s">
        <v>47</v>
      </c>
      <c r="C6649" s="248" t="s">
        <v>24</v>
      </c>
      <c r="D6649" s="247" t="s">
        <v>50</v>
      </c>
      <c r="E6649" s="247" t="s">
        <v>2162</v>
      </c>
      <c r="F6649" s="248" t="s">
        <v>2154</v>
      </c>
      <c r="G6649" s="522" t="s">
        <v>2638</v>
      </c>
      <c r="H6649" s="522"/>
      <c r="I6649" s="522"/>
      <c r="J6649" s="522"/>
      <c r="K6649" s="248" t="s">
        <v>2642</v>
      </c>
      <c r="L6649"/>
    </row>
    <row r="6650" spans="2:12" ht="25.5" x14ac:dyDescent="0.25">
      <c r="B6650" s="255" t="s">
        <v>2273</v>
      </c>
      <c r="C6650" s="256" t="s">
        <v>2163</v>
      </c>
      <c r="D6650" s="255" t="s">
        <v>229</v>
      </c>
      <c r="E6650" s="255" t="s">
        <v>2164</v>
      </c>
      <c r="F6650" s="258">
        <v>1</v>
      </c>
      <c r="G6650" s="255"/>
      <c r="H6650" s="255"/>
      <c r="I6650" s="255"/>
      <c r="J6650" s="270" t="s">
        <v>3305</v>
      </c>
      <c r="K6650" s="270" t="s">
        <v>3305</v>
      </c>
      <c r="L6650"/>
    </row>
    <row r="6651" spans="2:12" ht="25.5" x14ac:dyDescent="0.25">
      <c r="B6651" s="255" t="s">
        <v>2273</v>
      </c>
      <c r="C6651" s="256" t="s">
        <v>2171</v>
      </c>
      <c r="D6651" s="255" t="s">
        <v>229</v>
      </c>
      <c r="E6651" s="255" t="s">
        <v>2172</v>
      </c>
      <c r="F6651" s="258">
        <v>2</v>
      </c>
      <c r="G6651" s="255"/>
      <c r="H6651" s="255"/>
      <c r="I6651" s="255"/>
      <c r="J6651" s="270" t="s">
        <v>3307</v>
      </c>
      <c r="K6651" s="270" t="s">
        <v>4106</v>
      </c>
      <c r="L6651"/>
    </row>
    <row r="6652" spans="2:12" ht="15" x14ac:dyDescent="0.25">
      <c r="B6652" s="526"/>
      <c r="C6652" s="526"/>
      <c r="D6652" s="526"/>
      <c r="E6652" s="526"/>
      <c r="F6652" s="526"/>
      <c r="G6652" s="526" t="s">
        <v>4107</v>
      </c>
      <c r="H6652" s="526"/>
      <c r="I6652" s="526"/>
      <c r="J6652" s="526"/>
      <c r="K6652" s="222">
        <v>0</v>
      </c>
      <c r="L6652"/>
    </row>
    <row r="6653" spans="2:12" ht="15" x14ac:dyDescent="0.25">
      <c r="B6653" s="526"/>
      <c r="C6653" s="526"/>
      <c r="D6653" s="526"/>
      <c r="E6653" s="526"/>
      <c r="F6653" s="526"/>
      <c r="G6653" s="526" t="s">
        <v>2687</v>
      </c>
      <c r="H6653" s="526"/>
      <c r="I6653" s="526"/>
      <c r="J6653" s="526"/>
      <c r="K6653" s="222">
        <v>63.6</v>
      </c>
      <c r="L6653"/>
    </row>
    <row r="6654" spans="2:12" ht="15" x14ac:dyDescent="0.25">
      <c r="B6654" s="526"/>
      <c r="C6654" s="526"/>
      <c r="D6654" s="526"/>
      <c r="E6654" s="526"/>
      <c r="F6654" s="526"/>
      <c r="G6654" s="526" t="s">
        <v>2836</v>
      </c>
      <c r="H6654" s="526"/>
      <c r="I6654" s="526"/>
      <c r="J6654" s="526"/>
      <c r="K6654" s="222">
        <v>136.80459999999999</v>
      </c>
      <c r="L6654"/>
    </row>
    <row r="6655" spans="2:12" ht="15" x14ac:dyDescent="0.25">
      <c r="B6655" s="526"/>
      <c r="C6655" s="526"/>
      <c r="D6655" s="526"/>
      <c r="E6655" s="526"/>
      <c r="F6655" s="526"/>
      <c r="G6655" s="526" t="s">
        <v>2837</v>
      </c>
      <c r="H6655" s="526"/>
      <c r="I6655" s="526"/>
      <c r="J6655" s="526"/>
      <c r="K6655" s="222">
        <v>19.149999999999999</v>
      </c>
      <c r="L6655"/>
    </row>
    <row r="6656" spans="2:12" ht="15" x14ac:dyDescent="0.25">
      <c r="B6656" s="526"/>
      <c r="C6656" s="526"/>
      <c r="D6656" s="526"/>
      <c r="E6656" s="526"/>
      <c r="F6656" s="526"/>
      <c r="G6656" s="526" t="s">
        <v>2838</v>
      </c>
      <c r="H6656" s="526"/>
      <c r="I6656" s="526"/>
      <c r="J6656" s="526"/>
      <c r="K6656" s="222">
        <v>7.1437999999999997</v>
      </c>
      <c r="L6656"/>
    </row>
    <row r="6657" spans="2:12" ht="15" x14ac:dyDescent="0.25">
      <c r="B6657" s="526"/>
      <c r="C6657" s="526"/>
      <c r="D6657" s="526"/>
      <c r="E6657" s="526"/>
      <c r="F6657" s="526"/>
      <c r="G6657" s="526" t="s">
        <v>2839</v>
      </c>
      <c r="H6657" s="526"/>
      <c r="I6657" s="526"/>
      <c r="J6657" s="526"/>
      <c r="K6657" s="222">
        <v>0</v>
      </c>
      <c r="L6657"/>
    </row>
    <row r="6658" spans="2:12" ht="15" x14ac:dyDescent="0.25">
      <c r="B6658" s="526"/>
      <c r="C6658" s="526"/>
      <c r="D6658" s="526"/>
      <c r="E6658" s="526"/>
      <c r="F6658" s="526"/>
      <c r="G6658" s="526" t="s">
        <v>2840</v>
      </c>
      <c r="H6658" s="526"/>
      <c r="I6658" s="526"/>
      <c r="J6658" s="526"/>
      <c r="K6658" s="222">
        <v>0</v>
      </c>
      <c r="L6658"/>
    </row>
    <row r="6659" spans="2:12" ht="30" x14ac:dyDescent="0.25">
      <c r="B6659" s="520" t="s">
        <v>102</v>
      </c>
      <c r="C6659" s="522" t="s">
        <v>24</v>
      </c>
      <c r="D6659" s="520" t="s">
        <v>50</v>
      </c>
      <c r="E6659" s="520" t="s">
        <v>2636</v>
      </c>
      <c r="F6659" s="522" t="s">
        <v>2154</v>
      </c>
      <c r="G6659" s="248" t="s">
        <v>2153</v>
      </c>
      <c r="H6659" s="248" t="s">
        <v>2637</v>
      </c>
      <c r="I6659" s="248"/>
      <c r="J6659" s="248"/>
      <c r="K6659" s="248" t="s">
        <v>2638</v>
      </c>
      <c r="L6659"/>
    </row>
    <row r="6660" spans="2:12" ht="15" x14ac:dyDescent="0.25">
      <c r="B6660" s="255" t="s">
        <v>2273</v>
      </c>
      <c r="C6660" s="256" t="s">
        <v>4108</v>
      </c>
      <c r="D6660" s="255" t="s">
        <v>1928</v>
      </c>
      <c r="E6660" s="255" t="s">
        <v>4109</v>
      </c>
      <c r="F6660" s="258">
        <v>0.112</v>
      </c>
      <c r="G6660" s="257" t="s">
        <v>892</v>
      </c>
      <c r="H6660" s="527" t="s">
        <v>4110</v>
      </c>
      <c r="I6660" s="527"/>
      <c r="J6660" s="518"/>
      <c r="K6660" s="270" t="s">
        <v>4111</v>
      </c>
      <c r="L6660"/>
    </row>
    <row r="6661" spans="2:12" ht="15" x14ac:dyDescent="0.25">
      <c r="B6661" s="526"/>
      <c r="C6661" s="526"/>
      <c r="D6661" s="526"/>
      <c r="E6661" s="526"/>
      <c r="F6661" s="526"/>
      <c r="G6661" s="526" t="s">
        <v>2639</v>
      </c>
      <c r="H6661" s="526"/>
      <c r="I6661" s="526"/>
      <c r="J6661" s="526"/>
      <c r="K6661" s="222">
        <v>7.6759000000000004</v>
      </c>
      <c r="L6661"/>
    </row>
    <row r="6662" spans="2:12" ht="30" x14ac:dyDescent="0.25">
      <c r="B6662" s="247" t="s">
        <v>4112</v>
      </c>
      <c r="C6662" s="248" t="s">
        <v>4113</v>
      </c>
      <c r="D6662" s="247" t="s">
        <v>50</v>
      </c>
      <c r="E6662" s="247" t="s">
        <v>45</v>
      </c>
      <c r="F6662" s="248" t="s">
        <v>4114</v>
      </c>
      <c r="G6662" s="248" t="s">
        <v>2154</v>
      </c>
      <c r="H6662" s="249" t="s">
        <v>2153</v>
      </c>
      <c r="I6662" s="522" t="s">
        <v>2637</v>
      </c>
      <c r="J6662" s="522"/>
      <c r="K6662" s="248" t="s">
        <v>2638</v>
      </c>
      <c r="L6662"/>
    </row>
    <row r="6663" spans="2:12" ht="38.25" x14ac:dyDescent="0.25">
      <c r="B6663" s="265" t="s">
        <v>2272</v>
      </c>
      <c r="C6663" s="266" t="s">
        <v>4115</v>
      </c>
      <c r="D6663" s="265" t="s">
        <v>1928</v>
      </c>
      <c r="E6663" s="265" t="s">
        <v>4116</v>
      </c>
      <c r="F6663" s="266" t="s">
        <v>4117</v>
      </c>
      <c r="G6663" s="268">
        <v>1.1E-4</v>
      </c>
      <c r="H6663" s="267" t="s">
        <v>4118</v>
      </c>
      <c r="I6663" s="528">
        <v>29.07</v>
      </c>
      <c r="J6663" s="524"/>
      <c r="K6663" s="272">
        <v>3.2000000000000002E-3</v>
      </c>
      <c r="L6663"/>
    </row>
    <row r="6664" spans="2:12" ht="15" x14ac:dyDescent="0.25">
      <c r="B6664" s="526"/>
      <c r="C6664" s="526"/>
      <c r="D6664" s="526"/>
      <c r="E6664" s="526"/>
      <c r="F6664" s="526"/>
      <c r="G6664" s="526" t="s">
        <v>4119</v>
      </c>
      <c r="H6664" s="526"/>
      <c r="I6664" s="526"/>
      <c r="J6664" s="526"/>
      <c r="K6664" s="222">
        <v>3.2000000000000002E-3</v>
      </c>
      <c r="L6664"/>
    </row>
    <row r="6665" spans="2:12" ht="60" x14ac:dyDescent="0.25">
      <c r="B6665" s="247" t="s">
        <v>2635</v>
      </c>
      <c r="C6665" s="248" t="s">
        <v>4120</v>
      </c>
      <c r="D6665" s="247" t="s">
        <v>50</v>
      </c>
      <c r="E6665" s="247" t="s">
        <v>45</v>
      </c>
      <c r="F6665" s="248" t="s">
        <v>2154</v>
      </c>
      <c r="G6665" s="522" t="s">
        <v>4121</v>
      </c>
      <c r="H6665" s="529"/>
      <c r="I6665" s="522"/>
      <c r="J6665" s="522"/>
      <c r="K6665" s="248" t="s">
        <v>2638</v>
      </c>
      <c r="L6665"/>
    </row>
    <row r="6666" spans="2:12" ht="15" x14ac:dyDescent="0.25">
      <c r="B6666" s="249"/>
      <c r="C6666" s="249"/>
      <c r="D6666" s="249"/>
      <c r="E6666" s="249"/>
      <c r="F6666" s="249"/>
      <c r="G6666" s="249" t="s">
        <v>4122</v>
      </c>
      <c r="H6666" s="249" t="s">
        <v>4123</v>
      </c>
      <c r="I6666" s="249" t="s">
        <v>4124</v>
      </c>
      <c r="J6666" s="249" t="s">
        <v>4125</v>
      </c>
      <c r="K6666" s="249"/>
      <c r="L6666"/>
    </row>
    <row r="6667" spans="2:12" ht="51" x14ac:dyDescent="0.25">
      <c r="B6667" s="265" t="s">
        <v>2273</v>
      </c>
      <c r="C6667" s="266" t="s">
        <v>4117</v>
      </c>
      <c r="D6667" s="265" t="s">
        <v>1928</v>
      </c>
      <c r="E6667" s="265" t="s">
        <v>4109</v>
      </c>
      <c r="F6667" s="268">
        <v>1.1E-4</v>
      </c>
      <c r="G6667" s="266" t="s">
        <v>4126</v>
      </c>
      <c r="H6667" s="266" t="s">
        <v>4127</v>
      </c>
      <c r="I6667" s="266" t="s">
        <v>4128</v>
      </c>
      <c r="J6667" s="266" t="s">
        <v>4129</v>
      </c>
      <c r="K6667" s="272">
        <v>0</v>
      </c>
      <c r="L6667"/>
    </row>
    <row r="6668" spans="2:12" ht="15" x14ac:dyDescent="0.25">
      <c r="B6668" s="526"/>
      <c r="C6668" s="526"/>
      <c r="D6668" s="526"/>
      <c r="E6668" s="526"/>
      <c r="F6668" s="526"/>
      <c r="G6668" s="526" t="s">
        <v>4130</v>
      </c>
      <c r="H6668" s="526"/>
      <c r="I6668" s="526"/>
      <c r="J6668" s="526"/>
      <c r="K6668" s="222">
        <v>0</v>
      </c>
      <c r="L6668"/>
    </row>
    <row r="6669" spans="2:12" ht="25.5" x14ac:dyDescent="0.25">
      <c r="B6669" s="260"/>
      <c r="C6669" s="260"/>
      <c r="D6669" s="260"/>
      <c r="E6669" s="260"/>
      <c r="F6669" s="260" t="s">
        <v>2274</v>
      </c>
      <c r="G6669" s="261">
        <v>0</v>
      </c>
      <c r="H6669" s="260" t="s">
        <v>2275</v>
      </c>
      <c r="I6669" s="261">
        <v>3.32</v>
      </c>
      <c r="J6669" s="260" t="s">
        <v>2276</v>
      </c>
      <c r="K6669" s="261">
        <v>3.3220016966868959</v>
      </c>
      <c r="L6669"/>
    </row>
    <row r="6670" spans="2:12" ht="25.5" x14ac:dyDescent="0.25">
      <c r="B6670" s="260"/>
      <c r="C6670" s="260"/>
      <c r="D6670" s="260"/>
      <c r="E6670" s="260"/>
      <c r="F6670" s="260" t="s">
        <v>2277</v>
      </c>
      <c r="G6670" s="261">
        <v>0</v>
      </c>
      <c r="H6670" s="260"/>
      <c r="I6670" s="519" t="s">
        <v>2278</v>
      </c>
      <c r="J6670" s="519"/>
      <c r="K6670" s="261">
        <v>14.82</v>
      </c>
      <c r="L6670"/>
    </row>
    <row r="6671" spans="2:12" ht="15.75" thickBot="1" x14ac:dyDescent="0.3">
      <c r="B6671" s="222"/>
      <c r="C6671" s="222"/>
      <c r="D6671" s="222"/>
      <c r="E6671" s="222"/>
      <c r="F6671" s="222"/>
      <c r="G6671" s="222"/>
      <c r="H6671" s="222" t="s">
        <v>2279</v>
      </c>
      <c r="I6671" s="262" t="s">
        <v>4131</v>
      </c>
      <c r="J6671" s="222" t="s">
        <v>2280</v>
      </c>
      <c r="K6671" s="263">
        <v>580.94000000000005</v>
      </c>
      <c r="L6671"/>
    </row>
    <row r="6672" spans="2:12" ht="15.75" thickTop="1" x14ac:dyDescent="0.25">
      <c r="B6672" s="264"/>
      <c r="C6672" s="264"/>
      <c r="D6672" s="264"/>
      <c r="E6672" s="264"/>
      <c r="F6672" s="264"/>
      <c r="G6672" s="264"/>
      <c r="H6672" s="264"/>
      <c r="I6672" s="264"/>
      <c r="J6672" s="264"/>
      <c r="K6672" s="264"/>
      <c r="L6672"/>
    </row>
    <row r="6673" spans="2:12" ht="15" x14ac:dyDescent="0.25">
      <c r="B6673" s="247" t="s">
        <v>1930</v>
      </c>
      <c r="C6673" s="248" t="s">
        <v>24</v>
      </c>
      <c r="D6673" s="247" t="s">
        <v>50</v>
      </c>
      <c r="E6673" s="247" t="s">
        <v>45</v>
      </c>
      <c r="F6673" s="520" t="s">
        <v>2152</v>
      </c>
      <c r="G6673" s="520"/>
      <c r="H6673" s="249" t="s">
        <v>39</v>
      </c>
      <c r="I6673" s="248" t="s">
        <v>41</v>
      </c>
      <c r="J6673" s="248" t="s">
        <v>2271</v>
      </c>
      <c r="K6673" s="248" t="s">
        <v>82</v>
      </c>
      <c r="L6673" s="248" t="s">
        <v>40</v>
      </c>
    </row>
    <row r="6674" spans="2:12" ht="25.5" x14ac:dyDescent="0.25">
      <c r="B6674" s="250" t="s">
        <v>2272</v>
      </c>
      <c r="C6674" s="251" t="s">
        <v>1931</v>
      </c>
      <c r="D6674" s="250" t="s">
        <v>229</v>
      </c>
      <c r="E6674" s="250" t="s">
        <v>1932</v>
      </c>
      <c r="F6674" s="521">
        <v>2609</v>
      </c>
      <c r="G6674" s="521"/>
      <c r="H6674" s="252" t="s">
        <v>240</v>
      </c>
      <c r="I6674" s="253">
        <v>1</v>
      </c>
      <c r="J6674" s="254"/>
      <c r="K6674" s="254">
        <v>25.62</v>
      </c>
      <c r="L6674" s="254">
        <v>25.62</v>
      </c>
    </row>
    <row r="6675" spans="2:12" ht="25.5" x14ac:dyDescent="0.25">
      <c r="B6675" s="255" t="s">
        <v>2273</v>
      </c>
      <c r="C6675" s="256" t="s">
        <v>2504</v>
      </c>
      <c r="D6675" s="255" t="s">
        <v>229</v>
      </c>
      <c r="E6675" s="255" t="s">
        <v>2505</v>
      </c>
      <c r="F6675" s="518" t="s">
        <v>2283</v>
      </c>
      <c r="G6675" s="518"/>
      <c r="H6675" s="257" t="s">
        <v>268</v>
      </c>
      <c r="I6675" s="258">
        <v>0.4</v>
      </c>
      <c r="J6675" s="258">
        <v>0</v>
      </c>
      <c r="K6675" s="259">
        <v>1.1200000000000001</v>
      </c>
      <c r="L6675" s="259">
        <v>0.45</v>
      </c>
    </row>
    <row r="6676" spans="2:12" ht="25.5" x14ac:dyDescent="0.25">
      <c r="B6676" s="255" t="s">
        <v>2273</v>
      </c>
      <c r="C6676" s="256" t="s">
        <v>4132</v>
      </c>
      <c r="D6676" s="255" t="s">
        <v>229</v>
      </c>
      <c r="E6676" s="255" t="s">
        <v>4133</v>
      </c>
      <c r="F6676" s="518" t="s">
        <v>2283</v>
      </c>
      <c r="G6676" s="518"/>
      <c r="H6676" s="257" t="s">
        <v>2378</v>
      </c>
      <c r="I6676" s="258">
        <v>0.22</v>
      </c>
      <c r="J6676" s="258">
        <v>0</v>
      </c>
      <c r="K6676" s="259">
        <v>79.260000000000005</v>
      </c>
      <c r="L6676" s="259">
        <v>17.440000000000001</v>
      </c>
    </row>
    <row r="6677" spans="2:12" ht="25.5" x14ac:dyDescent="0.25">
      <c r="B6677" s="255" t="s">
        <v>2273</v>
      </c>
      <c r="C6677" s="256" t="s">
        <v>2163</v>
      </c>
      <c r="D6677" s="255" t="s">
        <v>229</v>
      </c>
      <c r="E6677" s="255" t="s">
        <v>2164</v>
      </c>
      <c r="F6677" s="518" t="s">
        <v>2162</v>
      </c>
      <c r="G6677" s="518"/>
      <c r="H6677" s="257" t="s">
        <v>231</v>
      </c>
      <c r="I6677" s="258">
        <v>8.2199999999999995E-2</v>
      </c>
      <c r="J6677" s="258">
        <v>0</v>
      </c>
      <c r="K6677" s="259">
        <v>16.78</v>
      </c>
      <c r="L6677" s="259">
        <v>1.38</v>
      </c>
    </row>
    <row r="6678" spans="2:12" ht="25.5" x14ac:dyDescent="0.25">
      <c r="B6678" s="255" t="s">
        <v>2273</v>
      </c>
      <c r="C6678" s="256" t="s">
        <v>2171</v>
      </c>
      <c r="D6678" s="255" t="s">
        <v>229</v>
      </c>
      <c r="E6678" s="255" t="s">
        <v>2172</v>
      </c>
      <c r="F6678" s="518" t="s">
        <v>2162</v>
      </c>
      <c r="G6678" s="518"/>
      <c r="H6678" s="257" t="s">
        <v>231</v>
      </c>
      <c r="I6678" s="258">
        <v>0.2437</v>
      </c>
      <c r="J6678" s="258">
        <v>0</v>
      </c>
      <c r="K6678" s="259">
        <v>23.41</v>
      </c>
      <c r="L6678" s="259">
        <v>5.71</v>
      </c>
    </row>
    <row r="6679" spans="2:12" ht="25.5" x14ac:dyDescent="0.25">
      <c r="B6679" s="255" t="s">
        <v>2273</v>
      </c>
      <c r="C6679" s="256" t="s">
        <v>2431</v>
      </c>
      <c r="D6679" s="255" t="s">
        <v>229</v>
      </c>
      <c r="E6679" s="255" t="s">
        <v>2432</v>
      </c>
      <c r="F6679" s="518" t="s">
        <v>2283</v>
      </c>
      <c r="G6679" s="518"/>
      <c r="H6679" s="257" t="s">
        <v>2378</v>
      </c>
      <c r="I6679" s="258">
        <v>3.3000000000000002E-2</v>
      </c>
      <c r="J6679" s="258">
        <v>0</v>
      </c>
      <c r="K6679" s="259">
        <v>20.66</v>
      </c>
      <c r="L6679" s="259">
        <v>0.68</v>
      </c>
    </row>
    <row r="6680" spans="2:12" ht="25.5" x14ac:dyDescent="0.25">
      <c r="B6680" s="260"/>
      <c r="C6680" s="260"/>
      <c r="D6680" s="260"/>
      <c r="E6680" s="260"/>
      <c r="F6680" s="260"/>
      <c r="G6680" s="260" t="s">
        <v>2274</v>
      </c>
      <c r="H6680" s="261">
        <v>3.63</v>
      </c>
      <c r="I6680" s="260" t="s">
        <v>2275</v>
      </c>
      <c r="J6680" s="261">
        <v>3.44</v>
      </c>
      <c r="K6680" s="260" t="s">
        <v>2276</v>
      </c>
      <c r="L6680" s="261">
        <v>7.07</v>
      </c>
    </row>
    <row r="6681" spans="2:12" ht="25.5" x14ac:dyDescent="0.25">
      <c r="B6681" s="260"/>
      <c r="C6681" s="260"/>
      <c r="D6681" s="260"/>
      <c r="E6681" s="260"/>
      <c r="F6681" s="260"/>
      <c r="G6681" s="260" t="s">
        <v>2277</v>
      </c>
      <c r="H6681" s="261">
        <v>0</v>
      </c>
      <c r="I6681" s="519"/>
      <c r="J6681" s="519" t="s">
        <v>2278</v>
      </c>
      <c r="K6681" s="260"/>
      <c r="L6681" s="261">
        <v>25.62</v>
      </c>
    </row>
    <row r="6682" spans="2:12" ht="13.5" thickBot="1" x14ac:dyDescent="0.3">
      <c r="B6682" s="222"/>
      <c r="C6682" s="222"/>
      <c r="D6682" s="222"/>
      <c r="E6682" s="222"/>
      <c r="F6682" s="222"/>
      <c r="G6682" s="222"/>
      <c r="H6682" s="222"/>
      <c r="I6682" s="222" t="s">
        <v>2279</v>
      </c>
      <c r="J6682" s="262" t="s">
        <v>2118</v>
      </c>
      <c r="K6682" s="222" t="s">
        <v>2280</v>
      </c>
      <c r="L6682" s="263">
        <v>1842.85</v>
      </c>
    </row>
    <row r="6683" spans="2:12" ht="13.5" thickTop="1" x14ac:dyDescent="0.25">
      <c r="B6683" s="264"/>
      <c r="C6683" s="264"/>
      <c r="D6683" s="264"/>
      <c r="E6683" s="264"/>
      <c r="F6683" s="264"/>
      <c r="G6683" s="264"/>
      <c r="H6683" s="264"/>
      <c r="I6683" s="264"/>
      <c r="J6683" s="264"/>
      <c r="K6683" s="264"/>
      <c r="L6683" s="264"/>
    </row>
    <row r="6684" spans="2:12" ht="15" x14ac:dyDescent="0.25">
      <c r="B6684" s="247" t="s">
        <v>1933</v>
      </c>
      <c r="C6684" s="248" t="s">
        <v>24</v>
      </c>
      <c r="D6684" s="247" t="s">
        <v>50</v>
      </c>
      <c r="E6684" s="247" t="s">
        <v>45</v>
      </c>
      <c r="F6684" s="520" t="s">
        <v>2152</v>
      </c>
      <c r="G6684" s="520"/>
      <c r="H6684" s="249" t="s">
        <v>39</v>
      </c>
      <c r="I6684" s="248" t="s">
        <v>41</v>
      </c>
      <c r="J6684" s="248" t="s">
        <v>2271</v>
      </c>
      <c r="K6684" s="248" t="s">
        <v>82</v>
      </c>
      <c r="L6684" s="248" t="s">
        <v>40</v>
      </c>
    </row>
    <row r="6685" spans="2:12" ht="25.5" x14ac:dyDescent="0.25">
      <c r="B6685" s="250" t="s">
        <v>2272</v>
      </c>
      <c r="C6685" s="251" t="s">
        <v>1934</v>
      </c>
      <c r="D6685" s="250" t="s">
        <v>229</v>
      </c>
      <c r="E6685" s="250" t="s">
        <v>1935</v>
      </c>
      <c r="F6685" s="521">
        <v>26</v>
      </c>
      <c r="G6685" s="521"/>
      <c r="H6685" s="252" t="s">
        <v>240</v>
      </c>
      <c r="I6685" s="253">
        <v>1</v>
      </c>
      <c r="J6685" s="254"/>
      <c r="K6685" s="254">
        <v>12.78</v>
      </c>
      <c r="L6685" s="254">
        <v>12.78</v>
      </c>
    </row>
    <row r="6686" spans="2:12" ht="25.5" x14ac:dyDescent="0.25">
      <c r="B6686" s="255" t="s">
        <v>2273</v>
      </c>
      <c r="C6686" s="256" t="s">
        <v>2163</v>
      </c>
      <c r="D6686" s="255" t="s">
        <v>229</v>
      </c>
      <c r="E6686" s="255" t="s">
        <v>2164</v>
      </c>
      <c r="F6686" s="518" t="s">
        <v>2162</v>
      </c>
      <c r="G6686" s="518"/>
      <c r="H6686" s="257" t="s">
        <v>231</v>
      </c>
      <c r="I6686" s="258">
        <v>7.0000000000000007E-2</v>
      </c>
      <c r="J6686" s="258">
        <v>0</v>
      </c>
      <c r="K6686" s="259">
        <v>16.78</v>
      </c>
      <c r="L6686" s="259">
        <v>1.17</v>
      </c>
    </row>
    <row r="6687" spans="2:12" ht="38.25" x14ac:dyDescent="0.25">
      <c r="B6687" s="255" t="s">
        <v>2273</v>
      </c>
      <c r="C6687" s="256" t="s">
        <v>2329</v>
      </c>
      <c r="D6687" s="255" t="s">
        <v>229</v>
      </c>
      <c r="E6687" s="255" t="s">
        <v>2330</v>
      </c>
      <c r="F6687" s="518" t="s">
        <v>2283</v>
      </c>
      <c r="G6687" s="518"/>
      <c r="H6687" s="257" t="s">
        <v>268</v>
      </c>
      <c r="I6687" s="258">
        <v>5.3E-3</v>
      </c>
      <c r="J6687" s="258">
        <v>0</v>
      </c>
      <c r="K6687" s="259">
        <v>2.75</v>
      </c>
      <c r="L6687" s="259">
        <v>0.01</v>
      </c>
    </row>
    <row r="6688" spans="2:12" ht="25.5" x14ac:dyDescent="0.25">
      <c r="B6688" s="255" t="s">
        <v>2273</v>
      </c>
      <c r="C6688" s="256" t="s">
        <v>2518</v>
      </c>
      <c r="D6688" s="255" t="s">
        <v>229</v>
      </c>
      <c r="E6688" s="255" t="s">
        <v>2519</v>
      </c>
      <c r="F6688" s="518" t="s">
        <v>2283</v>
      </c>
      <c r="G6688" s="518"/>
      <c r="H6688" s="257" t="s">
        <v>268</v>
      </c>
      <c r="I6688" s="258">
        <v>0.25</v>
      </c>
      <c r="J6688" s="258">
        <v>0</v>
      </c>
      <c r="K6688" s="259">
        <v>3.21</v>
      </c>
      <c r="L6688" s="259">
        <v>0.8</v>
      </c>
    </row>
    <row r="6689" spans="2:12" ht="25.5" x14ac:dyDescent="0.25">
      <c r="B6689" s="255" t="s">
        <v>2273</v>
      </c>
      <c r="C6689" s="256" t="s">
        <v>3028</v>
      </c>
      <c r="D6689" s="255" t="s">
        <v>229</v>
      </c>
      <c r="E6689" s="255" t="s">
        <v>3029</v>
      </c>
      <c r="F6689" s="518" t="s">
        <v>2283</v>
      </c>
      <c r="G6689" s="518"/>
      <c r="H6689" s="257" t="s">
        <v>2378</v>
      </c>
      <c r="I6689" s="258">
        <v>0.03</v>
      </c>
      <c r="J6689" s="258">
        <v>0</v>
      </c>
      <c r="K6689" s="259">
        <v>24.4</v>
      </c>
      <c r="L6689" s="259">
        <v>0.73</v>
      </c>
    </row>
    <row r="6690" spans="2:12" ht="25.5" x14ac:dyDescent="0.25">
      <c r="B6690" s="255" t="s">
        <v>2273</v>
      </c>
      <c r="C6690" s="256" t="s">
        <v>3026</v>
      </c>
      <c r="D6690" s="255" t="s">
        <v>229</v>
      </c>
      <c r="E6690" s="255" t="s">
        <v>3027</v>
      </c>
      <c r="F6690" s="518" t="s">
        <v>2283</v>
      </c>
      <c r="G6690" s="518"/>
      <c r="H6690" s="257" t="s">
        <v>2378</v>
      </c>
      <c r="I6690" s="258">
        <v>0.16</v>
      </c>
      <c r="J6690" s="258">
        <v>0</v>
      </c>
      <c r="K6690" s="259">
        <v>43.94</v>
      </c>
      <c r="L6690" s="259">
        <v>7.03</v>
      </c>
    </row>
    <row r="6691" spans="2:12" ht="25.5" x14ac:dyDescent="0.25">
      <c r="B6691" s="255" t="s">
        <v>2273</v>
      </c>
      <c r="C6691" s="256" t="s">
        <v>2171</v>
      </c>
      <c r="D6691" s="255" t="s">
        <v>229</v>
      </c>
      <c r="E6691" s="255" t="s">
        <v>2172</v>
      </c>
      <c r="F6691" s="518" t="s">
        <v>2162</v>
      </c>
      <c r="G6691" s="518"/>
      <c r="H6691" s="257" t="s">
        <v>231</v>
      </c>
      <c r="I6691" s="258">
        <v>0.13</v>
      </c>
      <c r="J6691" s="258">
        <v>0</v>
      </c>
      <c r="K6691" s="259">
        <v>23.41</v>
      </c>
      <c r="L6691" s="259">
        <v>3.04</v>
      </c>
    </row>
    <row r="6692" spans="2:12" ht="25.5" x14ac:dyDescent="0.25">
      <c r="B6692" s="260"/>
      <c r="C6692" s="260"/>
      <c r="D6692" s="260"/>
      <c r="E6692" s="260"/>
      <c r="F6692" s="260"/>
      <c r="G6692" s="260" t="s">
        <v>2274</v>
      </c>
      <c r="H6692" s="261">
        <v>2.16</v>
      </c>
      <c r="I6692" s="260" t="s">
        <v>2275</v>
      </c>
      <c r="J6692" s="261">
        <v>2.0499999999999998</v>
      </c>
      <c r="K6692" s="260" t="s">
        <v>2276</v>
      </c>
      <c r="L6692" s="261">
        <v>4.21</v>
      </c>
    </row>
    <row r="6693" spans="2:12" ht="25.5" x14ac:dyDescent="0.25">
      <c r="B6693" s="260"/>
      <c r="C6693" s="260"/>
      <c r="D6693" s="260"/>
      <c r="E6693" s="260"/>
      <c r="F6693" s="260"/>
      <c r="G6693" s="260" t="s">
        <v>2277</v>
      </c>
      <c r="H6693" s="261">
        <v>0</v>
      </c>
      <c r="I6693" s="519"/>
      <c r="J6693" s="519" t="s">
        <v>2278</v>
      </c>
      <c r="K6693" s="260"/>
      <c r="L6693" s="261">
        <v>12.78</v>
      </c>
    </row>
    <row r="6694" spans="2:12" ht="13.5" thickBot="1" x14ac:dyDescent="0.3">
      <c r="B6694" s="222"/>
      <c r="C6694" s="222"/>
      <c r="D6694" s="222"/>
      <c r="E6694" s="222"/>
      <c r="F6694" s="222"/>
      <c r="G6694" s="222"/>
      <c r="H6694" s="222"/>
      <c r="I6694" s="222" t="s">
        <v>2279</v>
      </c>
      <c r="J6694" s="262" t="s">
        <v>2071</v>
      </c>
      <c r="K6694" s="222" t="s">
        <v>2280</v>
      </c>
      <c r="L6694" s="263">
        <v>12325.93</v>
      </c>
    </row>
    <row r="6695" spans="2:12" ht="13.5" thickTop="1" x14ac:dyDescent="0.25">
      <c r="B6695" s="264"/>
      <c r="C6695" s="264"/>
      <c r="D6695" s="264"/>
      <c r="E6695" s="264"/>
      <c r="F6695" s="264"/>
      <c r="G6695" s="264"/>
      <c r="H6695" s="264"/>
      <c r="I6695" s="264"/>
      <c r="J6695" s="264"/>
      <c r="K6695" s="264"/>
      <c r="L6695" s="264"/>
    </row>
    <row r="6696" spans="2:12" x14ac:dyDescent="0.25">
      <c r="B6696" s="244" t="s">
        <v>1936</v>
      </c>
      <c r="C6696" s="244"/>
      <c r="D6696" s="244"/>
      <c r="E6696" s="244" t="s">
        <v>49</v>
      </c>
      <c r="F6696" s="244"/>
      <c r="G6696" s="525"/>
      <c r="H6696" s="525"/>
      <c r="I6696" s="244"/>
      <c r="J6696" s="245"/>
      <c r="K6696" s="244"/>
      <c r="L6696" s="246">
        <v>108968.21</v>
      </c>
    </row>
    <row r="6697" spans="2:12" x14ac:dyDescent="0.25">
      <c r="B6697" s="244" t="s">
        <v>1937</v>
      </c>
      <c r="C6697" s="244"/>
      <c r="D6697" s="244"/>
      <c r="E6697" s="244" t="s">
        <v>1938</v>
      </c>
      <c r="F6697" s="244"/>
      <c r="G6697" s="525"/>
      <c r="H6697" s="525"/>
      <c r="I6697" s="244"/>
      <c r="J6697" s="245"/>
      <c r="K6697" s="244"/>
      <c r="L6697" s="246">
        <v>97155.43</v>
      </c>
    </row>
    <row r="6698" spans="2:12" ht="15" x14ac:dyDescent="0.25">
      <c r="B6698" s="247" t="s">
        <v>1939</v>
      </c>
      <c r="C6698" s="248" t="s">
        <v>24</v>
      </c>
      <c r="D6698" s="247" t="s">
        <v>50</v>
      </c>
      <c r="E6698" s="247" t="s">
        <v>45</v>
      </c>
      <c r="F6698" s="520" t="s">
        <v>2152</v>
      </c>
      <c r="G6698" s="520"/>
      <c r="H6698" s="249" t="s">
        <v>39</v>
      </c>
      <c r="I6698" s="248" t="s">
        <v>41</v>
      </c>
      <c r="J6698" s="248" t="s">
        <v>2271</v>
      </c>
      <c r="K6698" s="248" t="s">
        <v>82</v>
      </c>
      <c r="L6698" s="248" t="s">
        <v>40</v>
      </c>
    </row>
    <row r="6699" spans="2:12" ht="25.5" x14ac:dyDescent="0.25">
      <c r="B6699" s="250" t="s">
        <v>2272</v>
      </c>
      <c r="C6699" s="251" t="s">
        <v>1940</v>
      </c>
      <c r="D6699" s="250" t="s">
        <v>229</v>
      </c>
      <c r="E6699" s="250" t="s">
        <v>1941</v>
      </c>
      <c r="F6699" s="521">
        <v>2705</v>
      </c>
      <c r="G6699" s="521"/>
      <c r="H6699" s="252" t="s">
        <v>240</v>
      </c>
      <c r="I6699" s="253">
        <v>1</v>
      </c>
      <c r="J6699" s="254"/>
      <c r="K6699" s="254">
        <v>4.1900000000000004</v>
      </c>
      <c r="L6699" s="254">
        <v>4.1900000000000004</v>
      </c>
    </row>
    <row r="6700" spans="2:12" ht="25.5" x14ac:dyDescent="0.25">
      <c r="B6700" s="255" t="s">
        <v>2273</v>
      </c>
      <c r="C6700" s="256" t="s">
        <v>3153</v>
      </c>
      <c r="D6700" s="255" t="s">
        <v>229</v>
      </c>
      <c r="E6700" s="255" t="s">
        <v>3154</v>
      </c>
      <c r="F6700" s="518" t="s">
        <v>2283</v>
      </c>
      <c r="G6700" s="518"/>
      <c r="H6700" s="257" t="s">
        <v>2378</v>
      </c>
      <c r="I6700" s="258">
        <v>0.1084</v>
      </c>
      <c r="J6700" s="258">
        <v>0</v>
      </c>
      <c r="K6700" s="259">
        <v>11.88</v>
      </c>
      <c r="L6700" s="259">
        <v>1.29</v>
      </c>
    </row>
    <row r="6701" spans="2:12" ht="25.5" x14ac:dyDescent="0.25">
      <c r="B6701" s="255" t="s">
        <v>2273</v>
      </c>
      <c r="C6701" s="256" t="s">
        <v>2160</v>
      </c>
      <c r="D6701" s="255" t="s">
        <v>229</v>
      </c>
      <c r="E6701" s="255" t="s">
        <v>2161</v>
      </c>
      <c r="F6701" s="518" t="s">
        <v>2162</v>
      </c>
      <c r="G6701" s="518"/>
      <c r="H6701" s="257" t="s">
        <v>231</v>
      </c>
      <c r="I6701" s="258">
        <v>0.15</v>
      </c>
      <c r="J6701" s="258">
        <v>0</v>
      </c>
      <c r="K6701" s="259">
        <v>15.3</v>
      </c>
      <c r="L6701" s="259">
        <v>2.2999999999999998</v>
      </c>
    </row>
    <row r="6702" spans="2:12" ht="25.5" x14ac:dyDescent="0.25">
      <c r="B6702" s="255" t="s">
        <v>2273</v>
      </c>
      <c r="C6702" s="256" t="s">
        <v>3155</v>
      </c>
      <c r="D6702" s="255" t="s">
        <v>229</v>
      </c>
      <c r="E6702" s="255" t="s">
        <v>3156</v>
      </c>
      <c r="F6702" s="518" t="s">
        <v>2283</v>
      </c>
      <c r="G6702" s="518"/>
      <c r="H6702" s="257" t="s">
        <v>2378</v>
      </c>
      <c r="I6702" s="258">
        <v>0.05</v>
      </c>
      <c r="J6702" s="258">
        <v>0</v>
      </c>
      <c r="K6702" s="259">
        <v>10.26</v>
      </c>
      <c r="L6702" s="259">
        <v>0.51</v>
      </c>
    </row>
    <row r="6703" spans="2:12" ht="25.5" x14ac:dyDescent="0.25">
      <c r="B6703" s="255" t="s">
        <v>2273</v>
      </c>
      <c r="C6703" s="256" t="s">
        <v>3157</v>
      </c>
      <c r="D6703" s="255" t="s">
        <v>229</v>
      </c>
      <c r="E6703" s="255" t="s">
        <v>3158</v>
      </c>
      <c r="F6703" s="518" t="s">
        <v>2283</v>
      </c>
      <c r="G6703" s="518"/>
      <c r="H6703" s="257" t="s">
        <v>360</v>
      </c>
      <c r="I6703" s="258">
        <v>0.01</v>
      </c>
      <c r="J6703" s="258">
        <v>0</v>
      </c>
      <c r="K6703" s="259">
        <v>11.86</v>
      </c>
      <c r="L6703" s="259">
        <v>0.12</v>
      </c>
    </row>
    <row r="6704" spans="2:12" ht="25.5" x14ac:dyDescent="0.25">
      <c r="B6704" s="260"/>
      <c r="C6704" s="260"/>
      <c r="D6704" s="260"/>
      <c r="E6704" s="260"/>
      <c r="F6704" s="260"/>
      <c r="G6704" s="260" t="s">
        <v>2274</v>
      </c>
      <c r="H6704" s="261">
        <v>1.18</v>
      </c>
      <c r="I6704" s="260" t="s">
        <v>2275</v>
      </c>
      <c r="J6704" s="261">
        <v>1.1100000000000001</v>
      </c>
      <c r="K6704" s="260" t="s">
        <v>2276</v>
      </c>
      <c r="L6704" s="261">
        <v>2.29</v>
      </c>
    </row>
    <row r="6705" spans="2:12" ht="25.5" x14ac:dyDescent="0.25">
      <c r="B6705" s="260"/>
      <c r="C6705" s="260"/>
      <c r="D6705" s="260"/>
      <c r="E6705" s="260"/>
      <c r="F6705" s="260"/>
      <c r="G6705" s="260" t="s">
        <v>2277</v>
      </c>
      <c r="H6705" s="261">
        <v>0</v>
      </c>
      <c r="I6705" s="519"/>
      <c r="J6705" s="519" t="s">
        <v>2278</v>
      </c>
      <c r="K6705" s="260"/>
      <c r="L6705" s="261">
        <v>4.1900000000000004</v>
      </c>
    </row>
    <row r="6706" spans="2:12" ht="13.5" thickBot="1" x14ac:dyDescent="0.3">
      <c r="B6706" s="222"/>
      <c r="C6706" s="222"/>
      <c r="D6706" s="222"/>
      <c r="E6706" s="222"/>
      <c r="F6706" s="222"/>
      <c r="G6706" s="222"/>
      <c r="H6706" s="222"/>
      <c r="I6706" s="222" t="s">
        <v>2279</v>
      </c>
      <c r="J6706" s="262" t="s">
        <v>2088</v>
      </c>
      <c r="K6706" s="222" t="s">
        <v>2280</v>
      </c>
      <c r="L6706" s="263">
        <v>6478.96</v>
      </c>
    </row>
    <row r="6707" spans="2:12" ht="13.5" thickTop="1" x14ac:dyDescent="0.25">
      <c r="B6707" s="264"/>
      <c r="C6707" s="264"/>
      <c r="D6707" s="264"/>
      <c r="E6707" s="264"/>
      <c r="F6707" s="264"/>
      <c r="G6707" s="264"/>
      <c r="H6707" s="264"/>
      <c r="I6707" s="264"/>
      <c r="J6707" s="264"/>
      <c r="K6707" s="264"/>
      <c r="L6707" s="264"/>
    </row>
    <row r="6708" spans="2:12" ht="15" x14ac:dyDescent="0.25">
      <c r="B6708" s="247" t="s">
        <v>1942</v>
      </c>
      <c r="C6708" s="248" t="s">
        <v>24</v>
      </c>
      <c r="D6708" s="247" t="s">
        <v>50</v>
      </c>
      <c r="E6708" s="247" t="s">
        <v>45</v>
      </c>
      <c r="F6708" s="520" t="s">
        <v>2152</v>
      </c>
      <c r="G6708" s="520"/>
      <c r="H6708" s="249" t="s">
        <v>39</v>
      </c>
      <c r="I6708" s="248" t="s">
        <v>41</v>
      </c>
      <c r="J6708" s="248" t="s">
        <v>2271</v>
      </c>
      <c r="K6708" s="248" t="s">
        <v>82</v>
      </c>
      <c r="L6708" s="248" t="s">
        <v>40</v>
      </c>
    </row>
    <row r="6709" spans="2:12" ht="25.5" x14ac:dyDescent="0.25">
      <c r="B6709" s="250" t="s">
        <v>2272</v>
      </c>
      <c r="C6709" s="251" t="s">
        <v>1943</v>
      </c>
      <c r="D6709" s="250" t="s">
        <v>229</v>
      </c>
      <c r="E6709" s="250" t="s">
        <v>1944</v>
      </c>
      <c r="F6709" s="521">
        <v>2708</v>
      </c>
      <c r="G6709" s="521"/>
      <c r="H6709" s="252" t="s">
        <v>268</v>
      </c>
      <c r="I6709" s="253">
        <v>1</v>
      </c>
      <c r="J6709" s="254"/>
      <c r="K6709" s="254">
        <v>1900.07</v>
      </c>
      <c r="L6709" s="254">
        <v>1900.07</v>
      </c>
    </row>
    <row r="6710" spans="2:12" ht="25.5" x14ac:dyDescent="0.25">
      <c r="B6710" s="255" t="s">
        <v>2273</v>
      </c>
      <c r="C6710" s="256" t="s">
        <v>3035</v>
      </c>
      <c r="D6710" s="255" t="s">
        <v>229</v>
      </c>
      <c r="E6710" s="255" t="s">
        <v>3036</v>
      </c>
      <c r="F6710" s="518" t="s">
        <v>2283</v>
      </c>
      <c r="G6710" s="518"/>
      <c r="H6710" s="257" t="s">
        <v>268</v>
      </c>
      <c r="I6710" s="258">
        <v>4</v>
      </c>
      <c r="J6710" s="258">
        <v>0</v>
      </c>
      <c r="K6710" s="259">
        <v>0.44</v>
      </c>
      <c r="L6710" s="259">
        <v>1.76</v>
      </c>
    </row>
    <row r="6711" spans="2:12" ht="25.5" x14ac:dyDescent="0.25">
      <c r="B6711" s="255" t="s">
        <v>2273</v>
      </c>
      <c r="C6711" s="256" t="s">
        <v>3151</v>
      </c>
      <c r="D6711" s="255" t="s">
        <v>229</v>
      </c>
      <c r="E6711" s="255" t="s">
        <v>3152</v>
      </c>
      <c r="F6711" s="518" t="s">
        <v>2283</v>
      </c>
      <c r="G6711" s="518"/>
      <c r="H6711" s="257" t="s">
        <v>268</v>
      </c>
      <c r="I6711" s="258">
        <v>1</v>
      </c>
      <c r="J6711" s="258">
        <v>0</v>
      </c>
      <c r="K6711" s="259">
        <v>1892.46</v>
      </c>
      <c r="L6711" s="259">
        <v>1892.46</v>
      </c>
    </row>
    <row r="6712" spans="2:12" ht="25.5" x14ac:dyDescent="0.25">
      <c r="B6712" s="255" t="s">
        <v>2273</v>
      </c>
      <c r="C6712" s="256" t="s">
        <v>2165</v>
      </c>
      <c r="D6712" s="255" t="s">
        <v>229</v>
      </c>
      <c r="E6712" s="255" t="s">
        <v>2166</v>
      </c>
      <c r="F6712" s="518" t="s">
        <v>2162</v>
      </c>
      <c r="G6712" s="518"/>
      <c r="H6712" s="257" t="s">
        <v>231</v>
      </c>
      <c r="I6712" s="258">
        <v>0.25</v>
      </c>
      <c r="J6712" s="258">
        <v>0</v>
      </c>
      <c r="K6712" s="259">
        <v>23.41</v>
      </c>
      <c r="L6712" s="259">
        <v>5.85</v>
      </c>
    </row>
    <row r="6713" spans="2:12" ht="25.5" x14ac:dyDescent="0.25">
      <c r="B6713" s="260"/>
      <c r="C6713" s="260"/>
      <c r="D6713" s="260"/>
      <c r="E6713" s="260"/>
      <c r="F6713" s="260"/>
      <c r="G6713" s="260" t="s">
        <v>2274</v>
      </c>
      <c r="H6713" s="261">
        <v>3</v>
      </c>
      <c r="I6713" s="260" t="s">
        <v>2275</v>
      </c>
      <c r="J6713" s="261">
        <v>2.85</v>
      </c>
      <c r="K6713" s="260" t="s">
        <v>2276</v>
      </c>
      <c r="L6713" s="261">
        <v>5.85</v>
      </c>
    </row>
    <row r="6714" spans="2:12" ht="25.5" x14ac:dyDescent="0.25">
      <c r="B6714" s="260"/>
      <c r="C6714" s="260"/>
      <c r="D6714" s="260"/>
      <c r="E6714" s="260"/>
      <c r="F6714" s="260"/>
      <c r="G6714" s="260" t="s">
        <v>2277</v>
      </c>
      <c r="H6714" s="261">
        <v>0</v>
      </c>
      <c r="I6714" s="519"/>
      <c r="J6714" s="519" t="s">
        <v>2278</v>
      </c>
      <c r="K6714" s="260"/>
      <c r="L6714" s="261">
        <v>1900.07</v>
      </c>
    </row>
    <row r="6715" spans="2:12" ht="13.5" thickBot="1" x14ac:dyDescent="0.3">
      <c r="B6715" s="222"/>
      <c r="C6715" s="222"/>
      <c r="D6715" s="222"/>
      <c r="E6715" s="222"/>
      <c r="F6715" s="222"/>
      <c r="G6715" s="222"/>
      <c r="H6715" s="222"/>
      <c r="I6715" s="222" t="s">
        <v>2279</v>
      </c>
      <c r="J6715" s="262" t="s">
        <v>2553</v>
      </c>
      <c r="K6715" s="222" t="s">
        <v>2280</v>
      </c>
      <c r="L6715" s="263">
        <v>1900.07</v>
      </c>
    </row>
    <row r="6716" spans="2:12" ht="13.5" thickTop="1" x14ac:dyDescent="0.25">
      <c r="B6716" s="264"/>
      <c r="C6716" s="264"/>
      <c r="D6716" s="264"/>
      <c r="E6716" s="264"/>
      <c r="F6716" s="264"/>
      <c r="G6716" s="264"/>
      <c r="H6716" s="264"/>
      <c r="I6716" s="264"/>
      <c r="J6716" s="264"/>
      <c r="K6716" s="264"/>
      <c r="L6716" s="264"/>
    </row>
    <row r="6717" spans="2:12" ht="15" x14ac:dyDescent="0.25">
      <c r="B6717" s="247" t="s">
        <v>1945</v>
      </c>
      <c r="C6717" s="248" t="s">
        <v>24</v>
      </c>
      <c r="D6717" s="247" t="s">
        <v>50</v>
      </c>
      <c r="E6717" s="247" t="s">
        <v>45</v>
      </c>
      <c r="F6717" s="520" t="s">
        <v>2152</v>
      </c>
      <c r="G6717" s="520"/>
      <c r="H6717" s="249" t="s">
        <v>39</v>
      </c>
      <c r="I6717" s="248" t="s">
        <v>41</v>
      </c>
      <c r="J6717" s="248" t="s">
        <v>2271</v>
      </c>
      <c r="K6717" s="248" t="s">
        <v>82</v>
      </c>
      <c r="L6717" s="248" t="s">
        <v>40</v>
      </c>
    </row>
    <row r="6718" spans="2:12" ht="25.5" x14ac:dyDescent="0.25">
      <c r="B6718" s="250" t="s">
        <v>2272</v>
      </c>
      <c r="C6718" s="251" t="s">
        <v>1946</v>
      </c>
      <c r="D6718" s="250" t="s">
        <v>229</v>
      </c>
      <c r="E6718" s="250" t="s">
        <v>1947</v>
      </c>
      <c r="F6718" s="521">
        <v>2717</v>
      </c>
      <c r="G6718" s="521"/>
      <c r="H6718" s="252" t="s">
        <v>628</v>
      </c>
      <c r="I6718" s="253">
        <v>1</v>
      </c>
      <c r="J6718" s="254"/>
      <c r="K6718" s="254">
        <v>40.1</v>
      </c>
      <c r="L6718" s="254">
        <v>40.1</v>
      </c>
    </row>
    <row r="6719" spans="2:12" ht="25.5" x14ac:dyDescent="0.25">
      <c r="B6719" s="255" t="s">
        <v>2273</v>
      </c>
      <c r="C6719" s="256" t="s">
        <v>3147</v>
      </c>
      <c r="D6719" s="255" t="s">
        <v>229</v>
      </c>
      <c r="E6719" s="255" t="s">
        <v>3148</v>
      </c>
      <c r="F6719" s="518" t="s">
        <v>2283</v>
      </c>
      <c r="G6719" s="518"/>
      <c r="H6719" s="257" t="s">
        <v>360</v>
      </c>
      <c r="I6719" s="258">
        <v>1.0699999999999999E-2</v>
      </c>
      <c r="J6719" s="258">
        <v>0</v>
      </c>
      <c r="K6719" s="259">
        <v>7.98</v>
      </c>
      <c r="L6719" s="259">
        <v>0.09</v>
      </c>
    </row>
    <row r="6720" spans="2:12" ht="25.5" x14ac:dyDescent="0.25">
      <c r="B6720" s="255" t="s">
        <v>2273</v>
      </c>
      <c r="C6720" s="256" t="s">
        <v>2445</v>
      </c>
      <c r="D6720" s="255" t="s">
        <v>229</v>
      </c>
      <c r="E6720" s="255" t="s">
        <v>2446</v>
      </c>
      <c r="F6720" s="518" t="s">
        <v>2283</v>
      </c>
      <c r="G6720" s="518"/>
      <c r="H6720" s="257" t="s">
        <v>360</v>
      </c>
      <c r="I6720" s="258">
        <v>13.274900000000001</v>
      </c>
      <c r="J6720" s="258">
        <v>0</v>
      </c>
      <c r="K6720" s="259">
        <v>0.64</v>
      </c>
      <c r="L6720" s="259">
        <v>8.5</v>
      </c>
    </row>
    <row r="6721" spans="2:12" ht="25.5" x14ac:dyDescent="0.25">
      <c r="B6721" s="255" t="s">
        <v>2273</v>
      </c>
      <c r="C6721" s="256" t="s">
        <v>3145</v>
      </c>
      <c r="D6721" s="255" t="s">
        <v>229</v>
      </c>
      <c r="E6721" s="255" t="s">
        <v>3146</v>
      </c>
      <c r="F6721" s="518" t="s">
        <v>2283</v>
      </c>
      <c r="G6721" s="518"/>
      <c r="H6721" s="257" t="s">
        <v>360</v>
      </c>
      <c r="I6721" s="258">
        <v>4.1999999999999997E-3</v>
      </c>
      <c r="J6721" s="258">
        <v>0</v>
      </c>
      <c r="K6721" s="259">
        <v>10.63</v>
      </c>
      <c r="L6721" s="259">
        <v>0.04</v>
      </c>
    </row>
    <row r="6722" spans="2:12" ht="25.5" x14ac:dyDescent="0.25">
      <c r="B6722" s="255" t="s">
        <v>2273</v>
      </c>
      <c r="C6722" s="256" t="s">
        <v>2165</v>
      </c>
      <c r="D6722" s="255" t="s">
        <v>229</v>
      </c>
      <c r="E6722" s="255" t="s">
        <v>2166</v>
      </c>
      <c r="F6722" s="518" t="s">
        <v>2162</v>
      </c>
      <c r="G6722" s="518"/>
      <c r="H6722" s="257" t="s">
        <v>231</v>
      </c>
      <c r="I6722" s="258">
        <v>0.22900000000000001</v>
      </c>
      <c r="J6722" s="258">
        <v>0</v>
      </c>
      <c r="K6722" s="259">
        <v>23.41</v>
      </c>
      <c r="L6722" s="259">
        <v>5.36</v>
      </c>
    </row>
    <row r="6723" spans="2:12" ht="25.5" x14ac:dyDescent="0.25">
      <c r="B6723" s="255" t="s">
        <v>2273</v>
      </c>
      <c r="C6723" s="256" t="s">
        <v>2904</v>
      </c>
      <c r="D6723" s="255" t="s">
        <v>229</v>
      </c>
      <c r="E6723" s="255" t="s">
        <v>2905</v>
      </c>
      <c r="F6723" s="518" t="s">
        <v>2283</v>
      </c>
      <c r="G6723" s="518"/>
      <c r="H6723" s="257" t="s">
        <v>360</v>
      </c>
      <c r="I6723" s="258">
        <v>1E-4</v>
      </c>
      <c r="J6723" s="258">
        <v>0</v>
      </c>
      <c r="K6723" s="259">
        <v>25.9</v>
      </c>
      <c r="L6723" s="259">
        <v>0</v>
      </c>
    </row>
    <row r="6724" spans="2:12" ht="25.5" x14ac:dyDescent="0.25">
      <c r="B6724" s="255" t="s">
        <v>2273</v>
      </c>
      <c r="C6724" s="256" t="s">
        <v>2730</v>
      </c>
      <c r="D6724" s="255" t="s">
        <v>229</v>
      </c>
      <c r="E6724" s="255" t="s">
        <v>2731</v>
      </c>
      <c r="F6724" s="518" t="s">
        <v>2283</v>
      </c>
      <c r="G6724" s="518"/>
      <c r="H6724" s="257" t="s">
        <v>284</v>
      </c>
      <c r="I6724" s="258">
        <v>3.7600000000000001E-2</v>
      </c>
      <c r="J6724" s="258">
        <v>0</v>
      </c>
      <c r="K6724" s="259">
        <v>164.93</v>
      </c>
      <c r="L6724" s="259">
        <v>6.2</v>
      </c>
    </row>
    <row r="6725" spans="2:12" ht="25.5" x14ac:dyDescent="0.25">
      <c r="B6725" s="255" t="s">
        <v>2273</v>
      </c>
      <c r="C6725" s="256" t="s">
        <v>2898</v>
      </c>
      <c r="D6725" s="255" t="s">
        <v>229</v>
      </c>
      <c r="E6725" s="255" t="s">
        <v>2899</v>
      </c>
      <c r="F6725" s="518" t="s">
        <v>2283</v>
      </c>
      <c r="G6725" s="518"/>
      <c r="H6725" s="257" t="s">
        <v>360</v>
      </c>
      <c r="I6725" s="258">
        <v>1E-4</v>
      </c>
      <c r="J6725" s="258">
        <v>0</v>
      </c>
      <c r="K6725" s="259">
        <v>34.68</v>
      </c>
      <c r="L6725" s="259">
        <v>0</v>
      </c>
    </row>
    <row r="6726" spans="2:12" ht="25.5" x14ac:dyDescent="0.25">
      <c r="B6726" s="255" t="s">
        <v>2273</v>
      </c>
      <c r="C6726" s="256" t="s">
        <v>2412</v>
      </c>
      <c r="D6726" s="255" t="s">
        <v>229</v>
      </c>
      <c r="E6726" s="255" t="s">
        <v>2413</v>
      </c>
      <c r="F6726" s="518" t="s">
        <v>2283</v>
      </c>
      <c r="G6726" s="518"/>
      <c r="H6726" s="257" t="s">
        <v>284</v>
      </c>
      <c r="I6726" s="258">
        <v>3.6799999999999999E-2</v>
      </c>
      <c r="J6726" s="258">
        <v>0</v>
      </c>
      <c r="K6726" s="259">
        <v>157.54</v>
      </c>
      <c r="L6726" s="259">
        <v>5.8</v>
      </c>
    </row>
    <row r="6727" spans="2:12" ht="25.5" x14ac:dyDescent="0.25">
      <c r="B6727" s="255" t="s">
        <v>2273</v>
      </c>
      <c r="C6727" s="256" t="s">
        <v>2518</v>
      </c>
      <c r="D6727" s="255" t="s">
        <v>229</v>
      </c>
      <c r="E6727" s="255" t="s">
        <v>2519</v>
      </c>
      <c r="F6727" s="518" t="s">
        <v>2283</v>
      </c>
      <c r="G6727" s="518"/>
      <c r="H6727" s="257" t="s">
        <v>268</v>
      </c>
      <c r="I6727" s="258">
        <v>2.9999999999999997E-4</v>
      </c>
      <c r="J6727" s="258">
        <v>0</v>
      </c>
      <c r="K6727" s="259">
        <v>3.21</v>
      </c>
      <c r="L6727" s="259">
        <v>0</v>
      </c>
    </row>
    <row r="6728" spans="2:12" ht="25.5" x14ac:dyDescent="0.25">
      <c r="B6728" s="255" t="s">
        <v>2273</v>
      </c>
      <c r="C6728" s="256" t="s">
        <v>2160</v>
      </c>
      <c r="D6728" s="255" t="s">
        <v>229</v>
      </c>
      <c r="E6728" s="255" t="s">
        <v>2161</v>
      </c>
      <c r="F6728" s="518" t="s">
        <v>2162</v>
      </c>
      <c r="G6728" s="518"/>
      <c r="H6728" s="257" t="s">
        <v>231</v>
      </c>
      <c r="I6728" s="258">
        <v>0.64229999999999998</v>
      </c>
      <c r="J6728" s="258">
        <v>0</v>
      </c>
      <c r="K6728" s="259">
        <v>15.3</v>
      </c>
      <c r="L6728" s="259">
        <v>9.83</v>
      </c>
    </row>
    <row r="6729" spans="2:12" ht="25.5" x14ac:dyDescent="0.25">
      <c r="B6729" s="255" t="s">
        <v>2273</v>
      </c>
      <c r="C6729" s="256" t="s">
        <v>2894</v>
      </c>
      <c r="D6729" s="255" t="s">
        <v>229</v>
      </c>
      <c r="E6729" s="255" t="s">
        <v>2895</v>
      </c>
      <c r="F6729" s="518" t="s">
        <v>2283</v>
      </c>
      <c r="G6729" s="518"/>
      <c r="H6729" s="257" t="s">
        <v>268</v>
      </c>
      <c r="I6729" s="258">
        <v>1E-4</v>
      </c>
      <c r="J6729" s="258">
        <v>0</v>
      </c>
      <c r="K6729" s="259">
        <v>14.64</v>
      </c>
      <c r="L6729" s="259">
        <v>0</v>
      </c>
    </row>
    <row r="6730" spans="2:12" ht="25.5" x14ac:dyDescent="0.25">
      <c r="B6730" s="255" t="s">
        <v>2273</v>
      </c>
      <c r="C6730" s="256" t="s">
        <v>4134</v>
      </c>
      <c r="D6730" s="255" t="s">
        <v>229</v>
      </c>
      <c r="E6730" s="255" t="s">
        <v>2909</v>
      </c>
      <c r="F6730" s="518" t="s">
        <v>2283</v>
      </c>
      <c r="G6730" s="518"/>
      <c r="H6730" s="257" t="s">
        <v>268</v>
      </c>
      <c r="I6730" s="258">
        <v>1</v>
      </c>
      <c r="J6730" s="258">
        <v>0</v>
      </c>
      <c r="K6730" s="259">
        <v>0.04</v>
      </c>
      <c r="L6730" s="259">
        <v>0.04</v>
      </c>
    </row>
    <row r="6731" spans="2:12" ht="25.5" x14ac:dyDescent="0.25">
      <c r="B6731" s="255" t="s">
        <v>2273</v>
      </c>
      <c r="C6731" s="256" t="s">
        <v>2194</v>
      </c>
      <c r="D6731" s="255" t="s">
        <v>229</v>
      </c>
      <c r="E6731" s="255" t="s">
        <v>2195</v>
      </c>
      <c r="F6731" s="518" t="s">
        <v>2162</v>
      </c>
      <c r="G6731" s="518"/>
      <c r="H6731" s="257" t="s">
        <v>231</v>
      </c>
      <c r="I6731" s="258">
        <v>0.2316</v>
      </c>
      <c r="J6731" s="258">
        <v>0</v>
      </c>
      <c r="K6731" s="259">
        <v>18.36</v>
      </c>
      <c r="L6731" s="259">
        <v>4.25</v>
      </c>
    </row>
    <row r="6732" spans="2:12" ht="25.5" x14ac:dyDescent="0.25">
      <c r="B6732" s="255" t="s">
        <v>2273</v>
      </c>
      <c r="C6732" s="256" t="s">
        <v>2902</v>
      </c>
      <c r="D6732" s="255" t="s">
        <v>229</v>
      </c>
      <c r="E6732" s="255" t="s">
        <v>2903</v>
      </c>
      <c r="F6732" s="518" t="s">
        <v>2283</v>
      </c>
      <c r="G6732" s="518"/>
      <c r="H6732" s="257" t="s">
        <v>268</v>
      </c>
      <c r="I6732" s="258">
        <v>2.0000000000000001E-4</v>
      </c>
      <c r="J6732" s="258">
        <v>0</v>
      </c>
      <c r="K6732" s="259">
        <v>11.8</v>
      </c>
      <c r="L6732" s="259">
        <v>0</v>
      </c>
    </row>
    <row r="6733" spans="2:12" ht="51" x14ac:dyDescent="0.25">
      <c r="B6733" s="255" t="s">
        <v>2273</v>
      </c>
      <c r="C6733" s="256" t="s">
        <v>3149</v>
      </c>
      <c r="D6733" s="255" t="s">
        <v>229</v>
      </c>
      <c r="E6733" s="255" t="s">
        <v>3150</v>
      </c>
      <c r="F6733" s="518" t="s">
        <v>2283</v>
      </c>
      <c r="G6733" s="518"/>
      <c r="H6733" s="257" t="s">
        <v>268</v>
      </c>
      <c r="I6733" s="258">
        <v>2.3999999999999998E-3</v>
      </c>
      <c r="J6733" s="258">
        <v>0</v>
      </c>
      <c r="K6733" s="259">
        <v>13.05</v>
      </c>
      <c r="L6733" s="259">
        <v>0.03</v>
      </c>
    </row>
    <row r="6734" spans="2:12" ht="25.5" x14ac:dyDescent="0.25">
      <c r="B6734" s="260"/>
      <c r="C6734" s="260"/>
      <c r="D6734" s="260"/>
      <c r="E6734" s="260"/>
      <c r="F6734" s="260"/>
      <c r="G6734" s="260" t="s">
        <v>2274</v>
      </c>
      <c r="H6734" s="261">
        <v>9.98</v>
      </c>
      <c r="I6734" s="260" t="s">
        <v>2275</v>
      </c>
      <c r="J6734" s="261">
        <v>9.4499999999999993</v>
      </c>
      <c r="K6734" s="260" t="s">
        <v>2276</v>
      </c>
      <c r="L6734" s="261">
        <v>19.43</v>
      </c>
    </row>
    <row r="6735" spans="2:12" ht="25.5" x14ac:dyDescent="0.25">
      <c r="B6735" s="260"/>
      <c r="C6735" s="260"/>
      <c r="D6735" s="260"/>
      <c r="E6735" s="260"/>
      <c r="F6735" s="260"/>
      <c r="G6735" s="260" t="s">
        <v>2277</v>
      </c>
      <c r="H6735" s="261">
        <v>0</v>
      </c>
      <c r="I6735" s="519"/>
      <c r="J6735" s="519" t="s">
        <v>2278</v>
      </c>
      <c r="K6735" s="260"/>
      <c r="L6735" s="261">
        <v>40.1</v>
      </c>
    </row>
    <row r="6736" spans="2:12" ht="13.5" thickBot="1" x14ac:dyDescent="0.3">
      <c r="B6736" s="222"/>
      <c r="C6736" s="222"/>
      <c r="D6736" s="222"/>
      <c r="E6736" s="222"/>
      <c r="F6736" s="222"/>
      <c r="G6736" s="222"/>
      <c r="H6736" s="222"/>
      <c r="I6736" s="222" t="s">
        <v>2279</v>
      </c>
      <c r="J6736" s="262" t="s">
        <v>2102</v>
      </c>
      <c r="K6736" s="222" t="s">
        <v>2280</v>
      </c>
      <c r="L6736" s="263">
        <v>3370.41</v>
      </c>
    </row>
    <row r="6737" spans="2:12" ht="13.5" thickTop="1" x14ac:dyDescent="0.25">
      <c r="B6737" s="264"/>
      <c r="C6737" s="264"/>
      <c r="D6737" s="264"/>
      <c r="E6737" s="264"/>
      <c r="F6737" s="264"/>
      <c r="G6737" s="264"/>
      <c r="H6737" s="264"/>
      <c r="I6737" s="264"/>
      <c r="J6737" s="264"/>
      <c r="K6737" s="264"/>
      <c r="L6737" s="264"/>
    </row>
    <row r="6738" spans="2:12" ht="15" x14ac:dyDescent="0.25">
      <c r="B6738" s="247" t="s">
        <v>1948</v>
      </c>
      <c r="C6738" s="248" t="s">
        <v>24</v>
      </c>
      <c r="D6738" s="247" t="s">
        <v>50</v>
      </c>
      <c r="E6738" s="247" t="s">
        <v>45</v>
      </c>
      <c r="F6738" s="520" t="s">
        <v>2152</v>
      </c>
      <c r="G6738" s="520"/>
      <c r="H6738" s="249" t="s">
        <v>39</v>
      </c>
      <c r="I6738" s="248" t="s">
        <v>41</v>
      </c>
      <c r="J6738" s="248" t="s">
        <v>2271</v>
      </c>
      <c r="K6738" s="248" t="s">
        <v>82</v>
      </c>
      <c r="L6738" s="248" t="s">
        <v>40</v>
      </c>
    </row>
    <row r="6739" spans="2:12" ht="38.25" x14ac:dyDescent="0.25">
      <c r="B6739" s="250" t="s">
        <v>2272</v>
      </c>
      <c r="C6739" s="251" t="s">
        <v>1949</v>
      </c>
      <c r="D6739" s="250" t="s">
        <v>890</v>
      </c>
      <c r="E6739" s="250" t="s">
        <v>1950</v>
      </c>
      <c r="F6739" s="521">
        <v>1503</v>
      </c>
      <c r="G6739" s="521"/>
      <c r="H6739" s="252" t="s">
        <v>240</v>
      </c>
      <c r="I6739" s="253">
        <v>1</v>
      </c>
      <c r="J6739" s="254"/>
      <c r="K6739" s="254">
        <v>260.08</v>
      </c>
      <c r="L6739" s="254">
        <v>260.08</v>
      </c>
    </row>
    <row r="6740" spans="2:12" ht="25.5" x14ac:dyDescent="0.25">
      <c r="B6740" s="255" t="s">
        <v>2273</v>
      </c>
      <c r="C6740" s="256" t="s">
        <v>2160</v>
      </c>
      <c r="D6740" s="255" t="s">
        <v>229</v>
      </c>
      <c r="E6740" s="255" t="s">
        <v>2161</v>
      </c>
      <c r="F6740" s="518" t="s">
        <v>2162</v>
      </c>
      <c r="G6740" s="518"/>
      <c r="H6740" s="257" t="s">
        <v>231</v>
      </c>
      <c r="I6740" s="258">
        <v>1</v>
      </c>
      <c r="J6740" s="258">
        <v>0</v>
      </c>
      <c r="K6740" s="259">
        <v>15.3</v>
      </c>
      <c r="L6740" s="259">
        <v>15.3</v>
      </c>
    </row>
    <row r="6741" spans="2:12" ht="25.5" x14ac:dyDescent="0.25">
      <c r="B6741" s="255" t="s">
        <v>2273</v>
      </c>
      <c r="C6741" s="256" t="s">
        <v>2165</v>
      </c>
      <c r="D6741" s="255" t="s">
        <v>229</v>
      </c>
      <c r="E6741" s="255" t="s">
        <v>2166</v>
      </c>
      <c r="F6741" s="518" t="s">
        <v>2162</v>
      </c>
      <c r="G6741" s="518"/>
      <c r="H6741" s="257" t="s">
        <v>231</v>
      </c>
      <c r="I6741" s="258">
        <v>1</v>
      </c>
      <c r="J6741" s="258">
        <v>0</v>
      </c>
      <c r="K6741" s="259">
        <v>23.41</v>
      </c>
      <c r="L6741" s="259">
        <v>23.41</v>
      </c>
    </row>
    <row r="6742" spans="2:12" ht="38.25" x14ac:dyDescent="0.25">
      <c r="B6742" s="255" t="s">
        <v>2273</v>
      </c>
      <c r="C6742" s="256" t="s">
        <v>4135</v>
      </c>
      <c r="D6742" s="255" t="s">
        <v>890</v>
      </c>
      <c r="E6742" s="255" t="s">
        <v>4136</v>
      </c>
      <c r="F6742" s="518" t="s">
        <v>2283</v>
      </c>
      <c r="G6742" s="518"/>
      <c r="H6742" s="257" t="s">
        <v>240</v>
      </c>
      <c r="I6742" s="258">
        <v>1</v>
      </c>
      <c r="J6742" s="258">
        <v>0</v>
      </c>
      <c r="K6742" s="259">
        <v>221.37</v>
      </c>
      <c r="L6742" s="259">
        <v>221.37</v>
      </c>
    </row>
    <row r="6743" spans="2:12" ht="25.5" x14ac:dyDescent="0.25">
      <c r="B6743" s="260"/>
      <c r="C6743" s="260"/>
      <c r="D6743" s="260"/>
      <c r="E6743" s="260"/>
      <c r="F6743" s="260"/>
      <c r="G6743" s="260" t="s">
        <v>2274</v>
      </c>
      <c r="H6743" s="261">
        <v>19.88</v>
      </c>
      <c r="I6743" s="260" t="s">
        <v>2275</v>
      </c>
      <c r="J6743" s="261">
        <v>18.829999999999998</v>
      </c>
      <c r="K6743" s="260" t="s">
        <v>2276</v>
      </c>
      <c r="L6743" s="261">
        <v>38.71</v>
      </c>
    </row>
    <row r="6744" spans="2:12" ht="25.5" x14ac:dyDescent="0.25">
      <c r="B6744" s="260"/>
      <c r="C6744" s="260"/>
      <c r="D6744" s="260"/>
      <c r="E6744" s="260"/>
      <c r="F6744" s="260"/>
      <c r="G6744" s="260" t="s">
        <v>2277</v>
      </c>
      <c r="H6744" s="261">
        <v>0</v>
      </c>
      <c r="I6744" s="519"/>
      <c r="J6744" s="519" t="s">
        <v>2278</v>
      </c>
      <c r="K6744" s="260"/>
      <c r="L6744" s="261">
        <v>260.08</v>
      </c>
    </row>
    <row r="6745" spans="2:12" ht="13.5" thickBot="1" x14ac:dyDescent="0.3">
      <c r="B6745" s="222"/>
      <c r="C6745" s="222"/>
      <c r="D6745" s="222"/>
      <c r="E6745" s="222"/>
      <c r="F6745" s="222"/>
      <c r="G6745" s="222"/>
      <c r="H6745" s="222"/>
      <c r="I6745" s="222" t="s">
        <v>2279</v>
      </c>
      <c r="J6745" s="262" t="s">
        <v>2064</v>
      </c>
      <c r="K6745" s="222" t="s">
        <v>2280</v>
      </c>
      <c r="L6745" s="263">
        <v>24023.59</v>
      </c>
    </row>
    <row r="6746" spans="2:12" ht="13.5" thickTop="1" x14ac:dyDescent="0.25">
      <c r="B6746" s="264"/>
      <c r="C6746" s="264"/>
      <c r="D6746" s="264"/>
      <c r="E6746" s="264"/>
      <c r="F6746" s="264"/>
      <c r="G6746" s="264"/>
      <c r="H6746" s="264"/>
      <c r="I6746" s="264"/>
      <c r="J6746" s="264"/>
      <c r="K6746" s="264"/>
      <c r="L6746" s="264"/>
    </row>
    <row r="6747" spans="2:12" ht="15" x14ac:dyDescent="0.25">
      <c r="B6747" s="247" t="s">
        <v>1951</v>
      </c>
      <c r="C6747" s="248" t="s">
        <v>24</v>
      </c>
      <c r="D6747" s="247" t="s">
        <v>50</v>
      </c>
      <c r="E6747" s="247" t="s">
        <v>45</v>
      </c>
      <c r="F6747" s="520" t="s">
        <v>2152</v>
      </c>
      <c r="G6747" s="520"/>
      <c r="H6747" s="249" t="s">
        <v>39</v>
      </c>
      <c r="I6747" s="248" t="s">
        <v>41</v>
      </c>
      <c r="J6747" s="248" t="s">
        <v>2271</v>
      </c>
      <c r="K6747" s="248" t="s">
        <v>82</v>
      </c>
      <c r="L6747" s="248" t="s">
        <v>40</v>
      </c>
    </row>
    <row r="6748" spans="2:12" ht="51" x14ac:dyDescent="0.25">
      <c r="B6748" s="250" t="s">
        <v>2272</v>
      </c>
      <c r="C6748" s="251" t="s">
        <v>1952</v>
      </c>
      <c r="D6748" s="250" t="s">
        <v>434</v>
      </c>
      <c r="E6748" s="250" t="s">
        <v>1953</v>
      </c>
      <c r="F6748" s="521" t="s">
        <v>4137</v>
      </c>
      <c r="G6748" s="521"/>
      <c r="H6748" s="252" t="s">
        <v>628</v>
      </c>
      <c r="I6748" s="253">
        <v>1</v>
      </c>
      <c r="J6748" s="254"/>
      <c r="K6748" s="254">
        <v>58.04</v>
      </c>
      <c r="L6748" s="254">
        <v>58.04</v>
      </c>
    </row>
    <row r="6749" spans="2:12" ht="38.25" x14ac:dyDescent="0.25">
      <c r="B6749" s="265" t="s">
        <v>2652</v>
      </c>
      <c r="C6749" s="266" t="s">
        <v>3076</v>
      </c>
      <c r="D6749" s="265" t="s">
        <v>434</v>
      </c>
      <c r="E6749" s="265" t="s">
        <v>4064</v>
      </c>
      <c r="F6749" s="524" t="s">
        <v>4065</v>
      </c>
      <c r="G6749" s="524"/>
      <c r="H6749" s="267" t="s">
        <v>2654</v>
      </c>
      <c r="I6749" s="268">
        <v>0.02</v>
      </c>
      <c r="J6749" s="268">
        <v>0</v>
      </c>
      <c r="K6749" s="269">
        <v>24.82</v>
      </c>
      <c r="L6749" s="269">
        <v>0.5</v>
      </c>
    </row>
    <row r="6750" spans="2:12" ht="63.75" x14ac:dyDescent="0.25">
      <c r="B6750" s="265" t="s">
        <v>2652</v>
      </c>
      <c r="C6750" s="266" t="s">
        <v>3073</v>
      </c>
      <c r="D6750" s="265" t="s">
        <v>434</v>
      </c>
      <c r="E6750" s="265" t="s">
        <v>4063</v>
      </c>
      <c r="F6750" s="524" t="s">
        <v>4002</v>
      </c>
      <c r="G6750" s="524"/>
      <c r="H6750" s="267" t="s">
        <v>284</v>
      </c>
      <c r="I6750" s="268">
        <v>6.0000000000000001E-3</v>
      </c>
      <c r="J6750" s="268">
        <v>0</v>
      </c>
      <c r="K6750" s="269">
        <v>496.19</v>
      </c>
      <c r="L6750" s="269">
        <v>2.98</v>
      </c>
    </row>
    <row r="6751" spans="2:12" ht="38.25" x14ac:dyDescent="0.25">
      <c r="B6751" s="265" t="s">
        <v>2652</v>
      </c>
      <c r="C6751" s="266" t="s">
        <v>3074</v>
      </c>
      <c r="D6751" s="265" t="s">
        <v>434</v>
      </c>
      <c r="E6751" s="265" t="s">
        <v>3075</v>
      </c>
      <c r="F6751" s="524" t="s">
        <v>4065</v>
      </c>
      <c r="G6751" s="524"/>
      <c r="H6751" s="267" t="s">
        <v>2655</v>
      </c>
      <c r="I6751" s="268">
        <v>0.373</v>
      </c>
      <c r="J6751" s="268">
        <v>0</v>
      </c>
      <c r="K6751" s="269">
        <v>23.51</v>
      </c>
      <c r="L6751" s="269">
        <v>8.77</v>
      </c>
    </row>
    <row r="6752" spans="2:12" ht="38.25" x14ac:dyDescent="0.25">
      <c r="B6752" s="255" t="s">
        <v>2273</v>
      </c>
      <c r="C6752" s="256" t="s">
        <v>4138</v>
      </c>
      <c r="D6752" s="255" t="s">
        <v>294</v>
      </c>
      <c r="E6752" s="255" t="s">
        <v>4139</v>
      </c>
      <c r="F6752" s="518" t="s">
        <v>2283</v>
      </c>
      <c r="G6752" s="518"/>
      <c r="H6752" s="257" t="s">
        <v>268</v>
      </c>
      <c r="I6752" s="258">
        <v>2</v>
      </c>
      <c r="J6752" s="258">
        <v>0</v>
      </c>
      <c r="K6752" s="259">
        <v>16.829999999999998</v>
      </c>
      <c r="L6752" s="259">
        <v>33.659999999999997</v>
      </c>
    </row>
    <row r="6753" spans="2:12" ht="25.5" x14ac:dyDescent="0.25">
      <c r="B6753" s="255" t="s">
        <v>2273</v>
      </c>
      <c r="C6753" s="256" t="s">
        <v>2165</v>
      </c>
      <c r="D6753" s="255" t="s">
        <v>229</v>
      </c>
      <c r="E6753" s="255" t="s">
        <v>2166</v>
      </c>
      <c r="F6753" s="518" t="s">
        <v>2162</v>
      </c>
      <c r="G6753" s="518"/>
      <c r="H6753" s="257" t="s">
        <v>231</v>
      </c>
      <c r="I6753" s="258">
        <v>0.39200000000000002</v>
      </c>
      <c r="J6753" s="258">
        <v>0</v>
      </c>
      <c r="K6753" s="259">
        <v>23.41</v>
      </c>
      <c r="L6753" s="259">
        <v>9.18</v>
      </c>
    </row>
    <row r="6754" spans="2:12" ht="25.5" x14ac:dyDescent="0.25">
      <c r="B6754" s="255" t="s">
        <v>2273</v>
      </c>
      <c r="C6754" s="256" t="s">
        <v>2160</v>
      </c>
      <c r="D6754" s="255" t="s">
        <v>229</v>
      </c>
      <c r="E6754" s="255" t="s">
        <v>2161</v>
      </c>
      <c r="F6754" s="518" t="s">
        <v>2162</v>
      </c>
      <c r="G6754" s="518"/>
      <c r="H6754" s="257" t="s">
        <v>231</v>
      </c>
      <c r="I6754" s="258">
        <v>0.19600000000000001</v>
      </c>
      <c r="J6754" s="258">
        <v>0</v>
      </c>
      <c r="K6754" s="259">
        <v>15.3</v>
      </c>
      <c r="L6754" s="259">
        <v>3</v>
      </c>
    </row>
    <row r="6755" spans="2:12" ht="25.5" x14ac:dyDescent="0.25">
      <c r="B6755" s="260"/>
      <c r="C6755" s="260"/>
      <c r="D6755" s="260"/>
      <c r="E6755" s="260"/>
      <c r="F6755" s="260"/>
      <c r="G6755" s="260" t="s">
        <v>2274</v>
      </c>
      <c r="H6755" s="261">
        <v>11.21</v>
      </c>
      <c r="I6755" s="260" t="s">
        <v>2275</v>
      </c>
      <c r="J6755" s="261">
        <v>10.61</v>
      </c>
      <c r="K6755" s="260" t="s">
        <v>2276</v>
      </c>
      <c r="L6755" s="261">
        <v>21.82</v>
      </c>
    </row>
    <row r="6756" spans="2:12" ht="25.5" x14ac:dyDescent="0.25">
      <c r="B6756" s="260"/>
      <c r="C6756" s="260"/>
      <c r="D6756" s="260"/>
      <c r="E6756" s="260"/>
      <c r="F6756" s="260"/>
      <c r="G6756" s="260" t="s">
        <v>2277</v>
      </c>
      <c r="H6756" s="261">
        <v>0</v>
      </c>
      <c r="I6756" s="519"/>
      <c r="J6756" s="519" t="s">
        <v>2278</v>
      </c>
      <c r="K6756" s="260"/>
      <c r="L6756" s="261">
        <v>58.04</v>
      </c>
    </row>
    <row r="6757" spans="2:12" ht="13.5" thickBot="1" x14ac:dyDescent="0.3">
      <c r="B6757" s="222"/>
      <c r="C6757" s="222"/>
      <c r="D6757" s="222"/>
      <c r="E6757" s="222"/>
      <c r="F6757" s="222"/>
      <c r="G6757" s="222"/>
      <c r="H6757" s="222"/>
      <c r="I6757" s="222" t="s">
        <v>2279</v>
      </c>
      <c r="J6757" s="262" t="s">
        <v>2083</v>
      </c>
      <c r="K6757" s="222" t="s">
        <v>2280</v>
      </c>
      <c r="L6757" s="263">
        <v>6700.72</v>
      </c>
    </row>
    <row r="6758" spans="2:12" ht="13.5" thickTop="1" x14ac:dyDescent="0.25">
      <c r="B6758" s="264"/>
      <c r="C6758" s="264"/>
      <c r="D6758" s="264"/>
      <c r="E6758" s="264"/>
      <c r="F6758" s="264"/>
      <c r="G6758" s="264"/>
      <c r="H6758" s="264"/>
      <c r="I6758" s="264"/>
      <c r="J6758" s="264"/>
      <c r="K6758" s="264"/>
      <c r="L6758" s="264"/>
    </row>
    <row r="6759" spans="2:12" ht="15" x14ac:dyDescent="0.25">
      <c r="B6759" s="247" t="s">
        <v>1954</v>
      </c>
      <c r="C6759" s="248" t="s">
        <v>24</v>
      </c>
      <c r="D6759" s="247" t="s">
        <v>50</v>
      </c>
      <c r="E6759" s="247" t="s">
        <v>45</v>
      </c>
      <c r="F6759" s="520" t="s">
        <v>2152</v>
      </c>
      <c r="G6759" s="520"/>
      <c r="H6759" s="249" t="s">
        <v>39</v>
      </c>
      <c r="I6759" s="248" t="s">
        <v>41</v>
      </c>
      <c r="J6759" s="248" t="s">
        <v>2271</v>
      </c>
      <c r="K6759" s="248" t="s">
        <v>82</v>
      </c>
      <c r="L6759" s="248" t="s">
        <v>40</v>
      </c>
    </row>
    <row r="6760" spans="2:12" ht="51" x14ac:dyDescent="0.25">
      <c r="B6760" s="250" t="s">
        <v>2272</v>
      </c>
      <c r="C6760" s="251" t="s">
        <v>1955</v>
      </c>
      <c r="D6760" s="250" t="s">
        <v>434</v>
      </c>
      <c r="E6760" s="250" t="s">
        <v>1956</v>
      </c>
      <c r="F6760" s="521" t="s">
        <v>4140</v>
      </c>
      <c r="G6760" s="521"/>
      <c r="H6760" s="252" t="s">
        <v>240</v>
      </c>
      <c r="I6760" s="253">
        <v>1</v>
      </c>
      <c r="J6760" s="254"/>
      <c r="K6760" s="254">
        <v>221.46</v>
      </c>
      <c r="L6760" s="254">
        <v>221.46</v>
      </c>
    </row>
    <row r="6761" spans="2:12" ht="38.25" x14ac:dyDescent="0.25">
      <c r="B6761" s="265" t="s">
        <v>2652</v>
      </c>
      <c r="C6761" s="266" t="s">
        <v>3009</v>
      </c>
      <c r="D6761" s="265" t="s">
        <v>434</v>
      </c>
      <c r="E6761" s="265" t="s">
        <v>4141</v>
      </c>
      <c r="F6761" s="524" t="s">
        <v>4002</v>
      </c>
      <c r="G6761" s="524"/>
      <c r="H6761" s="267" t="s">
        <v>284</v>
      </c>
      <c r="I6761" s="268">
        <v>0.01</v>
      </c>
      <c r="J6761" s="268">
        <v>0</v>
      </c>
      <c r="K6761" s="269">
        <v>565.01</v>
      </c>
      <c r="L6761" s="269">
        <v>5.65</v>
      </c>
    </row>
    <row r="6762" spans="2:12" ht="25.5" x14ac:dyDescent="0.25">
      <c r="B6762" s="255" t="s">
        <v>2273</v>
      </c>
      <c r="C6762" s="256" t="s">
        <v>2160</v>
      </c>
      <c r="D6762" s="255" t="s">
        <v>229</v>
      </c>
      <c r="E6762" s="255" t="s">
        <v>2161</v>
      </c>
      <c r="F6762" s="518" t="s">
        <v>2162</v>
      </c>
      <c r="G6762" s="518"/>
      <c r="H6762" s="257" t="s">
        <v>231</v>
      </c>
      <c r="I6762" s="258">
        <v>1.028</v>
      </c>
      <c r="J6762" s="258">
        <v>0</v>
      </c>
      <c r="K6762" s="259">
        <v>15.3</v>
      </c>
      <c r="L6762" s="259">
        <v>15.73</v>
      </c>
    </row>
    <row r="6763" spans="2:12" ht="25.5" x14ac:dyDescent="0.25">
      <c r="B6763" s="255" t="s">
        <v>2273</v>
      </c>
      <c r="C6763" s="256" t="s">
        <v>3010</v>
      </c>
      <c r="D6763" s="255" t="s">
        <v>434</v>
      </c>
      <c r="E6763" s="255" t="s">
        <v>3011</v>
      </c>
      <c r="F6763" s="518" t="s">
        <v>2283</v>
      </c>
      <c r="G6763" s="518"/>
      <c r="H6763" s="257" t="s">
        <v>428</v>
      </c>
      <c r="I6763" s="258">
        <v>3.95</v>
      </c>
      <c r="J6763" s="258">
        <v>0</v>
      </c>
      <c r="K6763" s="259">
        <v>38.479999999999997</v>
      </c>
      <c r="L6763" s="259">
        <v>152</v>
      </c>
    </row>
    <row r="6764" spans="2:12" ht="25.5" x14ac:dyDescent="0.25">
      <c r="B6764" s="255" t="s">
        <v>2273</v>
      </c>
      <c r="C6764" s="256" t="s">
        <v>2165</v>
      </c>
      <c r="D6764" s="255" t="s">
        <v>229</v>
      </c>
      <c r="E6764" s="255" t="s">
        <v>2166</v>
      </c>
      <c r="F6764" s="518" t="s">
        <v>2162</v>
      </c>
      <c r="G6764" s="518"/>
      <c r="H6764" s="257" t="s">
        <v>231</v>
      </c>
      <c r="I6764" s="258">
        <v>2.0550000000000002</v>
      </c>
      <c r="J6764" s="258">
        <v>0</v>
      </c>
      <c r="K6764" s="259">
        <v>23.41</v>
      </c>
      <c r="L6764" s="259">
        <v>48.11</v>
      </c>
    </row>
    <row r="6765" spans="2:12" ht="25.5" x14ac:dyDescent="0.25">
      <c r="B6765" s="260"/>
      <c r="C6765" s="260"/>
      <c r="D6765" s="260"/>
      <c r="E6765" s="260"/>
      <c r="F6765" s="260"/>
      <c r="G6765" s="260" t="s">
        <v>2274</v>
      </c>
      <c r="H6765" s="261">
        <v>33.06</v>
      </c>
      <c r="I6765" s="260" t="s">
        <v>2275</v>
      </c>
      <c r="J6765" s="261">
        <v>31.32</v>
      </c>
      <c r="K6765" s="260" t="s">
        <v>2276</v>
      </c>
      <c r="L6765" s="261">
        <v>64.38</v>
      </c>
    </row>
    <row r="6766" spans="2:12" ht="25.5" x14ac:dyDescent="0.25">
      <c r="B6766" s="260"/>
      <c r="C6766" s="260"/>
      <c r="D6766" s="260"/>
      <c r="E6766" s="260"/>
      <c r="F6766" s="260"/>
      <c r="G6766" s="260" t="s">
        <v>2277</v>
      </c>
      <c r="H6766" s="261">
        <v>0</v>
      </c>
      <c r="I6766" s="519"/>
      <c r="J6766" s="519" t="s">
        <v>2278</v>
      </c>
      <c r="K6766" s="260"/>
      <c r="L6766" s="261">
        <v>221.46</v>
      </c>
    </row>
    <row r="6767" spans="2:12" ht="13.5" thickBot="1" x14ac:dyDescent="0.3">
      <c r="B6767" s="222"/>
      <c r="C6767" s="222"/>
      <c r="D6767" s="222"/>
      <c r="E6767" s="222"/>
      <c r="F6767" s="222"/>
      <c r="G6767" s="222"/>
      <c r="H6767" s="222"/>
      <c r="I6767" s="222" t="s">
        <v>2279</v>
      </c>
      <c r="J6767" s="262" t="s">
        <v>2673</v>
      </c>
      <c r="K6767" s="222" t="s">
        <v>2280</v>
      </c>
      <c r="L6767" s="263">
        <v>4916.41</v>
      </c>
    </row>
    <row r="6768" spans="2:12" ht="13.5" thickTop="1" x14ac:dyDescent="0.25">
      <c r="B6768" s="264"/>
      <c r="C6768" s="264"/>
      <c r="D6768" s="264"/>
      <c r="E6768" s="264"/>
      <c r="F6768" s="264"/>
      <c r="G6768" s="264"/>
      <c r="H6768" s="264"/>
      <c r="I6768" s="264"/>
      <c r="J6768" s="264"/>
      <c r="K6768" s="264"/>
      <c r="L6768" s="264"/>
    </row>
    <row r="6769" spans="2:12" ht="15" x14ac:dyDescent="0.25">
      <c r="B6769" s="247" t="s">
        <v>1957</v>
      </c>
      <c r="C6769" s="248" t="s">
        <v>24</v>
      </c>
      <c r="D6769" s="247" t="s">
        <v>50</v>
      </c>
      <c r="E6769" s="247" t="s">
        <v>45</v>
      </c>
      <c r="F6769" s="520" t="s">
        <v>2152</v>
      </c>
      <c r="G6769" s="520"/>
      <c r="H6769" s="249" t="s">
        <v>39</v>
      </c>
      <c r="I6769" s="248" t="s">
        <v>41</v>
      </c>
      <c r="J6769" s="248" t="s">
        <v>2271</v>
      </c>
      <c r="K6769" s="248" t="s">
        <v>82</v>
      </c>
      <c r="L6769" s="248" t="s">
        <v>40</v>
      </c>
    </row>
    <row r="6770" spans="2:12" ht="25.5" x14ac:dyDescent="0.25">
      <c r="B6770" s="250" t="s">
        <v>2272</v>
      </c>
      <c r="C6770" s="251" t="s">
        <v>1958</v>
      </c>
      <c r="D6770" s="250" t="s">
        <v>229</v>
      </c>
      <c r="E6770" s="250" t="s">
        <v>1959</v>
      </c>
      <c r="F6770" s="521">
        <v>2200</v>
      </c>
      <c r="G6770" s="521"/>
      <c r="H6770" s="252" t="s">
        <v>292</v>
      </c>
      <c r="I6770" s="253">
        <v>1</v>
      </c>
      <c r="J6770" s="254"/>
      <c r="K6770" s="254">
        <v>7.5</v>
      </c>
      <c r="L6770" s="254">
        <v>7.5</v>
      </c>
    </row>
    <row r="6771" spans="2:12" ht="25.5" x14ac:dyDescent="0.25">
      <c r="B6771" s="255" t="s">
        <v>2273</v>
      </c>
      <c r="C6771" s="256" t="s">
        <v>4142</v>
      </c>
      <c r="D6771" s="255" t="s">
        <v>229</v>
      </c>
      <c r="E6771" s="255" t="s">
        <v>4143</v>
      </c>
      <c r="F6771" s="518" t="s">
        <v>2283</v>
      </c>
      <c r="G6771" s="518"/>
      <c r="H6771" s="257" t="s">
        <v>292</v>
      </c>
      <c r="I6771" s="258">
        <v>1.01</v>
      </c>
      <c r="J6771" s="258">
        <v>0</v>
      </c>
      <c r="K6771" s="259">
        <v>5.76</v>
      </c>
      <c r="L6771" s="259">
        <v>5.82</v>
      </c>
    </row>
    <row r="6772" spans="2:12" ht="25.5" x14ac:dyDescent="0.25">
      <c r="B6772" s="255" t="s">
        <v>2273</v>
      </c>
      <c r="C6772" s="256" t="s">
        <v>2163</v>
      </c>
      <c r="D6772" s="255" t="s">
        <v>229</v>
      </c>
      <c r="E6772" s="255" t="s">
        <v>2164</v>
      </c>
      <c r="F6772" s="518" t="s">
        <v>2162</v>
      </c>
      <c r="G6772" s="518"/>
      <c r="H6772" s="257" t="s">
        <v>231</v>
      </c>
      <c r="I6772" s="258">
        <v>4.0899999999999999E-2</v>
      </c>
      <c r="J6772" s="258">
        <v>0</v>
      </c>
      <c r="K6772" s="259">
        <v>16.78</v>
      </c>
      <c r="L6772" s="259">
        <v>0.69</v>
      </c>
    </row>
    <row r="6773" spans="2:12" ht="25.5" x14ac:dyDescent="0.25">
      <c r="B6773" s="255" t="s">
        <v>2273</v>
      </c>
      <c r="C6773" s="256" t="s">
        <v>4144</v>
      </c>
      <c r="D6773" s="255" t="s">
        <v>229</v>
      </c>
      <c r="E6773" s="255" t="s">
        <v>4145</v>
      </c>
      <c r="F6773" s="518" t="s">
        <v>2283</v>
      </c>
      <c r="G6773" s="518"/>
      <c r="H6773" s="257" t="s">
        <v>2378</v>
      </c>
      <c r="I6773" s="258">
        <v>1.4E-3</v>
      </c>
      <c r="J6773" s="258">
        <v>0</v>
      </c>
      <c r="K6773" s="259">
        <v>45.34</v>
      </c>
      <c r="L6773" s="259">
        <v>0.06</v>
      </c>
    </row>
    <row r="6774" spans="2:12" ht="25.5" x14ac:dyDescent="0.25">
      <c r="B6774" s="255" t="s">
        <v>2273</v>
      </c>
      <c r="C6774" s="256" t="s">
        <v>2165</v>
      </c>
      <c r="D6774" s="255" t="s">
        <v>229</v>
      </c>
      <c r="E6774" s="255" t="s">
        <v>2166</v>
      </c>
      <c r="F6774" s="518" t="s">
        <v>2162</v>
      </c>
      <c r="G6774" s="518"/>
      <c r="H6774" s="257" t="s">
        <v>231</v>
      </c>
      <c r="I6774" s="258">
        <v>4.0899999999999999E-2</v>
      </c>
      <c r="J6774" s="258">
        <v>0</v>
      </c>
      <c r="K6774" s="259">
        <v>23.41</v>
      </c>
      <c r="L6774" s="259">
        <v>0.96</v>
      </c>
    </row>
    <row r="6775" spans="2:12" ht="25.5" x14ac:dyDescent="0.25">
      <c r="B6775" s="260"/>
      <c r="C6775" s="260"/>
      <c r="D6775" s="260"/>
      <c r="E6775" s="260"/>
      <c r="F6775" s="260"/>
      <c r="G6775" s="260" t="s">
        <v>2274</v>
      </c>
      <c r="H6775" s="261">
        <v>0.84</v>
      </c>
      <c r="I6775" s="260" t="s">
        <v>2275</v>
      </c>
      <c r="J6775" s="261">
        <v>0.79</v>
      </c>
      <c r="K6775" s="260" t="s">
        <v>2276</v>
      </c>
      <c r="L6775" s="261">
        <v>1.63</v>
      </c>
    </row>
    <row r="6776" spans="2:12" ht="25.5" x14ac:dyDescent="0.25">
      <c r="B6776" s="260"/>
      <c r="C6776" s="260"/>
      <c r="D6776" s="260"/>
      <c r="E6776" s="260"/>
      <c r="F6776" s="260"/>
      <c r="G6776" s="260" t="s">
        <v>2277</v>
      </c>
      <c r="H6776" s="261">
        <v>0</v>
      </c>
      <c r="I6776" s="519"/>
      <c r="J6776" s="519" t="s">
        <v>2278</v>
      </c>
      <c r="K6776" s="260"/>
      <c r="L6776" s="261">
        <v>7.5</v>
      </c>
    </row>
    <row r="6777" spans="2:12" ht="13.5" thickBot="1" x14ac:dyDescent="0.3">
      <c r="B6777" s="222"/>
      <c r="C6777" s="222"/>
      <c r="D6777" s="222"/>
      <c r="E6777" s="222"/>
      <c r="F6777" s="222"/>
      <c r="G6777" s="222"/>
      <c r="H6777" s="222"/>
      <c r="I6777" s="222" t="s">
        <v>2279</v>
      </c>
      <c r="J6777" s="262" t="s">
        <v>2138</v>
      </c>
      <c r="K6777" s="222" t="s">
        <v>2280</v>
      </c>
      <c r="L6777" s="263">
        <v>169.88</v>
      </c>
    </row>
    <row r="6778" spans="2:12" ht="13.5" thickTop="1" x14ac:dyDescent="0.25">
      <c r="B6778" s="264"/>
      <c r="C6778" s="264"/>
      <c r="D6778" s="264"/>
      <c r="E6778" s="264"/>
      <c r="F6778" s="264"/>
      <c r="G6778" s="264"/>
      <c r="H6778" s="264"/>
      <c r="I6778" s="264"/>
      <c r="J6778" s="264"/>
      <c r="K6778" s="264"/>
      <c r="L6778" s="264"/>
    </row>
    <row r="6779" spans="2:12" ht="15" x14ac:dyDescent="0.25">
      <c r="B6779" s="247" t="s">
        <v>1960</v>
      </c>
      <c r="C6779" s="248" t="s">
        <v>24</v>
      </c>
      <c r="D6779" s="247" t="s">
        <v>50</v>
      </c>
      <c r="E6779" s="247" t="s">
        <v>45</v>
      </c>
      <c r="F6779" s="520" t="s">
        <v>2152</v>
      </c>
      <c r="G6779" s="520"/>
      <c r="H6779" s="249" t="s">
        <v>39</v>
      </c>
      <c r="I6779" s="248" t="s">
        <v>41</v>
      </c>
      <c r="J6779" s="248" t="s">
        <v>2271</v>
      </c>
      <c r="K6779" s="248" t="s">
        <v>82</v>
      </c>
      <c r="L6779" s="248" t="s">
        <v>40</v>
      </c>
    </row>
    <row r="6780" spans="2:12" ht="38.25" x14ac:dyDescent="0.25">
      <c r="B6780" s="250" t="s">
        <v>2272</v>
      </c>
      <c r="C6780" s="251" t="s">
        <v>1961</v>
      </c>
      <c r="D6780" s="250" t="s">
        <v>238</v>
      </c>
      <c r="E6780" s="250" t="s">
        <v>1962</v>
      </c>
      <c r="F6780" s="521">
        <v>1803</v>
      </c>
      <c r="G6780" s="521"/>
      <c r="H6780" s="252" t="s">
        <v>240</v>
      </c>
      <c r="I6780" s="253">
        <v>1</v>
      </c>
      <c r="J6780" s="254"/>
      <c r="K6780" s="254">
        <v>997.83</v>
      </c>
      <c r="L6780" s="254">
        <v>997.83</v>
      </c>
    </row>
    <row r="6781" spans="2:12" ht="25.5" x14ac:dyDescent="0.25">
      <c r="B6781" s="255" t="s">
        <v>2273</v>
      </c>
      <c r="C6781" s="256" t="s">
        <v>4146</v>
      </c>
      <c r="D6781" s="255" t="s">
        <v>229</v>
      </c>
      <c r="E6781" s="255" t="s">
        <v>4147</v>
      </c>
      <c r="F6781" s="518" t="s">
        <v>2283</v>
      </c>
      <c r="G6781" s="518"/>
      <c r="H6781" s="257" t="s">
        <v>360</v>
      </c>
      <c r="I6781" s="258">
        <v>0.17019999999999999</v>
      </c>
      <c r="J6781" s="258">
        <v>0</v>
      </c>
      <c r="K6781" s="259">
        <v>8.07</v>
      </c>
      <c r="L6781" s="259">
        <v>1.37</v>
      </c>
    </row>
    <row r="6782" spans="2:12" ht="25.5" x14ac:dyDescent="0.25">
      <c r="B6782" s="255" t="s">
        <v>2273</v>
      </c>
      <c r="C6782" s="256" t="s">
        <v>2904</v>
      </c>
      <c r="D6782" s="255" t="s">
        <v>229</v>
      </c>
      <c r="E6782" s="255" t="s">
        <v>2905</v>
      </c>
      <c r="F6782" s="518" t="s">
        <v>2283</v>
      </c>
      <c r="G6782" s="518"/>
      <c r="H6782" s="257" t="s">
        <v>360</v>
      </c>
      <c r="I6782" s="258">
        <v>0.14899999999999999</v>
      </c>
      <c r="J6782" s="258">
        <v>0</v>
      </c>
      <c r="K6782" s="259">
        <v>25.9</v>
      </c>
      <c r="L6782" s="259">
        <v>3.86</v>
      </c>
    </row>
    <row r="6783" spans="2:12" ht="25.5" x14ac:dyDescent="0.25">
      <c r="B6783" s="255" t="s">
        <v>2273</v>
      </c>
      <c r="C6783" s="256" t="s">
        <v>4148</v>
      </c>
      <c r="D6783" s="255" t="s">
        <v>229</v>
      </c>
      <c r="E6783" s="255" t="s">
        <v>4149</v>
      </c>
      <c r="F6783" s="518" t="s">
        <v>2283</v>
      </c>
      <c r="G6783" s="518"/>
      <c r="H6783" s="257" t="s">
        <v>360</v>
      </c>
      <c r="I6783" s="258">
        <v>0.16520000000000001</v>
      </c>
      <c r="J6783" s="258">
        <v>0</v>
      </c>
      <c r="K6783" s="259">
        <v>9.26</v>
      </c>
      <c r="L6783" s="259">
        <v>1.53</v>
      </c>
    </row>
    <row r="6784" spans="2:12" ht="25.5" x14ac:dyDescent="0.25">
      <c r="B6784" s="255" t="s">
        <v>2273</v>
      </c>
      <c r="C6784" s="256" t="s">
        <v>2338</v>
      </c>
      <c r="D6784" s="255" t="s">
        <v>229</v>
      </c>
      <c r="E6784" s="255" t="s">
        <v>2339</v>
      </c>
      <c r="F6784" s="518" t="s">
        <v>2283</v>
      </c>
      <c r="G6784" s="518"/>
      <c r="H6784" s="257" t="s">
        <v>284</v>
      </c>
      <c r="I6784" s="258">
        <v>6.6E-3</v>
      </c>
      <c r="J6784" s="258">
        <v>0</v>
      </c>
      <c r="K6784" s="259">
        <v>157.65</v>
      </c>
      <c r="L6784" s="259">
        <v>1.04</v>
      </c>
    </row>
    <row r="6785" spans="2:12" ht="25.5" x14ac:dyDescent="0.25">
      <c r="B6785" s="255" t="s">
        <v>2273</v>
      </c>
      <c r="C6785" s="256" t="s">
        <v>4150</v>
      </c>
      <c r="D6785" s="255" t="s">
        <v>229</v>
      </c>
      <c r="E6785" s="255" t="s">
        <v>2909</v>
      </c>
      <c r="F6785" s="518" t="s">
        <v>2283</v>
      </c>
      <c r="G6785" s="518"/>
      <c r="H6785" s="257" t="s">
        <v>268</v>
      </c>
      <c r="I6785" s="258">
        <v>1</v>
      </c>
      <c r="J6785" s="258">
        <v>0</v>
      </c>
      <c r="K6785" s="259">
        <v>94.99</v>
      </c>
      <c r="L6785" s="259">
        <v>94.99</v>
      </c>
    </row>
    <row r="6786" spans="2:12" ht="25.5" x14ac:dyDescent="0.25">
      <c r="B6786" s="255" t="s">
        <v>2273</v>
      </c>
      <c r="C6786" s="256" t="s">
        <v>2518</v>
      </c>
      <c r="D6786" s="255" t="s">
        <v>229</v>
      </c>
      <c r="E6786" s="255" t="s">
        <v>2519</v>
      </c>
      <c r="F6786" s="518" t="s">
        <v>2283</v>
      </c>
      <c r="G6786" s="518"/>
      <c r="H6786" s="257" t="s">
        <v>268</v>
      </c>
      <c r="I6786" s="258">
        <v>0.29759999999999998</v>
      </c>
      <c r="J6786" s="258">
        <v>0</v>
      </c>
      <c r="K6786" s="259">
        <v>3.21</v>
      </c>
      <c r="L6786" s="259">
        <v>0.96</v>
      </c>
    </row>
    <row r="6787" spans="2:12" x14ac:dyDescent="0.25">
      <c r="B6787" s="255" t="s">
        <v>2273</v>
      </c>
      <c r="C6787" s="256" t="s">
        <v>4151</v>
      </c>
      <c r="D6787" s="255" t="s">
        <v>660</v>
      </c>
      <c r="E6787" s="255" t="s">
        <v>4152</v>
      </c>
      <c r="F6787" s="518" t="s">
        <v>2283</v>
      </c>
      <c r="G6787" s="518"/>
      <c r="H6787" s="257" t="s">
        <v>628</v>
      </c>
      <c r="I6787" s="258">
        <v>4.1379000000000001</v>
      </c>
      <c r="J6787" s="258">
        <v>0</v>
      </c>
      <c r="K6787" s="259">
        <v>134.24</v>
      </c>
      <c r="L6787" s="259">
        <v>555.47</v>
      </c>
    </row>
    <row r="6788" spans="2:12" x14ac:dyDescent="0.25">
      <c r="B6788" s="255" t="s">
        <v>2273</v>
      </c>
      <c r="C6788" s="256" t="s">
        <v>4153</v>
      </c>
      <c r="D6788" s="255" t="s">
        <v>1465</v>
      </c>
      <c r="E6788" s="255" t="s">
        <v>4154</v>
      </c>
      <c r="F6788" s="518" t="s">
        <v>2283</v>
      </c>
      <c r="G6788" s="518"/>
      <c r="H6788" s="257" t="s">
        <v>628</v>
      </c>
      <c r="I6788" s="258">
        <v>1.6475</v>
      </c>
      <c r="J6788" s="258">
        <v>0</v>
      </c>
      <c r="K6788" s="259">
        <v>51.02</v>
      </c>
      <c r="L6788" s="259">
        <v>84.06</v>
      </c>
    </row>
    <row r="6789" spans="2:12" ht="25.5" x14ac:dyDescent="0.25">
      <c r="B6789" s="255" t="s">
        <v>2273</v>
      </c>
      <c r="C6789" s="256" t="s">
        <v>2530</v>
      </c>
      <c r="D6789" s="255" t="s">
        <v>229</v>
      </c>
      <c r="E6789" s="255" t="s">
        <v>2531</v>
      </c>
      <c r="F6789" s="518" t="s">
        <v>2283</v>
      </c>
      <c r="G6789" s="518"/>
      <c r="H6789" s="257" t="s">
        <v>284</v>
      </c>
      <c r="I6789" s="258">
        <v>5.1000000000000004E-3</v>
      </c>
      <c r="J6789" s="258">
        <v>0</v>
      </c>
      <c r="K6789" s="259">
        <v>180.8</v>
      </c>
      <c r="L6789" s="259">
        <v>0.92</v>
      </c>
    </row>
    <row r="6790" spans="2:12" ht="25.5" x14ac:dyDescent="0.25">
      <c r="B6790" s="255" t="s">
        <v>2273</v>
      </c>
      <c r="C6790" s="256" t="s">
        <v>2898</v>
      </c>
      <c r="D6790" s="255" t="s">
        <v>229</v>
      </c>
      <c r="E6790" s="255" t="s">
        <v>2899</v>
      </c>
      <c r="F6790" s="518" t="s">
        <v>2283</v>
      </c>
      <c r="G6790" s="518"/>
      <c r="H6790" s="257" t="s">
        <v>360</v>
      </c>
      <c r="I6790" s="258">
        <v>0.16159999999999999</v>
      </c>
      <c r="J6790" s="258">
        <v>0</v>
      </c>
      <c r="K6790" s="259">
        <v>34.68</v>
      </c>
      <c r="L6790" s="259">
        <v>5.6</v>
      </c>
    </row>
    <row r="6791" spans="2:12" ht="25.5" x14ac:dyDescent="0.25">
      <c r="B6791" s="255" t="s">
        <v>2273</v>
      </c>
      <c r="C6791" s="256" t="s">
        <v>2902</v>
      </c>
      <c r="D6791" s="255" t="s">
        <v>229</v>
      </c>
      <c r="E6791" s="255" t="s">
        <v>2903</v>
      </c>
      <c r="F6791" s="518" t="s">
        <v>2283</v>
      </c>
      <c r="G6791" s="518"/>
      <c r="H6791" s="257" t="s">
        <v>268</v>
      </c>
      <c r="I6791" s="258">
        <v>0.43590000000000001</v>
      </c>
      <c r="J6791" s="258">
        <v>0</v>
      </c>
      <c r="K6791" s="259">
        <v>11.8</v>
      </c>
      <c r="L6791" s="259">
        <v>5.14</v>
      </c>
    </row>
    <row r="6792" spans="2:12" ht="25.5" x14ac:dyDescent="0.25">
      <c r="B6792" s="255" t="s">
        <v>2273</v>
      </c>
      <c r="C6792" s="256" t="s">
        <v>2163</v>
      </c>
      <c r="D6792" s="255" t="s">
        <v>229</v>
      </c>
      <c r="E6792" s="255" t="s">
        <v>2164</v>
      </c>
      <c r="F6792" s="518" t="s">
        <v>2162</v>
      </c>
      <c r="G6792" s="518"/>
      <c r="H6792" s="257" t="s">
        <v>231</v>
      </c>
      <c r="I6792" s="258">
        <v>0.5716</v>
      </c>
      <c r="J6792" s="258">
        <v>0</v>
      </c>
      <c r="K6792" s="259">
        <v>16.78</v>
      </c>
      <c r="L6792" s="259">
        <v>9.59</v>
      </c>
    </row>
    <row r="6793" spans="2:12" x14ac:dyDescent="0.25">
      <c r="B6793" s="255" t="s">
        <v>2273</v>
      </c>
      <c r="C6793" s="256" t="s">
        <v>4155</v>
      </c>
      <c r="D6793" s="255" t="s">
        <v>1465</v>
      </c>
      <c r="E6793" s="255" t="s">
        <v>4156</v>
      </c>
      <c r="F6793" s="518" t="s">
        <v>2283</v>
      </c>
      <c r="G6793" s="518"/>
      <c r="H6793" s="257" t="s">
        <v>628</v>
      </c>
      <c r="I6793" s="258">
        <v>3.2099000000000002</v>
      </c>
      <c r="J6793" s="258">
        <v>0</v>
      </c>
      <c r="K6793" s="259">
        <v>64.459999999999994</v>
      </c>
      <c r="L6793" s="259">
        <v>206.91</v>
      </c>
    </row>
    <row r="6794" spans="2:12" ht="25.5" x14ac:dyDescent="0.25">
      <c r="B6794" s="255" t="s">
        <v>2273</v>
      </c>
      <c r="C6794" s="256" t="s">
        <v>2445</v>
      </c>
      <c r="D6794" s="255" t="s">
        <v>229</v>
      </c>
      <c r="E6794" s="255" t="s">
        <v>2446</v>
      </c>
      <c r="F6794" s="518" t="s">
        <v>2283</v>
      </c>
      <c r="G6794" s="518"/>
      <c r="H6794" s="257" t="s">
        <v>360</v>
      </c>
      <c r="I6794" s="258">
        <v>1.65</v>
      </c>
      <c r="J6794" s="258">
        <v>0</v>
      </c>
      <c r="K6794" s="259">
        <v>0.64</v>
      </c>
      <c r="L6794" s="259">
        <v>1.06</v>
      </c>
    </row>
    <row r="6795" spans="2:12" ht="25.5" x14ac:dyDescent="0.25">
      <c r="B6795" s="255" t="s">
        <v>2273</v>
      </c>
      <c r="C6795" s="256" t="s">
        <v>4157</v>
      </c>
      <c r="D6795" s="255" t="s">
        <v>229</v>
      </c>
      <c r="E6795" s="255" t="s">
        <v>4158</v>
      </c>
      <c r="F6795" s="518" t="s">
        <v>2283</v>
      </c>
      <c r="G6795" s="518"/>
      <c r="H6795" s="257" t="s">
        <v>268</v>
      </c>
      <c r="I6795" s="258">
        <v>2.5455000000000001</v>
      </c>
      <c r="J6795" s="258">
        <v>0</v>
      </c>
      <c r="K6795" s="259">
        <v>1.89</v>
      </c>
      <c r="L6795" s="259">
        <v>4.8099999999999996</v>
      </c>
    </row>
    <row r="6796" spans="2:12" ht="25.5" x14ac:dyDescent="0.25">
      <c r="B6796" s="255" t="s">
        <v>2273</v>
      </c>
      <c r="C6796" s="256" t="s">
        <v>2894</v>
      </c>
      <c r="D6796" s="255" t="s">
        <v>229</v>
      </c>
      <c r="E6796" s="255" t="s">
        <v>2895</v>
      </c>
      <c r="F6796" s="518" t="s">
        <v>2283</v>
      </c>
      <c r="G6796" s="518"/>
      <c r="H6796" s="257" t="s">
        <v>268</v>
      </c>
      <c r="I6796" s="258">
        <v>5.9499999999999997E-2</v>
      </c>
      <c r="J6796" s="258">
        <v>0</v>
      </c>
      <c r="K6796" s="259">
        <v>14.64</v>
      </c>
      <c r="L6796" s="259">
        <v>0.87</v>
      </c>
    </row>
    <row r="6797" spans="2:12" ht="25.5" x14ac:dyDescent="0.25">
      <c r="B6797" s="255" t="s">
        <v>2273</v>
      </c>
      <c r="C6797" s="256" t="s">
        <v>2167</v>
      </c>
      <c r="D6797" s="255" t="s">
        <v>229</v>
      </c>
      <c r="E6797" s="255" t="s">
        <v>2168</v>
      </c>
      <c r="F6797" s="518" t="s">
        <v>2162</v>
      </c>
      <c r="G6797" s="518"/>
      <c r="H6797" s="257" t="s">
        <v>231</v>
      </c>
      <c r="I6797" s="258">
        <v>0.50390000000000001</v>
      </c>
      <c r="J6797" s="258">
        <v>0</v>
      </c>
      <c r="K6797" s="259">
        <v>23.41</v>
      </c>
      <c r="L6797" s="259">
        <v>11.8</v>
      </c>
    </row>
    <row r="6798" spans="2:12" ht="25.5" x14ac:dyDescent="0.25">
      <c r="B6798" s="255" t="s">
        <v>2273</v>
      </c>
      <c r="C6798" s="256" t="s">
        <v>2480</v>
      </c>
      <c r="D6798" s="255" t="s">
        <v>229</v>
      </c>
      <c r="E6798" s="255" t="s">
        <v>2481</v>
      </c>
      <c r="F6798" s="518" t="s">
        <v>2283</v>
      </c>
      <c r="G6798" s="518"/>
      <c r="H6798" s="257" t="s">
        <v>292</v>
      </c>
      <c r="I6798" s="258">
        <v>2.0032999999999999</v>
      </c>
      <c r="J6798" s="258">
        <v>0</v>
      </c>
      <c r="K6798" s="259">
        <v>3.95</v>
      </c>
      <c r="L6798" s="259">
        <v>7.91</v>
      </c>
    </row>
    <row r="6799" spans="2:12" ht="25.5" x14ac:dyDescent="0.25">
      <c r="B6799" s="260"/>
      <c r="C6799" s="260"/>
      <c r="D6799" s="260"/>
      <c r="E6799" s="260"/>
      <c r="F6799" s="260"/>
      <c r="G6799" s="260" t="s">
        <v>2274</v>
      </c>
      <c r="H6799" s="261">
        <v>10.98</v>
      </c>
      <c r="I6799" s="260" t="s">
        <v>2275</v>
      </c>
      <c r="J6799" s="261">
        <v>10.4</v>
      </c>
      <c r="K6799" s="260" t="s">
        <v>2276</v>
      </c>
      <c r="L6799" s="261">
        <v>21.38</v>
      </c>
    </row>
    <row r="6800" spans="2:12" ht="25.5" x14ac:dyDescent="0.25">
      <c r="B6800" s="260"/>
      <c r="C6800" s="260"/>
      <c r="D6800" s="260"/>
      <c r="E6800" s="260"/>
      <c r="F6800" s="260"/>
      <c r="G6800" s="260" t="s">
        <v>2277</v>
      </c>
      <c r="H6800" s="261">
        <v>0</v>
      </c>
      <c r="I6800" s="519"/>
      <c r="J6800" s="519" t="s">
        <v>2278</v>
      </c>
      <c r="K6800" s="260"/>
      <c r="L6800" s="261">
        <v>997.83</v>
      </c>
    </row>
    <row r="6801" spans="2:12" ht="13.5" thickBot="1" x14ac:dyDescent="0.3">
      <c r="B6801" s="222"/>
      <c r="C6801" s="222"/>
      <c r="D6801" s="222"/>
      <c r="E6801" s="222"/>
      <c r="F6801" s="222"/>
      <c r="G6801" s="222"/>
      <c r="H6801" s="222"/>
      <c r="I6801" s="222" t="s">
        <v>2279</v>
      </c>
      <c r="J6801" s="262" t="s">
        <v>2053</v>
      </c>
      <c r="K6801" s="222" t="s">
        <v>2280</v>
      </c>
      <c r="L6801" s="263">
        <v>47676.32</v>
      </c>
    </row>
    <row r="6802" spans="2:12" ht="13.5" thickTop="1" x14ac:dyDescent="0.25">
      <c r="B6802" s="264"/>
      <c r="C6802" s="264"/>
      <c r="D6802" s="264"/>
      <c r="E6802" s="264"/>
      <c r="F6802" s="264"/>
      <c r="G6802" s="264"/>
      <c r="H6802" s="264"/>
      <c r="I6802" s="264"/>
      <c r="J6802" s="264"/>
      <c r="K6802" s="264"/>
      <c r="L6802" s="264"/>
    </row>
    <row r="6803" spans="2:12" ht="15" x14ac:dyDescent="0.25">
      <c r="B6803" s="247" t="s">
        <v>1963</v>
      </c>
      <c r="C6803" s="248" t="s">
        <v>24</v>
      </c>
      <c r="D6803" s="247" t="s">
        <v>50</v>
      </c>
      <c r="E6803" s="247" t="s">
        <v>45</v>
      </c>
      <c r="F6803" s="520" t="s">
        <v>2152</v>
      </c>
      <c r="G6803" s="520"/>
      <c r="H6803" s="249" t="s">
        <v>39</v>
      </c>
      <c r="I6803" s="248" t="s">
        <v>41</v>
      </c>
      <c r="J6803" s="248" t="s">
        <v>82</v>
      </c>
      <c r="K6803" s="248" t="s">
        <v>40</v>
      </c>
      <c r="L6803"/>
    </row>
    <row r="6804" spans="2:12" ht="25.5" x14ac:dyDescent="0.25">
      <c r="B6804" s="250" t="s">
        <v>2272</v>
      </c>
      <c r="C6804" s="251" t="s">
        <v>1964</v>
      </c>
      <c r="D6804" s="250" t="s">
        <v>462</v>
      </c>
      <c r="E6804" s="250" t="s">
        <v>1965</v>
      </c>
      <c r="F6804" s="521" t="s">
        <v>4159</v>
      </c>
      <c r="G6804" s="521"/>
      <c r="H6804" s="252" t="s">
        <v>292</v>
      </c>
      <c r="I6804" s="253">
        <v>1</v>
      </c>
      <c r="J6804" s="254">
        <v>165.58</v>
      </c>
      <c r="K6804" s="254">
        <v>165.58</v>
      </c>
      <c r="L6804"/>
    </row>
    <row r="6805" spans="2:12" ht="15" x14ac:dyDescent="0.25">
      <c r="B6805" s="247" t="s">
        <v>38</v>
      </c>
      <c r="C6805" s="248" t="s">
        <v>24</v>
      </c>
      <c r="D6805" s="247" t="s">
        <v>50</v>
      </c>
      <c r="E6805" s="247" t="s">
        <v>45</v>
      </c>
      <c r="F6805" s="520" t="s">
        <v>2152</v>
      </c>
      <c r="G6805" s="522"/>
      <c r="H6805" s="249" t="s">
        <v>39</v>
      </c>
      <c r="I6805" s="248" t="s">
        <v>41</v>
      </c>
      <c r="J6805" s="248" t="s">
        <v>82</v>
      </c>
      <c r="K6805" s="248" t="s">
        <v>40</v>
      </c>
      <c r="L6805"/>
    </row>
    <row r="6806" spans="2:12" ht="15" x14ac:dyDescent="0.25">
      <c r="B6806" s="255" t="s">
        <v>2273</v>
      </c>
      <c r="C6806" s="256" t="s">
        <v>4160</v>
      </c>
      <c r="D6806" s="255" t="s">
        <v>462</v>
      </c>
      <c r="E6806" s="255" t="s">
        <v>4161</v>
      </c>
      <c r="F6806" s="518" t="s">
        <v>2283</v>
      </c>
      <c r="G6806" s="518"/>
      <c r="H6806" s="257" t="s">
        <v>892</v>
      </c>
      <c r="I6806" s="258">
        <v>13</v>
      </c>
      <c r="J6806" s="259" t="s">
        <v>3159</v>
      </c>
      <c r="K6806" s="270" t="s">
        <v>4162</v>
      </c>
      <c r="L6806"/>
    </row>
    <row r="6807" spans="2:12" ht="25.5" x14ac:dyDescent="0.25">
      <c r="B6807" s="255" t="s">
        <v>2273</v>
      </c>
      <c r="C6807" s="256" t="s">
        <v>2160</v>
      </c>
      <c r="D6807" s="255" t="s">
        <v>229</v>
      </c>
      <c r="E6807" s="255" t="s">
        <v>2161</v>
      </c>
      <c r="F6807" s="518" t="s">
        <v>2162</v>
      </c>
      <c r="G6807" s="518"/>
      <c r="H6807" s="257" t="s">
        <v>231</v>
      </c>
      <c r="I6807" s="258">
        <v>0.15</v>
      </c>
      <c r="J6807" s="259" t="s">
        <v>2220</v>
      </c>
      <c r="K6807" s="270" t="s">
        <v>3272</v>
      </c>
      <c r="L6807"/>
    </row>
    <row r="6808" spans="2:12" ht="25.5" x14ac:dyDescent="0.25">
      <c r="B6808" s="255" t="s">
        <v>2273</v>
      </c>
      <c r="C6808" s="256" t="s">
        <v>2167</v>
      </c>
      <c r="D6808" s="255" t="s">
        <v>229</v>
      </c>
      <c r="E6808" s="255" t="s">
        <v>2168</v>
      </c>
      <c r="F6808" s="518" t="s">
        <v>2162</v>
      </c>
      <c r="G6808" s="518"/>
      <c r="H6808" s="257" t="s">
        <v>231</v>
      </c>
      <c r="I6808" s="258">
        <v>0.15</v>
      </c>
      <c r="J6808" s="259" t="s">
        <v>2222</v>
      </c>
      <c r="K6808" s="270" t="s">
        <v>4163</v>
      </c>
      <c r="L6808"/>
    </row>
    <row r="6809" spans="2:12" ht="15" x14ac:dyDescent="0.25">
      <c r="B6809" s="523" t="s">
        <v>2697</v>
      </c>
      <c r="C6809" s="522"/>
      <c r="D6809" s="522"/>
      <c r="E6809" s="522"/>
      <c r="F6809" s="522"/>
      <c r="G6809" s="522"/>
      <c r="H6809" s="522"/>
      <c r="I6809" s="522"/>
      <c r="J6809" s="522"/>
      <c r="K6809" s="522"/>
      <c r="L6809"/>
    </row>
    <row r="6810" spans="2:12" ht="15" x14ac:dyDescent="0.25">
      <c r="B6810" s="247" t="s">
        <v>38</v>
      </c>
      <c r="C6810" s="248" t="s">
        <v>24</v>
      </c>
      <c r="D6810" s="247" t="s">
        <v>50</v>
      </c>
      <c r="E6810" s="247" t="s">
        <v>45</v>
      </c>
      <c r="F6810" s="520" t="s">
        <v>2152</v>
      </c>
      <c r="G6810" s="522"/>
      <c r="H6810" s="249" t="s">
        <v>39</v>
      </c>
      <c r="I6810" s="248" t="s">
        <v>41</v>
      </c>
      <c r="J6810" s="248" t="s">
        <v>82</v>
      </c>
      <c r="K6810" s="248" t="s">
        <v>40</v>
      </c>
      <c r="L6810"/>
    </row>
    <row r="6811" spans="2:12" ht="15" x14ac:dyDescent="0.25">
      <c r="B6811" s="255" t="s">
        <v>2273</v>
      </c>
      <c r="C6811" s="256" t="s">
        <v>4160</v>
      </c>
      <c r="D6811" s="255" t="s">
        <v>462</v>
      </c>
      <c r="E6811" s="255" t="s">
        <v>4161</v>
      </c>
      <c r="F6811" s="518" t="s">
        <v>2283</v>
      </c>
      <c r="G6811" s="518"/>
      <c r="H6811" s="257" t="s">
        <v>892</v>
      </c>
      <c r="I6811" s="258">
        <v>13</v>
      </c>
      <c r="J6811" s="259" t="s">
        <v>3159</v>
      </c>
      <c r="K6811" s="270" t="s">
        <v>4162</v>
      </c>
      <c r="L6811"/>
    </row>
    <row r="6812" spans="2:12" ht="25.5" x14ac:dyDescent="0.25">
      <c r="B6812" s="255" t="s">
        <v>2273</v>
      </c>
      <c r="C6812" s="256" t="s">
        <v>2160</v>
      </c>
      <c r="D6812" s="255" t="s">
        <v>229</v>
      </c>
      <c r="E6812" s="255" t="s">
        <v>2161</v>
      </c>
      <c r="F6812" s="518" t="s">
        <v>2162</v>
      </c>
      <c r="G6812" s="518"/>
      <c r="H6812" s="257" t="s">
        <v>231</v>
      </c>
      <c r="I6812" s="258">
        <v>0.15</v>
      </c>
      <c r="J6812" s="259" t="s">
        <v>2220</v>
      </c>
      <c r="K6812" s="270" t="s">
        <v>3272</v>
      </c>
      <c r="L6812"/>
    </row>
    <row r="6813" spans="2:12" ht="25.5" x14ac:dyDescent="0.25">
      <c r="B6813" s="255" t="s">
        <v>2273</v>
      </c>
      <c r="C6813" s="256" t="s">
        <v>2167</v>
      </c>
      <c r="D6813" s="255" t="s">
        <v>229</v>
      </c>
      <c r="E6813" s="255" t="s">
        <v>2168</v>
      </c>
      <c r="F6813" s="518" t="s">
        <v>2162</v>
      </c>
      <c r="G6813" s="518"/>
      <c r="H6813" s="257" t="s">
        <v>231</v>
      </c>
      <c r="I6813" s="258">
        <v>0.15</v>
      </c>
      <c r="J6813" s="259" t="s">
        <v>2222</v>
      </c>
      <c r="K6813" s="270" t="s">
        <v>4163</v>
      </c>
      <c r="L6813"/>
    </row>
    <row r="6814" spans="2:12" ht="25.5" x14ac:dyDescent="0.25">
      <c r="B6814" s="260"/>
      <c r="C6814" s="260"/>
      <c r="D6814" s="260"/>
      <c r="E6814" s="260"/>
      <c r="F6814" s="260" t="s">
        <v>2274</v>
      </c>
      <c r="G6814" s="261">
        <v>2.98</v>
      </c>
      <c r="H6814" s="260" t="s">
        <v>2275</v>
      </c>
      <c r="I6814" s="261">
        <v>2.83</v>
      </c>
      <c r="J6814" s="260" t="s">
        <v>2276</v>
      </c>
      <c r="K6814" s="261">
        <v>5.81</v>
      </c>
      <c r="L6814"/>
    </row>
    <row r="6815" spans="2:12" ht="25.5" x14ac:dyDescent="0.25">
      <c r="B6815" s="260"/>
      <c r="C6815" s="260"/>
      <c r="D6815" s="260"/>
      <c r="E6815" s="260"/>
      <c r="F6815" s="260" t="s">
        <v>2277</v>
      </c>
      <c r="G6815" s="261">
        <v>0</v>
      </c>
      <c r="H6815" s="260"/>
      <c r="I6815" s="519" t="s">
        <v>2278</v>
      </c>
      <c r="J6815" s="519"/>
      <c r="K6815" s="261">
        <v>165.58</v>
      </c>
      <c r="L6815"/>
    </row>
    <row r="6816" spans="2:12" ht="15.75" thickBot="1" x14ac:dyDescent="0.3">
      <c r="B6816" s="222"/>
      <c r="C6816" s="222"/>
      <c r="D6816" s="222"/>
      <c r="E6816" s="222"/>
      <c r="F6816" s="222"/>
      <c r="G6816" s="222"/>
      <c r="H6816" s="222" t="s">
        <v>2279</v>
      </c>
      <c r="I6816" s="262" t="s">
        <v>2116</v>
      </c>
      <c r="J6816" s="222" t="s">
        <v>2280</v>
      </c>
      <c r="K6816" s="263">
        <v>1919.07</v>
      </c>
      <c r="L6816"/>
    </row>
    <row r="6817" spans="2:12" ht="15.75" thickTop="1" x14ac:dyDescent="0.25">
      <c r="B6817" s="264"/>
      <c r="C6817" s="264"/>
      <c r="D6817" s="264"/>
      <c r="E6817" s="264"/>
      <c r="F6817" s="264"/>
      <c r="G6817" s="264"/>
      <c r="H6817" s="264"/>
      <c r="I6817" s="264"/>
      <c r="J6817" s="264"/>
      <c r="K6817" s="264"/>
      <c r="L6817"/>
    </row>
    <row r="6818" spans="2:12" x14ac:dyDescent="0.25">
      <c r="B6818" s="244" t="s">
        <v>1966</v>
      </c>
      <c r="C6818" s="244"/>
      <c r="D6818" s="244"/>
      <c r="E6818" s="244" t="s">
        <v>1967</v>
      </c>
      <c r="F6818" s="244"/>
      <c r="G6818" s="525"/>
      <c r="H6818" s="525"/>
      <c r="I6818" s="244"/>
      <c r="J6818" s="245"/>
      <c r="K6818" s="244"/>
      <c r="L6818" s="246">
        <v>11812.78</v>
      </c>
    </row>
    <row r="6819" spans="2:12" ht="15" x14ac:dyDescent="0.25">
      <c r="B6819" s="247" t="s">
        <v>1968</v>
      </c>
      <c r="C6819" s="248" t="s">
        <v>24</v>
      </c>
      <c r="D6819" s="247" t="s">
        <v>50</v>
      </c>
      <c r="E6819" s="247" t="s">
        <v>45</v>
      </c>
      <c r="F6819" s="520" t="s">
        <v>2152</v>
      </c>
      <c r="G6819" s="520"/>
      <c r="H6819" s="249" t="s">
        <v>39</v>
      </c>
      <c r="I6819" s="248" t="s">
        <v>41</v>
      </c>
      <c r="J6819" s="248" t="s">
        <v>2271</v>
      </c>
      <c r="K6819" s="248" t="s">
        <v>82</v>
      </c>
      <c r="L6819" s="248" t="s">
        <v>40</v>
      </c>
    </row>
    <row r="6820" spans="2:12" ht="25.5" x14ac:dyDescent="0.25">
      <c r="B6820" s="250" t="s">
        <v>2272</v>
      </c>
      <c r="C6820" s="251" t="s">
        <v>1969</v>
      </c>
      <c r="D6820" s="250" t="s">
        <v>229</v>
      </c>
      <c r="E6820" s="250" t="s">
        <v>1970</v>
      </c>
      <c r="F6820" s="521">
        <v>2702</v>
      </c>
      <c r="G6820" s="521"/>
      <c r="H6820" s="252" t="s">
        <v>240</v>
      </c>
      <c r="I6820" s="253">
        <v>1</v>
      </c>
      <c r="J6820" s="254"/>
      <c r="K6820" s="254">
        <v>21.9</v>
      </c>
      <c r="L6820" s="254">
        <v>21.9</v>
      </c>
    </row>
    <row r="6821" spans="2:12" ht="25.5" x14ac:dyDescent="0.25">
      <c r="B6821" s="255" t="s">
        <v>2273</v>
      </c>
      <c r="C6821" s="256" t="s">
        <v>3108</v>
      </c>
      <c r="D6821" s="255" t="s">
        <v>229</v>
      </c>
      <c r="E6821" s="255" t="s">
        <v>3109</v>
      </c>
      <c r="F6821" s="518" t="s">
        <v>2283</v>
      </c>
      <c r="G6821" s="518"/>
      <c r="H6821" s="257" t="s">
        <v>284</v>
      </c>
      <c r="I6821" s="258">
        <v>0.03</v>
      </c>
      <c r="J6821" s="258">
        <v>0</v>
      </c>
      <c r="K6821" s="259">
        <v>27.75</v>
      </c>
      <c r="L6821" s="259">
        <v>0.83</v>
      </c>
    </row>
    <row r="6822" spans="2:12" ht="25.5" x14ac:dyDescent="0.25">
      <c r="B6822" s="255" t="s">
        <v>2273</v>
      </c>
      <c r="C6822" s="256" t="s">
        <v>2160</v>
      </c>
      <c r="D6822" s="255" t="s">
        <v>229</v>
      </c>
      <c r="E6822" s="255" t="s">
        <v>2161</v>
      </c>
      <c r="F6822" s="518" t="s">
        <v>2162</v>
      </c>
      <c r="G6822" s="518"/>
      <c r="H6822" s="257" t="s">
        <v>231</v>
      </c>
      <c r="I6822" s="258">
        <v>0.30330000000000001</v>
      </c>
      <c r="J6822" s="258">
        <v>0</v>
      </c>
      <c r="K6822" s="259">
        <v>15.3</v>
      </c>
      <c r="L6822" s="259">
        <v>4.6399999999999997</v>
      </c>
    </row>
    <row r="6823" spans="2:12" ht="25.5" x14ac:dyDescent="0.25">
      <c r="B6823" s="255" t="s">
        <v>2273</v>
      </c>
      <c r="C6823" s="256" t="s">
        <v>4164</v>
      </c>
      <c r="D6823" s="255" t="s">
        <v>229</v>
      </c>
      <c r="E6823" s="255" t="s">
        <v>4165</v>
      </c>
      <c r="F6823" s="518" t="s">
        <v>2283</v>
      </c>
      <c r="G6823" s="518"/>
      <c r="H6823" s="257" t="s">
        <v>240</v>
      </c>
      <c r="I6823" s="258">
        <v>1</v>
      </c>
      <c r="J6823" s="258">
        <v>0</v>
      </c>
      <c r="K6823" s="259">
        <v>13.5</v>
      </c>
      <c r="L6823" s="259">
        <v>13.5</v>
      </c>
    </row>
    <row r="6824" spans="2:12" ht="25.5" x14ac:dyDescent="0.25">
      <c r="B6824" s="255" t="s">
        <v>2273</v>
      </c>
      <c r="C6824" s="256" t="s">
        <v>2204</v>
      </c>
      <c r="D6824" s="255" t="s">
        <v>229</v>
      </c>
      <c r="E6824" s="255" t="s">
        <v>2205</v>
      </c>
      <c r="F6824" s="518" t="s">
        <v>2162</v>
      </c>
      <c r="G6824" s="518"/>
      <c r="H6824" s="257" t="s">
        <v>231</v>
      </c>
      <c r="I6824" s="258">
        <v>0.1191</v>
      </c>
      <c r="J6824" s="258">
        <v>0</v>
      </c>
      <c r="K6824" s="259">
        <v>15.15</v>
      </c>
      <c r="L6824" s="259">
        <v>1.8</v>
      </c>
    </row>
    <row r="6825" spans="2:12" ht="25.5" x14ac:dyDescent="0.25">
      <c r="B6825" s="255" t="s">
        <v>2273</v>
      </c>
      <c r="C6825" s="256" t="s">
        <v>3106</v>
      </c>
      <c r="D6825" s="255" t="s">
        <v>229</v>
      </c>
      <c r="E6825" s="255" t="s">
        <v>3107</v>
      </c>
      <c r="F6825" s="518" t="s">
        <v>2283</v>
      </c>
      <c r="G6825" s="518"/>
      <c r="H6825" s="257" t="s">
        <v>360</v>
      </c>
      <c r="I6825" s="258">
        <v>0.3</v>
      </c>
      <c r="J6825" s="258">
        <v>0</v>
      </c>
      <c r="K6825" s="259">
        <v>3.77</v>
      </c>
      <c r="L6825" s="259">
        <v>1.1299999999999999</v>
      </c>
    </row>
    <row r="6826" spans="2:12" ht="25.5" x14ac:dyDescent="0.25">
      <c r="B6826" s="260"/>
      <c r="C6826" s="260"/>
      <c r="D6826" s="260"/>
      <c r="E6826" s="260"/>
      <c r="F6826" s="260"/>
      <c r="G6826" s="260" t="s">
        <v>2274</v>
      </c>
      <c r="H6826" s="261">
        <v>3.31</v>
      </c>
      <c r="I6826" s="260" t="s">
        <v>2275</v>
      </c>
      <c r="J6826" s="261">
        <v>3.13</v>
      </c>
      <c r="K6826" s="260" t="s">
        <v>2276</v>
      </c>
      <c r="L6826" s="261">
        <v>6.44</v>
      </c>
    </row>
    <row r="6827" spans="2:12" ht="25.5" x14ac:dyDescent="0.25">
      <c r="B6827" s="260"/>
      <c r="C6827" s="260"/>
      <c r="D6827" s="260"/>
      <c r="E6827" s="260"/>
      <c r="F6827" s="260"/>
      <c r="G6827" s="260" t="s">
        <v>2277</v>
      </c>
      <c r="H6827" s="261">
        <v>0</v>
      </c>
      <c r="I6827" s="519"/>
      <c r="J6827" s="519" t="s">
        <v>2278</v>
      </c>
      <c r="K6827" s="260"/>
      <c r="L6827" s="261">
        <v>21.9</v>
      </c>
    </row>
    <row r="6828" spans="2:12" ht="13.5" thickBot="1" x14ac:dyDescent="0.3">
      <c r="B6828" s="222"/>
      <c r="C6828" s="222"/>
      <c r="D6828" s="222"/>
      <c r="E6828" s="222"/>
      <c r="F6828" s="222"/>
      <c r="G6828" s="222"/>
      <c r="H6828" s="222"/>
      <c r="I6828" s="222" t="s">
        <v>2279</v>
      </c>
      <c r="J6828" s="262" t="s">
        <v>2093</v>
      </c>
      <c r="K6828" s="222" t="s">
        <v>2280</v>
      </c>
      <c r="L6828" s="263">
        <v>5491.21</v>
      </c>
    </row>
    <row r="6829" spans="2:12" ht="13.5" thickTop="1" x14ac:dyDescent="0.25">
      <c r="B6829" s="264"/>
      <c r="C6829" s="264"/>
      <c r="D6829" s="264"/>
      <c r="E6829" s="264"/>
      <c r="F6829" s="264"/>
      <c r="G6829" s="264"/>
      <c r="H6829" s="264"/>
      <c r="I6829" s="264"/>
      <c r="J6829" s="264"/>
      <c r="K6829" s="264"/>
      <c r="L6829" s="264"/>
    </row>
    <row r="6830" spans="2:12" ht="15" x14ac:dyDescent="0.25">
      <c r="B6830" s="247" t="s">
        <v>1971</v>
      </c>
      <c r="C6830" s="248" t="s">
        <v>24</v>
      </c>
      <c r="D6830" s="247" t="s">
        <v>50</v>
      </c>
      <c r="E6830" s="247" t="s">
        <v>45</v>
      </c>
      <c r="F6830" s="520" t="s">
        <v>2152</v>
      </c>
      <c r="G6830" s="520"/>
      <c r="H6830" s="249" t="s">
        <v>39</v>
      </c>
      <c r="I6830" s="248" t="s">
        <v>41</v>
      </c>
      <c r="J6830" s="248" t="s">
        <v>2271</v>
      </c>
      <c r="K6830" s="248" t="s">
        <v>82</v>
      </c>
      <c r="L6830" s="248" t="s">
        <v>40</v>
      </c>
    </row>
    <row r="6831" spans="2:12" ht="25.5" x14ac:dyDescent="0.25">
      <c r="B6831" s="250" t="s">
        <v>2272</v>
      </c>
      <c r="C6831" s="251" t="s">
        <v>1972</v>
      </c>
      <c r="D6831" s="250" t="s">
        <v>426</v>
      </c>
      <c r="E6831" s="250" t="s">
        <v>1973</v>
      </c>
      <c r="F6831" s="521" t="s">
        <v>3113</v>
      </c>
      <c r="G6831" s="521"/>
      <c r="H6831" s="252" t="s">
        <v>240</v>
      </c>
      <c r="I6831" s="253">
        <v>1</v>
      </c>
      <c r="J6831" s="254"/>
      <c r="K6831" s="254">
        <v>71.220399999999998</v>
      </c>
      <c r="L6831" s="254">
        <v>71.220399999999998</v>
      </c>
    </row>
    <row r="6832" spans="2:12" ht="25.5" x14ac:dyDescent="0.25">
      <c r="B6832" s="255" t="s">
        <v>2273</v>
      </c>
      <c r="C6832" s="256" t="s">
        <v>2163</v>
      </c>
      <c r="D6832" s="255" t="s">
        <v>229</v>
      </c>
      <c r="E6832" s="255" t="s">
        <v>2164</v>
      </c>
      <c r="F6832" s="518" t="s">
        <v>2162</v>
      </c>
      <c r="G6832" s="518"/>
      <c r="H6832" s="257" t="s">
        <v>231</v>
      </c>
      <c r="I6832" s="258">
        <v>0.18</v>
      </c>
      <c r="J6832" s="258">
        <v>0</v>
      </c>
      <c r="K6832" s="259">
        <v>16.78</v>
      </c>
      <c r="L6832" s="259">
        <v>3.02</v>
      </c>
    </row>
    <row r="6833" spans="2:12" x14ac:dyDescent="0.25">
      <c r="B6833" s="255" t="s">
        <v>2273</v>
      </c>
      <c r="C6833" s="256" t="s">
        <v>3114</v>
      </c>
      <c r="D6833" s="255" t="s">
        <v>426</v>
      </c>
      <c r="E6833" s="255" t="s">
        <v>3115</v>
      </c>
      <c r="F6833" s="518" t="s">
        <v>2283</v>
      </c>
      <c r="G6833" s="518"/>
      <c r="H6833" s="257" t="s">
        <v>2979</v>
      </c>
      <c r="I6833" s="258">
        <v>5</v>
      </c>
      <c r="J6833" s="258">
        <v>0</v>
      </c>
      <c r="K6833" s="259">
        <v>0.53</v>
      </c>
      <c r="L6833" s="259">
        <v>2.65</v>
      </c>
    </row>
    <row r="6834" spans="2:12" x14ac:dyDescent="0.25">
      <c r="B6834" s="255" t="s">
        <v>2273</v>
      </c>
      <c r="C6834" s="256" t="s">
        <v>4166</v>
      </c>
      <c r="D6834" s="255" t="s">
        <v>426</v>
      </c>
      <c r="E6834" s="255" t="s">
        <v>4167</v>
      </c>
      <c r="F6834" s="518" t="s">
        <v>2283</v>
      </c>
      <c r="G6834" s="518"/>
      <c r="H6834" s="257" t="s">
        <v>240</v>
      </c>
      <c r="I6834" s="258">
        <v>1</v>
      </c>
      <c r="J6834" s="258">
        <v>0</v>
      </c>
      <c r="K6834" s="259">
        <v>63.92</v>
      </c>
      <c r="L6834" s="259">
        <v>63.92</v>
      </c>
    </row>
    <row r="6835" spans="2:12" ht="25.5" x14ac:dyDescent="0.25">
      <c r="B6835" s="255" t="s">
        <v>2273</v>
      </c>
      <c r="C6835" s="256" t="s">
        <v>2204</v>
      </c>
      <c r="D6835" s="255" t="s">
        <v>229</v>
      </c>
      <c r="E6835" s="255" t="s">
        <v>2205</v>
      </c>
      <c r="F6835" s="518" t="s">
        <v>2162</v>
      </c>
      <c r="G6835" s="518"/>
      <c r="H6835" s="257" t="s">
        <v>231</v>
      </c>
      <c r="I6835" s="258">
        <v>0.08</v>
      </c>
      <c r="J6835" s="258">
        <v>0</v>
      </c>
      <c r="K6835" s="259">
        <v>15.15</v>
      </c>
      <c r="L6835" s="259">
        <v>1.21</v>
      </c>
    </row>
    <row r="6836" spans="2:12" ht="25.5" x14ac:dyDescent="0.25">
      <c r="B6836" s="255" t="s">
        <v>2273</v>
      </c>
      <c r="C6836" s="256" t="s">
        <v>4168</v>
      </c>
      <c r="D6836" s="255" t="s">
        <v>434</v>
      </c>
      <c r="E6836" s="255" t="s">
        <v>4169</v>
      </c>
      <c r="F6836" s="518" t="s">
        <v>2283</v>
      </c>
      <c r="G6836" s="518"/>
      <c r="H6836" s="257" t="s">
        <v>1604</v>
      </c>
      <c r="I6836" s="258">
        <v>0.15</v>
      </c>
      <c r="J6836" s="258">
        <v>0</v>
      </c>
      <c r="K6836" s="259">
        <v>0.18</v>
      </c>
      <c r="L6836" s="259">
        <v>0.03</v>
      </c>
    </row>
    <row r="6837" spans="2:12" ht="25.5" x14ac:dyDescent="0.25">
      <c r="B6837" s="255" t="s">
        <v>2273</v>
      </c>
      <c r="C6837" s="256" t="s">
        <v>3116</v>
      </c>
      <c r="D6837" s="255" t="s">
        <v>229</v>
      </c>
      <c r="E6837" s="255" t="s">
        <v>3117</v>
      </c>
      <c r="F6837" s="518" t="s">
        <v>2283</v>
      </c>
      <c r="G6837" s="518"/>
      <c r="H6837" s="257" t="s">
        <v>360</v>
      </c>
      <c r="I6837" s="258">
        <v>0.1</v>
      </c>
      <c r="J6837" s="258">
        <v>0</v>
      </c>
      <c r="K6837" s="259">
        <v>3.91</v>
      </c>
      <c r="L6837" s="259">
        <v>0.39</v>
      </c>
    </row>
    <row r="6838" spans="2:12" ht="25.5" x14ac:dyDescent="0.25">
      <c r="B6838" s="260"/>
      <c r="C6838" s="260"/>
      <c r="D6838" s="260"/>
      <c r="E6838" s="260"/>
      <c r="F6838" s="260"/>
      <c r="G6838" s="260" t="s">
        <v>2274</v>
      </c>
      <c r="H6838" s="261">
        <v>2.17</v>
      </c>
      <c r="I6838" s="260" t="s">
        <v>2275</v>
      </c>
      <c r="J6838" s="261">
        <v>2.06</v>
      </c>
      <c r="K6838" s="260" t="s">
        <v>2276</v>
      </c>
      <c r="L6838" s="261">
        <v>4.2324000000000002</v>
      </c>
    </row>
    <row r="6839" spans="2:12" ht="25.5" x14ac:dyDescent="0.25">
      <c r="B6839" s="260"/>
      <c r="C6839" s="260"/>
      <c r="D6839" s="260"/>
      <c r="E6839" s="260"/>
      <c r="F6839" s="260"/>
      <c r="G6839" s="260" t="s">
        <v>2277</v>
      </c>
      <c r="H6839" s="261">
        <v>0</v>
      </c>
      <c r="I6839" s="519"/>
      <c r="J6839" s="519" t="s">
        <v>2278</v>
      </c>
      <c r="K6839" s="260"/>
      <c r="L6839" s="261">
        <v>71.220399999999998</v>
      </c>
    </row>
    <row r="6840" spans="2:12" ht="13.5" thickBot="1" x14ac:dyDescent="0.3">
      <c r="B6840" s="222"/>
      <c r="C6840" s="222"/>
      <c r="D6840" s="222"/>
      <c r="E6840" s="222"/>
      <c r="F6840" s="222"/>
      <c r="G6840" s="222"/>
      <c r="H6840" s="222"/>
      <c r="I6840" s="222" t="s">
        <v>2279</v>
      </c>
      <c r="J6840" s="262" t="s">
        <v>2760</v>
      </c>
      <c r="K6840" s="222" t="s">
        <v>2280</v>
      </c>
      <c r="L6840" s="263">
        <v>1780.5</v>
      </c>
    </row>
    <row r="6841" spans="2:12" ht="13.5" thickTop="1" x14ac:dyDescent="0.25">
      <c r="B6841" s="264"/>
      <c r="C6841" s="264"/>
      <c r="D6841" s="264"/>
      <c r="E6841" s="264"/>
      <c r="F6841" s="264"/>
      <c r="G6841" s="264"/>
      <c r="H6841" s="264"/>
      <c r="I6841" s="264"/>
      <c r="J6841" s="264"/>
      <c r="K6841" s="264"/>
      <c r="L6841" s="264"/>
    </row>
    <row r="6842" spans="2:12" ht="15" x14ac:dyDescent="0.25">
      <c r="B6842" s="247" t="s">
        <v>1974</v>
      </c>
      <c r="C6842" s="248" t="s">
        <v>24</v>
      </c>
      <c r="D6842" s="247" t="s">
        <v>50</v>
      </c>
      <c r="E6842" s="247" t="s">
        <v>45</v>
      </c>
      <c r="F6842" s="520" t="s">
        <v>2152</v>
      </c>
      <c r="G6842" s="520"/>
      <c r="H6842" s="249" t="s">
        <v>39</v>
      </c>
      <c r="I6842" s="248" t="s">
        <v>41</v>
      </c>
      <c r="J6842" s="248" t="s">
        <v>2271</v>
      </c>
      <c r="K6842" s="248" t="s">
        <v>82</v>
      </c>
      <c r="L6842" s="248" t="s">
        <v>40</v>
      </c>
    </row>
    <row r="6843" spans="2:12" ht="25.5" x14ac:dyDescent="0.25">
      <c r="B6843" s="250" t="s">
        <v>2272</v>
      </c>
      <c r="C6843" s="251" t="s">
        <v>1975</v>
      </c>
      <c r="D6843" s="250" t="s">
        <v>434</v>
      </c>
      <c r="E6843" s="250" t="s">
        <v>1976</v>
      </c>
      <c r="F6843" s="521" t="s">
        <v>3112</v>
      </c>
      <c r="G6843" s="521"/>
      <c r="H6843" s="252" t="s">
        <v>240</v>
      </c>
      <c r="I6843" s="253">
        <v>1</v>
      </c>
      <c r="J6843" s="254"/>
      <c r="K6843" s="254">
        <v>7.05</v>
      </c>
      <c r="L6843" s="254">
        <v>7.05</v>
      </c>
    </row>
    <row r="6844" spans="2:12" ht="25.5" x14ac:dyDescent="0.25">
      <c r="B6844" s="255" t="s">
        <v>2273</v>
      </c>
      <c r="C6844" s="256" t="s">
        <v>2204</v>
      </c>
      <c r="D6844" s="255" t="s">
        <v>229</v>
      </c>
      <c r="E6844" s="255" t="s">
        <v>2205</v>
      </c>
      <c r="F6844" s="518" t="s">
        <v>2162</v>
      </c>
      <c r="G6844" s="518"/>
      <c r="H6844" s="257" t="s">
        <v>231</v>
      </c>
      <c r="I6844" s="258">
        <v>1.12E-2</v>
      </c>
      <c r="J6844" s="258">
        <v>0</v>
      </c>
      <c r="K6844" s="259">
        <v>15.15</v>
      </c>
      <c r="L6844" s="259">
        <v>0.17</v>
      </c>
    </row>
    <row r="6845" spans="2:12" ht="25.5" x14ac:dyDescent="0.25">
      <c r="B6845" s="255" t="s">
        <v>2273</v>
      </c>
      <c r="C6845" s="256" t="s">
        <v>4170</v>
      </c>
      <c r="D6845" s="255" t="s">
        <v>434</v>
      </c>
      <c r="E6845" s="255" t="s">
        <v>4171</v>
      </c>
      <c r="F6845" s="518" t="s">
        <v>2283</v>
      </c>
      <c r="G6845" s="518"/>
      <c r="H6845" s="257" t="s">
        <v>1604</v>
      </c>
      <c r="I6845" s="258">
        <v>2.6526000000000001</v>
      </c>
      <c r="J6845" s="258">
        <v>0</v>
      </c>
      <c r="K6845" s="259">
        <v>2.1</v>
      </c>
      <c r="L6845" s="259">
        <v>5.57</v>
      </c>
    </row>
    <row r="6846" spans="2:12" ht="25.5" x14ac:dyDescent="0.25">
      <c r="B6846" s="255" t="s">
        <v>2273</v>
      </c>
      <c r="C6846" s="256" t="s">
        <v>3106</v>
      </c>
      <c r="D6846" s="255" t="s">
        <v>229</v>
      </c>
      <c r="E6846" s="255" t="s">
        <v>3107</v>
      </c>
      <c r="F6846" s="518" t="s">
        <v>2283</v>
      </c>
      <c r="G6846" s="518"/>
      <c r="H6846" s="257" t="s">
        <v>360</v>
      </c>
      <c r="I6846" s="258">
        <v>0.125</v>
      </c>
      <c r="J6846" s="258">
        <v>0</v>
      </c>
      <c r="K6846" s="259">
        <v>3.77</v>
      </c>
      <c r="L6846" s="259">
        <v>0.47</v>
      </c>
    </row>
    <row r="6847" spans="2:12" ht="25.5" x14ac:dyDescent="0.25">
      <c r="B6847" s="255" t="s">
        <v>2273</v>
      </c>
      <c r="C6847" s="256" t="s">
        <v>2160</v>
      </c>
      <c r="D6847" s="255" t="s">
        <v>229</v>
      </c>
      <c r="E6847" s="255" t="s">
        <v>2161</v>
      </c>
      <c r="F6847" s="518" t="s">
        <v>2162</v>
      </c>
      <c r="G6847" s="518"/>
      <c r="H6847" s="257" t="s">
        <v>231</v>
      </c>
      <c r="I6847" s="258">
        <v>5.5800000000000002E-2</v>
      </c>
      <c r="J6847" s="258">
        <v>0</v>
      </c>
      <c r="K6847" s="259">
        <v>15.3</v>
      </c>
      <c r="L6847" s="259">
        <v>0.85</v>
      </c>
    </row>
    <row r="6848" spans="2:12" ht="25.5" x14ac:dyDescent="0.25">
      <c r="B6848" s="260"/>
      <c r="C6848" s="260"/>
      <c r="D6848" s="260"/>
      <c r="E6848" s="260"/>
      <c r="F6848" s="260"/>
      <c r="G6848" s="260" t="s">
        <v>2274</v>
      </c>
      <c r="H6848" s="261">
        <v>0.52</v>
      </c>
      <c r="I6848" s="260" t="s">
        <v>2275</v>
      </c>
      <c r="J6848" s="261">
        <v>0.49</v>
      </c>
      <c r="K6848" s="260" t="s">
        <v>2276</v>
      </c>
      <c r="L6848" s="261">
        <v>1.01</v>
      </c>
    </row>
    <row r="6849" spans="2:12" ht="25.5" x14ac:dyDescent="0.25">
      <c r="B6849" s="260"/>
      <c r="C6849" s="260"/>
      <c r="D6849" s="260"/>
      <c r="E6849" s="260"/>
      <c r="F6849" s="260"/>
      <c r="G6849" s="260" t="s">
        <v>2277</v>
      </c>
      <c r="H6849" s="261">
        <v>0</v>
      </c>
      <c r="I6849" s="519"/>
      <c r="J6849" s="519" t="s">
        <v>2278</v>
      </c>
      <c r="K6849" s="260"/>
      <c r="L6849" s="261">
        <v>7.05</v>
      </c>
    </row>
    <row r="6850" spans="2:12" ht="13.5" thickBot="1" x14ac:dyDescent="0.3">
      <c r="B6850" s="222"/>
      <c r="C6850" s="222"/>
      <c r="D6850" s="222"/>
      <c r="E6850" s="222"/>
      <c r="F6850" s="222"/>
      <c r="G6850" s="222"/>
      <c r="H6850" s="222"/>
      <c r="I6850" s="222" t="s">
        <v>2279</v>
      </c>
      <c r="J6850" s="262" t="s">
        <v>2760</v>
      </c>
      <c r="K6850" s="222" t="s">
        <v>2280</v>
      </c>
      <c r="L6850" s="263">
        <v>176.25</v>
      </c>
    </row>
    <row r="6851" spans="2:12" ht="13.5" thickTop="1" x14ac:dyDescent="0.25">
      <c r="B6851" s="264"/>
      <c r="C6851" s="264"/>
      <c r="D6851" s="264"/>
      <c r="E6851" s="264"/>
      <c r="F6851" s="264"/>
      <c r="G6851" s="264"/>
      <c r="H6851" s="264"/>
      <c r="I6851" s="264"/>
      <c r="J6851" s="264"/>
      <c r="K6851" s="264"/>
      <c r="L6851" s="264"/>
    </row>
    <row r="6852" spans="2:12" ht="15" x14ac:dyDescent="0.25">
      <c r="B6852" s="247" t="s">
        <v>1977</v>
      </c>
      <c r="C6852" s="248" t="s">
        <v>24</v>
      </c>
      <c r="D6852" s="247" t="s">
        <v>50</v>
      </c>
      <c r="E6852" s="247" t="s">
        <v>45</v>
      </c>
      <c r="F6852" s="520" t="s">
        <v>2152</v>
      </c>
      <c r="G6852" s="520"/>
      <c r="H6852" s="249" t="s">
        <v>39</v>
      </c>
      <c r="I6852" s="248" t="s">
        <v>41</v>
      </c>
      <c r="J6852" s="248" t="s">
        <v>82</v>
      </c>
      <c r="K6852" s="248" t="s">
        <v>40</v>
      </c>
      <c r="L6852"/>
    </row>
    <row r="6853" spans="2:12" ht="25.5" x14ac:dyDescent="0.25">
      <c r="B6853" s="250" t="s">
        <v>2272</v>
      </c>
      <c r="C6853" s="251" t="s">
        <v>1978</v>
      </c>
      <c r="D6853" s="250" t="s">
        <v>462</v>
      </c>
      <c r="E6853" s="250" t="s">
        <v>1979</v>
      </c>
      <c r="F6853" s="521" t="s">
        <v>4172</v>
      </c>
      <c r="G6853" s="521"/>
      <c r="H6853" s="252" t="s">
        <v>892</v>
      </c>
      <c r="I6853" s="253">
        <v>1</v>
      </c>
      <c r="J6853" s="254">
        <v>6.54</v>
      </c>
      <c r="K6853" s="254">
        <v>6.54</v>
      </c>
      <c r="L6853"/>
    </row>
    <row r="6854" spans="2:12" ht="15" x14ac:dyDescent="0.25">
      <c r="B6854" s="247" t="s">
        <v>38</v>
      </c>
      <c r="C6854" s="248" t="s">
        <v>24</v>
      </c>
      <c r="D6854" s="247" t="s">
        <v>50</v>
      </c>
      <c r="E6854" s="247" t="s">
        <v>45</v>
      </c>
      <c r="F6854" s="520" t="s">
        <v>2152</v>
      </c>
      <c r="G6854" s="522"/>
      <c r="H6854" s="249" t="s">
        <v>39</v>
      </c>
      <c r="I6854" s="248" t="s">
        <v>41</v>
      </c>
      <c r="J6854" s="248" t="s">
        <v>82</v>
      </c>
      <c r="K6854" s="248" t="s">
        <v>40</v>
      </c>
      <c r="L6854"/>
    </row>
    <row r="6855" spans="2:12" ht="15" x14ac:dyDescent="0.25">
      <c r="B6855" s="255" t="s">
        <v>2273</v>
      </c>
      <c r="C6855" s="256" t="s">
        <v>4173</v>
      </c>
      <c r="D6855" s="255" t="s">
        <v>462</v>
      </c>
      <c r="E6855" s="255" t="s">
        <v>4174</v>
      </c>
      <c r="F6855" s="518" t="s">
        <v>2283</v>
      </c>
      <c r="G6855" s="518"/>
      <c r="H6855" s="257" t="s">
        <v>892</v>
      </c>
      <c r="I6855" s="258">
        <v>1</v>
      </c>
      <c r="J6855" s="259" t="s">
        <v>4175</v>
      </c>
      <c r="K6855" s="270" t="s">
        <v>4175</v>
      </c>
      <c r="L6855"/>
    </row>
    <row r="6856" spans="2:12" ht="25.5" x14ac:dyDescent="0.25">
      <c r="B6856" s="255" t="s">
        <v>2273</v>
      </c>
      <c r="C6856" s="256" t="s">
        <v>2204</v>
      </c>
      <c r="D6856" s="255" t="s">
        <v>229</v>
      </c>
      <c r="E6856" s="255" t="s">
        <v>2205</v>
      </c>
      <c r="F6856" s="518" t="s">
        <v>2162</v>
      </c>
      <c r="G6856" s="518"/>
      <c r="H6856" s="257" t="s">
        <v>231</v>
      </c>
      <c r="I6856" s="258">
        <v>0.09</v>
      </c>
      <c r="J6856" s="259" t="s">
        <v>2241</v>
      </c>
      <c r="K6856" s="270" t="s">
        <v>3161</v>
      </c>
      <c r="L6856"/>
    </row>
    <row r="6857" spans="2:12" ht="15" x14ac:dyDescent="0.25">
      <c r="B6857" s="523" t="s">
        <v>2697</v>
      </c>
      <c r="C6857" s="522"/>
      <c r="D6857" s="522"/>
      <c r="E6857" s="522"/>
      <c r="F6857" s="522"/>
      <c r="G6857" s="522"/>
      <c r="H6857" s="522"/>
      <c r="I6857" s="522"/>
      <c r="J6857" s="522"/>
      <c r="K6857" s="522"/>
      <c r="L6857"/>
    </row>
    <row r="6858" spans="2:12" ht="15" x14ac:dyDescent="0.25">
      <c r="B6858" s="247" t="s">
        <v>38</v>
      </c>
      <c r="C6858" s="248" t="s">
        <v>24</v>
      </c>
      <c r="D6858" s="247" t="s">
        <v>50</v>
      </c>
      <c r="E6858" s="247" t="s">
        <v>45</v>
      </c>
      <c r="F6858" s="520" t="s">
        <v>2152</v>
      </c>
      <c r="G6858" s="522"/>
      <c r="H6858" s="249" t="s">
        <v>39</v>
      </c>
      <c r="I6858" s="248" t="s">
        <v>41</v>
      </c>
      <c r="J6858" s="248" t="s">
        <v>82</v>
      </c>
      <c r="K6858" s="248" t="s">
        <v>40</v>
      </c>
      <c r="L6858"/>
    </row>
    <row r="6859" spans="2:12" ht="15" x14ac:dyDescent="0.25">
      <c r="B6859" s="255" t="s">
        <v>2273</v>
      </c>
      <c r="C6859" s="256" t="s">
        <v>4173</v>
      </c>
      <c r="D6859" s="255" t="s">
        <v>462</v>
      </c>
      <c r="E6859" s="255" t="s">
        <v>4174</v>
      </c>
      <c r="F6859" s="518" t="s">
        <v>2283</v>
      </c>
      <c r="G6859" s="518"/>
      <c r="H6859" s="257" t="s">
        <v>892</v>
      </c>
      <c r="I6859" s="258">
        <v>1</v>
      </c>
      <c r="J6859" s="259" t="s">
        <v>4175</v>
      </c>
      <c r="K6859" s="270" t="s">
        <v>4175</v>
      </c>
      <c r="L6859"/>
    </row>
    <row r="6860" spans="2:12" ht="25.5" x14ac:dyDescent="0.25">
      <c r="B6860" s="255" t="s">
        <v>2273</v>
      </c>
      <c r="C6860" s="256" t="s">
        <v>2204</v>
      </c>
      <c r="D6860" s="255" t="s">
        <v>229</v>
      </c>
      <c r="E6860" s="255" t="s">
        <v>2205</v>
      </c>
      <c r="F6860" s="518" t="s">
        <v>2162</v>
      </c>
      <c r="G6860" s="518"/>
      <c r="H6860" s="257" t="s">
        <v>231</v>
      </c>
      <c r="I6860" s="258">
        <v>0.09</v>
      </c>
      <c r="J6860" s="259" t="s">
        <v>2241</v>
      </c>
      <c r="K6860" s="270" t="s">
        <v>3161</v>
      </c>
      <c r="L6860"/>
    </row>
    <row r="6861" spans="2:12" ht="25.5" x14ac:dyDescent="0.25">
      <c r="B6861" s="260"/>
      <c r="C6861" s="260"/>
      <c r="D6861" s="260"/>
      <c r="E6861" s="260"/>
      <c r="F6861" s="260" t="s">
        <v>2274</v>
      </c>
      <c r="G6861" s="261">
        <v>0.7</v>
      </c>
      <c r="H6861" s="260" t="s">
        <v>2275</v>
      </c>
      <c r="I6861" s="261">
        <v>0.66</v>
      </c>
      <c r="J6861" s="260" t="s">
        <v>2276</v>
      </c>
      <c r="K6861" s="261">
        <v>1.36</v>
      </c>
      <c r="L6861"/>
    </row>
    <row r="6862" spans="2:12" ht="25.5" x14ac:dyDescent="0.25">
      <c r="B6862" s="260"/>
      <c r="C6862" s="260"/>
      <c r="D6862" s="260"/>
      <c r="E6862" s="260"/>
      <c r="F6862" s="260" t="s">
        <v>2277</v>
      </c>
      <c r="G6862" s="261">
        <v>0</v>
      </c>
      <c r="H6862" s="260"/>
      <c r="I6862" s="519" t="s">
        <v>2278</v>
      </c>
      <c r="J6862" s="519"/>
      <c r="K6862" s="261">
        <v>6.54</v>
      </c>
      <c r="L6862"/>
    </row>
    <row r="6863" spans="2:12" ht="15.75" thickBot="1" x14ac:dyDescent="0.3">
      <c r="B6863" s="222"/>
      <c r="C6863" s="222"/>
      <c r="D6863" s="222"/>
      <c r="E6863" s="222"/>
      <c r="F6863" s="222"/>
      <c r="G6863" s="222"/>
      <c r="H6863" s="222" t="s">
        <v>2279</v>
      </c>
      <c r="I6863" s="262" t="s">
        <v>2753</v>
      </c>
      <c r="J6863" s="222" t="s">
        <v>2280</v>
      </c>
      <c r="K6863" s="263">
        <v>549.36</v>
      </c>
      <c r="L6863"/>
    </row>
    <row r="6864" spans="2:12" ht="15.75" thickTop="1" x14ac:dyDescent="0.25">
      <c r="B6864" s="264"/>
      <c r="C6864" s="264"/>
      <c r="D6864" s="264"/>
      <c r="E6864" s="264"/>
      <c r="F6864" s="264"/>
      <c r="G6864" s="264"/>
      <c r="H6864" s="264"/>
      <c r="I6864" s="264"/>
      <c r="J6864" s="264"/>
      <c r="K6864" s="264"/>
      <c r="L6864"/>
    </row>
    <row r="6865" spans="2:12" ht="15" x14ac:dyDescent="0.25">
      <c r="B6865" s="247" t="s">
        <v>1980</v>
      </c>
      <c r="C6865" s="248" t="s">
        <v>24</v>
      </c>
      <c r="D6865" s="247" t="s">
        <v>50</v>
      </c>
      <c r="E6865" s="247" t="s">
        <v>45</v>
      </c>
      <c r="F6865" s="520" t="s">
        <v>2152</v>
      </c>
      <c r="G6865" s="520"/>
      <c r="H6865" s="249" t="s">
        <v>39</v>
      </c>
      <c r="I6865" s="248" t="s">
        <v>41</v>
      </c>
      <c r="J6865" s="248" t="s">
        <v>2271</v>
      </c>
      <c r="K6865" s="248" t="s">
        <v>82</v>
      </c>
      <c r="L6865" s="248" t="s">
        <v>40</v>
      </c>
    </row>
    <row r="6866" spans="2:12" ht="25.5" x14ac:dyDescent="0.25">
      <c r="B6866" s="250" t="s">
        <v>2272</v>
      </c>
      <c r="C6866" s="251" t="s">
        <v>1981</v>
      </c>
      <c r="D6866" s="250" t="s">
        <v>229</v>
      </c>
      <c r="E6866" s="250" t="s">
        <v>1982</v>
      </c>
      <c r="F6866" s="521">
        <v>2702</v>
      </c>
      <c r="G6866" s="521"/>
      <c r="H6866" s="252" t="s">
        <v>279</v>
      </c>
      <c r="I6866" s="253">
        <v>1</v>
      </c>
      <c r="J6866" s="254"/>
      <c r="K6866" s="254">
        <v>252.15</v>
      </c>
      <c r="L6866" s="254">
        <v>252.15</v>
      </c>
    </row>
    <row r="6867" spans="2:12" ht="25.5" x14ac:dyDescent="0.25">
      <c r="B6867" s="255" t="s">
        <v>2273</v>
      </c>
      <c r="C6867" s="256" t="s">
        <v>2163</v>
      </c>
      <c r="D6867" s="255" t="s">
        <v>229</v>
      </c>
      <c r="E6867" s="255" t="s">
        <v>2164</v>
      </c>
      <c r="F6867" s="518" t="s">
        <v>2162</v>
      </c>
      <c r="G6867" s="518"/>
      <c r="H6867" s="257" t="s">
        <v>231</v>
      </c>
      <c r="I6867" s="258">
        <v>0.33329999999999999</v>
      </c>
      <c r="J6867" s="258">
        <v>0</v>
      </c>
      <c r="K6867" s="259">
        <v>16.78</v>
      </c>
      <c r="L6867" s="259">
        <v>5.59</v>
      </c>
    </row>
    <row r="6868" spans="2:12" ht="25.5" x14ac:dyDescent="0.25">
      <c r="B6868" s="255" t="s">
        <v>2273</v>
      </c>
      <c r="C6868" s="256" t="s">
        <v>2480</v>
      </c>
      <c r="D6868" s="255" t="s">
        <v>229</v>
      </c>
      <c r="E6868" s="255" t="s">
        <v>2481</v>
      </c>
      <c r="F6868" s="518" t="s">
        <v>2283</v>
      </c>
      <c r="G6868" s="518"/>
      <c r="H6868" s="257" t="s">
        <v>292</v>
      </c>
      <c r="I6868" s="258">
        <v>18.899999999999999</v>
      </c>
      <c r="J6868" s="258">
        <v>0</v>
      </c>
      <c r="K6868" s="259">
        <v>3.95</v>
      </c>
      <c r="L6868" s="259">
        <v>74.66</v>
      </c>
    </row>
    <row r="6869" spans="2:12" ht="25.5" x14ac:dyDescent="0.25">
      <c r="B6869" s="255" t="s">
        <v>2273</v>
      </c>
      <c r="C6869" s="256" t="s">
        <v>2473</v>
      </c>
      <c r="D6869" s="255" t="s">
        <v>229</v>
      </c>
      <c r="E6869" s="255" t="s">
        <v>2474</v>
      </c>
      <c r="F6869" s="518" t="s">
        <v>2283</v>
      </c>
      <c r="G6869" s="518"/>
      <c r="H6869" s="257" t="s">
        <v>292</v>
      </c>
      <c r="I6869" s="258">
        <v>8.4</v>
      </c>
      <c r="J6869" s="258">
        <v>0</v>
      </c>
      <c r="K6869" s="259">
        <v>15.59</v>
      </c>
      <c r="L6869" s="259">
        <v>130.96</v>
      </c>
    </row>
    <row r="6870" spans="2:12" ht="25.5" x14ac:dyDescent="0.25">
      <c r="B6870" s="255" t="s">
        <v>2273</v>
      </c>
      <c r="C6870" s="256" t="s">
        <v>2374</v>
      </c>
      <c r="D6870" s="255" t="s">
        <v>229</v>
      </c>
      <c r="E6870" s="255" t="s">
        <v>2375</v>
      </c>
      <c r="F6870" s="518" t="s">
        <v>2283</v>
      </c>
      <c r="G6870" s="518"/>
      <c r="H6870" s="257" t="s">
        <v>360</v>
      </c>
      <c r="I6870" s="258">
        <v>0.3</v>
      </c>
      <c r="J6870" s="258">
        <v>0</v>
      </c>
      <c r="K6870" s="259">
        <v>19.510000000000002</v>
      </c>
      <c r="L6870" s="259">
        <v>5.85</v>
      </c>
    </row>
    <row r="6871" spans="2:12" ht="25.5" x14ac:dyDescent="0.25">
      <c r="B6871" s="255" t="s">
        <v>2273</v>
      </c>
      <c r="C6871" s="256" t="s">
        <v>2169</v>
      </c>
      <c r="D6871" s="255" t="s">
        <v>229</v>
      </c>
      <c r="E6871" s="255" t="s">
        <v>2170</v>
      </c>
      <c r="F6871" s="518" t="s">
        <v>2162</v>
      </c>
      <c r="G6871" s="518"/>
      <c r="H6871" s="257" t="s">
        <v>231</v>
      </c>
      <c r="I6871" s="258">
        <v>1.5</v>
      </c>
      <c r="J6871" s="258">
        <v>0</v>
      </c>
      <c r="K6871" s="259">
        <v>23.41</v>
      </c>
      <c r="L6871" s="259">
        <v>35.119999999999997</v>
      </c>
    </row>
    <row r="6872" spans="2:12" ht="25.5" x14ac:dyDescent="0.25">
      <c r="B6872" s="260"/>
      <c r="C6872" s="260"/>
      <c r="D6872" s="260"/>
      <c r="E6872" s="260"/>
      <c r="F6872" s="260"/>
      <c r="G6872" s="260" t="s">
        <v>2274</v>
      </c>
      <c r="H6872" s="261">
        <v>20.9</v>
      </c>
      <c r="I6872" s="260" t="s">
        <v>2275</v>
      </c>
      <c r="J6872" s="261">
        <v>19.8</v>
      </c>
      <c r="K6872" s="260" t="s">
        <v>2276</v>
      </c>
      <c r="L6872" s="261">
        <v>40.700000000000003</v>
      </c>
    </row>
    <row r="6873" spans="2:12" ht="25.5" x14ac:dyDescent="0.25">
      <c r="B6873" s="260"/>
      <c r="C6873" s="260"/>
      <c r="D6873" s="260"/>
      <c r="E6873" s="260"/>
      <c r="F6873" s="260"/>
      <c r="G6873" s="260" t="s">
        <v>2277</v>
      </c>
      <c r="H6873" s="261">
        <v>0</v>
      </c>
      <c r="I6873" s="519"/>
      <c r="J6873" s="519" t="s">
        <v>2278</v>
      </c>
      <c r="K6873" s="260"/>
      <c r="L6873" s="261">
        <v>252.15</v>
      </c>
    </row>
    <row r="6874" spans="2:12" ht="13.5" thickBot="1" x14ac:dyDescent="0.3">
      <c r="B6874" s="222"/>
      <c r="C6874" s="222"/>
      <c r="D6874" s="222"/>
      <c r="E6874" s="222"/>
      <c r="F6874" s="222"/>
      <c r="G6874" s="222"/>
      <c r="H6874" s="222"/>
      <c r="I6874" s="222" t="s">
        <v>2279</v>
      </c>
      <c r="J6874" s="262" t="s">
        <v>2755</v>
      </c>
      <c r="K6874" s="222" t="s">
        <v>2280</v>
      </c>
      <c r="L6874" s="263">
        <v>1765.05</v>
      </c>
    </row>
    <row r="6875" spans="2:12" ht="13.5" thickTop="1" x14ac:dyDescent="0.25">
      <c r="B6875" s="264"/>
      <c r="C6875" s="264"/>
      <c r="D6875" s="264"/>
      <c r="E6875" s="264"/>
      <c r="F6875" s="264"/>
      <c r="G6875" s="264"/>
      <c r="H6875" s="264"/>
      <c r="I6875" s="264"/>
      <c r="J6875" s="264"/>
      <c r="K6875" s="264"/>
      <c r="L6875" s="264"/>
    </row>
    <row r="6876" spans="2:12" ht="15" x14ac:dyDescent="0.25">
      <c r="B6876" s="247" t="s">
        <v>1983</v>
      </c>
      <c r="C6876" s="248" t="s">
        <v>24</v>
      </c>
      <c r="D6876" s="247" t="s">
        <v>50</v>
      </c>
      <c r="E6876" s="247" t="s">
        <v>45</v>
      </c>
      <c r="F6876" s="520" t="s">
        <v>2152</v>
      </c>
      <c r="G6876" s="520"/>
      <c r="H6876" s="249" t="s">
        <v>39</v>
      </c>
      <c r="I6876" s="248" t="s">
        <v>41</v>
      </c>
      <c r="J6876" s="248" t="s">
        <v>2271</v>
      </c>
      <c r="K6876" s="248" t="s">
        <v>82</v>
      </c>
      <c r="L6876" s="248" t="s">
        <v>40</v>
      </c>
    </row>
    <row r="6877" spans="2:12" ht="38.25" x14ac:dyDescent="0.25">
      <c r="B6877" s="250" t="s">
        <v>2272</v>
      </c>
      <c r="C6877" s="251" t="s">
        <v>1984</v>
      </c>
      <c r="D6877" s="250" t="s">
        <v>434</v>
      </c>
      <c r="E6877" s="250" t="s">
        <v>1985</v>
      </c>
      <c r="F6877" s="521" t="s">
        <v>3112</v>
      </c>
      <c r="G6877" s="521"/>
      <c r="H6877" s="252" t="s">
        <v>428</v>
      </c>
      <c r="I6877" s="253">
        <v>1</v>
      </c>
      <c r="J6877" s="254"/>
      <c r="K6877" s="254">
        <v>270.99</v>
      </c>
      <c r="L6877" s="254">
        <v>270.99</v>
      </c>
    </row>
    <row r="6878" spans="2:12" ht="51" x14ac:dyDescent="0.25">
      <c r="B6878" s="265" t="s">
        <v>2652</v>
      </c>
      <c r="C6878" s="266" t="s">
        <v>4176</v>
      </c>
      <c r="D6878" s="265" t="s">
        <v>434</v>
      </c>
      <c r="E6878" s="265" t="s">
        <v>4177</v>
      </c>
      <c r="F6878" s="524" t="s">
        <v>4065</v>
      </c>
      <c r="G6878" s="524"/>
      <c r="H6878" s="267" t="s">
        <v>2655</v>
      </c>
      <c r="I6878" s="268">
        <v>0.87809999999999999</v>
      </c>
      <c r="J6878" s="268">
        <v>0</v>
      </c>
      <c r="K6878" s="269">
        <v>56.89</v>
      </c>
      <c r="L6878" s="269">
        <v>49.96</v>
      </c>
    </row>
    <row r="6879" spans="2:12" ht="51" x14ac:dyDescent="0.25">
      <c r="B6879" s="265" t="s">
        <v>2652</v>
      </c>
      <c r="C6879" s="266" t="s">
        <v>3025</v>
      </c>
      <c r="D6879" s="265" t="s">
        <v>434</v>
      </c>
      <c r="E6879" s="265" t="s">
        <v>3037</v>
      </c>
      <c r="F6879" s="524" t="s">
        <v>4065</v>
      </c>
      <c r="G6879" s="524"/>
      <c r="H6879" s="267" t="s">
        <v>2654</v>
      </c>
      <c r="I6879" s="268">
        <v>0.24740000000000001</v>
      </c>
      <c r="J6879" s="268">
        <v>0</v>
      </c>
      <c r="K6879" s="269">
        <v>231.5</v>
      </c>
      <c r="L6879" s="269">
        <v>57.27</v>
      </c>
    </row>
    <row r="6880" spans="2:12" ht="25.5" x14ac:dyDescent="0.25">
      <c r="B6880" s="255" t="s">
        <v>2273</v>
      </c>
      <c r="C6880" s="256" t="s">
        <v>2204</v>
      </c>
      <c r="D6880" s="255" t="s">
        <v>229</v>
      </c>
      <c r="E6880" s="255" t="s">
        <v>2205</v>
      </c>
      <c r="F6880" s="518" t="s">
        <v>2162</v>
      </c>
      <c r="G6880" s="518"/>
      <c r="H6880" s="257" t="s">
        <v>231</v>
      </c>
      <c r="I6880" s="258">
        <v>0.61129999999999995</v>
      </c>
      <c r="J6880" s="258">
        <v>0</v>
      </c>
      <c r="K6880" s="259">
        <v>15.15</v>
      </c>
      <c r="L6880" s="259">
        <v>9.26</v>
      </c>
    </row>
    <row r="6881" spans="2:12" ht="25.5" x14ac:dyDescent="0.25">
      <c r="B6881" s="255" t="s">
        <v>2273</v>
      </c>
      <c r="C6881" s="256" t="s">
        <v>2160</v>
      </c>
      <c r="D6881" s="255" t="s">
        <v>229</v>
      </c>
      <c r="E6881" s="255" t="s">
        <v>2161</v>
      </c>
      <c r="F6881" s="518" t="s">
        <v>2162</v>
      </c>
      <c r="G6881" s="518"/>
      <c r="H6881" s="257" t="s">
        <v>231</v>
      </c>
      <c r="I6881" s="258">
        <v>3.0567000000000002</v>
      </c>
      <c r="J6881" s="258">
        <v>0</v>
      </c>
      <c r="K6881" s="259">
        <v>15.3</v>
      </c>
      <c r="L6881" s="259">
        <v>46.77</v>
      </c>
    </row>
    <row r="6882" spans="2:12" ht="25.5" x14ac:dyDescent="0.25">
      <c r="B6882" s="255" t="s">
        <v>2273</v>
      </c>
      <c r="C6882" s="256" t="s">
        <v>4178</v>
      </c>
      <c r="D6882" s="255" t="s">
        <v>434</v>
      </c>
      <c r="E6882" s="255" t="s">
        <v>4179</v>
      </c>
      <c r="F6882" s="518" t="s">
        <v>2283</v>
      </c>
      <c r="G6882" s="518"/>
      <c r="H6882" s="257" t="s">
        <v>428</v>
      </c>
      <c r="I6882" s="258">
        <v>1</v>
      </c>
      <c r="J6882" s="258">
        <v>0</v>
      </c>
      <c r="K6882" s="259">
        <v>107.75</v>
      </c>
      <c r="L6882" s="259">
        <v>107.75</v>
      </c>
    </row>
    <row r="6883" spans="2:12" ht="25.5" x14ac:dyDescent="0.25">
      <c r="B6883" s="260"/>
      <c r="C6883" s="260"/>
      <c r="D6883" s="260"/>
      <c r="E6883" s="260"/>
      <c r="F6883" s="260"/>
      <c r="G6883" s="260" t="s">
        <v>2274</v>
      </c>
      <c r="H6883" s="261">
        <v>42.3</v>
      </c>
      <c r="I6883" s="260" t="s">
        <v>2275</v>
      </c>
      <c r="J6883" s="261">
        <v>40.06</v>
      </c>
      <c r="K6883" s="260" t="s">
        <v>2276</v>
      </c>
      <c r="L6883" s="261">
        <v>82.36</v>
      </c>
    </row>
    <row r="6884" spans="2:12" ht="25.5" x14ac:dyDescent="0.25">
      <c r="B6884" s="260"/>
      <c r="C6884" s="260"/>
      <c r="D6884" s="260"/>
      <c r="E6884" s="260"/>
      <c r="F6884" s="260"/>
      <c r="G6884" s="260" t="s">
        <v>2277</v>
      </c>
      <c r="H6884" s="261">
        <v>0</v>
      </c>
      <c r="I6884" s="519"/>
      <c r="J6884" s="519" t="s">
        <v>2278</v>
      </c>
      <c r="K6884" s="260"/>
      <c r="L6884" s="261">
        <v>270.99</v>
      </c>
    </row>
    <row r="6885" spans="2:12" ht="13.5" thickBot="1" x14ac:dyDescent="0.3">
      <c r="B6885" s="222"/>
      <c r="C6885" s="222"/>
      <c r="D6885" s="222"/>
      <c r="E6885" s="222"/>
      <c r="F6885" s="222"/>
      <c r="G6885" s="222"/>
      <c r="H6885" s="222"/>
      <c r="I6885" s="222" t="s">
        <v>2279</v>
      </c>
      <c r="J6885" s="262" t="s">
        <v>2553</v>
      </c>
      <c r="K6885" s="222" t="s">
        <v>2280</v>
      </c>
      <c r="L6885" s="263">
        <v>270.99</v>
      </c>
    </row>
    <row r="6886" spans="2:12" ht="13.5" thickTop="1" x14ac:dyDescent="0.25">
      <c r="B6886" s="264"/>
      <c r="C6886" s="264"/>
      <c r="D6886" s="264"/>
      <c r="E6886" s="264"/>
      <c r="F6886" s="264"/>
      <c r="G6886" s="264"/>
      <c r="H6886" s="264"/>
      <c r="I6886" s="264"/>
      <c r="J6886" s="264"/>
      <c r="K6886" s="264"/>
      <c r="L6886" s="264"/>
    </row>
    <row r="6887" spans="2:12" ht="15" x14ac:dyDescent="0.25">
      <c r="B6887" s="247" t="s">
        <v>1986</v>
      </c>
      <c r="C6887" s="248" t="s">
        <v>24</v>
      </c>
      <c r="D6887" s="247" t="s">
        <v>50</v>
      </c>
      <c r="E6887" s="247" t="s">
        <v>45</v>
      </c>
      <c r="F6887" s="520" t="s">
        <v>2152</v>
      </c>
      <c r="G6887" s="520"/>
      <c r="H6887" s="249" t="s">
        <v>39</v>
      </c>
      <c r="I6887" s="248" t="s">
        <v>41</v>
      </c>
      <c r="J6887" s="248" t="s">
        <v>82</v>
      </c>
      <c r="K6887" s="248" t="s">
        <v>40</v>
      </c>
      <c r="L6887"/>
    </row>
    <row r="6888" spans="2:12" ht="38.25" x14ac:dyDescent="0.25">
      <c r="B6888" s="250" t="s">
        <v>2272</v>
      </c>
      <c r="C6888" s="251" t="s">
        <v>1987</v>
      </c>
      <c r="D6888" s="250" t="s">
        <v>462</v>
      </c>
      <c r="E6888" s="250" t="s">
        <v>1988</v>
      </c>
      <c r="F6888" s="521" t="s">
        <v>4172</v>
      </c>
      <c r="G6888" s="521"/>
      <c r="H6888" s="252" t="s">
        <v>268</v>
      </c>
      <c r="I6888" s="253">
        <v>1</v>
      </c>
      <c r="J6888" s="254">
        <v>144.13999999999999</v>
      </c>
      <c r="K6888" s="254">
        <v>144.13999999999999</v>
      </c>
      <c r="L6888"/>
    </row>
    <row r="6889" spans="2:12" ht="15" x14ac:dyDescent="0.25">
      <c r="B6889" s="247" t="s">
        <v>38</v>
      </c>
      <c r="C6889" s="248" t="s">
        <v>24</v>
      </c>
      <c r="D6889" s="247" t="s">
        <v>50</v>
      </c>
      <c r="E6889" s="247" t="s">
        <v>45</v>
      </c>
      <c r="F6889" s="520" t="s">
        <v>2152</v>
      </c>
      <c r="G6889" s="522"/>
      <c r="H6889" s="249" t="s">
        <v>39</v>
      </c>
      <c r="I6889" s="248" t="s">
        <v>41</v>
      </c>
      <c r="J6889" s="248" t="s">
        <v>82</v>
      </c>
      <c r="K6889" s="248" t="s">
        <v>40</v>
      </c>
      <c r="L6889"/>
    </row>
    <row r="6890" spans="2:12" ht="25.5" x14ac:dyDescent="0.25">
      <c r="B6890" s="255" t="s">
        <v>2273</v>
      </c>
      <c r="C6890" s="256" t="s">
        <v>2160</v>
      </c>
      <c r="D6890" s="255" t="s">
        <v>229</v>
      </c>
      <c r="E6890" s="255" t="s">
        <v>2161</v>
      </c>
      <c r="F6890" s="518" t="s">
        <v>2162</v>
      </c>
      <c r="G6890" s="518"/>
      <c r="H6890" s="257" t="s">
        <v>231</v>
      </c>
      <c r="I6890" s="258">
        <v>0.09</v>
      </c>
      <c r="J6890" s="259" t="s">
        <v>2220</v>
      </c>
      <c r="K6890" s="270" t="s">
        <v>4180</v>
      </c>
      <c r="L6890"/>
    </row>
    <row r="6891" spans="2:12" ht="25.5" x14ac:dyDescent="0.25">
      <c r="B6891" s="255" t="s">
        <v>2273</v>
      </c>
      <c r="C6891" s="256" t="s">
        <v>2204</v>
      </c>
      <c r="D6891" s="255" t="s">
        <v>229</v>
      </c>
      <c r="E6891" s="255" t="s">
        <v>2205</v>
      </c>
      <c r="F6891" s="518" t="s">
        <v>2162</v>
      </c>
      <c r="G6891" s="518"/>
      <c r="H6891" s="257" t="s">
        <v>231</v>
      </c>
      <c r="I6891" s="258">
        <v>0.09</v>
      </c>
      <c r="J6891" s="259" t="s">
        <v>2241</v>
      </c>
      <c r="K6891" s="270" t="s">
        <v>3161</v>
      </c>
      <c r="L6891"/>
    </row>
    <row r="6892" spans="2:12" ht="15" x14ac:dyDescent="0.25">
      <c r="B6892" s="255" t="s">
        <v>2273</v>
      </c>
      <c r="C6892" s="256" t="s">
        <v>4181</v>
      </c>
      <c r="D6892" s="255" t="s">
        <v>462</v>
      </c>
      <c r="E6892" s="255" t="s">
        <v>4182</v>
      </c>
      <c r="F6892" s="518" t="s">
        <v>2283</v>
      </c>
      <c r="G6892" s="518"/>
      <c r="H6892" s="257" t="s">
        <v>268</v>
      </c>
      <c r="I6892" s="258">
        <v>1</v>
      </c>
      <c r="J6892" s="259" t="s">
        <v>4183</v>
      </c>
      <c r="K6892" s="270" t="s">
        <v>4183</v>
      </c>
      <c r="L6892"/>
    </row>
    <row r="6893" spans="2:12" ht="25.5" x14ac:dyDescent="0.25">
      <c r="B6893" s="255" t="s">
        <v>2273</v>
      </c>
      <c r="C6893" s="256" t="s">
        <v>3108</v>
      </c>
      <c r="D6893" s="255" t="s">
        <v>229</v>
      </c>
      <c r="E6893" s="255" t="s">
        <v>3109</v>
      </c>
      <c r="F6893" s="518" t="s">
        <v>2283</v>
      </c>
      <c r="G6893" s="518"/>
      <c r="H6893" s="257" t="s">
        <v>284</v>
      </c>
      <c r="I6893" s="258">
        <v>3.2000000000000001E-2</v>
      </c>
      <c r="J6893" s="259" t="s">
        <v>2137</v>
      </c>
      <c r="K6893" s="270" t="s">
        <v>4184</v>
      </c>
      <c r="L6893"/>
    </row>
    <row r="6894" spans="2:12" ht="25.5" x14ac:dyDescent="0.25">
      <c r="B6894" s="255" t="s">
        <v>2273</v>
      </c>
      <c r="C6894" s="256" t="s">
        <v>3116</v>
      </c>
      <c r="D6894" s="255" t="s">
        <v>229</v>
      </c>
      <c r="E6894" s="255" t="s">
        <v>3117</v>
      </c>
      <c r="F6894" s="518" t="s">
        <v>2283</v>
      </c>
      <c r="G6894" s="518"/>
      <c r="H6894" s="257" t="s">
        <v>360</v>
      </c>
      <c r="I6894" s="258">
        <v>7.3999999999999996E-2</v>
      </c>
      <c r="J6894" s="259" t="s">
        <v>4185</v>
      </c>
      <c r="K6894" s="270" t="s">
        <v>2688</v>
      </c>
      <c r="L6894"/>
    </row>
    <row r="6895" spans="2:12" ht="15" x14ac:dyDescent="0.25">
      <c r="B6895" s="255" t="s">
        <v>2273</v>
      </c>
      <c r="C6895" s="256" t="s">
        <v>2708</v>
      </c>
      <c r="D6895" s="255" t="s">
        <v>462</v>
      </c>
      <c r="E6895" s="255" t="s">
        <v>4186</v>
      </c>
      <c r="F6895" s="518" t="s">
        <v>2283</v>
      </c>
      <c r="G6895" s="518"/>
      <c r="H6895" s="257" t="s">
        <v>284</v>
      </c>
      <c r="I6895" s="258">
        <v>5.0000000000000001E-3</v>
      </c>
      <c r="J6895" s="259" t="s">
        <v>4187</v>
      </c>
      <c r="K6895" s="270" t="s">
        <v>2709</v>
      </c>
      <c r="L6895"/>
    </row>
    <row r="6896" spans="2:12" ht="15" x14ac:dyDescent="0.25">
      <c r="B6896" s="523" t="s">
        <v>2697</v>
      </c>
      <c r="C6896" s="522"/>
      <c r="D6896" s="522"/>
      <c r="E6896" s="522"/>
      <c r="F6896" s="522"/>
      <c r="G6896" s="522"/>
      <c r="H6896" s="522"/>
      <c r="I6896" s="522"/>
      <c r="J6896" s="522"/>
      <c r="K6896" s="522"/>
      <c r="L6896"/>
    </row>
    <row r="6897" spans="2:12" ht="15" x14ac:dyDescent="0.25">
      <c r="B6897" s="247" t="s">
        <v>38</v>
      </c>
      <c r="C6897" s="248" t="s">
        <v>24</v>
      </c>
      <c r="D6897" s="247" t="s">
        <v>50</v>
      </c>
      <c r="E6897" s="247" t="s">
        <v>45</v>
      </c>
      <c r="F6897" s="520" t="s">
        <v>2152</v>
      </c>
      <c r="G6897" s="522"/>
      <c r="H6897" s="249" t="s">
        <v>39</v>
      </c>
      <c r="I6897" s="248" t="s">
        <v>41</v>
      </c>
      <c r="J6897" s="248" t="s">
        <v>82</v>
      </c>
      <c r="K6897" s="248" t="s">
        <v>40</v>
      </c>
      <c r="L6897"/>
    </row>
    <row r="6898" spans="2:12" ht="25.5" x14ac:dyDescent="0.25">
      <c r="B6898" s="255" t="s">
        <v>2273</v>
      </c>
      <c r="C6898" s="256" t="s">
        <v>2160</v>
      </c>
      <c r="D6898" s="255" t="s">
        <v>229</v>
      </c>
      <c r="E6898" s="255" t="s">
        <v>2161</v>
      </c>
      <c r="F6898" s="518" t="s">
        <v>2162</v>
      </c>
      <c r="G6898" s="518"/>
      <c r="H6898" s="257" t="s">
        <v>231</v>
      </c>
      <c r="I6898" s="258">
        <v>0.09</v>
      </c>
      <c r="J6898" s="259" t="s">
        <v>2220</v>
      </c>
      <c r="K6898" s="270" t="s">
        <v>4180</v>
      </c>
      <c r="L6898"/>
    </row>
    <row r="6899" spans="2:12" ht="25.5" x14ac:dyDescent="0.25">
      <c r="B6899" s="255" t="s">
        <v>2273</v>
      </c>
      <c r="C6899" s="256" t="s">
        <v>2204</v>
      </c>
      <c r="D6899" s="255" t="s">
        <v>229</v>
      </c>
      <c r="E6899" s="255" t="s">
        <v>2205</v>
      </c>
      <c r="F6899" s="518" t="s">
        <v>2162</v>
      </c>
      <c r="G6899" s="518"/>
      <c r="H6899" s="257" t="s">
        <v>231</v>
      </c>
      <c r="I6899" s="258">
        <v>0.09</v>
      </c>
      <c r="J6899" s="259" t="s">
        <v>2241</v>
      </c>
      <c r="K6899" s="270" t="s">
        <v>3161</v>
      </c>
      <c r="L6899"/>
    </row>
    <row r="6900" spans="2:12" ht="15" x14ac:dyDescent="0.25">
      <c r="B6900" s="255" t="s">
        <v>2273</v>
      </c>
      <c r="C6900" s="256" t="s">
        <v>4181</v>
      </c>
      <c r="D6900" s="255" t="s">
        <v>462</v>
      </c>
      <c r="E6900" s="255" t="s">
        <v>4182</v>
      </c>
      <c r="F6900" s="518" t="s">
        <v>2283</v>
      </c>
      <c r="G6900" s="518"/>
      <c r="H6900" s="257" t="s">
        <v>268</v>
      </c>
      <c r="I6900" s="258">
        <v>1</v>
      </c>
      <c r="J6900" s="259" t="s">
        <v>4183</v>
      </c>
      <c r="K6900" s="270" t="s">
        <v>4183</v>
      </c>
      <c r="L6900"/>
    </row>
    <row r="6901" spans="2:12" ht="25.5" x14ac:dyDescent="0.25">
      <c r="B6901" s="255" t="s">
        <v>2273</v>
      </c>
      <c r="C6901" s="256" t="s">
        <v>3108</v>
      </c>
      <c r="D6901" s="255" t="s">
        <v>229</v>
      </c>
      <c r="E6901" s="255" t="s">
        <v>3109</v>
      </c>
      <c r="F6901" s="518" t="s">
        <v>2283</v>
      </c>
      <c r="G6901" s="518"/>
      <c r="H6901" s="257" t="s">
        <v>284</v>
      </c>
      <c r="I6901" s="258">
        <v>3.2000000000000001E-2</v>
      </c>
      <c r="J6901" s="259" t="s">
        <v>2137</v>
      </c>
      <c r="K6901" s="270" t="s">
        <v>4184</v>
      </c>
      <c r="L6901"/>
    </row>
    <row r="6902" spans="2:12" ht="25.5" x14ac:dyDescent="0.25">
      <c r="B6902" s="255" t="s">
        <v>2273</v>
      </c>
      <c r="C6902" s="256" t="s">
        <v>3116</v>
      </c>
      <c r="D6902" s="255" t="s">
        <v>229</v>
      </c>
      <c r="E6902" s="255" t="s">
        <v>3117</v>
      </c>
      <c r="F6902" s="518" t="s">
        <v>2283</v>
      </c>
      <c r="G6902" s="518"/>
      <c r="H6902" s="257" t="s">
        <v>360</v>
      </c>
      <c r="I6902" s="258">
        <v>7.3999999999999996E-2</v>
      </c>
      <c r="J6902" s="259" t="s">
        <v>4185</v>
      </c>
      <c r="K6902" s="270" t="s">
        <v>2688</v>
      </c>
      <c r="L6902"/>
    </row>
    <row r="6903" spans="2:12" ht="15" x14ac:dyDescent="0.25">
      <c r="B6903" s="255" t="s">
        <v>2273</v>
      </c>
      <c r="C6903" s="256" t="s">
        <v>2708</v>
      </c>
      <c r="D6903" s="255" t="s">
        <v>462</v>
      </c>
      <c r="E6903" s="255" t="s">
        <v>4186</v>
      </c>
      <c r="F6903" s="518" t="s">
        <v>2283</v>
      </c>
      <c r="G6903" s="518"/>
      <c r="H6903" s="257" t="s">
        <v>284</v>
      </c>
      <c r="I6903" s="258">
        <v>5.0000000000000001E-3</v>
      </c>
      <c r="J6903" s="259" t="s">
        <v>4187</v>
      </c>
      <c r="K6903" s="270" t="s">
        <v>2709</v>
      </c>
      <c r="L6903"/>
    </row>
    <row r="6904" spans="2:12" ht="25.5" x14ac:dyDescent="0.25">
      <c r="B6904" s="260"/>
      <c r="C6904" s="260"/>
      <c r="D6904" s="260"/>
      <c r="E6904" s="260"/>
      <c r="F6904" s="260" t="s">
        <v>2274</v>
      </c>
      <c r="G6904" s="261">
        <v>1.41</v>
      </c>
      <c r="H6904" s="260" t="s">
        <v>2275</v>
      </c>
      <c r="I6904" s="261">
        <v>1.33</v>
      </c>
      <c r="J6904" s="260" t="s">
        <v>2276</v>
      </c>
      <c r="K6904" s="261">
        <v>2.74</v>
      </c>
      <c r="L6904"/>
    </row>
    <row r="6905" spans="2:12" ht="25.5" x14ac:dyDescent="0.25">
      <c r="B6905" s="260"/>
      <c r="C6905" s="260"/>
      <c r="D6905" s="260"/>
      <c r="E6905" s="260"/>
      <c r="F6905" s="260" t="s">
        <v>2277</v>
      </c>
      <c r="G6905" s="261">
        <v>0</v>
      </c>
      <c r="H6905" s="260"/>
      <c r="I6905" s="519" t="s">
        <v>2278</v>
      </c>
      <c r="J6905" s="519"/>
      <c r="K6905" s="261">
        <v>144.13999999999999</v>
      </c>
      <c r="L6905"/>
    </row>
    <row r="6906" spans="2:12" ht="15.75" thickBot="1" x14ac:dyDescent="0.3">
      <c r="B6906" s="222"/>
      <c r="C6906" s="222"/>
      <c r="D6906" s="222"/>
      <c r="E6906" s="222"/>
      <c r="F6906" s="222"/>
      <c r="G6906" s="222"/>
      <c r="H6906" s="222" t="s">
        <v>2279</v>
      </c>
      <c r="I6906" s="262" t="s">
        <v>2695</v>
      </c>
      <c r="J6906" s="222" t="s">
        <v>2280</v>
      </c>
      <c r="K6906" s="263">
        <v>288.27999999999997</v>
      </c>
      <c r="L6906"/>
    </row>
    <row r="6907" spans="2:12" ht="15.75" thickTop="1" x14ac:dyDescent="0.25">
      <c r="B6907" s="264"/>
      <c r="C6907" s="264"/>
      <c r="D6907" s="264"/>
      <c r="E6907" s="264"/>
      <c r="F6907" s="264"/>
      <c r="G6907" s="264"/>
      <c r="H6907" s="264"/>
      <c r="I6907" s="264"/>
      <c r="J6907" s="264"/>
      <c r="K6907" s="264"/>
      <c r="L6907"/>
    </row>
    <row r="6908" spans="2:12" ht="15" x14ac:dyDescent="0.25">
      <c r="B6908" s="247" t="s">
        <v>1989</v>
      </c>
      <c r="C6908" s="248" t="s">
        <v>24</v>
      </c>
      <c r="D6908" s="247" t="s">
        <v>50</v>
      </c>
      <c r="E6908" s="247" t="s">
        <v>45</v>
      </c>
      <c r="F6908" s="520" t="s">
        <v>2152</v>
      </c>
      <c r="G6908" s="520"/>
      <c r="H6908" s="249" t="s">
        <v>39</v>
      </c>
      <c r="I6908" s="248" t="s">
        <v>41</v>
      </c>
      <c r="J6908" s="248" t="s">
        <v>82</v>
      </c>
      <c r="K6908" s="248" t="s">
        <v>40</v>
      </c>
      <c r="L6908"/>
    </row>
    <row r="6909" spans="2:12" ht="25.5" x14ac:dyDescent="0.25">
      <c r="B6909" s="250" t="s">
        <v>2272</v>
      </c>
      <c r="C6909" s="251" t="s">
        <v>1990</v>
      </c>
      <c r="D6909" s="250" t="s">
        <v>462</v>
      </c>
      <c r="E6909" s="250" t="s">
        <v>1991</v>
      </c>
      <c r="F6909" s="521" t="s">
        <v>4172</v>
      </c>
      <c r="G6909" s="521"/>
      <c r="H6909" s="252" t="s">
        <v>268</v>
      </c>
      <c r="I6909" s="253">
        <v>1</v>
      </c>
      <c r="J6909" s="254">
        <v>72.12</v>
      </c>
      <c r="K6909" s="254">
        <v>72.12</v>
      </c>
      <c r="L6909"/>
    </row>
    <row r="6910" spans="2:12" ht="15" x14ac:dyDescent="0.25">
      <c r="B6910" s="247" t="s">
        <v>38</v>
      </c>
      <c r="C6910" s="248" t="s">
        <v>24</v>
      </c>
      <c r="D6910" s="247" t="s">
        <v>50</v>
      </c>
      <c r="E6910" s="247" t="s">
        <v>45</v>
      </c>
      <c r="F6910" s="520" t="s">
        <v>2152</v>
      </c>
      <c r="G6910" s="522"/>
      <c r="H6910" s="249" t="s">
        <v>39</v>
      </c>
      <c r="I6910" s="248" t="s">
        <v>41</v>
      </c>
      <c r="J6910" s="248" t="s">
        <v>82</v>
      </c>
      <c r="K6910" s="248" t="s">
        <v>40</v>
      </c>
      <c r="L6910"/>
    </row>
    <row r="6911" spans="2:12" ht="15" x14ac:dyDescent="0.25">
      <c r="B6911" s="255" t="s">
        <v>2273</v>
      </c>
      <c r="C6911" s="256" t="s">
        <v>2708</v>
      </c>
      <c r="D6911" s="255" t="s">
        <v>462</v>
      </c>
      <c r="E6911" s="255" t="s">
        <v>4186</v>
      </c>
      <c r="F6911" s="518" t="s">
        <v>2283</v>
      </c>
      <c r="G6911" s="518"/>
      <c r="H6911" s="257" t="s">
        <v>284</v>
      </c>
      <c r="I6911" s="258">
        <v>0.05</v>
      </c>
      <c r="J6911" s="259" t="s">
        <v>4187</v>
      </c>
      <c r="K6911" s="270" t="s">
        <v>4188</v>
      </c>
      <c r="L6911"/>
    </row>
    <row r="6912" spans="2:12" ht="15" x14ac:dyDescent="0.25">
      <c r="B6912" s="255" t="s">
        <v>2273</v>
      </c>
      <c r="C6912" s="256" t="s">
        <v>4189</v>
      </c>
      <c r="D6912" s="255" t="s">
        <v>462</v>
      </c>
      <c r="E6912" s="255" t="s">
        <v>4190</v>
      </c>
      <c r="F6912" s="518" t="s">
        <v>2283</v>
      </c>
      <c r="G6912" s="518"/>
      <c r="H6912" s="257" t="s">
        <v>268</v>
      </c>
      <c r="I6912" s="258">
        <v>1</v>
      </c>
      <c r="J6912" s="259" t="s">
        <v>4191</v>
      </c>
      <c r="K6912" s="270" t="s">
        <v>4191</v>
      </c>
      <c r="L6912"/>
    </row>
    <row r="6913" spans="2:12" ht="25.5" x14ac:dyDescent="0.25">
      <c r="B6913" s="255" t="s">
        <v>2273</v>
      </c>
      <c r="C6913" s="256" t="s">
        <v>3116</v>
      </c>
      <c r="D6913" s="255" t="s">
        <v>229</v>
      </c>
      <c r="E6913" s="255" t="s">
        <v>3117</v>
      </c>
      <c r="F6913" s="518" t="s">
        <v>2283</v>
      </c>
      <c r="G6913" s="518"/>
      <c r="H6913" s="257" t="s">
        <v>360</v>
      </c>
      <c r="I6913" s="258">
        <v>0.8</v>
      </c>
      <c r="J6913" s="259" t="s">
        <v>4185</v>
      </c>
      <c r="K6913" s="270" t="s">
        <v>2146</v>
      </c>
      <c r="L6913"/>
    </row>
    <row r="6914" spans="2:12" ht="25.5" x14ac:dyDescent="0.25">
      <c r="B6914" s="255" t="s">
        <v>2273</v>
      </c>
      <c r="C6914" s="256" t="s">
        <v>2204</v>
      </c>
      <c r="D6914" s="255" t="s">
        <v>229</v>
      </c>
      <c r="E6914" s="255" t="s">
        <v>2205</v>
      </c>
      <c r="F6914" s="518" t="s">
        <v>2162</v>
      </c>
      <c r="G6914" s="518"/>
      <c r="H6914" s="257" t="s">
        <v>231</v>
      </c>
      <c r="I6914" s="258">
        <v>1.18</v>
      </c>
      <c r="J6914" s="259" t="s">
        <v>2241</v>
      </c>
      <c r="K6914" s="270" t="s">
        <v>4192</v>
      </c>
      <c r="L6914"/>
    </row>
    <row r="6915" spans="2:12" ht="25.5" x14ac:dyDescent="0.25">
      <c r="B6915" s="255" t="s">
        <v>2273</v>
      </c>
      <c r="C6915" s="256" t="s">
        <v>2160</v>
      </c>
      <c r="D6915" s="255" t="s">
        <v>229</v>
      </c>
      <c r="E6915" s="255" t="s">
        <v>2161</v>
      </c>
      <c r="F6915" s="518" t="s">
        <v>2162</v>
      </c>
      <c r="G6915" s="518"/>
      <c r="H6915" s="257" t="s">
        <v>231</v>
      </c>
      <c r="I6915" s="258">
        <v>0.23</v>
      </c>
      <c r="J6915" s="259" t="s">
        <v>2220</v>
      </c>
      <c r="K6915" s="270" t="s">
        <v>2703</v>
      </c>
      <c r="L6915"/>
    </row>
    <row r="6916" spans="2:12" ht="25.5" x14ac:dyDescent="0.25">
      <c r="B6916" s="255" t="s">
        <v>2273</v>
      </c>
      <c r="C6916" s="256" t="s">
        <v>3108</v>
      </c>
      <c r="D6916" s="255" t="s">
        <v>229</v>
      </c>
      <c r="E6916" s="255" t="s">
        <v>3109</v>
      </c>
      <c r="F6916" s="518" t="s">
        <v>2283</v>
      </c>
      <c r="G6916" s="518"/>
      <c r="H6916" s="257" t="s">
        <v>284</v>
      </c>
      <c r="I6916" s="258">
        <v>0.20499999999999999</v>
      </c>
      <c r="J6916" s="259" t="s">
        <v>2137</v>
      </c>
      <c r="K6916" s="270" t="s">
        <v>4193</v>
      </c>
      <c r="L6916"/>
    </row>
    <row r="6917" spans="2:12" ht="15" x14ac:dyDescent="0.25">
      <c r="B6917" s="523" t="s">
        <v>2697</v>
      </c>
      <c r="C6917" s="522"/>
      <c r="D6917" s="522"/>
      <c r="E6917" s="522"/>
      <c r="F6917" s="522"/>
      <c r="G6917" s="522"/>
      <c r="H6917" s="522"/>
      <c r="I6917" s="522"/>
      <c r="J6917" s="522"/>
      <c r="K6917" s="522"/>
      <c r="L6917"/>
    </row>
    <row r="6918" spans="2:12" ht="15" x14ac:dyDescent="0.25">
      <c r="B6918" s="247" t="s">
        <v>38</v>
      </c>
      <c r="C6918" s="248" t="s">
        <v>24</v>
      </c>
      <c r="D6918" s="247" t="s">
        <v>50</v>
      </c>
      <c r="E6918" s="247" t="s">
        <v>45</v>
      </c>
      <c r="F6918" s="520" t="s">
        <v>2152</v>
      </c>
      <c r="G6918" s="522"/>
      <c r="H6918" s="249" t="s">
        <v>39</v>
      </c>
      <c r="I6918" s="248" t="s">
        <v>41</v>
      </c>
      <c r="J6918" s="248" t="s">
        <v>82</v>
      </c>
      <c r="K6918" s="248" t="s">
        <v>40</v>
      </c>
      <c r="L6918"/>
    </row>
    <row r="6919" spans="2:12" ht="15" x14ac:dyDescent="0.25">
      <c r="B6919" s="255" t="s">
        <v>2273</v>
      </c>
      <c r="C6919" s="256" t="s">
        <v>2708</v>
      </c>
      <c r="D6919" s="255" t="s">
        <v>462</v>
      </c>
      <c r="E6919" s="255" t="s">
        <v>4186</v>
      </c>
      <c r="F6919" s="518" t="s">
        <v>2283</v>
      </c>
      <c r="G6919" s="518"/>
      <c r="H6919" s="257" t="s">
        <v>284</v>
      </c>
      <c r="I6919" s="258">
        <v>0.05</v>
      </c>
      <c r="J6919" s="259" t="s">
        <v>4187</v>
      </c>
      <c r="K6919" s="270" t="s">
        <v>4188</v>
      </c>
      <c r="L6919"/>
    </row>
    <row r="6920" spans="2:12" ht="15" x14ac:dyDescent="0.25">
      <c r="B6920" s="255" t="s">
        <v>2273</v>
      </c>
      <c r="C6920" s="256" t="s">
        <v>4189</v>
      </c>
      <c r="D6920" s="255" t="s">
        <v>462</v>
      </c>
      <c r="E6920" s="255" t="s">
        <v>4190</v>
      </c>
      <c r="F6920" s="518" t="s">
        <v>2283</v>
      </c>
      <c r="G6920" s="518"/>
      <c r="H6920" s="257" t="s">
        <v>268</v>
      </c>
      <c r="I6920" s="258">
        <v>1</v>
      </c>
      <c r="J6920" s="259" t="s">
        <v>4191</v>
      </c>
      <c r="K6920" s="270" t="s">
        <v>4191</v>
      </c>
      <c r="L6920"/>
    </row>
    <row r="6921" spans="2:12" ht="25.5" x14ac:dyDescent="0.25">
      <c r="B6921" s="255" t="s">
        <v>2273</v>
      </c>
      <c r="C6921" s="256" t="s">
        <v>3116</v>
      </c>
      <c r="D6921" s="255" t="s">
        <v>229</v>
      </c>
      <c r="E6921" s="255" t="s">
        <v>3117</v>
      </c>
      <c r="F6921" s="518" t="s">
        <v>2283</v>
      </c>
      <c r="G6921" s="518"/>
      <c r="H6921" s="257" t="s">
        <v>360</v>
      </c>
      <c r="I6921" s="258">
        <v>0.8</v>
      </c>
      <c r="J6921" s="259" t="s">
        <v>4185</v>
      </c>
      <c r="K6921" s="270" t="s">
        <v>2146</v>
      </c>
      <c r="L6921"/>
    </row>
    <row r="6922" spans="2:12" ht="25.5" x14ac:dyDescent="0.25">
      <c r="B6922" s="255" t="s">
        <v>2273</v>
      </c>
      <c r="C6922" s="256" t="s">
        <v>2204</v>
      </c>
      <c r="D6922" s="255" t="s">
        <v>229</v>
      </c>
      <c r="E6922" s="255" t="s">
        <v>2205</v>
      </c>
      <c r="F6922" s="518" t="s">
        <v>2162</v>
      </c>
      <c r="G6922" s="518"/>
      <c r="H6922" s="257" t="s">
        <v>231</v>
      </c>
      <c r="I6922" s="258">
        <v>1.18</v>
      </c>
      <c r="J6922" s="259" t="s">
        <v>2241</v>
      </c>
      <c r="K6922" s="270" t="s">
        <v>4192</v>
      </c>
      <c r="L6922"/>
    </row>
    <row r="6923" spans="2:12" ht="25.5" x14ac:dyDescent="0.25">
      <c r="B6923" s="255" t="s">
        <v>2273</v>
      </c>
      <c r="C6923" s="256" t="s">
        <v>2160</v>
      </c>
      <c r="D6923" s="255" t="s">
        <v>229</v>
      </c>
      <c r="E6923" s="255" t="s">
        <v>2161</v>
      </c>
      <c r="F6923" s="518" t="s">
        <v>2162</v>
      </c>
      <c r="G6923" s="518"/>
      <c r="H6923" s="257" t="s">
        <v>231</v>
      </c>
      <c r="I6923" s="258">
        <v>0.23</v>
      </c>
      <c r="J6923" s="259" t="s">
        <v>2220</v>
      </c>
      <c r="K6923" s="270" t="s">
        <v>2703</v>
      </c>
      <c r="L6923"/>
    </row>
    <row r="6924" spans="2:12" ht="25.5" x14ac:dyDescent="0.25">
      <c r="B6924" s="255" t="s">
        <v>2273</v>
      </c>
      <c r="C6924" s="256" t="s">
        <v>3108</v>
      </c>
      <c r="D6924" s="255" t="s">
        <v>229</v>
      </c>
      <c r="E6924" s="255" t="s">
        <v>3109</v>
      </c>
      <c r="F6924" s="518" t="s">
        <v>2283</v>
      </c>
      <c r="G6924" s="518"/>
      <c r="H6924" s="257" t="s">
        <v>284</v>
      </c>
      <c r="I6924" s="258">
        <v>0.20499999999999999</v>
      </c>
      <c r="J6924" s="259" t="s">
        <v>2137</v>
      </c>
      <c r="K6924" s="270" t="s">
        <v>4193</v>
      </c>
      <c r="L6924"/>
    </row>
    <row r="6925" spans="2:12" ht="25.5" x14ac:dyDescent="0.25">
      <c r="B6925" s="260"/>
      <c r="C6925" s="260"/>
      <c r="D6925" s="260"/>
      <c r="E6925" s="260"/>
      <c r="F6925" s="260" t="s">
        <v>2274</v>
      </c>
      <c r="G6925" s="261">
        <v>10.99</v>
      </c>
      <c r="H6925" s="260" t="s">
        <v>2275</v>
      </c>
      <c r="I6925" s="261">
        <v>10.41</v>
      </c>
      <c r="J6925" s="260" t="s">
        <v>2276</v>
      </c>
      <c r="K6925" s="261">
        <v>21.4</v>
      </c>
      <c r="L6925"/>
    </row>
    <row r="6926" spans="2:12" ht="25.5" x14ac:dyDescent="0.25">
      <c r="B6926" s="260"/>
      <c r="C6926" s="260"/>
      <c r="D6926" s="260"/>
      <c r="E6926" s="260"/>
      <c r="F6926" s="260" t="s">
        <v>2277</v>
      </c>
      <c r="G6926" s="261">
        <v>0</v>
      </c>
      <c r="H6926" s="260"/>
      <c r="I6926" s="519" t="s">
        <v>2278</v>
      </c>
      <c r="J6926" s="519"/>
      <c r="K6926" s="261">
        <v>72.12</v>
      </c>
      <c r="L6926"/>
    </row>
    <row r="6927" spans="2:12" ht="15.75" thickBot="1" x14ac:dyDescent="0.3">
      <c r="B6927" s="222"/>
      <c r="C6927" s="222"/>
      <c r="D6927" s="222"/>
      <c r="E6927" s="222"/>
      <c r="F6927" s="222"/>
      <c r="G6927" s="222"/>
      <c r="H6927" s="222" t="s">
        <v>2279</v>
      </c>
      <c r="I6927" s="262" t="s">
        <v>2695</v>
      </c>
      <c r="J6927" s="222" t="s">
        <v>2280</v>
      </c>
      <c r="K6927" s="263">
        <v>144.24</v>
      </c>
      <c r="L6927"/>
    </row>
    <row r="6928" spans="2:12" ht="15.75" thickTop="1" x14ac:dyDescent="0.25">
      <c r="B6928" s="264"/>
      <c r="C6928" s="264"/>
      <c r="D6928" s="264"/>
      <c r="E6928" s="264"/>
      <c r="F6928" s="264"/>
      <c r="G6928" s="264"/>
      <c r="H6928" s="264"/>
      <c r="I6928" s="264"/>
      <c r="J6928" s="264"/>
      <c r="K6928" s="264"/>
      <c r="L6928"/>
    </row>
    <row r="6929" spans="2:12" ht="15" x14ac:dyDescent="0.25">
      <c r="B6929" s="247" t="s">
        <v>1992</v>
      </c>
      <c r="C6929" s="248" t="s">
        <v>24</v>
      </c>
      <c r="D6929" s="247" t="s">
        <v>50</v>
      </c>
      <c r="E6929" s="247" t="s">
        <v>45</v>
      </c>
      <c r="F6929" s="520" t="s">
        <v>2152</v>
      </c>
      <c r="G6929" s="520"/>
      <c r="H6929" s="249" t="s">
        <v>39</v>
      </c>
      <c r="I6929" s="248" t="s">
        <v>41</v>
      </c>
      <c r="J6929" s="248" t="s">
        <v>2271</v>
      </c>
      <c r="K6929" s="248" t="s">
        <v>82</v>
      </c>
      <c r="L6929" s="248" t="s">
        <v>40</v>
      </c>
    </row>
    <row r="6930" spans="2:12" ht="25.5" x14ac:dyDescent="0.25">
      <c r="B6930" s="250" t="s">
        <v>2272</v>
      </c>
      <c r="C6930" s="251" t="s">
        <v>1993</v>
      </c>
      <c r="D6930" s="250" t="s">
        <v>426</v>
      </c>
      <c r="E6930" s="250" t="s">
        <v>1994</v>
      </c>
      <c r="F6930" s="521" t="s">
        <v>3113</v>
      </c>
      <c r="G6930" s="521"/>
      <c r="H6930" s="252" t="s">
        <v>428</v>
      </c>
      <c r="I6930" s="253">
        <v>1</v>
      </c>
      <c r="J6930" s="254"/>
      <c r="K6930" s="254">
        <v>180.70634000000001</v>
      </c>
      <c r="L6930" s="254">
        <v>180.70634000000001</v>
      </c>
    </row>
    <row r="6931" spans="2:12" ht="25.5" x14ac:dyDescent="0.25">
      <c r="B6931" s="255" t="s">
        <v>2273</v>
      </c>
      <c r="C6931" s="256" t="s">
        <v>2204</v>
      </c>
      <c r="D6931" s="255" t="s">
        <v>229</v>
      </c>
      <c r="E6931" s="255" t="s">
        <v>2205</v>
      </c>
      <c r="F6931" s="518" t="s">
        <v>2162</v>
      </c>
      <c r="G6931" s="518"/>
      <c r="H6931" s="257" t="s">
        <v>231</v>
      </c>
      <c r="I6931" s="258">
        <v>0.25</v>
      </c>
      <c r="J6931" s="258">
        <v>0</v>
      </c>
      <c r="K6931" s="259">
        <v>15.15</v>
      </c>
      <c r="L6931" s="259">
        <v>3.79</v>
      </c>
    </row>
    <row r="6932" spans="2:12" x14ac:dyDescent="0.25">
      <c r="B6932" s="255" t="s">
        <v>2273</v>
      </c>
      <c r="C6932" s="256" t="s">
        <v>3114</v>
      </c>
      <c r="D6932" s="255" t="s">
        <v>426</v>
      </c>
      <c r="E6932" s="255" t="s">
        <v>3115</v>
      </c>
      <c r="F6932" s="518" t="s">
        <v>2283</v>
      </c>
      <c r="G6932" s="518"/>
      <c r="H6932" s="257" t="s">
        <v>2979</v>
      </c>
      <c r="I6932" s="258">
        <v>30</v>
      </c>
      <c r="J6932" s="258">
        <v>0</v>
      </c>
      <c r="K6932" s="259">
        <v>0.53</v>
      </c>
      <c r="L6932" s="259">
        <v>15.9</v>
      </c>
    </row>
    <row r="6933" spans="2:12" ht="25.5" x14ac:dyDescent="0.25">
      <c r="B6933" s="255" t="s">
        <v>2273</v>
      </c>
      <c r="C6933" s="256" t="s">
        <v>3116</v>
      </c>
      <c r="D6933" s="255" t="s">
        <v>229</v>
      </c>
      <c r="E6933" s="255" t="s">
        <v>3117</v>
      </c>
      <c r="F6933" s="518" t="s">
        <v>2283</v>
      </c>
      <c r="G6933" s="518"/>
      <c r="H6933" s="257" t="s">
        <v>360</v>
      </c>
      <c r="I6933" s="258">
        <v>0.2</v>
      </c>
      <c r="J6933" s="258">
        <v>0</v>
      </c>
      <c r="K6933" s="259">
        <v>3.91</v>
      </c>
      <c r="L6933" s="259">
        <v>0.78</v>
      </c>
    </row>
    <row r="6934" spans="2:12" ht="25.5" x14ac:dyDescent="0.25">
      <c r="B6934" s="255" t="s">
        <v>2273</v>
      </c>
      <c r="C6934" s="256" t="s">
        <v>2163</v>
      </c>
      <c r="D6934" s="255" t="s">
        <v>229</v>
      </c>
      <c r="E6934" s="255" t="s">
        <v>2164</v>
      </c>
      <c r="F6934" s="518" t="s">
        <v>2162</v>
      </c>
      <c r="G6934" s="518"/>
      <c r="H6934" s="257" t="s">
        <v>231</v>
      </c>
      <c r="I6934" s="258">
        <v>1.4</v>
      </c>
      <c r="J6934" s="258">
        <v>0</v>
      </c>
      <c r="K6934" s="259">
        <v>16.78</v>
      </c>
      <c r="L6934" s="259">
        <v>23.49</v>
      </c>
    </row>
    <row r="6935" spans="2:12" ht="25.5" x14ac:dyDescent="0.25">
      <c r="B6935" s="255" t="s">
        <v>2273</v>
      </c>
      <c r="C6935" s="256" t="s">
        <v>2549</v>
      </c>
      <c r="D6935" s="255" t="s">
        <v>229</v>
      </c>
      <c r="E6935" s="255" t="s">
        <v>2550</v>
      </c>
      <c r="F6935" s="518" t="s">
        <v>2283</v>
      </c>
      <c r="G6935" s="518"/>
      <c r="H6935" s="257" t="s">
        <v>284</v>
      </c>
      <c r="I6935" s="258">
        <v>6.0000000000000001E-3</v>
      </c>
      <c r="J6935" s="258">
        <v>0</v>
      </c>
      <c r="K6935" s="259">
        <v>201.14</v>
      </c>
      <c r="L6935" s="259">
        <v>1.21</v>
      </c>
    </row>
    <row r="6936" spans="2:12" x14ac:dyDescent="0.25">
      <c r="B6936" s="255" t="s">
        <v>2273</v>
      </c>
      <c r="C6936" s="256" t="s">
        <v>4194</v>
      </c>
      <c r="D6936" s="255" t="s">
        <v>426</v>
      </c>
      <c r="E6936" s="255" t="s">
        <v>4195</v>
      </c>
      <c r="F6936" s="518" t="s">
        <v>2283</v>
      </c>
      <c r="G6936" s="518"/>
      <c r="H6936" s="257" t="s">
        <v>428</v>
      </c>
      <c r="I6936" s="258">
        <v>1</v>
      </c>
      <c r="J6936" s="258">
        <v>0</v>
      </c>
      <c r="K6936" s="259">
        <v>121.33</v>
      </c>
      <c r="L6936" s="259">
        <v>121.33</v>
      </c>
    </row>
    <row r="6937" spans="2:12" ht="25.5" x14ac:dyDescent="0.25">
      <c r="B6937" s="255" t="s">
        <v>2273</v>
      </c>
      <c r="C6937" s="256" t="s">
        <v>3108</v>
      </c>
      <c r="D6937" s="255" t="s">
        <v>229</v>
      </c>
      <c r="E6937" s="255" t="s">
        <v>3109</v>
      </c>
      <c r="F6937" s="518" t="s">
        <v>2283</v>
      </c>
      <c r="G6937" s="518"/>
      <c r="H6937" s="257" t="s">
        <v>284</v>
      </c>
      <c r="I6937" s="258">
        <v>0.51200000000000001</v>
      </c>
      <c r="J6937" s="258">
        <v>0</v>
      </c>
      <c r="K6937" s="259">
        <v>27.75</v>
      </c>
      <c r="L6937" s="259">
        <v>14.21</v>
      </c>
    </row>
    <row r="6938" spans="2:12" ht="25.5" x14ac:dyDescent="0.25">
      <c r="B6938" s="260"/>
      <c r="C6938" s="260"/>
      <c r="D6938" s="260"/>
      <c r="E6938" s="260"/>
      <c r="F6938" s="260"/>
      <c r="G6938" s="260" t="s">
        <v>2274</v>
      </c>
      <c r="H6938" s="261">
        <v>14.01</v>
      </c>
      <c r="I6938" s="260" t="s">
        <v>2275</v>
      </c>
      <c r="J6938" s="261">
        <v>13.27</v>
      </c>
      <c r="K6938" s="260" t="s">
        <v>2276</v>
      </c>
      <c r="L6938" s="261">
        <v>27.279499999999999</v>
      </c>
    </row>
    <row r="6939" spans="2:12" ht="25.5" x14ac:dyDescent="0.25">
      <c r="B6939" s="260"/>
      <c r="C6939" s="260"/>
      <c r="D6939" s="260"/>
      <c r="E6939" s="260"/>
      <c r="F6939" s="260"/>
      <c r="G6939" s="260" t="s">
        <v>2277</v>
      </c>
      <c r="H6939" s="261">
        <v>0</v>
      </c>
      <c r="I6939" s="519"/>
      <c r="J6939" s="519" t="s">
        <v>2278</v>
      </c>
      <c r="K6939" s="260"/>
      <c r="L6939" s="261">
        <v>180.70634000000001</v>
      </c>
    </row>
    <row r="6940" spans="2:12" ht="13.5" thickBot="1" x14ac:dyDescent="0.3">
      <c r="B6940" s="222"/>
      <c r="C6940" s="222"/>
      <c r="D6940" s="222"/>
      <c r="E6940" s="222"/>
      <c r="F6940" s="222"/>
      <c r="G6940" s="222"/>
      <c r="H6940" s="222"/>
      <c r="I6940" s="222" t="s">
        <v>2279</v>
      </c>
      <c r="J6940" s="262" t="s">
        <v>2553</v>
      </c>
      <c r="K6940" s="222" t="s">
        <v>2280</v>
      </c>
      <c r="L6940" s="263">
        <v>180.71</v>
      </c>
    </row>
    <row r="6941" spans="2:12" ht="13.5" thickTop="1" x14ac:dyDescent="0.25">
      <c r="B6941" s="264"/>
      <c r="C6941" s="264"/>
      <c r="D6941" s="264"/>
      <c r="E6941" s="264"/>
      <c r="F6941" s="264"/>
      <c r="G6941" s="264"/>
      <c r="H6941" s="264"/>
      <c r="I6941" s="264"/>
      <c r="J6941" s="264"/>
      <c r="K6941" s="264"/>
      <c r="L6941" s="264"/>
    </row>
    <row r="6942" spans="2:12" ht="30" x14ac:dyDescent="0.25">
      <c r="B6942" s="247" t="s">
        <v>1995</v>
      </c>
      <c r="C6942" s="248" t="s">
        <v>24</v>
      </c>
      <c r="D6942" s="247" t="s">
        <v>50</v>
      </c>
      <c r="E6942" s="247" t="s">
        <v>45</v>
      </c>
      <c r="F6942" s="520" t="s">
        <v>2152</v>
      </c>
      <c r="G6942" s="520"/>
      <c r="H6942" s="249" t="s">
        <v>39</v>
      </c>
      <c r="I6942" s="248" t="s">
        <v>41</v>
      </c>
      <c r="J6942" s="248" t="s">
        <v>2271</v>
      </c>
      <c r="K6942" s="248" t="s">
        <v>82</v>
      </c>
      <c r="L6942" s="248" t="s">
        <v>40</v>
      </c>
    </row>
    <row r="6943" spans="2:12" ht="38.25" x14ac:dyDescent="0.25">
      <c r="B6943" s="250" t="s">
        <v>2272</v>
      </c>
      <c r="C6943" s="251" t="s">
        <v>1996</v>
      </c>
      <c r="D6943" s="250" t="s">
        <v>434</v>
      </c>
      <c r="E6943" s="250" t="s">
        <v>1997</v>
      </c>
      <c r="F6943" s="521" t="s">
        <v>3112</v>
      </c>
      <c r="G6943" s="521"/>
      <c r="H6943" s="252" t="s">
        <v>428</v>
      </c>
      <c r="I6943" s="253">
        <v>1</v>
      </c>
      <c r="J6943" s="254"/>
      <c r="K6943" s="254">
        <v>72.55</v>
      </c>
      <c r="L6943" s="254">
        <v>72.55</v>
      </c>
    </row>
    <row r="6944" spans="2:12" ht="38.25" x14ac:dyDescent="0.25">
      <c r="B6944" s="255" t="s">
        <v>2273</v>
      </c>
      <c r="C6944" s="256" t="s">
        <v>3110</v>
      </c>
      <c r="D6944" s="255" t="s">
        <v>434</v>
      </c>
      <c r="E6944" s="255" t="s">
        <v>4196</v>
      </c>
      <c r="F6944" s="518" t="s">
        <v>2283</v>
      </c>
      <c r="G6944" s="518"/>
      <c r="H6944" s="257" t="s">
        <v>428</v>
      </c>
      <c r="I6944" s="258">
        <v>1</v>
      </c>
      <c r="J6944" s="258">
        <v>0</v>
      </c>
      <c r="K6944" s="259">
        <v>53.16</v>
      </c>
      <c r="L6944" s="259">
        <v>53.16</v>
      </c>
    </row>
    <row r="6945" spans="2:12" ht="25.5" x14ac:dyDescent="0.25">
      <c r="B6945" s="255" t="s">
        <v>2273</v>
      </c>
      <c r="C6945" s="256" t="s">
        <v>2204</v>
      </c>
      <c r="D6945" s="255" t="s">
        <v>229</v>
      </c>
      <c r="E6945" s="255" t="s">
        <v>2205</v>
      </c>
      <c r="F6945" s="518" t="s">
        <v>2162</v>
      </c>
      <c r="G6945" s="518"/>
      <c r="H6945" s="257" t="s">
        <v>231</v>
      </c>
      <c r="I6945" s="258">
        <v>0.2117</v>
      </c>
      <c r="J6945" s="258">
        <v>0</v>
      </c>
      <c r="K6945" s="259">
        <v>15.15</v>
      </c>
      <c r="L6945" s="259">
        <v>3.21</v>
      </c>
    </row>
    <row r="6946" spans="2:12" ht="25.5" x14ac:dyDescent="0.25">
      <c r="B6946" s="255" t="s">
        <v>2273</v>
      </c>
      <c r="C6946" s="256" t="s">
        <v>2160</v>
      </c>
      <c r="D6946" s="255" t="s">
        <v>229</v>
      </c>
      <c r="E6946" s="255" t="s">
        <v>2161</v>
      </c>
      <c r="F6946" s="518" t="s">
        <v>2162</v>
      </c>
      <c r="G6946" s="518"/>
      <c r="H6946" s="257" t="s">
        <v>231</v>
      </c>
      <c r="I6946" s="258">
        <v>1.0584</v>
      </c>
      <c r="J6946" s="258">
        <v>0</v>
      </c>
      <c r="K6946" s="259">
        <v>15.3</v>
      </c>
      <c r="L6946" s="259">
        <v>16.190000000000001</v>
      </c>
    </row>
    <row r="6947" spans="2:12" ht="25.5" x14ac:dyDescent="0.25">
      <c r="B6947" s="260"/>
      <c r="C6947" s="260"/>
      <c r="D6947" s="260"/>
      <c r="E6947" s="260"/>
      <c r="F6947" s="260"/>
      <c r="G6947" s="260" t="s">
        <v>2274</v>
      </c>
      <c r="H6947" s="261">
        <v>9.9600000000000009</v>
      </c>
      <c r="I6947" s="260" t="s">
        <v>2275</v>
      </c>
      <c r="J6947" s="261">
        <v>9.43</v>
      </c>
      <c r="K6947" s="260" t="s">
        <v>2276</v>
      </c>
      <c r="L6947" s="261">
        <v>19.39</v>
      </c>
    </row>
    <row r="6948" spans="2:12" ht="25.5" x14ac:dyDescent="0.25">
      <c r="B6948" s="260"/>
      <c r="C6948" s="260"/>
      <c r="D6948" s="260"/>
      <c r="E6948" s="260"/>
      <c r="F6948" s="260"/>
      <c r="G6948" s="260" t="s">
        <v>2277</v>
      </c>
      <c r="H6948" s="261">
        <v>0</v>
      </c>
      <c r="I6948" s="519"/>
      <c r="J6948" s="519" t="s">
        <v>2278</v>
      </c>
      <c r="K6948" s="260"/>
      <c r="L6948" s="261">
        <v>72.55</v>
      </c>
    </row>
    <row r="6949" spans="2:12" ht="13.5" thickBot="1" x14ac:dyDescent="0.3">
      <c r="B6949" s="222"/>
      <c r="C6949" s="222"/>
      <c r="D6949" s="222"/>
      <c r="E6949" s="222"/>
      <c r="F6949" s="222"/>
      <c r="G6949" s="222"/>
      <c r="H6949" s="222"/>
      <c r="I6949" s="222" t="s">
        <v>2279</v>
      </c>
      <c r="J6949" s="262" t="s">
        <v>2553</v>
      </c>
      <c r="K6949" s="222" t="s">
        <v>2280</v>
      </c>
      <c r="L6949" s="263">
        <v>72.55</v>
      </c>
    </row>
    <row r="6950" spans="2:12" ht="13.5" thickTop="1" x14ac:dyDescent="0.25">
      <c r="B6950" s="264"/>
      <c r="C6950" s="264"/>
      <c r="D6950" s="264"/>
      <c r="E6950" s="264"/>
      <c r="F6950" s="264"/>
      <c r="G6950" s="264"/>
      <c r="H6950" s="264"/>
      <c r="I6950" s="264"/>
      <c r="J6950" s="264"/>
      <c r="K6950" s="264"/>
      <c r="L6950" s="264"/>
    </row>
    <row r="6951" spans="2:12" ht="30" x14ac:dyDescent="0.25">
      <c r="B6951" s="247" t="s">
        <v>1998</v>
      </c>
      <c r="C6951" s="248" t="s">
        <v>24</v>
      </c>
      <c r="D6951" s="247" t="s">
        <v>50</v>
      </c>
      <c r="E6951" s="247" t="s">
        <v>45</v>
      </c>
      <c r="F6951" s="520" t="s">
        <v>2152</v>
      </c>
      <c r="G6951" s="520"/>
      <c r="H6951" s="249" t="s">
        <v>39</v>
      </c>
      <c r="I6951" s="248" t="s">
        <v>41</v>
      </c>
      <c r="J6951" s="248" t="s">
        <v>82</v>
      </c>
      <c r="K6951" s="248" t="s">
        <v>40</v>
      </c>
      <c r="L6951"/>
    </row>
    <row r="6952" spans="2:12" ht="38.25" x14ac:dyDescent="0.25">
      <c r="B6952" s="250" t="s">
        <v>2272</v>
      </c>
      <c r="C6952" s="251" t="s">
        <v>1999</v>
      </c>
      <c r="D6952" s="250" t="s">
        <v>462</v>
      </c>
      <c r="E6952" s="250" t="s">
        <v>2000</v>
      </c>
      <c r="F6952" s="521" t="s">
        <v>4172</v>
      </c>
      <c r="G6952" s="521"/>
      <c r="H6952" s="252" t="s">
        <v>268</v>
      </c>
      <c r="I6952" s="253">
        <v>1</v>
      </c>
      <c r="J6952" s="254">
        <v>21.1</v>
      </c>
      <c r="K6952" s="254">
        <v>21.1</v>
      </c>
      <c r="L6952"/>
    </row>
    <row r="6953" spans="2:12" ht="15" x14ac:dyDescent="0.25">
      <c r="B6953" s="247" t="s">
        <v>38</v>
      </c>
      <c r="C6953" s="248" t="s">
        <v>24</v>
      </c>
      <c r="D6953" s="247" t="s">
        <v>50</v>
      </c>
      <c r="E6953" s="247" t="s">
        <v>45</v>
      </c>
      <c r="F6953" s="520" t="s">
        <v>2152</v>
      </c>
      <c r="G6953" s="522"/>
      <c r="H6953" s="249" t="s">
        <v>39</v>
      </c>
      <c r="I6953" s="248" t="s">
        <v>41</v>
      </c>
      <c r="J6953" s="248" t="s">
        <v>82</v>
      </c>
      <c r="K6953" s="248" t="s">
        <v>40</v>
      </c>
      <c r="L6953"/>
    </row>
    <row r="6954" spans="2:12" ht="25.5" x14ac:dyDescent="0.25">
      <c r="B6954" s="255" t="s">
        <v>2273</v>
      </c>
      <c r="C6954" s="256" t="s">
        <v>2160</v>
      </c>
      <c r="D6954" s="255" t="s">
        <v>229</v>
      </c>
      <c r="E6954" s="255" t="s">
        <v>2161</v>
      </c>
      <c r="F6954" s="518" t="s">
        <v>2162</v>
      </c>
      <c r="G6954" s="518"/>
      <c r="H6954" s="257" t="s">
        <v>231</v>
      </c>
      <c r="I6954" s="258">
        <v>0.09</v>
      </c>
      <c r="J6954" s="259" t="s">
        <v>2220</v>
      </c>
      <c r="K6954" s="270" t="s">
        <v>4180</v>
      </c>
      <c r="L6954"/>
    </row>
    <row r="6955" spans="2:12" ht="15" x14ac:dyDescent="0.25">
      <c r="B6955" s="255" t="s">
        <v>2273</v>
      </c>
      <c r="C6955" s="256" t="s">
        <v>4197</v>
      </c>
      <c r="D6955" s="255" t="s">
        <v>462</v>
      </c>
      <c r="E6955" s="255" t="s">
        <v>4198</v>
      </c>
      <c r="F6955" s="518" t="s">
        <v>2283</v>
      </c>
      <c r="G6955" s="518"/>
      <c r="H6955" s="257" t="s">
        <v>268</v>
      </c>
      <c r="I6955" s="258">
        <v>1</v>
      </c>
      <c r="J6955" s="259" t="s">
        <v>4199</v>
      </c>
      <c r="K6955" s="270" t="s">
        <v>4199</v>
      </c>
      <c r="L6955"/>
    </row>
    <row r="6956" spans="2:12" ht="25.5" x14ac:dyDescent="0.25">
      <c r="B6956" s="255" t="s">
        <v>2273</v>
      </c>
      <c r="C6956" s="256" t="s">
        <v>2204</v>
      </c>
      <c r="D6956" s="255" t="s">
        <v>229</v>
      </c>
      <c r="E6956" s="255" t="s">
        <v>2205</v>
      </c>
      <c r="F6956" s="518" t="s">
        <v>2162</v>
      </c>
      <c r="G6956" s="518"/>
      <c r="H6956" s="257" t="s">
        <v>231</v>
      </c>
      <c r="I6956" s="258">
        <v>0.09</v>
      </c>
      <c r="J6956" s="259" t="s">
        <v>2241</v>
      </c>
      <c r="K6956" s="270" t="s">
        <v>3161</v>
      </c>
      <c r="L6956"/>
    </row>
    <row r="6957" spans="2:12" ht="25.5" x14ac:dyDescent="0.25">
      <c r="B6957" s="255" t="s">
        <v>2273</v>
      </c>
      <c r="C6957" s="256" t="s">
        <v>3116</v>
      </c>
      <c r="D6957" s="255" t="s">
        <v>229</v>
      </c>
      <c r="E6957" s="255" t="s">
        <v>3117</v>
      </c>
      <c r="F6957" s="518" t="s">
        <v>2283</v>
      </c>
      <c r="G6957" s="518"/>
      <c r="H6957" s="257" t="s">
        <v>360</v>
      </c>
      <c r="I6957" s="258">
        <v>7.3999999999999996E-2</v>
      </c>
      <c r="J6957" s="259" t="s">
        <v>4185</v>
      </c>
      <c r="K6957" s="270" t="s">
        <v>2688</v>
      </c>
      <c r="L6957"/>
    </row>
    <row r="6958" spans="2:12" ht="25.5" x14ac:dyDescent="0.25">
      <c r="B6958" s="255" t="s">
        <v>2273</v>
      </c>
      <c r="C6958" s="256" t="s">
        <v>3108</v>
      </c>
      <c r="D6958" s="255" t="s">
        <v>229</v>
      </c>
      <c r="E6958" s="255" t="s">
        <v>3109</v>
      </c>
      <c r="F6958" s="518" t="s">
        <v>2283</v>
      </c>
      <c r="G6958" s="518"/>
      <c r="H6958" s="257" t="s">
        <v>284</v>
      </c>
      <c r="I6958" s="258">
        <v>3.2000000000000001E-2</v>
      </c>
      <c r="J6958" s="259" t="s">
        <v>2137</v>
      </c>
      <c r="K6958" s="270" t="s">
        <v>4184</v>
      </c>
      <c r="L6958"/>
    </row>
    <row r="6959" spans="2:12" ht="15" x14ac:dyDescent="0.25">
      <c r="B6959" s="255" t="s">
        <v>2273</v>
      </c>
      <c r="C6959" s="256" t="s">
        <v>2708</v>
      </c>
      <c r="D6959" s="255" t="s">
        <v>462</v>
      </c>
      <c r="E6959" s="255" t="s">
        <v>4186</v>
      </c>
      <c r="F6959" s="518" t="s">
        <v>2283</v>
      </c>
      <c r="G6959" s="518"/>
      <c r="H6959" s="257" t="s">
        <v>284</v>
      </c>
      <c r="I6959" s="258">
        <v>5.0000000000000001E-3</v>
      </c>
      <c r="J6959" s="259" t="s">
        <v>4187</v>
      </c>
      <c r="K6959" s="270" t="s">
        <v>2709</v>
      </c>
      <c r="L6959"/>
    </row>
    <row r="6960" spans="2:12" ht="15" x14ac:dyDescent="0.25">
      <c r="B6960" s="523" t="s">
        <v>2697</v>
      </c>
      <c r="C6960" s="522"/>
      <c r="D6960" s="522"/>
      <c r="E6960" s="522"/>
      <c r="F6960" s="522"/>
      <c r="G6960" s="522"/>
      <c r="H6960" s="522"/>
      <c r="I6960" s="522"/>
      <c r="J6960" s="522"/>
      <c r="K6960" s="522"/>
      <c r="L6960"/>
    </row>
    <row r="6961" spans="2:12" ht="15" x14ac:dyDescent="0.25">
      <c r="B6961" s="247" t="s">
        <v>38</v>
      </c>
      <c r="C6961" s="248" t="s">
        <v>24</v>
      </c>
      <c r="D6961" s="247" t="s">
        <v>50</v>
      </c>
      <c r="E6961" s="247" t="s">
        <v>45</v>
      </c>
      <c r="F6961" s="520" t="s">
        <v>2152</v>
      </c>
      <c r="G6961" s="522"/>
      <c r="H6961" s="249" t="s">
        <v>39</v>
      </c>
      <c r="I6961" s="248" t="s">
        <v>41</v>
      </c>
      <c r="J6961" s="248" t="s">
        <v>82</v>
      </c>
      <c r="K6961" s="248" t="s">
        <v>40</v>
      </c>
      <c r="L6961"/>
    </row>
    <row r="6962" spans="2:12" ht="25.5" x14ac:dyDescent="0.25">
      <c r="B6962" s="255" t="s">
        <v>2273</v>
      </c>
      <c r="C6962" s="256" t="s">
        <v>2160</v>
      </c>
      <c r="D6962" s="255" t="s">
        <v>229</v>
      </c>
      <c r="E6962" s="255" t="s">
        <v>2161</v>
      </c>
      <c r="F6962" s="518" t="s">
        <v>2162</v>
      </c>
      <c r="G6962" s="518"/>
      <c r="H6962" s="257" t="s">
        <v>231</v>
      </c>
      <c r="I6962" s="258">
        <v>0.09</v>
      </c>
      <c r="J6962" s="259" t="s">
        <v>2220</v>
      </c>
      <c r="K6962" s="270" t="s">
        <v>4180</v>
      </c>
      <c r="L6962"/>
    </row>
    <row r="6963" spans="2:12" ht="15" x14ac:dyDescent="0.25">
      <c r="B6963" s="255" t="s">
        <v>2273</v>
      </c>
      <c r="C6963" s="256" t="s">
        <v>4197</v>
      </c>
      <c r="D6963" s="255" t="s">
        <v>462</v>
      </c>
      <c r="E6963" s="255" t="s">
        <v>4198</v>
      </c>
      <c r="F6963" s="518" t="s">
        <v>2283</v>
      </c>
      <c r="G6963" s="518"/>
      <c r="H6963" s="257" t="s">
        <v>268</v>
      </c>
      <c r="I6963" s="258">
        <v>1</v>
      </c>
      <c r="J6963" s="259" t="s">
        <v>4199</v>
      </c>
      <c r="K6963" s="270" t="s">
        <v>4199</v>
      </c>
      <c r="L6963"/>
    </row>
    <row r="6964" spans="2:12" ht="25.5" x14ac:dyDescent="0.25">
      <c r="B6964" s="255" t="s">
        <v>2273</v>
      </c>
      <c r="C6964" s="256" t="s">
        <v>2204</v>
      </c>
      <c r="D6964" s="255" t="s">
        <v>229</v>
      </c>
      <c r="E6964" s="255" t="s">
        <v>2205</v>
      </c>
      <c r="F6964" s="518" t="s">
        <v>2162</v>
      </c>
      <c r="G6964" s="518"/>
      <c r="H6964" s="257" t="s">
        <v>231</v>
      </c>
      <c r="I6964" s="258">
        <v>0.09</v>
      </c>
      <c r="J6964" s="259" t="s">
        <v>2241</v>
      </c>
      <c r="K6964" s="270" t="s">
        <v>3161</v>
      </c>
      <c r="L6964"/>
    </row>
    <row r="6965" spans="2:12" ht="25.5" x14ac:dyDescent="0.25">
      <c r="B6965" s="255" t="s">
        <v>2273</v>
      </c>
      <c r="C6965" s="256" t="s">
        <v>3116</v>
      </c>
      <c r="D6965" s="255" t="s">
        <v>229</v>
      </c>
      <c r="E6965" s="255" t="s">
        <v>3117</v>
      </c>
      <c r="F6965" s="518" t="s">
        <v>2283</v>
      </c>
      <c r="G6965" s="518"/>
      <c r="H6965" s="257" t="s">
        <v>360</v>
      </c>
      <c r="I6965" s="258">
        <v>7.3999999999999996E-2</v>
      </c>
      <c r="J6965" s="259" t="s">
        <v>4185</v>
      </c>
      <c r="K6965" s="270" t="s">
        <v>2688</v>
      </c>
      <c r="L6965"/>
    </row>
    <row r="6966" spans="2:12" ht="25.5" x14ac:dyDescent="0.25">
      <c r="B6966" s="255" t="s">
        <v>2273</v>
      </c>
      <c r="C6966" s="256" t="s">
        <v>3108</v>
      </c>
      <c r="D6966" s="255" t="s">
        <v>229</v>
      </c>
      <c r="E6966" s="255" t="s">
        <v>3109</v>
      </c>
      <c r="F6966" s="518" t="s">
        <v>2283</v>
      </c>
      <c r="G6966" s="518"/>
      <c r="H6966" s="257" t="s">
        <v>284</v>
      </c>
      <c r="I6966" s="258">
        <v>3.2000000000000001E-2</v>
      </c>
      <c r="J6966" s="259" t="s">
        <v>2137</v>
      </c>
      <c r="K6966" s="270" t="s">
        <v>4184</v>
      </c>
      <c r="L6966"/>
    </row>
    <row r="6967" spans="2:12" ht="15" x14ac:dyDescent="0.25">
      <c r="B6967" s="255" t="s">
        <v>2273</v>
      </c>
      <c r="C6967" s="256" t="s">
        <v>2708</v>
      </c>
      <c r="D6967" s="255" t="s">
        <v>462</v>
      </c>
      <c r="E6967" s="255" t="s">
        <v>4186</v>
      </c>
      <c r="F6967" s="518" t="s">
        <v>2283</v>
      </c>
      <c r="G6967" s="518"/>
      <c r="H6967" s="257" t="s">
        <v>284</v>
      </c>
      <c r="I6967" s="258">
        <v>5.0000000000000001E-3</v>
      </c>
      <c r="J6967" s="259" t="s">
        <v>4187</v>
      </c>
      <c r="K6967" s="270" t="s">
        <v>2709</v>
      </c>
      <c r="L6967"/>
    </row>
    <row r="6968" spans="2:12" ht="25.5" x14ac:dyDescent="0.25">
      <c r="B6968" s="260"/>
      <c r="C6968" s="260"/>
      <c r="D6968" s="260"/>
      <c r="E6968" s="260"/>
      <c r="F6968" s="260" t="s">
        <v>2274</v>
      </c>
      <c r="G6968" s="261">
        <v>1.41</v>
      </c>
      <c r="H6968" s="260" t="s">
        <v>2275</v>
      </c>
      <c r="I6968" s="261">
        <v>1.33</v>
      </c>
      <c r="J6968" s="260" t="s">
        <v>2276</v>
      </c>
      <c r="K6968" s="261">
        <v>2.74</v>
      </c>
      <c r="L6968"/>
    </row>
    <row r="6969" spans="2:12" ht="25.5" x14ac:dyDescent="0.25">
      <c r="B6969" s="260"/>
      <c r="C6969" s="260"/>
      <c r="D6969" s="260"/>
      <c r="E6969" s="260"/>
      <c r="F6969" s="260" t="s">
        <v>2277</v>
      </c>
      <c r="G6969" s="261">
        <v>0</v>
      </c>
      <c r="H6969" s="260"/>
      <c r="I6969" s="519" t="s">
        <v>2278</v>
      </c>
      <c r="J6969" s="519"/>
      <c r="K6969" s="261">
        <v>21.1</v>
      </c>
      <c r="L6969"/>
    </row>
    <row r="6970" spans="2:12" ht="15.75" thickBot="1" x14ac:dyDescent="0.3">
      <c r="B6970" s="222"/>
      <c r="C6970" s="222"/>
      <c r="D6970" s="222"/>
      <c r="E6970" s="222"/>
      <c r="F6970" s="222"/>
      <c r="G6970" s="222"/>
      <c r="H6970" s="222" t="s">
        <v>2279</v>
      </c>
      <c r="I6970" s="262" t="s">
        <v>2707</v>
      </c>
      <c r="J6970" s="222" t="s">
        <v>2280</v>
      </c>
      <c r="K6970" s="263">
        <v>443.1</v>
      </c>
      <c r="L6970"/>
    </row>
    <row r="6971" spans="2:12" ht="15.75" thickTop="1" x14ac:dyDescent="0.25">
      <c r="B6971" s="264"/>
      <c r="C6971" s="264"/>
      <c r="D6971" s="264"/>
      <c r="E6971" s="264"/>
      <c r="F6971" s="264"/>
      <c r="G6971" s="264"/>
      <c r="H6971" s="264"/>
      <c r="I6971" s="264"/>
      <c r="J6971" s="264"/>
      <c r="K6971" s="264"/>
      <c r="L6971"/>
    </row>
    <row r="6972" spans="2:12" ht="30" x14ac:dyDescent="0.25">
      <c r="B6972" s="247" t="s">
        <v>2001</v>
      </c>
      <c r="C6972" s="248" t="s">
        <v>24</v>
      </c>
      <c r="D6972" s="247" t="s">
        <v>50</v>
      </c>
      <c r="E6972" s="247" t="s">
        <v>45</v>
      </c>
      <c r="F6972" s="520" t="s">
        <v>2152</v>
      </c>
      <c r="G6972" s="520"/>
      <c r="H6972" s="249" t="s">
        <v>39</v>
      </c>
      <c r="I6972" s="248" t="s">
        <v>41</v>
      </c>
      <c r="J6972" s="248" t="s">
        <v>82</v>
      </c>
      <c r="K6972" s="248" t="s">
        <v>40</v>
      </c>
      <c r="L6972"/>
    </row>
    <row r="6973" spans="2:12" ht="25.5" x14ac:dyDescent="0.25">
      <c r="B6973" s="250" t="s">
        <v>2272</v>
      </c>
      <c r="C6973" s="251" t="s">
        <v>2002</v>
      </c>
      <c r="D6973" s="250" t="s">
        <v>462</v>
      </c>
      <c r="E6973" s="250" t="s">
        <v>2003</v>
      </c>
      <c r="F6973" s="521" t="s">
        <v>4172</v>
      </c>
      <c r="G6973" s="521"/>
      <c r="H6973" s="252" t="s">
        <v>268</v>
      </c>
      <c r="I6973" s="253">
        <v>1</v>
      </c>
      <c r="J6973" s="254">
        <v>59.14</v>
      </c>
      <c r="K6973" s="254">
        <v>59.14</v>
      </c>
      <c r="L6973"/>
    </row>
    <row r="6974" spans="2:12" ht="15" x14ac:dyDescent="0.25">
      <c r="B6974" s="247" t="s">
        <v>38</v>
      </c>
      <c r="C6974" s="248" t="s">
        <v>24</v>
      </c>
      <c r="D6974" s="247" t="s">
        <v>50</v>
      </c>
      <c r="E6974" s="247" t="s">
        <v>45</v>
      </c>
      <c r="F6974" s="520" t="s">
        <v>2152</v>
      </c>
      <c r="G6974" s="522"/>
      <c r="H6974" s="249" t="s">
        <v>39</v>
      </c>
      <c r="I6974" s="248" t="s">
        <v>41</v>
      </c>
      <c r="J6974" s="248" t="s">
        <v>82</v>
      </c>
      <c r="K6974" s="248" t="s">
        <v>40</v>
      </c>
      <c r="L6974"/>
    </row>
    <row r="6975" spans="2:12" ht="25.5" x14ac:dyDescent="0.25">
      <c r="B6975" s="255" t="s">
        <v>2273</v>
      </c>
      <c r="C6975" s="256" t="s">
        <v>2160</v>
      </c>
      <c r="D6975" s="255" t="s">
        <v>229</v>
      </c>
      <c r="E6975" s="255" t="s">
        <v>2161</v>
      </c>
      <c r="F6975" s="518" t="s">
        <v>2162</v>
      </c>
      <c r="G6975" s="518"/>
      <c r="H6975" s="257" t="s">
        <v>231</v>
      </c>
      <c r="I6975" s="258">
        <v>0.09</v>
      </c>
      <c r="J6975" s="259" t="s">
        <v>2220</v>
      </c>
      <c r="K6975" s="270" t="s">
        <v>4180</v>
      </c>
      <c r="L6975"/>
    </row>
    <row r="6976" spans="2:12" ht="25.5" x14ac:dyDescent="0.25">
      <c r="B6976" s="255" t="s">
        <v>2273</v>
      </c>
      <c r="C6976" s="256" t="s">
        <v>2204</v>
      </c>
      <c r="D6976" s="255" t="s">
        <v>229</v>
      </c>
      <c r="E6976" s="255" t="s">
        <v>2205</v>
      </c>
      <c r="F6976" s="518" t="s">
        <v>2162</v>
      </c>
      <c r="G6976" s="518"/>
      <c r="H6976" s="257" t="s">
        <v>231</v>
      </c>
      <c r="I6976" s="258">
        <v>0.09</v>
      </c>
      <c r="J6976" s="259" t="s">
        <v>2241</v>
      </c>
      <c r="K6976" s="270" t="s">
        <v>3161</v>
      </c>
      <c r="L6976"/>
    </row>
    <row r="6977" spans="2:12" ht="15" x14ac:dyDescent="0.25">
      <c r="B6977" s="255" t="s">
        <v>2273</v>
      </c>
      <c r="C6977" s="256" t="s">
        <v>2708</v>
      </c>
      <c r="D6977" s="255" t="s">
        <v>462</v>
      </c>
      <c r="E6977" s="255" t="s">
        <v>4186</v>
      </c>
      <c r="F6977" s="518" t="s">
        <v>2283</v>
      </c>
      <c r="G6977" s="518"/>
      <c r="H6977" s="257" t="s">
        <v>284</v>
      </c>
      <c r="I6977" s="258">
        <v>5.0000000000000001E-3</v>
      </c>
      <c r="J6977" s="259" t="s">
        <v>4187</v>
      </c>
      <c r="K6977" s="270" t="s">
        <v>2709</v>
      </c>
      <c r="L6977"/>
    </row>
    <row r="6978" spans="2:12" ht="25.5" x14ac:dyDescent="0.25">
      <c r="B6978" s="255" t="s">
        <v>2273</v>
      </c>
      <c r="C6978" s="256" t="s">
        <v>3116</v>
      </c>
      <c r="D6978" s="255" t="s">
        <v>229</v>
      </c>
      <c r="E6978" s="255" t="s">
        <v>3117</v>
      </c>
      <c r="F6978" s="518" t="s">
        <v>2283</v>
      </c>
      <c r="G6978" s="518"/>
      <c r="H6978" s="257" t="s">
        <v>360</v>
      </c>
      <c r="I6978" s="258">
        <v>7.3999999999999996E-2</v>
      </c>
      <c r="J6978" s="259" t="s">
        <v>4185</v>
      </c>
      <c r="K6978" s="270" t="s">
        <v>2688</v>
      </c>
      <c r="L6978"/>
    </row>
    <row r="6979" spans="2:12" ht="25.5" x14ac:dyDescent="0.25">
      <c r="B6979" s="255" t="s">
        <v>2273</v>
      </c>
      <c r="C6979" s="256" t="s">
        <v>3108</v>
      </c>
      <c r="D6979" s="255" t="s">
        <v>229</v>
      </c>
      <c r="E6979" s="255" t="s">
        <v>3109</v>
      </c>
      <c r="F6979" s="518" t="s">
        <v>2283</v>
      </c>
      <c r="G6979" s="518"/>
      <c r="H6979" s="257" t="s">
        <v>284</v>
      </c>
      <c r="I6979" s="258">
        <v>3.2000000000000001E-2</v>
      </c>
      <c r="J6979" s="259" t="s">
        <v>2137</v>
      </c>
      <c r="K6979" s="270" t="s">
        <v>4184</v>
      </c>
      <c r="L6979"/>
    </row>
    <row r="6980" spans="2:12" ht="15" x14ac:dyDescent="0.25">
      <c r="B6980" s="255" t="s">
        <v>2273</v>
      </c>
      <c r="C6980" s="256" t="s">
        <v>4200</v>
      </c>
      <c r="D6980" s="255" t="s">
        <v>462</v>
      </c>
      <c r="E6980" s="255" t="s">
        <v>4201</v>
      </c>
      <c r="F6980" s="518" t="s">
        <v>2283</v>
      </c>
      <c r="G6980" s="518"/>
      <c r="H6980" s="257" t="s">
        <v>268</v>
      </c>
      <c r="I6980" s="258">
        <v>1</v>
      </c>
      <c r="J6980" s="259" t="s">
        <v>2944</v>
      </c>
      <c r="K6980" s="270" t="s">
        <v>2944</v>
      </c>
      <c r="L6980"/>
    </row>
    <row r="6981" spans="2:12" ht="15" x14ac:dyDescent="0.25">
      <c r="B6981" s="523" t="s">
        <v>2697</v>
      </c>
      <c r="C6981" s="522"/>
      <c r="D6981" s="522"/>
      <c r="E6981" s="522"/>
      <c r="F6981" s="522"/>
      <c r="G6981" s="522"/>
      <c r="H6981" s="522"/>
      <c r="I6981" s="522"/>
      <c r="J6981" s="522"/>
      <c r="K6981" s="522"/>
      <c r="L6981"/>
    </row>
    <row r="6982" spans="2:12" ht="15" x14ac:dyDescent="0.25">
      <c r="B6982" s="247" t="s">
        <v>38</v>
      </c>
      <c r="C6982" s="248" t="s">
        <v>24</v>
      </c>
      <c r="D6982" s="247" t="s">
        <v>50</v>
      </c>
      <c r="E6982" s="247" t="s">
        <v>45</v>
      </c>
      <c r="F6982" s="520" t="s">
        <v>2152</v>
      </c>
      <c r="G6982" s="522"/>
      <c r="H6982" s="249" t="s">
        <v>39</v>
      </c>
      <c r="I6982" s="248" t="s">
        <v>41</v>
      </c>
      <c r="J6982" s="248" t="s">
        <v>82</v>
      </c>
      <c r="K6982" s="248" t="s">
        <v>40</v>
      </c>
      <c r="L6982"/>
    </row>
    <row r="6983" spans="2:12" ht="25.5" x14ac:dyDescent="0.25">
      <c r="B6983" s="255" t="s">
        <v>2273</v>
      </c>
      <c r="C6983" s="256" t="s">
        <v>2160</v>
      </c>
      <c r="D6983" s="255" t="s">
        <v>229</v>
      </c>
      <c r="E6983" s="255" t="s">
        <v>2161</v>
      </c>
      <c r="F6983" s="518" t="s">
        <v>2162</v>
      </c>
      <c r="G6983" s="518"/>
      <c r="H6983" s="257" t="s">
        <v>231</v>
      </c>
      <c r="I6983" s="258">
        <v>0.09</v>
      </c>
      <c r="J6983" s="259" t="s">
        <v>2220</v>
      </c>
      <c r="K6983" s="270" t="s">
        <v>4180</v>
      </c>
      <c r="L6983"/>
    </row>
    <row r="6984" spans="2:12" ht="25.5" x14ac:dyDescent="0.25">
      <c r="B6984" s="255" t="s">
        <v>2273</v>
      </c>
      <c r="C6984" s="256" t="s">
        <v>2204</v>
      </c>
      <c r="D6984" s="255" t="s">
        <v>229</v>
      </c>
      <c r="E6984" s="255" t="s">
        <v>2205</v>
      </c>
      <c r="F6984" s="518" t="s">
        <v>2162</v>
      </c>
      <c r="G6984" s="518"/>
      <c r="H6984" s="257" t="s">
        <v>231</v>
      </c>
      <c r="I6984" s="258">
        <v>0.09</v>
      </c>
      <c r="J6984" s="259" t="s">
        <v>2241</v>
      </c>
      <c r="K6984" s="270" t="s">
        <v>3161</v>
      </c>
      <c r="L6984"/>
    </row>
    <row r="6985" spans="2:12" ht="15" x14ac:dyDescent="0.25">
      <c r="B6985" s="255" t="s">
        <v>2273</v>
      </c>
      <c r="C6985" s="256" t="s">
        <v>2708</v>
      </c>
      <c r="D6985" s="255" t="s">
        <v>462</v>
      </c>
      <c r="E6985" s="255" t="s">
        <v>4186</v>
      </c>
      <c r="F6985" s="518" t="s">
        <v>2283</v>
      </c>
      <c r="G6985" s="518"/>
      <c r="H6985" s="257" t="s">
        <v>284</v>
      </c>
      <c r="I6985" s="258">
        <v>5.0000000000000001E-3</v>
      </c>
      <c r="J6985" s="259" t="s">
        <v>4187</v>
      </c>
      <c r="K6985" s="270" t="s">
        <v>2709</v>
      </c>
      <c r="L6985"/>
    </row>
    <row r="6986" spans="2:12" ht="25.5" x14ac:dyDescent="0.25">
      <c r="B6986" s="255" t="s">
        <v>2273</v>
      </c>
      <c r="C6986" s="256" t="s">
        <v>3116</v>
      </c>
      <c r="D6986" s="255" t="s">
        <v>229</v>
      </c>
      <c r="E6986" s="255" t="s">
        <v>3117</v>
      </c>
      <c r="F6986" s="518" t="s">
        <v>2283</v>
      </c>
      <c r="G6986" s="518"/>
      <c r="H6986" s="257" t="s">
        <v>360</v>
      </c>
      <c r="I6986" s="258">
        <v>7.3999999999999996E-2</v>
      </c>
      <c r="J6986" s="259" t="s">
        <v>4185</v>
      </c>
      <c r="K6986" s="270" t="s">
        <v>2688</v>
      </c>
      <c r="L6986"/>
    </row>
    <row r="6987" spans="2:12" ht="25.5" x14ac:dyDescent="0.25">
      <c r="B6987" s="255" t="s">
        <v>2273</v>
      </c>
      <c r="C6987" s="256" t="s">
        <v>3108</v>
      </c>
      <c r="D6987" s="255" t="s">
        <v>229</v>
      </c>
      <c r="E6987" s="255" t="s">
        <v>3109</v>
      </c>
      <c r="F6987" s="518" t="s">
        <v>2283</v>
      </c>
      <c r="G6987" s="518"/>
      <c r="H6987" s="257" t="s">
        <v>284</v>
      </c>
      <c r="I6987" s="258">
        <v>3.2000000000000001E-2</v>
      </c>
      <c r="J6987" s="259" t="s">
        <v>2137</v>
      </c>
      <c r="K6987" s="270" t="s">
        <v>4184</v>
      </c>
      <c r="L6987"/>
    </row>
    <row r="6988" spans="2:12" ht="15" x14ac:dyDescent="0.25">
      <c r="B6988" s="255" t="s">
        <v>2273</v>
      </c>
      <c r="C6988" s="256" t="s">
        <v>4200</v>
      </c>
      <c r="D6988" s="255" t="s">
        <v>462</v>
      </c>
      <c r="E6988" s="255" t="s">
        <v>4201</v>
      </c>
      <c r="F6988" s="518" t="s">
        <v>2283</v>
      </c>
      <c r="G6988" s="518"/>
      <c r="H6988" s="257" t="s">
        <v>268</v>
      </c>
      <c r="I6988" s="258">
        <v>1</v>
      </c>
      <c r="J6988" s="259" t="s">
        <v>2944</v>
      </c>
      <c r="K6988" s="270" t="s">
        <v>2944</v>
      </c>
      <c r="L6988"/>
    </row>
    <row r="6989" spans="2:12" ht="25.5" x14ac:dyDescent="0.25">
      <c r="B6989" s="260"/>
      <c r="C6989" s="260"/>
      <c r="D6989" s="260"/>
      <c r="E6989" s="260"/>
      <c r="F6989" s="260" t="s">
        <v>2274</v>
      </c>
      <c r="G6989" s="261">
        <v>1.41</v>
      </c>
      <c r="H6989" s="260" t="s">
        <v>2275</v>
      </c>
      <c r="I6989" s="261">
        <v>1.33</v>
      </c>
      <c r="J6989" s="260" t="s">
        <v>2276</v>
      </c>
      <c r="K6989" s="261">
        <v>2.74</v>
      </c>
      <c r="L6989"/>
    </row>
    <row r="6990" spans="2:12" ht="25.5" x14ac:dyDescent="0.25">
      <c r="B6990" s="260"/>
      <c r="C6990" s="260"/>
      <c r="D6990" s="260"/>
      <c r="E6990" s="260"/>
      <c r="F6990" s="260" t="s">
        <v>2277</v>
      </c>
      <c r="G6990" s="261">
        <v>0</v>
      </c>
      <c r="H6990" s="260"/>
      <c r="I6990" s="519" t="s">
        <v>2278</v>
      </c>
      <c r="J6990" s="519"/>
      <c r="K6990" s="261">
        <v>59.14</v>
      </c>
      <c r="L6990"/>
    </row>
    <row r="6991" spans="2:12" ht="15.75" thickBot="1" x14ac:dyDescent="0.3">
      <c r="B6991" s="222"/>
      <c r="C6991" s="222"/>
      <c r="D6991" s="222"/>
      <c r="E6991" s="222"/>
      <c r="F6991" s="222"/>
      <c r="G6991" s="222"/>
      <c r="H6991" s="222" t="s">
        <v>2279</v>
      </c>
      <c r="I6991" s="262" t="s">
        <v>2867</v>
      </c>
      <c r="J6991" s="222" t="s">
        <v>2280</v>
      </c>
      <c r="K6991" s="263">
        <v>650.54</v>
      </c>
      <c r="L6991"/>
    </row>
    <row r="6992" spans="2:12" ht="15.75" thickTop="1" x14ac:dyDescent="0.25">
      <c r="B6992" s="264"/>
      <c r="C6992" s="264"/>
      <c r="D6992" s="264"/>
      <c r="E6992" s="264"/>
      <c r="F6992" s="264"/>
      <c r="G6992" s="264"/>
      <c r="H6992" s="264"/>
      <c r="I6992" s="264"/>
      <c r="J6992" s="264"/>
      <c r="K6992" s="264"/>
      <c r="L6992"/>
    </row>
    <row r="6993" spans="2:12" ht="15" x14ac:dyDescent="0.25">
      <c r="B6993" s="273"/>
      <c r="C6993" s="273"/>
      <c r="D6993" s="273"/>
      <c r="E6993" s="273"/>
      <c r="F6993" s="273"/>
      <c r="G6993" s="273"/>
      <c r="H6993" s="273"/>
      <c r="I6993" s="273"/>
      <c r="J6993" s="273"/>
      <c r="K6993" s="273"/>
      <c r="L6993"/>
    </row>
  </sheetData>
  <mergeCells count="5087">
    <mergeCell ref="F43:G43"/>
    <mergeCell ref="F44:G44"/>
    <mergeCell ref="F45:G45"/>
    <mergeCell ref="F37:G37"/>
    <mergeCell ref="F38:G38"/>
    <mergeCell ref="F31:G31"/>
    <mergeCell ref="F36:G36"/>
    <mergeCell ref="F29:G29"/>
    <mergeCell ref="F30:G30"/>
    <mergeCell ref="F17:G17"/>
    <mergeCell ref="B1:L1"/>
    <mergeCell ref="C3:E3"/>
    <mergeCell ref="F67:G67"/>
    <mergeCell ref="F68:G68"/>
    <mergeCell ref="F69:G69"/>
    <mergeCell ref="F70:G70"/>
    <mergeCell ref="F22:G22"/>
    <mergeCell ref="F23:G23"/>
    <mergeCell ref="F24:G24"/>
    <mergeCell ref="I40:J40"/>
    <mergeCell ref="G7:H7"/>
    <mergeCell ref="F8:G8"/>
    <mergeCell ref="F9:G9"/>
    <mergeCell ref="F10:G10"/>
    <mergeCell ref="F15:G15"/>
    <mergeCell ref="F16:G16"/>
    <mergeCell ref="F71:G71"/>
    <mergeCell ref="F72:G72"/>
    <mergeCell ref="F61:G61"/>
    <mergeCell ref="F62:G62"/>
    <mergeCell ref="F63:G63"/>
    <mergeCell ref="F64:G64"/>
    <mergeCell ref="F65:G65"/>
    <mergeCell ref="F66:G66"/>
    <mergeCell ref="F59:G59"/>
    <mergeCell ref="F60:G60"/>
    <mergeCell ref="F50:G50"/>
    <mergeCell ref="F51:G51"/>
    <mergeCell ref="F52:G52"/>
    <mergeCell ref="F85:G85"/>
    <mergeCell ref="F86:G86"/>
    <mergeCell ref="F87:G87"/>
    <mergeCell ref="F88:G88"/>
    <mergeCell ref="F89:G89"/>
    <mergeCell ref="F90:G90"/>
    <mergeCell ref="F79:G79"/>
    <mergeCell ref="F80:G80"/>
    <mergeCell ref="F81:G81"/>
    <mergeCell ref="F82:G82"/>
    <mergeCell ref="F83:G83"/>
    <mergeCell ref="F84:G84"/>
    <mergeCell ref="F73:G73"/>
    <mergeCell ref="F74:G74"/>
    <mergeCell ref="F75:G75"/>
    <mergeCell ref="F76:G76"/>
    <mergeCell ref="F77:G77"/>
    <mergeCell ref="F78:G78"/>
    <mergeCell ref="F103:G103"/>
    <mergeCell ref="F104:G104"/>
    <mergeCell ref="F105:G105"/>
    <mergeCell ref="F109:G109"/>
    <mergeCell ref="F110:G110"/>
    <mergeCell ref="F111:G111"/>
    <mergeCell ref="F112:G112"/>
    <mergeCell ref="F113:G113"/>
    <mergeCell ref="F114:G114"/>
    <mergeCell ref="F139:G139"/>
    <mergeCell ref="F106:G106"/>
    <mergeCell ref="F107:G107"/>
    <mergeCell ref="F108:G108"/>
    <mergeCell ref="F97:G97"/>
    <mergeCell ref="F98:G98"/>
    <mergeCell ref="F99:G99"/>
    <mergeCell ref="F100:G100"/>
    <mergeCell ref="F101:G101"/>
    <mergeCell ref="F102:G102"/>
    <mergeCell ref="F91:G91"/>
    <mergeCell ref="F92:G92"/>
    <mergeCell ref="F93:G93"/>
    <mergeCell ref="F94:G94"/>
    <mergeCell ref="F95:G95"/>
    <mergeCell ref="F96:G96"/>
    <mergeCell ref="F121:G121"/>
    <mergeCell ref="F122:G122"/>
    <mergeCell ref="F133:G133"/>
    <mergeCell ref="F134:G134"/>
    <mergeCell ref="F135:G135"/>
    <mergeCell ref="F136:G136"/>
    <mergeCell ref="F137:G137"/>
    <mergeCell ref="F138:G138"/>
    <mergeCell ref="F127:G127"/>
    <mergeCell ref="F128:G128"/>
    <mergeCell ref="F129:G129"/>
    <mergeCell ref="F130:G130"/>
    <mergeCell ref="F131:G131"/>
    <mergeCell ref="F132:G132"/>
    <mergeCell ref="F123:G123"/>
    <mergeCell ref="F124:G124"/>
    <mergeCell ref="F125:G125"/>
    <mergeCell ref="F126:G126"/>
    <mergeCell ref="F115:G115"/>
    <mergeCell ref="F116:G116"/>
    <mergeCell ref="F117:G117"/>
    <mergeCell ref="F118:G118"/>
    <mergeCell ref="F119:G119"/>
    <mergeCell ref="F120:G120"/>
    <mergeCell ref="F151:G151"/>
    <mergeCell ref="F152:G152"/>
    <mergeCell ref="F153:G153"/>
    <mergeCell ref="F158:G158"/>
    <mergeCell ref="F159:G159"/>
    <mergeCell ref="F156:G156"/>
    <mergeCell ref="F157:G157"/>
    <mergeCell ref="F145:G145"/>
    <mergeCell ref="F146:G146"/>
    <mergeCell ref="F147:G147"/>
    <mergeCell ref="F148:G148"/>
    <mergeCell ref="F149:G149"/>
    <mergeCell ref="F150:G150"/>
    <mergeCell ref="F140:G140"/>
    <mergeCell ref="F141:G141"/>
    <mergeCell ref="F142:G142"/>
    <mergeCell ref="F143:G143"/>
    <mergeCell ref="F144:G144"/>
    <mergeCell ref="F172:G172"/>
    <mergeCell ref="F173:G173"/>
    <mergeCell ref="F174:G174"/>
    <mergeCell ref="F175:G175"/>
    <mergeCell ref="F176:G176"/>
    <mergeCell ref="F177:G177"/>
    <mergeCell ref="F166:G166"/>
    <mergeCell ref="F167:G167"/>
    <mergeCell ref="F168:G168"/>
    <mergeCell ref="F169:G169"/>
    <mergeCell ref="F170:G170"/>
    <mergeCell ref="F171:G171"/>
    <mergeCell ref="F160:G160"/>
    <mergeCell ref="F161:G161"/>
    <mergeCell ref="F162:G162"/>
    <mergeCell ref="F163:G163"/>
    <mergeCell ref="F164:G164"/>
    <mergeCell ref="F165:G165"/>
    <mergeCell ref="F196:G196"/>
    <mergeCell ref="F197:G197"/>
    <mergeCell ref="F198:G198"/>
    <mergeCell ref="F199:G199"/>
    <mergeCell ref="F200:G200"/>
    <mergeCell ref="F201:G201"/>
    <mergeCell ref="F191:G191"/>
    <mergeCell ref="F192:G192"/>
    <mergeCell ref="F193:G193"/>
    <mergeCell ref="F194:G194"/>
    <mergeCell ref="F195:G195"/>
    <mergeCell ref="F184:G184"/>
    <mergeCell ref="F185:G185"/>
    <mergeCell ref="F186:G186"/>
    <mergeCell ref="F178:G178"/>
    <mergeCell ref="F179:G179"/>
    <mergeCell ref="F180:G180"/>
    <mergeCell ref="F181:G181"/>
    <mergeCell ref="F182:G182"/>
    <mergeCell ref="F183:G183"/>
    <mergeCell ref="F217:G217"/>
    <mergeCell ref="F218:G218"/>
    <mergeCell ref="F219:G219"/>
    <mergeCell ref="F220:G220"/>
    <mergeCell ref="F221:G221"/>
    <mergeCell ref="F222:G222"/>
    <mergeCell ref="F211:G211"/>
    <mergeCell ref="F212:G212"/>
    <mergeCell ref="F213:G213"/>
    <mergeCell ref="F214:G214"/>
    <mergeCell ref="F215:G215"/>
    <mergeCell ref="F216:G216"/>
    <mergeCell ref="F237:G237"/>
    <mergeCell ref="F238:G238"/>
    <mergeCell ref="F202:G202"/>
    <mergeCell ref="F207:G207"/>
    <mergeCell ref="F208:G208"/>
    <mergeCell ref="F209:G209"/>
    <mergeCell ref="F210:G210"/>
    <mergeCell ref="F264:G264"/>
    <mergeCell ref="F265:G265"/>
    <mergeCell ref="F266:G266"/>
    <mergeCell ref="F260:G260"/>
    <mergeCell ref="F261:G261"/>
    <mergeCell ref="F262:G262"/>
    <mergeCell ref="F263:G263"/>
    <mergeCell ref="F239:G239"/>
    <mergeCell ref="F240:G240"/>
    <mergeCell ref="F229:G229"/>
    <mergeCell ref="F230:G230"/>
    <mergeCell ref="F223:G223"/>
    <mergeCell ref="F224:G224"/>
    <mergeCell ref="F225:G225"/>
    <mergeCell ref="F226:G226"/>
    <mergeCell ref="F227:G227"/>
    <mergeCell ref="F228:G228"/>
    <mergeCell ref="F334:G334"/>
    <mergeCell ref="F335:G335"/>
    <mergeCell ref="F340:G340"/>
    <mergeCell ref="F336:G336"/>
    <mergeCell ref="F337:G337"/>
    <mergeCell ref="F338:G338"/>
    <mergeCell ref="F339:G339"/>
    <mergeCell ref="F326:G326"/>
    <mergeCell ref="F327:G327"/>
    <mergeCell ref="F328:G328"/>
    <mergeCell ref="F333:G333"/>
    <mergeCell ref="F331:G331"/>
    <mergeCell ref="F332:G332"/>
    <mergeCell ref="F313:G313"/>
    <mergeCell ref="F314:G314"/>
    <mergeCell ref="F319:G319"/>
    <mergeCell ref="F320:G320"/>
    <mergeCell ref="F321:G321"/>
    <mergeCell ref="F315:G315"/>
    <mergeCell ref="F316:G316"/>
    <mergeCell ref="F317:G317"/>
    <mergeCell ref="F318:G318"/>
    <mergeCell ref="F322:G322"/>
    <mergeCell ref="F323:G323"/>
    <mergeCell ref="F324:G324"/>
    <mergeCell ref="F325:G325"/>
    <mergeCell ref="F329:G329"/>
    <mergeCell ref="F330:G330"/>
    <mergeCell ref="F381:G381"/>
    <mergeCell ref="F372:G372"/>
    <mergeCell ref="F373:G373"/>
    <mergeCell ref="F374:G374"/>
    <mergeCell ref="F380:G380"/>
    <mergeCell ref="F369:G369"/>
    <mergeCell ref="F370:G370"/>
    <mergeCell ref="F360:G360"/>
    <mergeCell ref="F361:G361"/>
    <mergeCell ref="F362:G362"/>
    <mergeCell ref="F363:G363"/>
    <mergeCell ref="F357:G357"/>
    <mergeCell ref="F358:G358"/>
    <mergeCell ref="F354:G354"/>
    <mergeCell ref="F355:G355"/>
    <mergeCell ref="F356:G356"/>
    <mergeCell ref="F359:G359"/>
    <mergeCell ref="F375:G375"/>
    <mergeCell ref="F376:G376"/>
    <mergeCell ref="F377:G377"/>
    <mergeCell ref="F378:G378"/>
    <mergeCell ref="F379:G379"/>
    <mergeCell ref="F364:G364"/>
    <mergeCell ref="F365:G365"/>
    <mergeCell ref="F366:G366"/>
    <mergeCell ref="F367:G367"/>
    <mergeCell ref="F368:G368"/>
    <mergeCell ref="F371:G371"/>
    <mergeCell ref="F418:G418"/>
    <mergeCell ref="F419:G419"/>
    <mergeCell ref="F420:G420"/>
    <mergeCell ref="F421:G421"/>
    <mergeCell ref="F411:G411"/>
    <mergeCell ref="F412:G412"/>
    <mergeCell ref="F413:G413"/>
    <mergeCell ref="F409:G409"/>
    <mergeCell ref="F410:G410"/>
    <mergeCell ref="F402:G402"/>
    <mergeCell ref="F403:G403"/>
    <mergeCell ref="F404:G404"/>
    <mergeCell ref="F383:G383"/>
    <mergeCell ref="F389:G389"/>
    <mergeCell ref="F390:G390"/>
    <mergeCell ref="F388:G388"/>
    <mergeCell ref="F382:G382"/>
    <mergeCell ref="G472:H472"/>
    <mergeCell ref="G473:H473"/>
    <mergeCell ref="F459:G459"/>
    <mergeCell ref="F460:G460"/>
    <mergeCell ref="F466:G466"/>
    <mergeCell ref="F518:G518"/>
    <mergeCell ref="F519:G519"/>
    <mergeCell ref="F441:G441"/>
    <mergeCell ref="F442:G442"/>
    <mergeCell ref="F443:G443"/>
    <mergeCell ref="F444:G444"/>
    <mergeCell ref="F431:G431"/>
    <mergeCell ref="F432:G432"/>
    <mergeCell ref="F433:G433"/>
    <mergeCell ref="F434:G434"/>
    <mergeCell ref="F426:G426"/>
    <mergeCell ref="F427:G427"/>
    <mergeCell ref="F428:G428"/>
    <mergeCell ref="F429:G429"/>
    <mergeCell ref="F430:G430"/>
    <mergeCell ref="F520:G520"/>
    <mergeCell ref="F521:G521"/>
    <mergeCell ref="F522:G522"/>
    <mergeCell ref="G516:H516"/>
    <mergeCell ref="G517:H517"/>
    <mergeCell ref="F503:G503"/>
    <mergeCell ref="F504:G504"/>
    <mergeCell ref="F495:G495"/>
    <mergeCell ref="F496:G496"/>
    <mergeCell ref="F497:G497"/>
    <mergeCell ref="F488:G488"/>
    <mergeCell ref="F489:G489"/>
    <mergeCell ref="F490:G490"/>
    <mergeCell ref="F602:G602"/>
    <mergeCell ref="F603:G603"/>
    <mergeCell ref="F604:G604"/>
    <mergeCell ref="F593:G593"/>
    <mergeCell ref="F594:G594"/>
    <mergeCell ref="I596:J596"/>
    <mergeCell ref="F599:G599"/>
    <mergeCell ref="F588:G588"/>
    <mergeCell ref="F589:G589"/>
    <mergeCell ref="F590:G590"/>
    <mergeCell ref="F591:G591"/>
    <mergeCell ref="F592:G592"/>
    <mergeCell ref="F587:G587"/>
    <mergeCell ref="F580:G580"/>
    <mergeCell ref="F581:G581"/>
    <mergeCell ref="F582:G582"/>
    <mergeCell ref="F574:G574"/>
    <mergeCell ref="F575:G575"/>
    <mergeCell ref="I646:J646"/>
    <mergeCell ref="F629:G629"/>
    <mergeCell ref="F630:G630"/>
    <mergeCell ref="F631:G631"/>
    <mergeCell ref="F634:G634"/>
    <mergeCell ref="I636:J636"/>
    <mergeCell ref="F623:G623"/>
    <mergeCell ref="F624:G624"/>
    <mergeCell ref="F614:G614"/>
    <mergeCell ref="I616:J616"/>
    <mergeCell ref="F619:G619"/>
    <mergeCell ref="F620:G620"/>
    <mergeCell ref="F621:G621"/>
    <mergeCell ref="F622:G622"/>
    <mergeCell ref="F609:G609"/>
    <mergeCell ref="F610:G610"/>
    <mergeCell ref="F611:G611"/>
    <mergeCell ref="F612:G612"/>
    <mergeCell ref="F613:G613"/>
    <mergeCell ref="F701:G701"/>
    <mergeCell ref="F702:G702"/>
    <mergeCell ref="F703:G703"/>
    <mergeCell ref="F704:G704"/>
    <mergeCell ref="F705:G705"/>
    <mergeCell ref="F706:G706"/>
    <mergeCell ref="F707:G707"/>
    <mergeCell ref="F692:G692"/>
    <mergeCell ref="F693:G693"/>
    <mergeCell ref="F700:G700"/>
    <mergeCell ref="F684:G684"/>
    <mergeCell ref="F685:G685"/>
    <mergeCell ref="F691:G691"/>
    <mergeCell ref="F652:G652"/>
    <mergeCell ref="F653:G653"/>
    <mergeCell ref="F639:G639"/>
    <mergeCell ref="F640:G640"/>
    <mergeCell ref="F641:G641"/>
    <mergeCell ref="F642:G642"/>
    <mergeCell ref="F643:G643"/>
    <mergeCell ref="F644:G644"/>
    <mergeCell ref="F776:G776"/>
    <mergeCell ref="F777:G777"/>
    <mergeCell ref="F778:G778"/>
    <mergeCell ref="F779:G779"/>
    <mergeCell ref="F780:G780"/>
    <mergeCell ref="I782:J782"/>
    <mergeCell ref="F775:G775"/>
    <mergeCell ref="F765:G765"/>
    <mergeCell ref="F766:G766"/>
    <mergeCell ref="F758:G758"/>
    <mergeCell ref="F759:G759"/>
    <mergeCell ref="F760:G760"/>
    <mergeCell ref="F756:G756"/>
    <mergeCell ref="F757:G757"/>
    <mergeCell ref="F748:G748"/>
    <mergeCell ref="F749:G749"/>
    <mergeCell ref="F750:G750"/>
    <mergeCell ref="I762:J762"/>
    <mergeCell ref="F767:G767"/>
    <mergeCell ref="F768:G768"/>
    <mergeCell ref="F769:G769"/>
    <mergeCell ref="F770:G770"/>
    <mergeCell ref="I772:J772"/>
    <mergeCell ref="F809:G809"/>
    <mergeCell ref="F810:G810"/>
    <mergeCell ref="F811:G811"/>
    <mergeCell ref="F812:G812"/>
    <mergeCell ref="F800:G800"/>
    <mergeCell ref="F801:G801"/>
    <mergeCell ref="F802:G802"/>
    <mergeCell ref="F803:G803"/>
    <mergeCell ref="F804:G804"/>
    <mergeCell ref="F799:G799"/>
    <mergeCell ref="I792:J792"/>
    <mergeCell ref="F795:G795"/>
    <mergeCell ref="F796:G796"/>
    <mergeCell ref="F797:G797"/>
    <mergeCell ref="F785:G785"/>
    <mergeCell ref="F786:G786"/>
    <mergeCell ref="F787:G787"/>
    <mergeCell ref="F788:G788"/>
    <mergeCell ref="F789:G789"/>
    <mergeCell ref="F790:G790"/>
    <mergeCell ref="F798:G798"/>
    <mergeCell ref="F805:G805"/>
    <mergeCell ref="F806:G806"/>
    <mergeCell ref="F807:G807"/>
    <mergeCell ref="F808:G808"/>
    <mergeCell ref="F836:G836"/>
    <mergeCell ref="F837:G837"/>
    <mergeCell ref="F838:G838"/>
    <mergeCell ref="F843:G843"/>
    <mergeCell ref="F844:G844"/>
    <mergeCell ref="F827:G827"/>
    <mergeCell ref="F834:G834"/>
    <mergeCell ref="F835:G835"/>
    <mergeCell ref="G832:H832"/>
    <mergeCell ref="G833:H833"/>
    <mergeCell ref="F819:G819"/>
    <mergeCell ref="F820:G820"/>
    <mergeCell ref="F826:G826"/>
    <mergeCell ref="G817:H817"/>
    <mergeCell ref="F818:G818"/>
    <mergeCell ref="F825:G825"/>
    <mergeCell ref="F886:G886"/>
    <mergeCell ref="F880:G880"/>
    <mergeCell ref="F881:G881"/>
    <mergeCell ref="F876:G876"/>
    <mergeCell ref="F877:G877"/>
    <mergeCell ref="F865:G865"/>
    <mergeCell ref="F866:G866"/>
    <mergeCell ref="F867:G867"/>
    <mergeCell ref="F868:G868"/>
    <mergeCell ref="F856:G856"/>
    <mergeCell ref="F857:G857"/>
    <mergeCell ref="F858:G858"/>
    <mergeCell ref="F859:G859"/>
    <mergeCell ref="F860:G860"/>
    <mergeCell ref="F845:G845"/>
    <mergeCell ref="F846:G846"/>
    <mergeCell ref="F847:G847"/>
    <mergeCell ref="F848:G848"/>
    <mergeCell ref="F849:G849"/>
    <mergeCell ref="F850:G850"/>
    <mergeCell ref="F851:G851"/>
    <mergeCell ref="F869:G869"/>
    <mergeCell ref="F870:G870"/>
    <mergeCell ref="F871:G871"/>
    <mergeCell ref="F879:G879"/>
    <mergeCell ref="F946:G946"/>
    <mergeCell ref="F947:G947"/>
    <mergeCell ref="F938:G938"/>
    <mergeCell ref="F939:G939"/>
    <mergeCell ref="F929:G929"/>
    <mergeCell ref="F935:G935"/>
    <mergeCell ref="F936:G936"/>
    <mergeCell ref="F937:G937"/>
    <mergeCell ref="F926:G926"/>
    <mergeCell ref="F927:G927"/>
    <mergeCell ref="F928:G928"/>
    <mergeCell ref="F921:G921"/>
    <mergeCell ref="F906:G906"/>
    <mergeCell ref="F911:G911"/>
    <mergeCell ref="F907:G907"/>
    <mergeCell ref="F908:G908"/>
    <mergeCell ref="F909:G909"/>
    <mergeCell ref="F910:G910"/>
    <mergeCell ref="F916:G916"/>
    <mergeCell ref="F917:G917"/>
    <mergeCell ref="F918:G918"/>
    <mergeCell ref="F919:G919"/>
    <mergeCell ref="F920:G920"/>
    <mergeCell ref="F975:G975"/>
    <mergeCell ref="F976:G976"/>
    <mergeCell ref="F977:G977"/>
    <mergeCell ref="F968:G968"/>
    <mergeCell ref="F969:G969"/>
    <mergeCell ref="F965:G965"/>
    <mergeCell ref="F966:G966"/>
    <mergeCell ref="F967:G967"/>
    <mergeCell ref="F958:G958"/>
    <mergeCell ref="F959:G959"/>
    <mergeCell ref="F960:G960"/>
    <mergeCell ref="F955:G955"/>
    <mergeCell ref="F956:G956"/>
    <mergeCell ref="F957:G957"/>
    <mergeCell ref="F948:G948"/>
    <mergeCell ref="F949:G949"/>
    <mergeCell ref="F950:G950"/>
    <mergeCell ref="F1025:G1025"/>
    <mergeCell ref="F1026:G1026"/>
    <mergeCell ref="F1032:G1032"/>
    <mergeCell ref="F1033:G1033"/>
    <mergeCell ref="I1028:J1028"/>
    <mergeCell ref="F1031:G1031"/>
    <mergeCell ref="F1017:G1017"/>
    <mergeCell ref="F1022:G1022"/>
    <mergeCell ref="F1023:G1023"/>
    <mergeCell ref="F1024:G1024"/>
    <mergeCell ref="F1007:G1007"/>
    <mergeCell ref="F1008:G1008"/>
    <mergeCell ref="F1009:G1009"/>
    <mergeCell ref="F1010:G1010"/>
    <mergeCell ref="I1012:J1012"/>
    <mergeCell ref="F1003:G1003"/>
    <mergeCell ref="F1004:G1004"/>
    <mergeCell ref="F1005:G1005"/>
    <mergeCell ref="F1006:G1006"/>
    <mergeCell ref="F1018:G1018"/>
    <mergeCell ref="F1019:G1019"/>
    <mergeCell ref="F1020:G1020"/>
    <mergeCell ref="F1021:G1021"/>
    <mergeCell ref="F1053:G1053"/>
    <mergeCell ref="F1054:G1054"/>
    <mergeCell ref="F1060:G1060"/>
    <mergeCell ref="F1055:G1055"/>
    <mergeCell ref="F1056:G1056"/>
    <mergeCell ref="F1057:G1057"/>
    <mergeCell ref="F1058:G1058"/>
    <mergeCell ref="F1043:G1043"/>
    <mergeCell ref="F1044:G1044"/>
    <mergeCell ref="F1045:G1045"/>
    <mergeCell ref="F1034:G1034"/>
    <mergeCell ref="F1035:G1035"/>
    <mergeCell ref="F1036:G1036"/>
    <mergeCell ref="F1037:G1037"/>
    <mergeCell ref="F1038:G1038"/>
    <mergeCell ref="F1039:G1039"/>
    <mergeCell ref="F1040:G1040"/>
    <mergeCell ref="F1090:G1090"/>
    <mergeCell ref="F1083:G1083"/>
    <mergeCell ref="F1084:G1084"/>
    <mergeCell ref="I1086:J1086"/>
    <mergeCell ref="F1076:G1076"/>
    <mergeCell ref="F1077:G1077"/>
    <mergeCell ref="F1078:G1078"/>
    <mergeCell ref="F1079:G1079"/>
    <mergeCell ref="F1080:G1080"/>
    <mergeCell ref="F1081:G1081"/>
    <mergeCell ref="F1067:G1067"/>
    <mergeCell ref="F1068:G1068"/>
    <mergeCell ref="F1073:G1073"/>
    <mergeCell ref="F1074:G1074"/>
    <mergeCell ref="F1075:G1075"/>
    <mergeCell ref="F1061:G1061"/>
    <mergeCell ref="F1062:G1062"/>
    <mergeCell ref="F1152:G1152"/>
    <mergeCell ref="F1153:G1153"/>
    <mergeCell ref="F1136:G1136"/>
    <mergeCell ref="F1141:G1141"/>
    <mergeCell ref="F1137:G1137"/>
    <mergeCell ref="F1138:G1138"/>
    <mergeCell ref="F1139:G1139"/>
    <mergeCell ref="F1140:G1140"/>
    <mergeCell ref="F1131:G1131"/>
    <mergeCell ref="F1128:G1128"/>
    <mergeCell ref="F1129:G1129"/>
    <mergeCell ref="F1130:G1130"/>
    <mergeCell ref="I1133:J1133"/>
    <mergeCell ref="F1121:G1121"/>
    <mergeCell ref="F1122:G1122"/>
    <mergeCell ref="F1109:G1109"/>
    <mergeCell ref="F1110:G1110"/>
    <mergeCell ref="F1111:G1111"/>
    <mergeCell ref="F1112:G1112"/>
    <mergeCell ref="I1114:J1114"/>
    <mergeCell ref="F1216:G1216"/>
    <mergeCell ref="F1217:G1217"/>
    <mergeCell ref="F1218:G1218"/>
    <mergeCell ref="F1219:G1219"/>
    <mergeCell ref="F1220:G1220"/>
    <mergeCell ref="F1211:G1211"/>
    <mergeCell ref="F1208:G1208"/>
    <mergeCell ref="F1209:G1209"/>
    <mergeCell ref="F1210:G1210"/>
    <mergeCell ref="I1213:J1213"/>
    <mergeCell ref="F1201:G1201"/>
    <mergeCell ref="F1202:G1202"/>
    <mergeCell ref="F1191:G1191"/>
    <mergeCell ref="F1192:G1192"/>
    <mergeCell ref="F1193:G1193"/>
    <mergeCell ref="F1190:G1190"/>
    <mergeCell ref="F1181:G1181"/>
    <mergeCell ref="F1182:G1182"/>
    <mergeCell ref="F1183:G1183"/>
    <mergeCell ref="I1186:J1186"/>
    <mergeCell ref="F1189:G1189"/>
    <mergeCell ref="F1252:G1252"/>
    <mergeCell ref="F1253:G1253"/>
    <mergeCell ref="F1254:G1254"/>
    <mergeCell ref="F1255:G1255"/>
    <mergeCell ref="I1249:J1249"/>
    <mergeCell ref="F1243:G1243"/>
    <mergeCell ref="F1244:G1244"/>
    <mergeCell ref="F1245:G1245"/>
    <mergeCell ref="F1246:G1246"/>
    <mergeCell ref="F1229:G1229"/>
    <mergeCell ref="F1235:G1235"/>
    <mergeCell ref="F1236:G1236"/>
    <mergeCell ref="F1237:G1237"/>
    <mergeCell ref="F1225:G1225"/>
    <mergeCell ref="F1226:G1226"/>
    <mergeCell ref="F1227:G1227"/>
    <mergeCell ref="F1228:G1228"/>
    <mergeCell ref="F1283:G1283"/>
    <mergeCell ref="I1285:J1285"/>
    <mergeCell ref="F1288:G1288"/>
    <mergeCell ref="F1289:G1289"/>
    <mergeCell ref="F1274:G1274"/>
    <mergeCell ref="F1282:G1282"/>
    <mergeCell ref="I1276:J1276"/>
    <mergeCell ref="F1279:G1279"/>
    <mergeCell ref="F1280:G1280"/>
    <mergeCell ref="F1281:G1281"/>
    <mergeCell ref="F1265:G1265"/>
    <mergeCell ref="F1272:G1272"/>
    <mergeCell ref="F1273:G1273"/>
    <mergeCell ref="I1267:J1267"/>
    <mergeCell ref="F1270:G1270"/>
    <mergeCell ref="F1271:G1271"/>
    <mergeCell ref="F1256:G1256"/>
    <mergeCell ref="F1262:G1262"/>
    <mergeCell ref="F1263:G1263"/>
    <mergeCell ref="F1264:G1264"/>
    <mergeCell ref="I1258:J1258"/>
    <mergeCell ref="F1261:G1261"/>
    <mergeCell ref="F1333:G1333"/>
    <mergeCell ref="F1316:G1316"/>
    <mergeCell ref="F1317:G1317"/>
    <mergeCell ref="F1324:G1324"/>
    <mergeCell ref="F1318:G1318"/>
    <mergeCell ref="F1319:G1319"/>
    <mergeCell ref="I1321:J1321"/>
    <mergeCell ref="F1307:G1307"/>
    <mergeCell ref="F1308:G1308"/>
    <mergeCell ref="F1315:G1315"/>
    <mergeCell ref="F1298:G1298"/>
    <mergeCell ref="F1299:G1299"/>
    <mergeCell ref="F1300:G1300"/>
    <mergeCell ref="F1301:G1301"/>
    <mergeCell ref="I1303:J1303"/>
    <mergeCell ref="F1306:G1306"/>
    <mergeCell ref="F1292:G1292"/>
    <mergeCell ref="F1297:G1297"/>
    <mergeCell ref="F1387:G1387"/>
    <mergeCell ref="F1388:G1388"/>
    <mergeCell ref="F1389:G1389"/>
    <mergeCell ref="F1390:G1390"/>
    <mergeCell ref="F1378:G1378"/>
    <mergeCell ref="F1373:G1373"/>
    <mergeCell ref="F1369:G1369"/>
    <mergeCell ref="F1370:G1370"/>
    <mergeCell ref="F1371:G1371"/>
    <mergeCell ref="F1372:G1372"/>
    <mergeCell ref="F1363:G1363"/>
    <mergeCell ref="F1364:G1364"/>
    <mergeCell ref="F1361:G1361"/>
    <mergeCell ref="F1362:G1362"/>
    <mergeCell ref="I1366:J1366"/>
    <mergeCell ref="F1353:G1353"/>
    <mergeCell ref="F1354:G1354"/>
    <mergeCell ref="F1355:G1355"/>
    <mergeCell ref="F1414:G1414"/>
    <mergeCell ref="F1415:G1415"/>
    <mergeCell ref="F1416:G1416"/>
    <mergeCell ref="F1417:G1417"/>
    <mergeCell ref="F1411:G1411"/>
    <mergeCell ref="F1412:G1412"/>
    <mergeCell ref="F1413:G1413"/>
    <mergeCell ref="F1404:G1404"/>
    <mergeCell ref="F1405:G1405"/>
    <mergeCell ref="F1406:G1406"/>
    <mergeCell ref="F1407:G1407"/>
    <mergeCell ref="F1408:G1408"/>
    <mergeCell ref="F1391:G1391"/>
    <mergeCell ref="F1397:G1397"/>
    <mergeCell ref="F1398:G1398"/>
    <mergeCell ref="F1399:G1399"/>
    <mergeCell ref="I1393:J1393"/>
    <mergeCell ref="G1396:H1396"/>
    <mergeCell ref="F1434:G1434"/>
    <mergeCell ref="F1435:G1435"/>
    <mergeCell ref="F1436:G1436"/>
    <mergeCell ref="F1437:G1437"/>
    <mergeCell ref="F1433:G1433"/>
    <mergeCell ref="F1424:G1424"/>
    <mergeCell ref="F1425:G1425"/>
    <mergeCell ref="F1426:G1426"/>
    <mergeCell ref="F1427:G1427"/>
    <mergeCell ref="F1428:G1428"/>
    <mergeCell ref="I1430:J1430"/>
    <mergeCell ref="F1418:G1418"/>
    <mergeCell ref="F1419:G1419"/>
    <mergeCell ref="F1420:G1420"/>
    <mergeCell ref="F1421:G1421"/>
    <mergeCell ref="F1422:G1422"/>
    <mergeCell ref="F1423:G1423"/>
    <mergeCell ref="F1464:G1464"/>
    <mergeCell ref="F1465:G1465"/>
    <mergeCell ref="F1460:G1460"/>
    <mergeCell ref="F1461:G1461"/>
    <mergeCell ref="F1462:G1462"/>
    <mergeCell ref="F1463:G1463"/>
    <mergeCell ref="F1448:G1448"/>
    <mergeCell ref="F1449:G1449"/>
    <mergeCell ref="F1456:G1456"/>
    <mergeCell ref="F1450:G1450"/>
    <mergeCell ref="F1451:G1451"/>
    <mergeCell ref="I1453:J1453"/>
    <mergeCell ref="F1444:G1444"/>
    <mergeCell ref="F1445:G1445"/>
    <mergeCell ref="F1446:G1446"/>
    <mergeCell ref="F1447:G1447"/>
    <mergeCell ref="I1439:J1439"/>
    <mergeCell ref="F1442:G1442"/>
    <mergeCell ref="F1443:G1443"/>
    <mergeCell ref="I1508:J1508"/>
    <mergeCell ref="F1511:G1511"/>
    <mergeCell ref="F1512:G1512"/>
    <mergeCell ref="F1513:G1513"/>
    <mergeCell ref="F1505:G1505"/>
    <mergeCell ref="F1506:G1506"/>
    <mergeCell ref="I1499:J1499"/>
    <mergeCell ref="F1502:G1502"/>
    <mergeCell ref="F1503:G1503"/>
    <mergeCell ref="F1504:G1504"/>
    <mergeCell ref="F1490:G1490"/>
    <mergeCell ref="F1495:G1495"/>
    <mergeCell ref="F1496:G1496"/>
    <mergeCell ref="F1497:G1497"/>
    <mergeCell ref="F1494:G1494"/>
    <mergeCell ref="F1481:G1481"/>
    <mergeCell ref="F1482:G1482"/>
    <mergeCell ref="F1488:G1488"/>
    <mergeCell ref="F1489:G1489"/>
    <mergeCell ref="F1589:G1589"/>
    <mergeCell ref="F1590:G1590"/>
    <mergeCell ref="F1591:G1591"/>
    <mergeCell ref="F1581:G1581"/>
    <mergeCell ref="I1578:J1578"/>
    <mergeCell ref="F1582:G1582"/>
    <mergeCell ref="F1583:G1583"/>
    <mergeCell ref="F1568:G1568"/>
    <mergeCell ref="F1569:G1569"/>
    <mergeCell ref="F1570:G1570"/>
    <mergeCell ref="F1576:G1576"/>
    <mergeCell ref="B1573:K1573"/>
    <mergeCell ref="F1574:G1574"/>
    <mergeCell ref="F1575:G1575"/>
    <mergeCell ref="F1560:G1560"/>
    <mergeCell ref="F1561:G1561"/>
    <mergeCell ref="F1550:G1550"/>
    <mergeCell ref="F1551:G1551"/>
    <mergeCell ref="F1552:G1552"/>
    <mergeCell ref="F1553:G1553"/>
    <mergeCell ref="F1554:G1554"/>
    <mergeCell ref="F1555:G1555"/>
    <mergeCell ref="F1626:G1626"/>
    <mergeCell ref="F1627:G1627"/>
    <mergeCell ref="I1622:J1622"/>
    <mergeCell ref="F1625:G1625"/>
    <mergeCell ref="F1610:G1610"/>
    <mergeCell ref="F1611:G1611"/>
    <mergeCell ref="I1613:J1613"/>
    <mergeCell ref="F1616:G1616"/>
    <mergeCell ref="F1617:G1617"/>
    <mergeCell ref="F1618:G1618"/>
    <mergeCell ref="F1601:G1601"/>
    <mergeCell ref="F1607:G1607"/>
    <mergeCell ref="F1608:G1608"/>
    <mergeCell ref="F1609:G1609"/>
    <mergeCell ref="I1604:J1604"/>
    <mergeCell ref="F1598:G1598"/>
    <mergeCell ref="F1599:G1599"/>
    <mergeCell ref="F1600:G1600"/>
    <mergeCell ref="F1688:G1688"/>
    <mergeCell ref="F1689:G1689"/>
    <mergeCell ref="F1690:G1690"/>
    <mergeCell ref="F1679:G1679"/>
    <mergeCell ref="F1680:G1680"/>
    <mergeCell ref="F1670:G1670"/>
    <mergeCell ref="F1671:G1671"/>
    <mergeCell ref="F1672:G1672"/>
    <mergeCell ref="F1673:G1673"/>
    <mergeCell ref="F1674:G1674"/>
    <mergeCell ref="F1661:G1661"/>
    <mergeCell ref="F1662:G1662"/>
    <mergeCell ref="F1663:G1663"/>
    <mergeCell ref="F1664:G1664"/>
    <mergeCell ref="F1665:G1665"/>
    <mergeCell ref="F1652:G1652"/>
    <mergeCell ref="F1655:G1655"/>
    <mergeCell ref="F1656:G1656"/>
    <mergeCell ref="F1709:G1709"/>
    <mergeCell ref="F1710:G1710"/>
    <mergeCell ref="F1717:G1717"/>
    <mergeCell ref="I1712:J1712"/>
    <mergeCell ref="F1715:G1715"/>
    <mergeCell ref="F1716:G1716"/>
    <mergeCell ref="F1700:G1700"/>
    <mergeCell ref="F1701:G1701"/>
    <mergeCell ref="F1707:G1707"/>
    <mergeCell ref="F1708:G1708"/>
    <mergeCell ref="I1703:J1703"/>
    <mergeCell ref="F1706:G1706"/>
    <mergeCell ref="F1691:G1691"/>
    <mergeCell ref="F1692:G1692"/>
    <mergeCell ref="I1694:J1694"/>
    <mergeCell ref="F1697:G1697"/>
    <mergeCell ref="F1698:G1698"/>
    <mergeCell ref="F1699:G1699"/>
    <mergeCell ref="F1751:G1751"/>
    <mergeCell ref="F1752:G1752"/>
    <mergeCell ref="F1753:G1753"/>
    <mergeCell ref="F1754:G1754"/>
    <mergeCell ref="F1755:G1755"/>
    <mergeCell ref="F1742:G1742"/>
    <mergeCell ref="F1743:G1743"/>
    <mergeCell ref="F1744:G1744"/>
    <mergeCell ref="F1745:G1745"/>
    <mergeCell ref="F1746:G1746"/>
    <mergeCell ref="F1737:G1737"/>
    <mergeCell ref="F1736:G1736"/>
    <mergeCell ref="I1739:J1739"/>
    <mergeCell ref="F1727:G1727"/>
    <mergeCell ref="F1728:G1728"/>
    <mergeCell ref="F1718:G1718"/>
    <mergeCell ref="F1719:G1719"/>
    <mergeCell ref="I1721:J1721"/>
    <mergeCell ref="F1724:G1724"/>
    <mergeCell ref="F1822:G1822"/>
    <mergeCell ref="F1823:G1823"/>
    <mergeCell ref="F1824:G1824"/>
    <mergeCell ref="F1825:G1825"/>
    <mergeCell ref="F1813:G1813"/>
    <mergeCell ref="F1808:G1808"/>
    <mergeCell ref="F1804:G1804"/>
    <mergeCell ref="F1805:G1805"/>
    <mergeCell ref="F1806:G1806"/>
    <mergeCell ref="F1807:G1807"/>
    <mergeCell ref="F1798:G1798"/>
    <mergeCell ref="F1799:G1799"/>
    <mergeCell ref="F1796:G1796"/>
    <mergeCell ref="F1797:G1797"/>
    <mergeCell ref="I1801:J1801"/>
    <mergeCell ref="F1788:G1788"/>
    <mergeCell ref="F1789:G1789"/>
    <mergeCell ref="F1790:G1790"/>
    <mergeCell ref="F1853:G1853"/>
    <mergeCell ref="F1859:G1859"/>
    <mergeCell ref="F1860:G1860"/>
    <mergeCell ref="F1861:G1861"/>
    <mergeCell ref="F1849:G1849"/>
    <mergeCell ref="F1850:G1850"/>
    <mergeCell ref="F1851:G1851"/>
    <mergeCell ref="F1852:G1852"/>
    <mergeCell ref="F1840:G1840"/>
    <mergeCell ref="F1841:G1841"/>
    <mergeCell ref="F1842:G1842"/>
    <mergeCell ref="F1843:G1843"/>
    <mergeCell ref="F1826:G1826"/>
    <mergeCell ref="F1832:G1832"/>
    <mergeCell ref="F1833:G1833"/>
    <mergeCell ref="F1834:G1834"/>
    <mergeCell ref="I1828:J1828"/>
    <mergeCell ref="F1831:G1831"/>
    <mergeCell ref="F1914:G1914"/>
    <mergeCell ref="F1920:G1920"/>
    <mergeCell ref="F1921:G1921"/>
    <mergeCell ref="F1915:G1915"/>
    <mergeCell ref="I1917:J1917"/>
    <mergeCell ref="F1904:G1904"/>
    <mergeCell ref="F1905:G1905"/>
    <mergeCell ref="G1912:H1912"/>
    <mergeCell ref="F1895:G1895"/>
    <mergeCell ref="F1896:G1896"/>
    <mergeCell ref="F1897:G1897"/>
    <mergeCell ref="F1898:G1898"/>
    <mergeCell ref="I1900:J1900"/>
    <mergeCell ref="F1903:G1903"/>
    <mergeCell ref="F1870:G1870"/>
    <mergeCell ref="I1864:J1864"/>
    <mergeCell ref="F1867:G1867"/>
    <mergeCell ref="F1868:G1868"/>
    <mergeCell ref="B1983:F1983"/>
    <mergeCell ref="G1983:J1983"/>
    <mergeCell ref="B1984:F1984"/>
    <mergeCell ref="G1984:J1984"/>
    <mergeCell ref="F1968:G1968"/>
    <mergeCell ref="F1969:G1969"/>
    <mergeCell ref="I1970:J1970"/>
    <mergeCell ref="B1955:F1955"/>
    <mergeCell ref="G1955:J1955"/>
    <mergeCell ref="B1956:F1956"/>
    <mergeCell ref="G1956:J1956"/>
    <mergeCell ref="F1951:G1951"/>
    <mergeCell ref="F1952:G1952"/>
    <mergeCell ref="I1948:J1948"/>
    <mergeCell ref="G1953:J1953"/>
    <mergeCell ref="B1941:F1941"/>
    <mergeCell ref="F1931:G1931"/>
    <mergeCell ref="G1932:J1932"/>
    <mergeCell ref="B1936:F1936"/>
    <mergeCell ref="G1936:J1936"/>
    <mergeCell ref="B1937:F1937"/>
    <mergeCell ref="F2037:G2037"/>
    <mergeCell ref="F2038:G2038"/>
    <mergeCell ref="F2039:G2039"/>
    <mergeCell ref="F2040:G2040"/>
    <mergeCell ref="F2031:G2031"/>
    <mergeCell ref="F2032:G2032"/>
    <mergeCell ref="F2021:G2021"/>
    <mergeCell ref="F2022:G2022"/>
    <mergeCell ref="F2012:G2012"/>
    <mergeCell ref="F2018:G2018"/>
    <mergeCell ref="F2019:G2019"/>
    <mergeCell ref="F2020:G2020"/>
    <mergeCell ref="F2007:G2007"/>
    <mergeCell ref="F2008:G2008"/>
    <mergeCell ref="F2009:G2009"/>
    <mergeCell ref="F2010:G2010"/>
    <mergeCell ref="F2011:G2011"/>
    <mergeCell ref="F2106:G2106"/>
    <mergeCell ref="F2107:G2107"/>
    <mergeCell ref="F2108:G2108"/>
    <mergeCell ref="F2109:G2109"/>
    <mergeCell ref="F2110:G2110"/>
    <mergeCell ref="I2112:J2112"/>
    <mergeCell ref="F2097:G2097"/>
    <mergeCell ref="F2092:G2092"/>
    <mergeCell ref="F2088:G2088"/>
    <mergeCell ref="F2089:G2089"/>
    <mergeCell ref="F2090:G2090"/>
    <mergeCell ref="F2091:G2091"/>
    <mergeCell ref="F2082:G2082"/>
    <mergeCell ref="F2083:G2083"/>
    <mergeCell ref="F2079:G2079"/>
    <mergeCell ref="F2080:G2080"/>
    <mergeCell ref="F2081:G2081"/>
    <mergeCell ref="I2085:J2085"/>
    <mergeCell ref="I2139:J2139"/>
    <mergeCell ref="F2142:G2142"/>
    <mergeCell ref="F2143:G2143"/>
    <mergeCell ref="F2144:G2144"/>
    <mergeCell ref="F2145:G2145"/>
    <mergeCell ref="F2146:G2146"/>
    <mergeCell ref="F2133:G2133"/>
    <mergeCell ref="F2134:G2134"/>
    <mergeCell ref="F2135:G2135"/>
    <mergeCell ref="F2136:G2136"/>
    <mergeCell ref="F2137:G2137"/>
    <mergeCell ref="F2124:G2124"/>
    <mergeCell ref="F2125:G2125"/>
    <mergeCell ref="F2126:G2126"/>
    <mergeCell ref="F2127:G2127"/>
    <mergeCell ref="F2128:G2128"/>
    <mergeCell ref="F2115:G2115"/>
    <mergeCell ref="F2116:G2116"/>
    <mergeCell ref="F2117:G2117"/>
    <mergeCell ref="F2118:G2118"/>
    <mergeCell ref="F2119:G2119"/>
    <mergeCell ref="I2121:J2121"/>
    <mergeCell ref="F2204:G2204"/>
    <mergeCell ref="F2205:G2205"/>
    <mergeCell ref="F2206:G2206"/>
    <mergeCell ref="I2208:J2208"/>
    <mergeCell ref="F2195:G2195"/>
    <mergeCell ref="F2196:G2196"/>
    <mergeCell ref="F2197:G2197"/>
    <mergeCell ref="F2203:G2203"/>
    <mergeCell ref="I2199:J2199"/>
    <mergeCell ref="F2202:G2202"/>
    <mergeCell ref="F2186:G2186"/>
    <mergeCell ref="F2193:G2193"/>
    <mergeCell ref="F2194:G2194"/>
    <mergeCell ref="F2192:G2192"/>
    <mergeCell ref="F2182:G2182"/>
    <mergeCell ref="F2183:G2183"/>
    <mergeCell ref="F2184:G2184"/>
    <mergeCell ref="F2185:G2185"/>
    <mergeCell ref="G2251:J2251"/>
    <mergeCell ref="F2239:G2239"/>
    <mergeCell ref="F2230:G2230"/>
    <mergeCell ref="F2231:G2231"/>
    <mergeCell ref="F2232:G2232"/>
    <mergeCell ref="F2233:G2233"/>
    <mergeCell ref="F2234:G2234"/>
    <mergeCell ref="F2223:G2223"/>
    <mergeCell ref="F2224:G2224"/>
    <mergeCell ref="F2225:G2225"/>
    <mergeCell ref="I2227:J2227"/>
    <mergeCell ref="B2254:F2254"/>
    <mergeCell ref="G2254:J2254"/>
    <mergeCell ref="B2255:F2255"/>
    <mergeCell ref="G2255:J2255"/>
    <mergeCell ref="B2256:F2256"/>
    <mergeCell ref="G2256:J2256"/>
    <mergeCell ref="I2236:J2236"/>
    <mergeCell ref="F2240:G2240"/>
    <mergeCell ref="F2241:G2241"/>
    <mergeCell ref="F2242:G2242"/>
    <mergeCell ref="F2243:G2243"/>
    <mergeCell ref="I2245:J2245"/>
    <mergeCell ref="F2288:G2288"/>
    <mergeCell ref="F2294:G2294"/>
    <mergeCell ref="F2295:G2295"/>
    <mergeCell ref="F2296:G2296"/>
    <mergeCell ref="I2290:J2290"/>
    <mergeCell ref="F2293:G2293"/>
    <mergeCell ref="F2284:G2284"/>
    <mergeCell ref="F2285:G2285"/>
    <mergeCell ref="F2286:G2286"/>
    <mergeCell ref="F2287:G2287"/>
    <mergeCell ref="B2271:F2271"/>
    <mergeCell ref="G2271:J2271"/>
    <mergeCell ref="B2272:F2272"/>
    <mergeCell ref="G2272:J2272"/>
    <mergeCell ref="B2257:F2257"/>
    <mergeCell ref="G2257:J2257"/>
    <mergeCell ref="B2258:F2258"/>
    <mergeCell ref="G2258:J2258"/>
    <mergeCell ref="I2322:J2322"/>
    <mergeCell ref="F2325:G2325"/>
    <mergeCell ref="F2326:G2326"/>
    <mergeCell ref="F2327:G2327"/>
    <mergeCell ref="F2328:G2328"/>
    <mergeCell ref="F2329:G2329"/>
    <mergeCell ref="F2313:G2313"/>
    <mergeCell ref="F2318:G2318"/>
    <mergeCell ref="F2319:G2319"/>
    <mergeCell ref="F2320:G2320"/>
    <mergeCell ref="F2306:G2306"/>
    <mergeCell ref="F2307:G2307"/>
    <mergeCell ref="F2308:G2308"/>
    <mergeCell ref="F2297:G2297"/>
    <mergeCell ref="F2298:G2298"/>
    <mergeCell ref="F2304:G2304"/>
    <mergeCell ref="F2305:G2305"/>
    <mergeCell ref="I2300:J2300"/>
    <mergeCell ref="F2303:G2303"/>
    <mergeCell ref="F2398:G2398"/>
    <mergeCell ref="F2399:G2399"/>
    <mergeCell ref="F2400:G2400"/>
    <mergeCell ref="I2402:J2402"/>
    <mergeCell ref="F2395:G2395"/>
    <mergeCell ref="F2396:G2396"/>
    <mergeCell ref="F2397:G2397"/>
    <mergeCell ref="F2385:G2385"/>
    <mergeCell ref="F2369:G2369"/>
    <mergeCell ref="F2370:G2370"/>
    <mergeCell ref="F2371:G2371"/>
    <mergeCell ref="I2373:J2373"/>
    <mergeCell ref="F2376:G2376"/>
    <mergeCell ref="F2377:G2377"/>
    <mergeCell ref="F2378:G2378"/>
    <mergeCell ref="F2379:G2379"/>
    <mergeCell ref="F2380:G2380"/>
    <mergeCell ref="I2382:J2382"/>
    <mergeCell ref="F2386:G2386"/>
    <mergeCell ref="F2387:G2387"/>
    <mergeCell ref="F2388:G2388"/>
    <mergeCell ref="F2389:G2389"/>
    <mergeCell ref="F2390:G2390"/>
    <mergeCell ref="I2392:J2392"/>
    <mergeCell ref="F2474:G2474"/>
    <mergeCell ref="F2475:G2475"/>
    <mergeCell ref="I2477:J2477"/>
    <mergeCell ref="F2480:G2480"/>
    <mergeCell ref="F2466:G2466"/>
    <mergeCell ref="F2473:G2473"/>
    <mergeCell ref="F2471:G2471"/>
    <mergeCell ref="F2472:G2472"/>
    <mergeCell ref="F2456:G2456"/>
    <mergeCell ref="F2457:G2457"/>
    <mergeCell ref="F2447:G2447"/>
    <mergeCell ref="F2453:G2453"/>
    <mergeCell ref="F2454:G2454"/>
    <mergeCell ref="F2455:G2455"/>
    <mergeCell ref="I2450:J2450"/>
    <mergeCell ref="F2406:G2406"/>
    <mergeCell ref="F2407:G2407"/>
    <mergeCell ref="F2408:G2408"/>
    <mergeCell ref="F2409:G2409"/>
    <mergeCell ref="F2410:G2410"/>
    <mergeCell ref="F2430:G2430"/>
    <mergeCell ref="I2432:J2432"/>
    <mergeCell ref="F2438:G2438"/>
    <mergeCell ref="F2439:G2439"/>
    <mergeCell ref="I2441:J2441"/>
    <mergeCell ref="F2448:G2448"/>
    <mergeCell ref="I2412:J2412"/>
    <mergeCell ref="F2418:G2418"/>
    <mergeCell ref="F2419:G2419"/>
    <mergeCell ref="F2420:G2420"/>
    <mergeCell ref="I2422:J2422"/>
    <mergeCell ref="F2428:G2428"/>
    <mergeCell ref="F2507:G2507"/>
    <mergeCell ref="F2508:G2508"/>
    <mergeCell ref="F2509:G2509"/>
    <mergeCell ref="F2510:G2510"/>
    <mergeCell ref="F2511:G2511"/>
    <mergeCell ref="I2513:J2513"/>
    <mergeCell ref="F2498:G2498"/>
    <mergeCell ref="F2499:G2499"/>
    <mergeCell ref="F2500:G2500"/>
    <mergeCell ref="F2501:G2501"/>
    <mergeCell ref="F2502:G2502"/>
    <mergeCell ref="I2504:J2504"/>
    <mergeCell ref="F2489:G2489"/>
    <mergeCell ref="F2490:G2490"/>
    <mergeCell ref="F2492:G2492"/>
    <mergeCell ref="F2493:G2493"/>
    <mergeCell ref="I2495:J2495"/>
    <mergeCell ref="I2559:J2559"/>
    <mergeCell ref="F2562:G2562"/>
    <mergeCell ref="F2563:G2563"/>
    <mergeCell ref="F2553:G2553"/>
    <mergeCell ref="F2554:G2554"/>
    <mergeCell ref="F2556:G2556"/>
    <mergeCell ref="F2557:G2557"/>
    <mergeCell ref="F2555:G2555"/>
    <mergeCell ref="F2517:G2517"/>
    <mergeCell ref="F2518:G2518"/>
    <mergeCell ref="F2519:G2519"/>
    <mergeCell ref="F2520:G2520"/>
    <mergeCell ref="I2522:J2522"/>
    <mergeCell ref="F2547:G2547"/>
    <mergeCell ref="F2548:G2548"/>
    <mergeCell ref="I2550:J2550"/>
    <mergeCell ref="F2536:G2536"/>
    <mergeCell ref="F2537:G2537"/>
    <mergeCell ref="F2538:G2538"/>
    <mergeCell ref="F2539:G2539"/>
    <mergeCell ref="F2525:G2525"/>
    <mergeCell ref="F2526:G2526"/>
    <mergeCell ref="F2527:G2527"/>
    <mergeCell ref="F2528:G2528"/>
    <mergeCell ref="F2529:G2529"/>
    <mergeCell ref="I2531:J2531"/>
    <mergeCell ref="I2586:J2586"/>
    <mergeCell ref="F2589:G2589"/>
    <mergeCell ref="F2590:G2590"/>
    <mergeCell ref="F2591:G2591"/>
    <mergeCell ref="F2583:G2583"/>
    <mergeCell ref="F2584:G2584"/>
    <mergeCell ref="I2577:J2577"/>
    <mergeCell ref="F2580:G2580"/>
    <mergeCell ref="F2581:G2581"/>
    <mergeCell ref="F2582:G2582"/>
    <mergeCell ref="F2574:G2574"/>
    <mergeCell ref="F2575:G2575"/>
    <mergeCell ref="I2568:J2568"/>
    <mergeCell ref="F2571:G2571"/>
    <mergeCell ref="F2572:G2572"/>
    <mergeCell ref="F2573:G2573"/>
    <mergeCell ref="F2564:G2564"/>
    <mergeCell ref="F2565:G2565"/>
    <mergeCell ref="F2566:G2566"/>
    <mergeCell ref="I2613:J2613"/>
    <mergeCell ref="F2616:G2616"/>
    <mergeCell ref="F2617:G2617"/>
    <mergeCell ref="F2618:G2618"/>
    <mergeCell ref="F2610:G2610"/>
    <mergeCell ref="F2611:G2611"/>
    <mergeCell ref="I2604:J2604"/>
    <mergeCell ref="F2607:G2607"/>
    <mergeCell ref="F2608:G2608"/>
    <mergeCell ref="F2609:G2609"/>
    <mergeCell ref="F2601:G2601"/>
    <mergeCell ref="F2602:G2602"/>
    <mergeCell ref="I2595:J2595"/>
    <mergeCell ref="F2598:G2598"/>
    <mergeCell ref="F2599:G2599"/>
    <mergeCell ref="F2600:G2600"/>
    <mergeCell ref="F2592:G2592"/>
    <mergeCell ref="F2593:G2593"/>
    <mergeCell ref="I2640:J2640"/>
    <mergeCell ref="F2643:G2643"/>
    <mergeCell ref="F2644:G2644"/>
    <mergeCell ref="F2645:G2645"/>
    <mergeCell ref="F2637:G2637"/>
    <mergeCell ref="F2638:G2638"/>
    <mergeCell ref="I2631:J2631"/>
    <mergeCell ref="F2634:G2634"/>
    <mergeCell ref="F2635:G2635"/>
    <mergeCell ref="F2636:G2636"/>
    <mergeCell ref="F2628:G2628"/>
    <mergeCell ref="F2629:G2629"/>
    <mergeCell ref="I2622:J2622"/>
    <mergeCell ref="F2625:G2625"/>
    <mergeCell ref="F2626:G2626"/>
    <mergeCell ref="F2627:G2627"/>
    <mergeCell ref="F2619:G2619"/>
    <mergeCell ref="F2620:G2620"/>
    <mergeCell ref="I2679:J2679"/>
    <mergeCell ref="F2663:G2663"/>
    <mergeCell ref="F2664:G2664"/>
    <mergeCell ref="F2665:G2665"/>
    <mergeCell ref="F2666:G2666"/>
    <mergeCell ref="F2667:G2667"/>
    <mergeCell ref="I2669:J2669"/>
    <mergeCell ref="F2657:G2657"/>
    <mergeCell ref="F2662:G2662"/>
    <mergeCell ref="I2659:J2659"/>
    <mergeCell ref="F2655:G2655"/>
    <mergeCell ref="F2656:G2656"/>
    <mergeCell ref="I2649:J2649"/>
    <mergeCell ref="F2652:G2652"/>
    <mergeCell ref="F2653:G2653"/>
    <mergeCell ref="F2654:G2654"/>
    <mergeCell ref="F2646:G2646"/>
    <mergeCell ref="F2647:G2647"/>
    <mergeCell ref="G2702:H2702"/>
    <mergeCell ref="F2703:G2703"/>
    <mergeCell ref="F2704:G2704"/>
    <mergeCell ref="F2705:G2705"/>
    <mergeCell ref="F2692:G2692"/>
    <mergeCell ref="F2693:G2693"/>
    <mergeCell ref="F2682:G2682"/>
    <mergeCell ref="F2683:G2683"/>
    <mergeCell ref="F2684:G2684"/>
    <mergeCell ref="F2685:G2685"/>
    <mergeCell ref="F2686:G2686"/>
    <mergeCell ref="F2687:G2687"/>
    <mergeCell ref="F2672:G2672"/>
    <mergeCell ref="F2673:G2673"/>
    <mergeCell ref="F2674:G2674"/>
    <mergeCell ref="F2675:G2675"/>
    <mergeCell ref="F2676:G2676"/>
    <mergeCell ref="F2677:G2677"/>
    <mergeCell ref="F2726:G2726"/>
    <mergeCell ref="F2727:G2727"/>
    <mergeCell ref="F2728:G2728"/>
    <mergeCell ref="B2729:K2729"/>
    <mergeCell ref="F2730:G2730"/>
    <mergeCell ref="F2731:G2731"/>
    <mergeCell ref="I2733:J2733"/>
    <mergeCell ref="F2739:G2739"/>
    <mergeCell ref="F2740:G2740"/>
    <mergeCell ref="F2717:G2717"/>
    <mergeCell ref="F2719:G2719"/>
    <mergeCell ref="F2720:G2720"/>
    <mergeCell ref="I2722:J2722"/>
    <mergeCell ref="F2725:G2725"/>
    <mergeCell ref="F2708:G2708"/>
    <mergeCell ref="F2709:G2709"/>
    <mergeCell ref="F2716:G2716"/>
    <mergeCell ref="F2780:G2780"/>
    <mergeCell ref="F2781:G2781"/>
    <mergeCell ref="F2782:G2782"/>
    <mergeCell ref="F2776:G2776"/>
    <mergeCell ref="F2777:G2777"/>
    <mergeCell ref="F2778:G2778"/>
    <mergeCell ref="F2779:G2779"/>
    <mergeCell ref="F2768:G2768"/>
    <mergeCell ref="F2769:G2769"/>
    <mergeCell ref="F2770:G2770"/>
    <mergeCell ref="F2771:G2771"/>
    <mergeCell ref="I2773:J2773"/>
    <mergeCell ref="F2759:G2759"/>
    <mergeCell ref="F2765:G2765"/>
    <mergeCell ref="F2766:G2766"/>
    <mergeCell ref="F2767:G2767"/>
    <mergeCell ref="F2764:G2764"/>
    <mergeCell ref="F2811:G2811"/>
    <mergeCell ref="F2817:G2817"/>
    <mergeCell ref="F2818:G2818"/>
    <mergeCell ref="B2810:K2810"/>
    <mergeCell ref="F2812:G2812"/>
    <mergeCell ref="I2814:J2814"/>
    <mergeCell ref="F2801:G2801"/>
    <mergeCell ref="F2807:G2807"/>
    <mergeCell ref="F2808:G2808"/>
    <mergeCell ref="F2809:G2809"/>
    <mergeCell ref="F2806:G2806"/>
    <mergeCell ref="F2796:G2796"/>
    <mergeCell ref="F2797:G2797"/>
    <mergeCell ref="F2798:G2798"/>
    <mergeCell ref="F2799:G2799"/>
    <mergeCell ref="F2800:G2800"/>
    <mergeCell ref="F2787:G2787"/>
    <mergeCell ref="F2788:G2788"/>
    <mergeCell ref="F2837:G2837"/>
    <mergeCell ref="F2838:G2838"/>
    <mergeCell ref="F2843:G2843"/>
    <mergeCell ref="F2844:G2844"/>
    <mergeCell ref="F2845:G2845"/>
    <mergeCell ref="F2839:G2839"/>
    <mergeCell ref="F2840:G2840"/>
    <mergeCell ref="F2841:G2841"/>
    <mergeCell ref="F2842:G2842"/>
    <mergeCell ref="F2828:G2828"/>
    <mergeCell ref="F2829:G2829"/>
    <mergeCell ref="I2831:J2831"/>
    <mergeCell ref="F2835:G2835"/>
    <mergeCell ref="F2836:G2836"/>
    <mergeCell ref="G2834:H2834"/>
    <mergeCell ref="F2819:G2819"/>
    <mergeCell ref="F2825:G2825"/>
    <mergeCell ref="F2826:G2826"/>
    <mergeCell ref="F2827:G2827"/>
    <mergeCell ref="I2821:J2821"/>
    <mergeCell ref="F2824:G2824"/>
    <mergeCell ref="F2910:G2910"/>
    <mergeCell ref="F2911:G2911"/>
    <mergeCell ref="F2907:G2907"/>
    <mergeCell ref="F2908:G2908"/>
    <mergeCell ref="F2909:G2909"/>
    <mergeCell ref="I2913:J2913"/>
    <mergeCell ref="F2901:G2901"/>
    <mergeCell ref="F2902:G2902"/>
    <mergeCell ref="F2903:G2903"/>
    <mergeCell ref="F2904:G2904"/>
    <mergeCell ref="F2905:G2905"/>
    <mergeCell ref="F2872:G2872"/>
    <mergeCell ref="F2866:G2866"/>
    <mergeCell ref="I2868:J2868"/>
    <mergeCell ref="F2855:G2855"/>
    <mergeCell ref="F2856:G2856"/>
    <mergeCell ref="F2861:G2861"/>
    <mergeCell ref="F2862:G2862"/>
    <mergeCell ref="F2863:G2863"/>
    <mergeCell ref="F2857:G2857"/>
    <mergeCell ref="F2858:G2858"/>
    <mergeCell ref="F2859:G2859"/>
    <mergeCell ref="F2860:G2860"/>
    <mergeCell ref="I2894:J2894"/>
    <mergeCell ref="F2897:G2897"/>
    <mergeCell ref="F2898:G2898"/>
    <mergeCell ref="F2899:G2899"/>
    <mergeCell ref="F2900:G2900"/>
    <mergeCell ref="F2906:G2906"/>
    <mergeCell ref="F2880:G2880"/>
    <mergeCell ref="I2882:J2882"/>
    <mergeCell ref="F2886:G2886"/>
    <mergeCell ref="F2945:G2945"/>
    <mergeCell ref="F2946:G2946"/>
    <mergeCell ref="F2947:G2947"/>
    <mergeCell ref="I2949:J2949"/>
    <mergeCell ref="F2933:G2933"/>
    <mergeCell ref="F2934:G2934"/>
    <mergeCell ref="F2938:G2938"/>
    <mergeCell ref="F2939:G2939"/>
    <mergeCell ref="I2941:J2941"/>
    <mergeCell ref="F2924:G2924"/>
    <mergeCell ref="F2925:G2925"/>
    <mergeCell ref="F2931:G2931"/>
    <mergeCell ref="F2932:G2932"/>
    <mergeCell ref="F2920:G2920"/>
    <mergeCell ref="F2921:G2921"/>
    <mergeCell ref="F2923:G2923"/>
    <mergeCell ref="F2916:G2916"/>
    <mergeCell ref="F2917:G2917"/>
    <mergeCell ref="F2918:G2918"/>
    <mergeCell ref="F2919:G2919"/>
    <mergeCell ref="F3013:G3013"/>
    <mergeCell ref="F3014:G3014"/>
    <mergeCell ref="F3015:G3015"/>
    <mergeCell ref="F3012:G3012"/>
    <mergeCell ref="F3016:G3016"/>
    <mergeCell ref="F3017:G3017"/>
    <mergeCell ref="F3007:G3007"/>
    <mergeCell ref="F2993:G2993"/>
    <mergeCell ref="F2998:G2998"/>
    <mergeCell ref="F2994:G2994"/>
    <mergeCell ref="F2995:G2995"/>
    <mergeCell ref="F2996:G2996"/>
    <mergeCell ref="F2997:G2997"/>
    <mergeCell ref="F2984:G2984"/>
    <mergeCell ref="F2987:G2987"/>
    <mergeCell ref="F2988:G2988"/>
    <mergeCell ref="I2990:J2990"/>
    <mergeCell ref="I3000:J3000"/>
    <mergeCell ref="F3003:G3003"/>
    <mergeCell ref="F3004:G3004"/>
    <mergeCell ref="F3005:G3005"/>
    <mergeCell ref="F3006:G3006"/>
    <mergeCell ref="I3009:J3009"/>
    <mergeCell ref="F3093:G3093"/>
    <mergeCell ref="F3087:G3087"/>
    <mergeCell ref="F3088:G3088"/>
    <mergeCell ref="F3085:G3085"/>
    <mergeCell ref="F3086:G3086"/>
    <mergeCell ref="I3090:J3090"/>
    <mergeCell ref="F3078:G3078"/>
    <mergeCell ref="F3079:G3079"/>
    <mergeCell ref="F3069:G3069"/>
    <mergeCell ref="F3070:G3070"/>
    <mergeCell ref="F3068:G3068"/>
    <mergeCell ref="F3059:G3059"/>
    <mergeCell ref="F3060:G3060"/>
    <mergeCell ref="F3061:G3061"/>
    <mergeCell ref="F3067:G3067"/>
    <mergeCell ref="F3050:G3050"/>
    <mergeCell ref="F3051:G3051"/>
    <mergeCell ref="I3053:J3053"/>
    <mergeCell ref="F3057:G3057"/>
    <mergeCell ref="F3058:G3058"/>
    <mergeCell ref="I3072:J3072"/>
    <mergeCell ref="F3075:G3075"/>
    <mergeCell ref="F3076:G3076"/>
    <mergeCell ref="F3077:G3077"/>
    <mergeCell ref="I3081:J3081"/>
    <mergeCell ref="F3084:G3084"/>
    <mergeCell ref="F3113:G3113"/>
    <mergeCell ref="F3121:G3121"/>
    <mergeCell ref="F3114:G3114"/>
    <mergeCell ref="F3115:G3115"/>
    <mergeCell ref="F3116:G3116"/>
    <mergeCell ref="I3118:J3118"/>
    <mergeCell ref="F3111:G3111"/>
    <mergeCell ref="F3112:G3112"/>
    <mergeCell ref="I3108:J3108"/>
    <mergeCell ref="I3099:J3099"/>
    <mergeCell ref="F3103:G3103"/>
    <mergeCell ref="F3104:G3104"/>
    <mergeCell ref="F3105:G3105"/>
    <mergeCell ref="F3106:G3106"/>
    <mergeCell ref="F3102:G3102"/>
    <mergeCell ref="F3094:G3094"/>
    <mergeCell ref="F3095:G3095"/>
    <mergeCell ref="F3096:G3096"/>
    <mergeCell ref="F3097:G3097"/>
    <mergeCell ref="F3143:G3143"/>
    <mergeCell ref="I3145:J3145"/>
    <mergeCell ref="F3150:G3150"/>
    <mergeCell ref="F3151:G3151"/>
    <mergeCell ref="F3140:G3140"/>
    <mergeCell ref="F3141:G3141"/>
    <mergeCell ref="F3142:G3142"/>
    <mergeCell ref="F3134:G3134"/>
    <mergeCell ref="F3135:G3135"/>
    <mergeCell ref="I3128:J3128"/>
    <mergeCell ref="F3131:G3131"/>
    <mergeCell ref="F3132:G3132"/>
    <mergeCell ref="F3133:G3133"/>
    <mergeCell ref="F3122:G3122"/>
    <mergeCell ref="F3123:G3123"/>
    <mergeCell ref="F3124:G3124"/>
    <mergeCell ref="F3126:G3126"/>
    <mergeCell ref="F3125:G3125"/>
    <mergeCell ref="I3137:J3137"/>
    <mergeCell ref="F3148:G3148"/>
    <mergeCell ref="F3149:G3149"/>
    <mergeCell ref="F3186:G3186"/>
    <mergeCell ref="F3187:G3187"/>
    <mergeCell ref="F3170:G3170"/>
    <mergeCell ref="F3171:G3171"/>
    <mergeCell ref="F3172:G3172"/>
    <mergeCell ref="F3173:G3173"/>
    <mergeCell ref="F3174:G3174"/>
    <mergeCell ref="F3175:G3175"/>
    <mergeCell ref="F3176:G3176"/>
    <mergeCell ref="F3161:G3161"/>
    <mergeCell ref="F3168:G3168"/>
    <mergeCell ref="F3169:G3169"/>
    <mergeCell ref="I3163:J3163"/>
    <mergeCell ref="F3166:G3166"/>
    <mergeCell ref="F3167:G3167"/>
    <mergeCell ref="F3152:G3152"/>
    <mergeCell ref="F3159:G3159"/>
    <mergeCell ref="F3160:G3160"/>
    <mergeCell ref="I3178:J3178"/>
    <mergeCell ref="G3181:H3181"/>
    <mergeCell ref="G3182:H3182"/>
    <mergeCell ref="G3183:H3183"/>
    <mergeCell ref="F3184:G3184"/>
    <mergeCell ref="F3185:G3185"/>
    <mergeCell ref="I3154:J3154"/>
    <mergeCell ref="F3157:G3157"/>
    <mergeCell ref="F3158:G3158"/>
    <mergeCell ref="F3206:G3206"/>
    <mergeCell ref="F3213:G3213"/>
    <mergeCell ref="F3214:G3214"/>
    <mergeCell ref="I3208:J3208"/>
    <mergeCell ref="F3211:G3211"/>
    <mergeCell ref="F3212:G3212"/>
    <mergeCell ref="F3197:G3197"/>
    <mergeCell ref="F3204:G3204"/>
    <mergeCell ref="F3205:G3205"/>
    <mergeCell ref="I3199:J3199"/>
    <mergeCell ref="F3202:G3202"/>
    <mergeCell ref="F3203:G3203"/>
    <mergeCell ref="F3188:G3188"/>
    <mergeCell ref="F3195:G3195"/>
    <mergeCell ref="F3196:G3196"/>
    <mergeCell ref="I3190:J3190"/>
    <mergeCell ref="F3193:G3193"/>
    <mergeCell ref="F3194:G3194"/>
    <mergeCell ref="F3277:G3277"/>
    <mergeCell ref="F3223:G3223"/>
    <mergeCell ref="I3217:J3217"/>
    <mergeCell ref="F3220:G3220"/>
    <mergeCell ref="F3221:G3221"/>
    <mergeCell ref="F3233:G3233"/>
    <mergeCell ref="F3241:G3241"/>
    <mergeCell ref="I3235:J3235"/>
    <mergeCell ref="F3238:G3238"/>
    <mergeCell ref="F3239:G3239"/>
    <mergeCell ref="F3240:G3240"/>
    <mergeCell ref="F3224:G3224"/>
    <mergeCell ref="F3232:G3232"/>
    <mergeCell ref="I3226:J3226"/>
    <mergeCell ref="F3229:G3229"/>
    <mergeCell ref="F3230:G3230"/>
    <mergeCell ref="F3231:G3231"/>
    <mergeCell ref="F3405:G3405"/>
    <mergeCell ref="F3406:G3406"/>
    <mergeCell ref="F3396:G3396"/>
    <mergeCell ref="F3397:G3397"/>
    <mergeCell ref="F3398:G3398"/>
    <mergeCell ref="F3399:G3399"/>
    <mergeCell ref="F3387:G3387"/>
    <mergeCell ref="F3388:G3388"/>
    <mergeCell ref="F3389:G3389"/>
    <mergeCell ref="F3390:G3390"/>
    <mergeCell ref="F3378:G3378"/>
    <mergeCell ref="F3380:G3380"/>
    <mergeCell ref="F3381:G3381"/>
    <mergeCell ref="B3379:K3379"/>
    <mergeCell ref="F3368:G3368"/>
    <mergeCell ref="F3369:G3369"/>
    <mergeCell ref="F3370:G3370"/>
    <mergeCell ref="I3383:J3383"/>
    <mergeCell ref="F3386:G3386"/>
    <mergeCell ref="I3392:J3392"/>
    <mergeCell ref="F3395:G3395"/>
    <mergeCell ref="I3401:J3401"/>
    <mergeCell ref="F3404:G3404"/>
    <mergeCell ref="F3428:G3428"/>
    <mergeCell ref="F3430:G3430"/>
    <mergeCell ref="F3435:G3435"/>
    <mergeCell ref="F3436:G3436"/>
    <mergeCell ref="F3426:G3426"/>
    <mergeCell ref="F3427:G3427"/>
    <mergeCell ref="I3419:J3419"/>
    <mergeCell ref="F3422:G3422"/>
    <mergeCell ref="F3423:G3423"/>
    <mergeCell ref="F3424:G3424"/>
    <mergeCell ref="F3416:G3416"/>
    <mergeCell ref="F3417:G3417"/>
    <mergeCell ref="I3410:J3410"/>
    <mergeCell ref="F3413:G3413"/>
    <mergeCell ref="F3414:G3414"/>
    <mergeCell ref="F3415:G3415"/>
    <mergeCell ref="F3407:G3407"/>
    <mergeCell ref="F3408:G3408"/>
    <mergeCell ref="F3425:G3425"/>
    <mergeCell ref="B3429:K3429"/>
    <mergeCell ref="F3431:G3431"/>
    <mergeCell ref="F3432:G3432"/>
    <mergeCell ref="F3433:G3433"/>
    <mergeCell ref="F3434:G3434"/>
    <mergeCell ref="F3455:G3455"/>
    <mergeCell ref="F3456:G3456"/>
    <mergeCell ref="F3457:G3457"/>
    <mergeCell ref="I3459:J3459"/>
    <mergeCell ref="F3463:G3463"/>
    <mergeCell ref="G3462:H3462"/>
    <mergeCell ref="F3446:G3446"/>
    <mergeCell ref="F3447:G3447"/>
    <mergeCell ref="F3448:G3448"/>
    <mergeCell ref="I3450:J3450"/>
    <mergeCell ref="F3453:G3453"/>
    <mergeCell ref="F3454:G3454"/>
    <mergeCell ref="F3437:G3437"/>
    <mergeCell ref="F3438:G3438"/>
    <mergeCell ref="F3439:G3439"/>
    <mergeCell ref="I3441:J3441"/>
    <mergeCell ref="F3444:G3444"/>
    <mergeCell ref="F3445:G3445"/>
    <mergeCell ref="F3482:G3482"/>
    <mergeCell ref="F3483:G3483"/>
    <mergeCell ref="F3484:G3484"/>
    <mergeCell ref="F3485:G3485"/>
    <mergeCell ref="I3487:J3487"/>
    <mergeCell ref="F3490:G3490"/>
    <mergeCell ref="F3473:G3473"/>
    <mergeCell ref="F3474:G3474"/>
    <mergeCell ref="F3475:G3475"/>
    <mergeCell ref="F3481:G3481"/>
    <mergeCell ref="F3476:G3476"/>
    <mergeCell ref="I3478:J3478"/>
    <mergeCell ref="F3464:G3464"/>
    <mergeCell ref="F3465:G3465"/>
    <mergeCell ref="F3466:G3466"/>
    <mergeCell ref="F3472:G3472"/>
    <mergeCell ref="F3467:G3467"/>
    <mergeCell ref="I3469:J3469"/>
    <mergeCell ref="F3509:G3509"/>
    <mergeCell ref="F3510:G3510"/>
    <mergeCell ref="F3511:G3511"/>
    <mergeCell ref="F3512:G3512"/>
    <mergeCell ref="F3513:G3513"/>
    <mergeCell ref="I3515:J3515"/>
    <mergeCell ref="F3500:G3500"/>
    <mergeCell ref="F3501:G3501"/>
    <mergeCell ref="F3502:G3502"/>
    <mergeCell ref="F3503:G3503"/>
    <mergeCell ref="F3504:G3504"/>
    <mergeCell ref="I3506:J3506"/>
    <mergeCell ref="F3491:G3491"/>
    <mergeCell ref="F3492:G3492"/>
    <mergeCell ref="F3493:G3493"/>
    <mergeCell ref="F3494:G3494"/>
    <mergeCell ref="F3495:G3495"/>
    <mergeCell ref="I3497:J3497"/>
    <mergeCell ref="F3533:G3533"/>
    <mergeCell ref="I3535:J3535"/>
    <mergeCell ref="F3538:G3538"/>
    <mergeCell ref="F3539:G3539"/>
    <mergeCell ref="F3540:G3540"/>
    <mergeCell ref="F3541:G3541"/>
    <mergeCell ref="F3529:G3529"/>
    <mergeCell ref="F3530:G3530"/>
    <mergeCell ref="F3531:G3531"/>
    <mergeCell ref="F3532:G3532"/>
    <mergeCell ref="I3525:J3525"/>
    <mergeCell ref="F3528:G3528"/>
    <mergeCell ref="F3520:G3520"/>
    <mergeCell ref="F3521:G3521"/>
    <mergeCell ref="F3522:G3522"/>
    <mergeCell ref="F3523:G3523"/>
    <mergeCell ref="F3518:G3518"/>
    <mergeCell ref="F3519:G3519"/>
    <mergeCell ref="F3574:G3574"/>
    <mergeCell ref="F3575:G3575"/>
    <mergeCell ref="F3576:G3576"/>
    <mergeCell ref="F3577:G3577"/>
    <mergeCell ref="F3560:G3560"/>
    <mergeCell ref="I3562:J3562"/>
    <mergeCell ref="F3565:G3565"/>
    <mergeCell ref="F3566:G3566"/>
    <mergeCell ref="F3567:G3567"/>
    <mergeCell ref="F3568:G3568"/>
    <mergeCell ref="F3551:G3551"/>
    <mergeCell ref="I3553:J3553"/>
    <mergeCell ref="F3556:G3556"/>
    <mergeCell ref="F3557:G3557"/>
    <mergeCell ref="F3558:G3558"/>
    <mergeCell ref="F3559:G3559"/>
    <mergeCell ref="F3542:G3542"/>
    <mergeCell ref="I3544:J3544"/>
    <mergeCell ref="F3547:G3547"/>
    <mergeCell ref="F3548:G3548"/>
    <mergeCell ref="F3549:G3549"/>
    <mergeCell ref="F3550:G3550"/>
    <mergeCell ref="F3619:G3619"/>
    <mergeCell ref="F3620:G3620"/>
    <mergeCell ref="F3617:G3617"/>
    <mergeCell ref="F3618:G3618"/>
    <mergeCell ref="I3622:J3622"/>
    <mergeCell ref="F3610:G3610"/>
    <mergeCell ref="F3611:G3611"/>
    <mergeCell ref="F3596:G3596"/>
    <mergeCell ref="F3601:G3601"/>
    <mergeCell ref="F3602:G3602"/>
    <mergeCell ref="F3597:G3597"/>
    <mergeCell ref="B3598:K3598"/>
    <mergeCell ref="F3599:G3599"/>
    <mergeCell ref="F3600:G3600"/>
    <mergeCell ref="I3604:J3604"/>
    <mergeCell ref="F3607:G3607"/>
    <mergeCell ref="F3608:G3608"/>
    <mergeCell ref="F3609:G3609"/>
    <mergeCell ref="I3613:J3613"/>
    <mergeCell ref="F3616:G3616"/>
    <mergeCell ref="F3646:G3646"/>
    <mergeCell ref="F3647:G3647"/>
    <mergeCell ref="F3643:G3643"/>
    <mergeCell ref="F3644:G3644"/>
    <mergeCell ref="F3645:G3645"/>
    <mergeCell ref="I3649:J3649"/>
    <mergeCell ref="F3637:G3637"/>
    <mergeCell ref="F3638:G3638"/>
    <mergeCell ref="F3634:G3634"/>
    <mergeCell ref="F3635:G3635"/>
    <mergeCell ref="F3636:G3636"/>
    <mergeCell ref="I3640:J3640"/>
    <mergeCell ref="F3628:G3628"/>
    <mergeCell ref="F3629:G3629"/>
    <mergeCell ref="F3625:G3625"/>
    <mergeCell ref="F3626:G3626"/>
    <mergeCell ref="F3627:G3627"/>
    <mergeCell ref="I3631:J3631"/>
    <mergeCell ref="F3673:G3673"/>
    <mergeCell ref="F3674:G3674"/>
    <mergeCell ref="F3670:G3670"/>
    <mergeCell ref="F3671:G3671"/>
    <mergeCell ref="F3672:G3672"/>
    <mergeCell ref="I3676:J3676"/>
    <mergeCell ref="F3664:G3664"/>
    <mergeCell ref="F3665:G3665"/>
    <mergeCell ref="F3661:G3661"/>
    <mergeCell ref="F3662:G3662"/>
    <mergeCell ref="F3663:G3663"/>
    <mergeCell ref="I3667:J3667"/>
    <mergeCell ref="F3655:G3655"/>
    <mergeCell ref="F3656:G3656"/>
    <mergeCell ref="F3652:G3652"/>
    <mergeCell ref="F3653:G3653"/>
    <mergeCell ref="F3654:G3654"/>
    <mergeCell ref="I3658:J3658"/>
    <mergeCell ref="F3697:G3697"/>
    <mergeCell ref="F3698:G3698"/>
    <mergeCell ref="F3699:G3699"/>
    <mergeCell ref="F3700:G3700"/>
    <mergeCell ref="G3726:J3726"/>
    <mergeCell ref="B3729:F3729"/>
    <mergeCell ref="G3729:J3729"/>
    <mergeCell ref="I3739:J3739"/>
    <mergeCell ref="F3742:G3742"/>
    <mergeCell ref="F3743:G3743"/>
    <mergeCell ref="F3744:G3744"/>
    <mergeCell ref="F3745:G3745"/>
    <mergeCell ref="F3683:G3683"/>
    <mergeCell ref="F3679:G3679"/>
    <mergeCell ref="F3680:G3680"/>
    <mergeCell ref="F3681:G3681"/>
    <mergeCell ref="F3682:G3682"/>
    <mergeCell ref="F3762:G3762"/>
    <mergeCell ref="F3755:G3755"/>
    <mergeCell ref="F3756:G3756"/>
    <mergeCell ref="F3752:G3752"/>
    <mergeCell ref="F3753:G3753"/>
    <mergeCell ref="F3754:G3754"/>
    <mergeCell ref="F3746:G3746"/>
    <mergeCell ref="F3747:G3747"/>
    <mergeCell ref="B3731:F3731"/>
    <mergeCell ref="G3731:J3731"/>
    <mergeCell ref="B3732:F3732"/>
    <mergeCell ref="G3732:J3732"/>
    <mergeCell ref="B3730:F3730"/>
    <mergeCell ref="G3730:J3730"/>
    <mergeCell ref="F3719:G3719"/>
    <mergeCell ref="F3715:G3715"/>
    <mergeCell ref="F3716:G3716"/>
    <mergeCell ref="F3717:G3717"/>
    <mergeCell ref="F3718:G3718"/>
    <mergeCell ref="I3749:J3749"/>
    <mergeCell ref="B3733:F3733"/>
    <mergeCell ref="G3733:J3733"/>
    <mergeCell ref="B3734:F3734"/>
    <mergeCell ref="H3735:J3735"/>
    <mergeCell ref="H3736:J3736"/>
    <mergeCell ref="B3737:F3737"/>
    <mergeCell ref="G3737:J3737"/>
    <mergeCell ref="F3761:G3761"/>
    <mergeCell ref="F3818:G3818"/>
    <mergeCell ref="I3815:J3815"/>
    <mergeCell ref="F3819:G3819"/>
    <mergeCell ref="F3820:G3820"/>
    <mergeCell ref="F3821:G3821"/>
    <mergeCell ref="F3809:G3809"/>
    <mergeCell ref="F3797:G3797"/>
    <mergeCell ref="F3798:G3798"/>
    <mergeCell ref="F3799:G3799"/>
    <mergeCell ref="B3800:K3800"/>
    <mergeCell ref="F3801:G3801"/>
    <mergeCell ref="F3802:G3802"/>
    <mergeCell ref="F3803:G3803"/>
    <mergeCell ref="F3788:G3788"/>
    <mergeCell ref="F3789:G3789"/>
    <mergeCell ref="F3796:G3796"/>
    <mergeCell ref="I3791:J3791"/>
    <mergeCell ref="F3794:G3794"/>
    <mergeCell ref="F3795:G3795"/>
    <mergeCell ref="F3804:G3804"/>
    <mergeCell ref="I3806:J3806"/>
    <mergeCell ref="F3810:G3810"/>
    <mergeCell ref="F3811:G3811"/>
    <mergeCell ref="F3812:G3812"/>
    <mergeCell ref="F3813:G3813"/>
    <mergeCell ref="F3929:G3929"/>
    <mergeCell ref="F3917:G3917"/>
    <mergeCell ref="F3918:G3918"/>
    <mergeCell ref="F3908:G3908"/>
    <mergeCell ref="F3909:G3909"/>
    <mergeCell ref="F3910:G3910"/>
    <mergeCell ref="F3911:G3911"/>
    <mergeCell ref="F3899:G3899"/>
    <mergeCell ref="F3900:G3900"/>
    <mergeCell ref="F3890:G3890"/>
    <mergeCell ref="F3891:G3891"/>
    <mergeCell ref="F3892:G3892"/>
    <mergeCell ref="F3893:G3893"/>
    <mergeCell ref="F3881:G3881"/>
    <mergeCell ref="F3882:G3882"/>
    <mergeCell ref="F3872:G3872"/>
    <mergeCell ref="F3873:G3873"/>
    <mergeCell ref="F3874:G3874"/>
    <mergeCell ref="F3875:G3875"/>
    <mergeCell ref="F3912:G3912"/>
    <mergeCell ref="F3960:G3960"/>
    <mergeCell ref="F3961:G3961"/>
    <mergeCell ref="F3962:G3962"/>
    <mergeCell ref="F3963:G3963"/>
    <mergeCell ref="F3951:G3951"/>
    <mergeCell ref="F3952:G3952"/>
    <mergeCell ref="F3953:G3953"/>
    <mergeCell ref="F3954:G3954"/>
    <mergeCell ref="F3955:G3955"/>
    <mergeCell ref="F3975:G3975"/>
    <mergeCell ref="I3977:J3977"/>
    <mergeCell ref="F3982:G3982"/>
    <mergeCell ref="F3983:G3983"/>
    <mergeCell ref="F3984:G3984"/>
    <mergeCell ref="F3985:G3985"/>
    <mergeCell ref="I3957:J3957"/>
    <mergeCell ref="F3964:G3964"/>
    <mergeCell ref="F3965:G3965"/>
    <mergeCell ref="I3967:J3967"/>
    <mergeCell ref="F3973:G3973"/>
    <mergeCell ref="F3974:G3974"/>
    <mergeCell ref="F4032:G4032"/>
    <mergeCell ref="F4033:G4033"/>
    <mergeCell ref="F4020:G4020"/>
    <mergeCell ref="F4021:G4021"/>
    <mergeCell ref="F4022:G4022"/>
    <mergeCell ref="F4023:G4023"/>
    <mergeCell ref="F4024:G4024"/>
    <mergeCell ref="F4025:G4025"/>
    <mergeCell ref="I4045:J4045"/>
    <mergeCell ref="F3990:G3990"/>
    <mergeCell ref="I3987:J3987"/>
    <mergeCell ref="F3991:G3991"/>
    <mergeCell ref="F3992:G3992"/>
    <mergeCell ref="F3980:G3980"/>
    <mergeCell ref="F3981:G3981"/>
    <mergeCell ref="F3970:G3970"/>
    <mergeCell ref="F3971:G3971"/>
    <mergeCell ref="F3972:G3972"/>
    <mergeCell ref="F4004:G4004"/>
    <mergeCell ref="F4005:G4005"/>
    <mergeCell ref="F3995:G3995"/>
    <mergeCell ref="I4101:J4101"/>
    <mergeCell ref="F4104:G4104"/>
    <mergeCell ref="F4105:G4105"/>
    <mergeCell ref="F4106:G4106"/>
    <mergeCell ref="F4107:G4107"/>
    <mergeCell ref="F4080:G4080"/>
    <mergeCell ref="I4083:J4083"/>
    <mergeCell ref="F4086:G4086"/>
    <mergeCell ref="F4087:G4087"/>
    <mergeCell ref="F4088:G4088"/>
    <mergeCell ref="F4089:G4089"/>
    <mergeCell ref="F4062:G4062"/>
    <mergeCell ref="I4064:J4064"/>
    <mergeCell ref="F4068:G4068"/>
    <mergeCell ref="F4069:G4069"/>
    <mergeCell ref="F4070:G4070"/>
    <mergeCell ref="F4071:G4071"/>
    <mergeCell ref="F4126:G4126"/>
    <mergeCell ref="F4117:G4117"/>
    <mergeCell ref="I4110:J4110"/>
    <mergeCell ref="F4113:G4113"/>
    <mergeCell ref="F4114:G4114"/>
    <mergeCell ref="F4115:G4115"/>
    <mergeCell ref="B4142:F4142"/>
    <mergeCell ref="H4143:J4143"/>
    <mergeCell ref="B4144:F4144"/>
    <mergeCell ref="G4144:J4144"/>
    <mergeCell ref="B4145:F4145"/>
    <mergeCell ref="H4146:J4146"/>
    <mergeCell ref="B4139:F4139"/>
    <mergeCell ref="G4139:J4139"/>
    <mergeCell ref="B4140:F4140"/>
    <mergeCell ref="G4140:J4140"/>
    <mergeCell ref="B4141:F4141"/>
    <mergeCell ref="G4141:J4141"/>
    <mergeCell ref="F4154:G4154"/>
    <mergeCell ref="F4155:G4155"/>
    <mergeCell ref="F4156:G4156"/>
    <mergeCell ref="F4162:G4162"/>
    <mergeCell ref="I4158:J4158"/>
    <mergeCell ref="F4161:G4161"/>
    <mergeCell ref="F4153:G4153"/>
    <mergeCell ref="B4147:F4147"/>
    <mergeCell ref="G4147:J4147"/>
    <mergeCell ref="I4149:J4149"/>
    <mergeCell ref="F4152:G4152"/>
    <mergeCell ref="B4137:F4137"/>
    <mergeCell ref="G4137:J4137"/>
    <mergeCell ref="B4138:F4138"/>
    <mergeCell ref="G4138:J4138"/>
    <mergeCell ref="F4127:G4127"/>
    <mergeCell ref="I4129:J4129"/>
    <mergeCell ref="F4132:G4132"/>
    <mergeCell ref="F4133:G4133"/>
    <mergeCell ref="G4134:J4134"/>
    <mergeCell ref="F4192:G4192"/>
    <mergeCell ref="F4193:G4193"/>
    <mergeCell ref="F4194:G4194"/>
    <mergeCell ref="F4195:G4195"/>
    <mergeCell ref="F4182:G4182"/>
    <mergeCell ref="F4184:G4184"/>
    <mergeCell ref="F4185:G4185"/>
    <mergeCell ref="F4186:G4186"/>
    <mergeCell ref="F4172:G4172"/>
    <mergeCell ref="I4174:J4174"/>
    <mergeCell ref="F4177:G4177"/>
    <mergeCell ref="F4178:G4178"/>
    <mergeCell ref="F4179:G4179"/>
    <mergeCell ref="F4163:G4163"/>
    <mergeCell ref="F4164:G4164"/>
    <mergeCell ref="F4165:G4165"/>
    <mergeCell ref="F4171:G4171"/>
    <mergeCell ref="I4167:J4167"/>
    <mergeCell ref="F4170:G4170"/>
    <mergeCell ref="F4218:G4218"/>
    <mergeCell ref="F4219:G4219"/>
    <mergeCell ref="F4220:G4220"/>
    <mergeCell ref="F4216:G4216"/>
    <mergeCell ref="F4217:G4217"/>
    <mergeCell ref="I4222:J4222"/>
    <mergeCell ref="F4209:G4209"/>
    <mergeCell ref="F4210:G4210"/>
    <mergeCell ref="F4211:G4211"/>
    <mergeCell ref="F4207:G4207"/>
    <mergeCell ref="F4208:G4208"/>
    <mergeCell ref="I4213:J4213"/>
    <mergeCell ref="F4200:G4200"/>
    <mergeCell ref="F4201:G4201"/>
    <mergeCell ref="F4202:G4202"/>
    <mergeCell ref="F4197:G4197"/>
    <mergeCell ref="B4198:K4198"/>
    <mergeCell ref="F4199:G4199"/>
    <mergeCell ref="I4204:J4204"/>
    <mergeCell ref="F4236:G4236"/>
    <mergeCell ref="F4237:G4237"/>
    <mergeCell ref="F4238:G4238"/>
    <mergeCell ref="I4276:J4276"/>
    <mergeCell ref="F4263:G4263"/>
    <mergeCell ref="F4264:G4264"/>
    <mergeCell ref="F4265:G4265"/>
    <mergeCell ref="F4261:G4261"/>
    <mergeCell ref="F4234:G4234"/>
    <mergeCell ref="F4235:G4235"/>
    <mergeCell ref="I4240:J4240"/>
    <mergeCell ref="F4227:G4227"/>
    <mergeCell ref="F4228:G4228"/>
    <mergeCell ref="F4229:G4229"/>
    <mergeCell ref="F4225:G4225"/>
    <mergeCell ref="F4226:G4226"/>
    <mergeCell ref="I4231:J4231"/>
    <mergeCell ref="F4367:G4367"/>
    <mergeCell ref="F4292:G4292"/>
    <mergeCell ref="F4283:G4283"/>
    <mergeCell ref="F4262:G4262"/>
    <mergeCell ref="I4267:J4267"/>
    <mergeCell ref="F4254:G4254"/>
    <mergeCell ref="F4255:G4255"/>
    <mergeCell ref="F4256:G4256"/>
    <mergeCell ref="F4252:G4252"/>
    <mergeCell ref="F4253:G4253"/>
    <mergeCell ref="I4258:J4258"/>
    <mergeCell ref="F4245:G4245"/>
    <mergeCell ref="F4246:G4246"/>
    <mergeCell ref="F4247:G4247"/>
    <mergeCell ref="F4243:G4243"/>
    <mergeCell ref="F4244:G4244"/>
    <mergeCell ref="I4249:J4249"/>
    <mergeCell ref="F4334:G4334"/>
    <mergeCell ref="F4335:G4335"/>
    <mergeCell ref="F4336:G4336"/>
    <mergeCell ref="F4328:G4328"/>
    <mergeCell ref="F4319:G4319"/>
    <mergeCell ref="F4315:G4315"/>
    <mergeCell ref="F4316:G4316"/>
    <mergeCell ref="F4317:G4317"/>
    <mergeCell ref="F4318:G4318"/>
    <mergeCell ref="F4310:G4310"/>
    <mergeCell ref="F4301:G4301"/>
    <mergeCell ref="F4297:G4297"/>
    <mergeCell ref="F4298:G4298"/>
    <mergeCell ref="F4299:G4299"/>
    <mergeCell ref="F4300:G4300"/>
    <mergeCell ref="G4365:H4365"/>
    <mergeCell ref="F4366:G4366"/>
    <mergeCell ref="F4428:G4428"/>
    <mergeCell ref="F4429:G4429"/>
    <mergeCell ref="B4430:K4430"/>
    <mergeCell ref="F4402:G4402"/>
    <mergeCell ref="I4404:J4404"/>
    <mergeCell ref="F4395:G4395"/>
    <mergeCell ref="F4396:G4396"/>
    <mergeCell ref="F4397:G4397"/>
    <mergeCell ref="F4399:G4399"/>
    <mergeCell ref="B4385:F4385"/>
    <mergeCell ref="H4386:J4386"/>
    <mergeCell ref="B4387:F4387"/>
    <mergeCell ref="G4387:J4387"/>
    <mergeCell ref="G4377:J4377"/>
    <mergeCell ref="B4380:F4380"/>
    <mergeCell ref="G4380:J4380"/>
    <mergeCell ref="B4381:F4381"/>
    <mergeCell ref="F4409:G4409"/>
    <mergeCell ref="F4410:G4410"/>
    <mergeCell ref="F4411:G4411"/>
    <mergeCell ref="F4412:G4412"/>
    <mergeCell ref="B4413:K4413"/>
    <mergeCell ref="F4427:G4427"/>
    <mergeCell ref="I4389:J4389"/>
    <mergeCell ref="F4392:G4392"/>
    <mergeCell ref="F4393:G4393"/>
    <mergeCell ref="F4394:G4394"/>
    <mergeCell ref="B4398:K4398"/>
    <mergeCell ref="F4400:G4400"/>
    <mergeCell ref="G4381:J4381"/>
    <mergeCell ref="B4382:F4382"/>
    <mergeCell ref="G4382:J4382"/>
    <mergeCell ref="F4431:G4431"/>
    <mergeCell ref="F4432:G4432"/>
    <mergeCell ref="F4433:G4433"/>
    <mergeCell ref="F4434:G4434"/>
    <mergeCell ref="F4435:G4435"/>
    <mergeCell ref="F4515:G4515"/>
    <mergeCell ref="F4516:G4516"/>
    <mergeCell ref="F4517:G4517"/>
    <mergeCell ref="F4518:G4518"/>
    <mergeCell ref="F4510:G4510"/>
    <mergeCell ref="I4512:J4512"/>
    <mergeCell ref="F4500:G4500"/>
    <mergeCell ref="F4490:G4490"/>
    <mergeCell ref="F4491:G4491"/>
    <mergeCell ref="F4481:G4481"/>
    <mergeCell ref="F4482:G4482"/>
    <mergeCell ref="F4483:G4483"/>
    <mergeCell ref="F4484:G4484"/>
    <mergeCell ref="F4485:G4485"/>
    <mergeCell ref="F4486:G4486"/>
    <mergeCell ref="B4487:K4487"/>
    <mergeCell ref="F4488:G4488"/>
    <mergeCell ref="F4559:G4559"/>
    <mergeCell ref="F4560:G4560"/>
    <mergeCell ref="F4561:G4561"/>
    <mergeCell ref="F4562:G4562"/>
    <mergeCell ref="F4567:G4567"/>
    <mergeCell ref="B4564:K4564"/>
    <mergeCell ref="F4565:G4565"/>
    <mergeCell ref="F4566:G4566"/>
    <mergeCell ref="F4575:G4575"/>
    <mergeCell ref="I4578:J4578"/>
    <mergeCell ref="F4581:G4581"/>
    <mergeCell ref="F4582:G4582"/>
    <mergeCell ref="F4583:G4583"/>
    <mergeCell ref="I4502:J4502"/>
    <mergeCell ref="G4505:H4505"/>
    <mergeCell ref="F4506:G4506"/>
    <mergeCell ref="F4507:G4507"/>
    <mergeCell ref="F4508:G4508"/>
    <mergeCell ref="F4509:G4509"/>
    <mergeCell ref="F4489:G4489"/>
    <mergeCell ref="I4493:J4493"/>
    <mergeCell ref="F4496:G4496"/>
    <mergeCell ref="F4497:G4497"/>
    <mergeCell ref="F4498:G4498"/>
    <mergeCell ref="F4499:G4499"/>
    <mergeCell ref="G4545:J4545"/>
    <mergeCell ref="I4547:J4547"/>
    <mergeCell ref="F4550:G4550"/>
    <mergeCell ref="F4584:G4584"/>
    <mergeCell ref="F4551:G4551"/>
    <mergeCell ref="F4552:G4552"/>
    <mergeCell ref="F4553:G4553"/>
    <mergeCell ref="F4595:G4595"/>
    <mergeCell ref="F4596:G4596"/>
    <mergeCell ref="F4603:G4603"/>
    <mergeCell ref="I4598:J4598"/>
    <mergeCell ref="F4601:G4601"/>
    <mergeCell ref="F4602:G4602"/>
    <mergeCell ref="F4586:G4586"/>
    <mergeCell ref="F4594:G4594"/>
    <mergeCell ref="I4588:J4588"/>
    <mergeCell ref="F4591:G4591"/>
    <mergeCell ref="F4592:G4592"/>
    <mergeCell ref="F4593:G4593"/>
    <mergeCell ref="F4585:G4585"/>
    <mergeCell ref="F4576:G4576"/>
    <mergeCell ref="I4569:J4569"/>
    <mergeCell ref="F4572:G4572"/>
    <mergeCell ref="F4573:G4573"/>
    <mergeCell ref="F4574:G4574"/>
    <mergeCell ref="F4554:G4554"/>
    <mergeCell ref="I4556:J4556"/>
    <mergeCell ref="F4563:G4563"/>
    <mergeCell ref="F4622:G4622"/>
    <mergeCell ref="F4623:G4623"/>
    <mergeCell ref="F4624:G4624"/>
    <mergeCell ref="F4630:G4630"/>
    <mergeCell ref="I4626:J4626"/>
    <mergeCell ref="F4629:G4629"/>
    <mergeCell ref="F4613:G4613"/>
    <mergeCell ref="F4614:G4614"/>
    <mergeCell ref="F4615:G4615"/>
    <mergeCell ref="F4621:G4621"/>
    <mergeCell ref="I4617:J4617"/>
    <mergeCell ref="F4620:G4620"/>
    <mergeCell ref="F4604:G4604"/>
    <mergeCell ref="F4605:G4605"/>
    <mergeCell ref="F4612:G4612"/>
    <mergeCell ref="I4607:J4607"/>
    <mergeCell ref="F4610:G4610"/>
    <mergeCell ref="F4611:G4611"/>
    <mergeCell ref="I4711:J4711"/>
    <mergeCell ref="I4657:J4657"/>
    <mergeCell ref="F4662:G4662"/>
    <mergeCell ref="F4663:G4663"/>
    <mergeCell ref="F4664:G4664"/>
    <mergeCell ref="I4666:J4666"/>
    <mergeCell ref="I4675:J4675"/>
    <mergeCell ref="F4700:G4700"/>
    <mergeCell ref="F4640:G4640"/>
    <mergeCell ref="F4648:G4648"/>
    <mergeCell ref="I4642:J4642"/>
    <mergeCell ref="F4645:G4645"/>
    <mergeCell ref="F4646:G4646"/>
    <mergeCell ref="F4647:G4647"/>
    <mergeCell ref="F4631:G4631"/>
    <mergeCell ref="F4632:G4632"/>
    <mergeCell ref="F4633:G4633"/>
    <mergeCell ref="F4639:G4639"/>
    <mergeCell ref="I4635:J4635"/>
    <mergeCell ref="F4638:G4638"/>
    <mergeCell ref="F4669:G4669"/>
    <mergeCell ref="F4670:G4670"/>
    <mergeCell ref="F4671:G4671"/>
    <mergeCell ref="F4672:G4672"/>
    <mergeCell ref="F4660:G4660"/>
    <mergeCell ref="F4661:G4661"/>
    <mergeCell ref="F4649:G4649"/>
    <mergeCell ref="F4650:G4650"/>
    <mergeCell ref="F4652:G4652"/>
    <mergeCell ref="B4651:K4651"/>
    <mergeCell ref="F4653:G4653"/>
    <mergeCell ref="F4654:G4654"/>
    <mergeCell ref="F4655:G4655"/>
    <mergeCell ref="I4684:J4684"/>
    <mergeCell ref="F4690:G4690"/>
    <mergeCell ref="F4691:G4691"/>
    <mergeCell ref="I4693:J4693"/>
    <mergeCell ref="F4796:G4796"/>
    <mergeCell ref="F4797:G4797"/>
    <mergeCell ref="F4798:G4798"/>
    <mergeCell ref="F4787:G4787"/>
    <mergeCell ref="F4788:G4788"/>
    <mergeCell ref="F4789:G4789"/>
    <mergeCell ref="F4778:G4778"/>
    <mergeCell ref="F4779:G4779"/>
    <mergeCell ref="F4769:G4769"/>
    <mergeCell ref="F4770:G4770"/>
    <mergeCell ref="F4771:G4771"/>
    <mergeCell ref="F4772:G4772"/>
    <mergeCell ref="F4705:G4705"/>
    <mergeCell ref="F4696:G4696"/>
    <mergeCell ref="F4697:G4697"/>
    <mergeCell ref="F4698:G4698"/>
    <mergeCell ref="F4699:G4699"/>
    <mergeCell ref="F4687:G4687"/>
    <mergeCell ref="F4688:G4688"/>
    <mergeCell ref="F4689:G4689"/>
    <mergeCell ref="F4679:G4679"/>
    <mergeCell ref="F4680:G4680"/>
    <mergeCell ref="F4681:G4681"/>
    <mergeCell ref="F4682:G4682"/>
    <mergeCell ref="F4673:G4673"/>
    <mergeCell ref="I4775:J4775"/>
    <mergeCell ref="F4721:G4721"/>
    <mergeCell ref="F4808:G4808"/>
    <mergeCell ref="F4741:G4741"/>
    <mergeCell ref="F4729:G4729"/>
    <mergeCell ref="F4730:G4730"/>
    <mergeCell ref="F4731:G4731"/>
    <mergeCell ref="F4732:G4732"/>
    <mergeCell ref="F4782:G4782"/>
    <mergeCell ref="F4733:G4733"/>
    <mergeCell ref="F4873:G4873"/>
    <mergeCell ref="F4869:G4869"/>
    <mergeCell ref="F4870:G4870"/>
    <mergeCell ref="F4871:G4871"/>
    <mergeCell ref="F4872:G4872"/>
    <mergeCell ref="F4853:G4853"/>
    <mergeCell ref="F4854:G4854"/>
    <mergeCell ref="F4846:G4846"/>
    <mergeCell ref="F4844:G4844"/>
    <mergeCell ref="F4845:G4845"/>
    <mergeCell ref="F4773:G4773"/>
    <mergeCell ref="F4780:G4780"/>
    <mergeCell ref="F4781:G4781"/>
    <mergeCell ref="F4753:G4753"/>
    <mergeCell ref="F4754:G4754"/>
    <mergeCell ref="F4742:G4742"/>
    <mergeCell ref="F4747:G4747"/>
    <mergeCell ref="F4855:G4855"/>
    <mergeCell ref="F4851:G4851"/>
    <mergeCell ref="F4852:G4852"/>
    <mergeCell ref="I4848:J4848"/>
    <mergeCell ref="F4836:G4836"/>
    <mergeCell ref="F4837:G4837"/>
    <mergeCell ref="I4811:J4811"/>
    <mergeCell ref="F4799:G4799"/>
    <mergeCell ref="F4805:G4805"/>
    <mergeCell ref="F4806:G4806"/>
    <mergeCell ref="F4807:G4807"/>
    <mergeCell ref="G4941:J4941"/>
    <mergeCell ref="B4938:F4938"/>
    <mergeCell ref="G4938:J4938"/>
    <mergeCell ref="B4939:F4939"/>
    <mergeCell ref="G4939:J4939"/>
    <mergeCell ref="B4940:F4940"/>
    <mergeCell ref="G4940:J4940"/>
    <mergeCell ref="B4941:F4941"/>
    <mergeCell ref="F4927:G4927"/>
    <mergeCell ref="F4928:G4928"/>
    <mergeCell ref="F4923:G4923"/>
    <mergeCell ref="F4924:G4924"/>
    <mergeCell ref="F4925:G4925"/>
    <mergeCell ref="F4926:G4926"/>
    <mergeCell ref="F4918:G4918"/>
    <mergeCell ref="F4919:G4919"/>
    <mergeCell ref="F4920:G4920"/>
    <mergeCell ref="F4921:G4921"/>
    <mergeCell ref="F4814:G4814"/>
    <mergeCell ref="F4815:G4815"/>
    <mergeCell ref="F4816:G4816"/>
    <mergeCell ref="F4864:G4864"/>
    <mergeCell ref="I4911:J4911"/>
    <mergeCell ref="F4914:G4914"/>
    <mergeCell ref="I5001:J5001"/>
    <mergeCell ref="F5004:G5004"/>
    <mergeCell ref="F4996:G4996"/>
    <mergeCell ref="F4997:G4997"/>
    <mergeCell ref="F4998:G4998"/>
    <mergeCell ref="F4999:G4999"/>
    <mergeCell ref="I4992:J4992"/>
    <mergeCell ref="F4995:G4995"/>
    <mergeCell ref="F4987:G4987"/>
    <mergeCell ref="F4988:G4988"/>
    <mergeCell ref="F4989:G4989"/>
    <mergeCell ref="F4990:G4990"/>
    <mergeCell ref="F4978:G4978"/>
    <mergeCell ref="F4979:G4979"/>
    <mergeCell ref="F4980:G4980"/>
    <mergeCell ref="F4981:G4981"/>
    <mergeCell ref="F4969:G4969"/>
    <mergeCell ref="F4970:G4970"/>
    <mergeCell ref="F4971:G4971"/>
    <mergeCell ref="F4972:G4972"/>
    <mergeCell ref="F5018:G5018"/>
    <mergeCell ref="F5025:G5025"/>
    <mergeCell ref="F5026:G5026"/>
    <mergeCell ref="I5020:J5020"/>
    <mergeCell ref="F5023:G5023"/>
    <mergeCell ref="F5024:G5024"/>
    <mergeCell ref="F5043:G5043"/>
    <mergeCell ref="F5044:G5044"/>
    <mergeCell ref="I5047:J5047"/>
    <mergeCell ref="F5009:G5009"/>
    <mergeCell ref="F5015:G5015"/>
    <mergeCell ref="F5016:G5016"/>
    <mergeCell ref="F5017:G5017"/>
    <mergeCell ref="I5011:J5011"/>
    <mergeCell ref="F5014:G5014"/>
    <mergeCell ref="F5005:G5005"/>
    <mergeCell ref="F5006:G5006"/>
    <mergeCell ref="F5007:G5007"/>
    <mergeCell ref="F5008:G5008"/>
    <mergeCell ref="I5068:J5068"/>
    <mergeCell ref="F5055:G5055"/>
    <mergeCell ref="F5056:G5056"/>
    <mergeCell ref="F5057:G5057"/>
    <mergeCell ref="F5054:G5054"/>
    <mergeCell ref="I5059:J5059"/>
    <mergeCell ref="F5045:G5045"/>
    <mergeCell ref="F5050:G5050"/>
    <mergeCell ref="F5036:G5036"/>
    <mergeCell ref="I5038:J5038"/>
    <mergeCell ref="F5041:G5041"/>
    <mergeCell ref="F5042:G5042"/>
    <mergeCell ref="F5027:G5027"/>
    <mergeCell ref="F5035:G5035"/>
    <mergeCell ref="I5029:J5029"/>
    <mergeCell ref="F5032:G5032"/>
    <mergeCell ref="F5033:G5033"/>
    <mergeCell ref="F5034:G5034"/>
    <mergeCell ref="F5051:G5051"/>
    <mergeCell ref="F5052:G5052"/>
    <mergeCell ref="F5053:G5053"/>
    <mergeCell ref="F5062:G5062"/>
    <mergeCell ref="F5063:G5063"/>
    <mergeCell ref="F5064:G5064"/>
    <mergeCell ref="F5123:G5123"/>
    <mergeCell ref="F5124:G5124"/>
    <mergeCell ref="F5125:G5125"/>
    <mergeCell ref="F5126:G5126"/>
    <mergeCell ref="F5139:G5139"/>
    <mergeCell ref="F5140:G5140"/>
    <mergeCell ref="F5141:G5141"/>
    <mergeCell ref="F5095:G5095"/>
    <mergeCell ref="F5085:G5085"/>
    <mergeCell ref="I5078:J5078"/>
    <mergeCell ref="F5081:G5081"/>
    <mergeCell ref="F5082:G5082"/>
    <mergeCell ref="F5083:G5083"/>
    <mergeCell ref="I5104:J5104"/>
    <mergeCell ref="F5110:G5110"/>
    <mergeCell ref="F5111:G5111"/>
    <mergeCell ref="I5113:J5113"/>
    <mergeCell ref="F5119:G5119"/>
    <mergeCell ref="F5120:G5120"/>
    <mergeCell ref="F5084:G5084"/>
    <mergeCell ref="B5086:K5086"/>
    <mergeCell ref="I5091:J5091"/>
    <mergeCell ref="F5094:G5094"/>
    <mergeCell ref="B5099:K5099"/>
    <mergeCell ref="F5101:G5101"/>
    <mergeCell ref="F5121:G5121"/>
    <mergeCell ref="B5122:K5122"/>
    <mergeCell ref="F5116:G5116"/>
    <mergeCell ref="F5117:G5117"/>
    <mergeCell ref="F5118:G5118"/>
    <mergeCell ref="F5107:G5107"/>
    <mergeCell ref="F5108:G5108"/>
    <mergeCell ref="F5164:G5164"/>
    <mergeCell ref="F5157:G5157"/>
    <mergeCell ref="F5158:G5158"/>
    <mergeCell ref="F5159:G5159"/>
    <mergeCell ref="I5161:J5161"/>
    <mergeCell ref="F5151:G5151"/>
    <mergeCell ref="F5152:G5152"/>
    <mergeCell ref="F5153:G5153"/>
    <mergeCell ref="F5154:G5154"/>
    <mergeCell ref="F5155:G5155"/>
    <mergeCell ref="F5142:G5142"/>
    <mergeCell ref="F5143:G5143"/>
    <mergeCell ref="F5144:G5144"/>
    <mergeCell ref="I5146:J5146"/>
    <mergeCell ref="F5149:G5149"/>
    <mergeCell ref="F5150:G5150"/>
    <mergeCell ref="F5134:G5134"/>
    <mergeCell ref="F5135:G5135"/>
    <mergeCell ref="F5136:G5136"/>
    <mergeCell ref="F5137:G5137"/>
    <mergeCell ref="F5138:G5138"/>
    <mergeCell ref="I5228:J5228"/>
    <mergeCell ref="F5231:G5231"/>
    <mergeCell ref="F5232:G5232"/>
    <mergeCell ref="F5233:G5233"/>
    <mergeCell ref="F5221:G5221"/>
    <mergeCell ref="F5226:G5226"/>
    <mergeCell ref="F5222:G5222"/>
    <mergeCell ref="F5223:G5223"/>
    <mergeCell ref="F5224:G5224"/>
    <mergeCell ref="F5225:G5225"/>
    <mergeCell ref="F5212:G5212"/>
    <mergeCell ref="I5218:J5218"/>
    <mergeCell ref="F5201:G5201"/>
    <mergeCell ref="F5202:G5202"/>
    <mergeCell ref="B5203:K5203"/>
    <mergeCell ref="F5204:G5204"/>
    <mergeCell ref="F5205:G5205"/>
    <mergeCell ref="F5206:G5206"/>
    <mergeCell ref="F5207:G5207"/>
    <mergeCell ref="I5209:J5209"/>
    <mergeCell ref="F5213:G5213"/>
    <mergeCell ref="F5214:G5214"/>
    <mergeCell ref="F5215:G5215"/>
    <mergeCell ref="F5216:G5216"/>
    <mergeCell ref="F5302:G5302"/>
    <mergeCell ref="F5303:G5303"/>
    <mergeCell ref="F5304:G5304"/>
    <mergeCell ref="F5305:G5305"/>
    <mergeCell ref="F5293:G5293"/>
    <mergeCell ref="F5294:G5294"/>
    <mergeCell ref="F5295:G5295"/>
    <mergeCell ref="F5296:G5296"/>
    <mergeCell ref="F5284:G5284"/>
    <mergeCell ref="F5285:G5285"/>
    <mergeCell ref="F5286:G5286"/>
    <mergeCell ref="F5277:G5277"/>
    <mergeCell ref="F5278:G5278"/>
    <mergeCell ref="F5279:G5279"/>
    <mergeCell ref="F5270:G5270"/>
    <mergeCell ref="F5275:G5275"/>
    <mergeCell ref="F5261:G5261"/>
    <mergeCell ref="F5266:G5266"/>
    <mergeCell ref="F5267:G5267"/>
    <mergeCell ref="F5268:G5268"/>
    <mergeCell ref="F5269:G5269"/>
    <mergeCell ref="F5326:G5326"/>
    <mergeCell ref="F5327:G5327"/>
    <mergeCell ref="F5328:G5328"/>
    <mergeCell ref="F5329:G5329"/>
    <mergeCell ref="F5330:G5330"/>
    <mergeCell ref="I5332:J5332"/>
    <mergeCell ref="F5319:G5319"/>
    <mergeCell ref="F5320:G5320"/>
    <mergeCell ref="F5321:G5321"/>
    <mergeCell ref="I5323:J5323"/>
    <mergeCell ref="F5306:G5306"/>
    <mergeCell ref="F5312:G5312"/>
    <mergeCell ref="F5313:G5313"/>
    <mergeCell ref="F5339:G5339"/>
    <mergeCell ref="F5340:G5340"/>
    <mergeCell ref="F5341:G5341"/>
    <mergeCell ref="F5342:G5342"/>
    <mergeCell ref="F5358:G5358"/>
    <mergeCell ref="F5359:G5359"/>
    <mergeCell ref="F5360:G5360"/>
    <mergeCell ref="F5361:G5361"/>
    <mergeCell ref="F5362:G5362"/>
    <mergeCell ref="F5348:G5348"/>
    <mergeCell ref="F5349:G5349"/>
    <mergeCell ref="F5350:G5350"/>
    <mergeCell ref="F5351:G5351"/>
    <mergeCell ref="F5353:G5353"/>
    <mergeCell ref="F5354:G5354"/>
    <mergeCell ref="F5355:G5355"/>
    <mergeCell ref="B5356:K5356"/>
    <mergeCell ref="F5343:G5343"/>
    <mergeCell ref="F5335:G5335"/>
    <mergeCell ref="F5336:G5336"/>
    <mergeCell ref="F5337:G5337"/>
    <mergeCell ref="F5338:G5338"/>
    <mergeCell ref="I5429:J5429"/>
    <mergeCell ref="F5432:G5432"/>
    <mergeCell ref="F5433:G5433"/>
    <mergeCell ref="F5434:G5434"/>
    <mergeCell ref="F5424:G5424"/>
    <mergeCell ref="F5425:G5425"/>
    <mergeCell ref="F5426:G5426"/>
    <mergeCell ref="F5427:G5427"/>
    <mergeCell ref="F5423:G5423"/>
    <mergeCell ref="F5414:G5414"/>
    <mergeCell ref="F5415:G5415"/>
    <mergeCell ref="F5395:G5395"/>
    <mergeCell ref="I5388:J5388"/>
    <mergeCell ref="F5391:G5391"/>
    <mergeCell ref="F5392:G5392"/>
    <mergeCell ref="F5393:G5393"/>
    <mergeCell ref="F5378:G5378"/>
    <mergeCell ref="F5384:G5384"/>
    <mergeCell ref="F5385:G5385"/>
    <mergeCell ref="F5386:G5386"/>
    <mergeCell ref="I5380:J5380"/>
    <mergeCell ref="F5383:G5383"/>
    <mergeCell ref="F5412:G5412"/>
    <mergeCell ref="F5413:G5413"/>
    <mergeCell ref="I5417:J5417"/>
    <mergeCell ref="F5420:G5420"/>
    <mergeCell ref="F5421:G5421"/>
    <mergeCell ref="F5422:G5422"/>
    <mergeCell ref="F5460:G5460"/>
    <mergeCell ref="F5461:G5461"/>
    <mergeCell ref="F5462:G5462"/>
    <mergeCell ref="F5463:G5463"/>
    <mergeCell ref="F5453:G5453"/>
    <mergeCell ref="F5458:G5458"/>
    <mergeCell ref="F5449:G5449"/>
    <mergeCell ref="F5450:G5450"/>
    <mergeCell ref="F5451:G5451"/>
    <mergeCell ref="F5452:G5452"/>
    <mergeCell ref="F5471:G5471"/>
    <mergeCell ref="F5438:G5438"/>
    <mergeCell ref="F5440:G5440"/>
    <mergeCell ref="F5441:G5441"/>
    <mergeCell ref="F5442:G5442"/>
    <mergeCell ref="F5436:G5436"/>
    <mergeCell ref="F5437:G5437"/>
    <mergeCell ref="F5526:G5526"/>
    <mergeCell ref="F5527:G5527"/>
    <mergeCell ref="F5528:G5528"/>
    <mergeCell ref="F5529:G5529"/>
    <mergeCell ref="F5530:G5530"/>
    <mergeCell ref="G5523:H5523"/>
    <mergeCell ref="F5524:G5524"/>
    <mergeCell ref="F5525:G5525"/>
    <mergeCell ref="F5517:G5517"/>
    <mergeCell ref="F5518:G5518"/>
    <mergeCell ref="F5516:G5516"/>
    <mergeCell ref="I5520:J5520"/>
    <mergeCell ref="F5507:G5507"/>
    <mergeCell ref="F5508:G5508"/>
    <mergeCell ref="F5488:G5488"/>
    <mergeCell ref="B5484:K5484"/>
    <mergeCell ref="F5482:G5482"/>
    <mergeCell ref="F5505:G5505"/>
    <mergeCell ref="B5506:K5506"/>
    <mergeCell ref="I5510:J5510"/>
    <mergeCell ref="F5513:G5513"/>
    <mergeCell ref="F5514:G5514"/>
    <mergeCell ref="F5515:G5515"/>
    <mergeCell ref="F5608:G5608"/>
    <mergeCell ref="F5609:G5609"/>
    <mergeCell ref="F5600:G5600"/>
    <mergeCell ref="F5601:G5601"/>
    <mergeCell ref="F5602:G5602"/>
    <mergeCell ref="F5603:G5603"/>
    <mergeCell ref="F5591:G5591"/>
    <mergeCell ref="F5592:G5592"/>
    <mergeCell ref="F5593:G5593"/>
    <mergeCell ref="F5594:G5594"/>
    <mergeCell ref="F5595:G5595"/>
    <mergeCell ref="F5590:G5590"/>
    <mergeCell ref="I5583:J5583"/>
    <mergeCell ref="F5586:G5586"/>
    <mergeCell ref="F5587:G5587"/>
    <mergeCell ref="F5588:G5588"/>
    <mergeCell ref="F5573:G5573"/>
    <mergeCell ref="F5574:G5574"/>
    <mergeCell ref="F5575:G5575"/>
    <mergeCell ref="F5580:G5580"/>
    <mergeCell ref="F5581:G5581"/>
    <mergeCell ref="F5576:G5576"/>
    <mergeCell ref="F5577:G5577"/>
    <mergeCell ref="F5578:G5578"/>
    <mergeCell ref="F5579:G5579"/>
    <mergeCell ref="F5589:G5589"/>
    <mergeCell ref="F5596:G5596"/>
    <mergeCell ref="F5597:G5597"/>
    <mergeCell ref="F5598:G5598"/>
    <mergeCell ref="F5599:G5599"/>
    <mergeCell ref="I5605:J5605"/>
    <mergeCell ref="F5635:G5635"/>
    <mergeCell ref="F5636:G5636"/>
    <mergeCell ref="F5637:G5637"/>
    <mergeCell ref="F5638:G5638"/>
    <mergeCell ref="F5639:G5639"/>
    <mergeCell ref="I5641:J5641"/>
    <mergeCell ref="F5625:G5625"/>
    <mergeCell ref="F5626:G5626"/>
    <mergeCell ref="F5615:G5615"/>
    <mergeCell ref="F5620:G5620"/>
    <mergeCell ref="F5616:G5616"/>
    <mergeCell ref="F5617:G5617"/>
    <mergeCell ref="F5618:G5618"/>
    <mergeCell ref="F5619:G5619"/>
    <mergeCell ref="F5610:G5610"/>
    <mergeCell ref="F5611:G5611"/>
    <mergeCell ref="F5612:G5612"/>
    <mergeCell ref="F5613:G5613"/>
    <mergeCell ref="F5614:G5614"/>
    <mergeCell ref="F5666:G5666"/>
    <mergeCell ref="F5667:G5667"/>
    <mergeCell ref="F5668:G5668"/>
    <mergeCell ref="I5661:J5661"/>
    <mergeCell ref="F5664:G5664"/>
    <mergeCell ref="F5665:G5665"/>
    <mergeCell ref="F5654:G5654"/>
    <mergeCell ref="F5655:G5655"/>
    <mergeCell ref="F5656:G5656"/>
    <mergeCell ref="F5657:G5657"/>
    <mergeCell ref="F5658:G5658"/>
    <mergeCell ref="F5659:G5659"/>
    <mergeCell ref="F5648:G5648"/>
    <mergeCell ref="F5649:G5649"/>
    <mergeCell ref="I5651:J5651"/>
    <mergeCell ref="F5644:G5644"/>
    <mergeCell ref="F5645:G5645"/>
    <mergeCell ref="F5646:G5646"/>
    <mergeCell ref="F5647:G5647"/>
    <mergeCell ref="F5710:G5710"/>
    <mergeCell ref="F5693:G5693"/>
    <mergeCell ref="F5694:G5694"/>
    <mergeCell ref="I5696:J5696"/>
    <mergeCell ref="F5699:G5699"/>
    <mergeCell ref="F5700:G5700"/>
    <mergeCell ref="F5701:G5701"/>
    <mergeCell ref="F5690:G5690"/>
    <mergeCell ref="F5691:G5691"/>
    <mergeCell ref="F5692:G5692"/>
    <mergeCell ref="F5678:G5678"/>
    <mergeCell ref="F5679:G5679"/>
    <mergeCell ref="F5680:G5680"/>
    <mergeCell ref="F5681:G5681"/>
    <mergeCell ref="F5682:G5682"/>
    <mergeCell ref="F5683:G5683"/>
    <mergeCell ref="F5669:G5669"/>
    <mergeCell ref="F5670:G5670"/>
    <mergeCell ref="F5671:G5671"/>
    <mergeCell ref="F5672:G5672"/>
    <mergeCell ref="I5674:J5674"/>
    <mergeCell ref="F5677:G5677"/>
    <mergeCell ref="F5783:G5783"/>
    <mergeCell ref="F5784:G5784"/>
    <mergeCell ref="G5780:H5780"/>
    <mergeCell ref="F5785:G5785"/>
    <mergeCell ref="F5786:G5786"/>
    <mergeCell ref="F5771:G5771"/>
    <mergeCell ref="F5775:G5775"/>
    <mergeCell ref="I5777:J5777"/>
    <mergeCell ref="F5765:G5765"/>
    <mergeCell ref="F5766:G5766"/>
    <mergeCell ref="F5756:G5756"/>
    <mergeCell ref="F5757:G5757"/>
    <mergeCell ref="F5747:G5747"/>
    <mergeCell ref="F5748:G5748"/>
    <mergeCell ref="F5755:G5755"/>
    <mergeCell ref="F5738:G5738"/>
    <mergeCell ref="F5739:G5739"/>
    <mergeCell ref="F5745:G5745"/>
    <mergeCell ref="F5746:G5746"/>
    <mergeCell ref="F5740:G5740"/>
    <mergeCell ref="F5741:G5741"/>
    <mergeCell ref="F5742:G5742"/>
    <mergeCell ref="F5743:G5743"/>
    <mergeCell ref="I5832:J5832"/>
    <mergeCell ref="G5835:H5835"/>
    <mergeCell ref="G5836:H5836"/>
    <mergeCell ref="F5837:G5837"/>
    <mergeCell ref="F5822:G5822"/>
    <mergeCell ref="F5823:G5823"/>
    <mergeCell ref="F5828:G5828"/>
    <mergeCell ref="F5829:G5829"/>
    <mergeCell ref="F5830:G5830"/>
    <mergeCell ref="F5824:G5824"/>
    <mergeCell ref="F5825:G5825"/>
    <mergeCell ref="F5826:G5826"/>
    <mergeCell ref="B5827:K5827"/>
    <mergeCell ref="F5813:G5813"/>
    <mergeCell ref="F5815:G5815"/>
    <mergeCell ref="F5816:G5816"/>
    <mergeCell ref="F5817:G5817"/>
    <mergeCell ref="I5819:J5819"/>
    <mergeCell ref="F5865:G5865"/>
    <mergeCell ref="F5872:G5872"/>
    <mergeCell ref="F5867:G5867"/>
    <mergeCell ref="I5869:J5869"/>
    <mergeCell ref="F5860:G5860"/>
    <mergeCell ref="F5849:G5849"/>
    <mergeCell ref="F5850:G5850"/>
    <mergeCell ref="F5851:G5851"/>
    <mergeCell ref="F5852:G5852"/>
    <mergeCell ref="F5840:G5840"/>
    <mergeCell ref="F5841:G5841"/>
    <mergeCell ref="F5842:G5842"/>
    <mergeCell ref="F5843:G5843"/>
    <mergeCell ref="F5844:G5844"/>
    <mergeCell ref="I5846:J5846"/>
    <mergeCell ref="F5838:G5838"/>
    <mergeCell ref="F5839:G5839"/>
    <mergeCell ref="F5891:G5891"/>
    <mergeCell ref="F5892:G5892"/>
    <mergeCell ref="F5893:G5893"/>
    <mergeCell ref="F5894:G5894"/>
    <mergeCell ref="I5896:J5896"/>
    <mergeCell ref="F5882:G5882"/>
    <mergeCell ref="F5883:G5883"/>
    <mergeCell ref="F5884:G5884"/>
    <mergeCell ref="F5890:G5890"/>
    <mergeCell ref="I5886:J5886"/>
    <mergeCell ref="F5889:G5889"/>
    <mergeCell ref="F5899:G5899"/>
    <mergeCell ref="F5910:G5910"/>
    <mergeCell ref="F5873:G5873"/>
    <mergeCell ref="F5874:G5874"/>
    <mergeCell ref="F5875:G5875"/>
    <mergeCell ref="F5876:G5876"/>
    <mergeCell ref="F5877:G5877"/>
    <mergeCell ref="I5879:J5879"/>
    <mergeCell ref="F5959:G5959"/>
    <mergeCell ref="F5960:G5960"/>
    <mergeCell ref="F5961:G5961"/>
    <mergeCell ref="I5963:J5963"/>
    <mergeCell ref="F5957:G5957"/>
    <mergeCell ref="F5958:G5958"/>
    <mergeCell ref="I5954:J5954"/>
    <mergeCell ref="F5952:G5952"/>
    <mergeCell ref="F5936:G5936"/>
    <mergeCell ref="F5937:G5937"/>
    <mergeCell ref="F5938:G5938"/>
    <mergeCell ref="F5939:G5939"/>
    <mergeCell ref="F5940:G5940"/>
    <mergeCell ref="F5941:G5941"/>
    <mergeCell ref="F5942:G5942"/>
    <mergeCell ref="I5944:J5944"/>
    <mergeCell ref="F5947:G5947"/>
    <mergeCell ref="F5948:G5948"/>
    <mergeCell ref="F5949:G5949"/>
    <mergeCell ref="F5950:G5950"/>
    <mergeCell ref="F5951:G5951"/>
    <mergeCell ref="F6022:G6022"/>
    <mergeCell ref="F6023:G6023"/>
    <mergeCell ref="F6024:G6024"/>
    <mergeCell ref="F6025:G6025"/>
    <mergeCell ref="F6026:G6026"/>
    <mergeCell ref="F6027:G6027"/>
    <mergeCell ref="F6028:G6028"/>
    <mergeCell ref="F6021:G6021"/>
    <mergeCell ref="G6008:H6008"/>
    <mergeCell ref="F6009:G6009"/>
    <mergeCell ref="F6010:G6010"/>
    <mergeCell ref="F6011:G6011"/>
    <mergeCell ref="F6012:G6012"/>
    <mergeCell ref="F5980:G5980"/>
    <mergeCell ref="F5966:G5966"/>
    <mergeCell ref="F5967:G5967"/>
    <mergeCell ref="F5968:G5968"/>
    <mergeCell ref="F6095:G6095"/>
    <mergeCell ref="I6092:J6092"/>
    <mergeCell ref="F6096:G6096"/>
    <mergeCell ref="F6097:G6097"/>
    <mergeCell ref="F6084:G6084"/>
    <mergeCell ref="F6085:G6085"/>
    <mergeCell ref="F6090:G6090"/>
    <mergeCell ref="F6074:G6074"/>
    <mergeCell ref="F6075:G6075"/>
    <mergeCell ref="B6073:K6073"/>
    <mergeCell ref="F6076:G6076"/>
    <mergeCell ref="F6077:G6077"/>
    <mergeCell ref="F6078:G6078"/>
    <mergeCell ref="F6066:G6066"/>
    <mergeCell ref="F6071:G6071"/>
    <mergeCell ref="F6072:G6072"/>
    <mergeCell ref="F6070:G6070"/>
    <mergeCell ref="F6079:G6079"/>
    <mergeCell ref="I6081:J6081"/>
    <mergeCell ref="F6086:G6086"/>
    <mergeCell ref="F6087:G6087"/>
    <mergeCell ref="F6088:G6088"/>
    <mergeCell ref="F6089:G6089"/>
    <mergeCell ref="F6128:G6128"/>
    <mergeCell ref="F6129:G6129"/>
    <mergeCell ref="F6130:G6130"/>
    <mergeCell ref="F6131:G6131"/>
    <mergeCell ref="F6132:G6132"/>
    <mergeCell ref="F6119:G6119"/>
    <mergeCell ref="F6120:G6120"/>
    <mergeCell ref="F6121:G6121"/>
    <mergeCell ref="F6122:G6122"/>
    <mergeCell ref="F6116:G6116"/>
    <mergeCell ref="F6117:G6117"/>
    <mergeCell ref="F6118:G6118"/>
    <mergeCell ref="F6110:G6110"/>
    <mergeCell ref="F6111:G6111"/>
    <mergeCell ref="F6109:G6109"/>
    <mergeCell ref="I6113:J6113"/>
    <mergeCell ref="F6104:G6104"/>
    <mergeCell ref="F6105:G6105"/>
    <mergeCell ref="F6187:G6187"/>
    <mergeCell ref="F6188:G6188"/>
    <mergeCell ref="F6185:G6185"/>
    <mergeCell ref="F6180:G6180"/>
    <mergeCell ref="F6181:G6181"/>
    <mergeCell ref="F6182:G6182"/>
    <mergeCell ref="F6183:G6183"/>
    <mergeCell ref="F6174:G6174"/>
    <mergeCell ref="F6175:G6175"/>
    <mergeCell ref="I6169:J6169"/>
    <mergeCell ref="G6172:H6172"/>
    <mergeCell ref="F6173:G6173"/>
    <mergeCell ref="I6177:J6177"/>
    <mergeCell ref="F6166:G6166"/>
    <mergeCell ref="F6167:G6167"/>
    <mergeCell ref="B6163:K6163"/>
    <mergeCell ref="F6164:G6164"/>
    <mergeCell ref="F6165:G6165"/>
    <mergeCell ref="F6253:G6253"/>
    <mergeCell ref="F6254:G6254"/>
    <mergeCell ref="F6255:G6255"/>
    <mergeCell ref="F6242:G6242"/>
    <mergeCell ref="F6243:G6243"/>
    <mergeCell ref="F6244:G6244"/>
    <mergeCell ref="F6245:G6245"/>
    <mergeCell ref="F6246:G6246"/>
    <mergeCell ref="F6247:G6247"/>
    <mergeCell ref="F6232:G6232"/>
    <mergeCell ref="F6233:G6233"/>
    <mergeCell ref="F6234:G6234"/>
    <mergeCell ref="F6235:G6235"/>
    <mergeCell ref="F6223:G6223"/>
    <mergeCell ref="F6224:G6224"/>
    <mergeCell ref="F6225:G6225"/>
    <mergeCell ref="F6231:G6231"/>
    <mergeCell ref="F6281:G6281"/>
    <mergeCell ref="F6282:G6282"/>
    <mergeCell ref="F6283:G6283"/>
    <mergeCell ref="F6284:G6284"/>
    <mergeCell ref="F6275:G6275"/>
    <mergeCell ref="F6276:G6276"/>
    <mergeCell ref="F6277:G6277"/>
    <mergeCell ref="F6278:G6278"/>
    <mergeCell ref="F6279:G6279"/>
    <mergeCell ref="F6267:G6267"/>
    <mergeCell ref="F6268:G6268"/>
    <mergeCell ref="F6269:G6269"/>
    <mergeCell ref="G6265:H6265"/>
    <mergeCell ref="G6266:H6266"/>
    <mergeCell ref="F6270:G6270"/>
    <mergeCell ref="F6260:G6260"/>
    <mergeCell ref="I6262:J6262"/>
    <mergeCell ref="F6353:G6353"/>
    <mergeCell ref="F6354:G6354"/>
    <mergeCell ref="F6355:G6355"/>
    <mergeCell ref="F6356:G6356"/>
    <mergeCell ref="F6357:G6357"/>
    <mergeCell ref="F6343:G6343"/>
    <mergeCell ref="F6344:G6344"/>
    <mergeCell ref="F6345:G6345"/>
    <mergeCell ref="F6346:G6346"/>
    <mergeCell ref="F6347:G6347"/>
    <mergeCell ref="F6334:G6334"/>
    <mergeCell ref="F6335:G6335"/>
    <mergeCell ref="F6336:G6336"/>
    <mergeCell ref="F6337:G6337"/>
    <mergeCell ref="F6325:G6325"/>
    <mergeCell ref="F6317:G6317"/>
    <mergeCell ref="F6318:G6318"/>
    <mergeCell ref="F6319:G6319"/>
    <mergeCell ref="F6320:G6320"/>
    <mergeCell ref="F6321:G6321"/>
    <mergeCell ref="F6322:G6322"/>
    <mergeCell ref="F6323:G6323"/>
    <mergeCell ref="F6324:G6324"/>
    <mergeCell ref="I6398:J6398"/>
    <mergeCell ref="F6386:G6386"/>
    <mergeCell ref="F6388:G6388"/>
    <mergeCell ref="F6389:G6389"/>
    <mergeCell ref="F6390:G6390"/>
    <mergeCell ref="F6376:G6376"/>
    <mergeCell ref="F6377:G6377"/>
    <mergeCell ref="F6378:G6378"/>
    <mergeCell ref="F6379:G6379"/>
    <mergeCell ref="F6380:G6380"/>
    <mergeCell ref="F6381:G6381"/>
    <mergeCell ref="F6372:G6372"/>
    <mergeCell ref="F6373:G6373"/>
    <mergeCell ref="F6374:G6374"/>
    <mergeCell ref="F6375:G6375"/>
    <mergeCell ref="F6371:G6371"/>
    <mergeCell ref="I6359:J6359"/>
    <mergeCell ref="F6362:G6362"/>
    <mergeCell ref="F6363:G6363"/>
    <mergeCell ref="F6364:G6364"/>
    <mergeCell ref="F6365:G6365"/>
    <mergeCell ref="F6366:G6366"/>
    <mergeCell ref="I6496:J6496"/>
    <mergeCell ref="F6482:G6482"/>
    <mergeCell ref="F6483:G6483"/>
    <mergeCell ref="F6484:G6484"/>
    <mergeCell ref="F6485:G6485"/>
    <mergeCell ref="F6472:G6472"/>
    <mergeCell ref="F6473:G6473"/>
    <mergeCell ref="F6474:G6474"/>
    <mergeCell ref="F6475:G6475"/>
    <mergeCell ref="F6476:G6476"/>
    <mergeCell ref="I6478:J6478"/>
    <mergeCell ref="F6463:G6463"/>
    <mergeCell ref="F6457:G6457"/>
    <mergeCell ref="F6458:G6458"/>
    <mergeCell ref="F6460:G6460"/>
    <mergeCell ref="F6445:G6445"/>
    <mergeCell ref="F6446:G6446"/>
    <mergeCell ref="F6447:G6447"/>
    <mergeCell ref="F6448:G6448"/>
    <mergeCell ref="F6449:G6449"/>
    <mergeCell ref="F6461:G6461"/>
    <mergeCell ref="F6462:G6462"/>
    <mergeCell ref="I6465:J6465"/>
    <mergeCell ref="F6468:G6468"/>
    <mergeCell ref="F6469:G6469"/>
    <mergeCell ref="F6470:G6470"/>
    <mergeCell ref="F6521:G6521"/>
    <mergeCell ref="F6508:G6508"/>
    <mergeCell ref="F6509:G6509"/>
    <mergeCell ref="F6510:G6510"/>
    <mergeCell ref="F6511:G6511"/>
    <mergeCell ref="F6499:G6499"/>
    <mergeCell ref="F6500:G6500"/>
    <mergeCell ref="F6501:G6501"/>
    <mergeCell ref="F6502:G6502"/>
    <mergeCell ref="F6503:G6503"/>
    <mergeCell ref="F6504:G6504"/>
    <mergeCell ref="F6505:G6505"/>
    <mergeCell ref="F6490:G6490"/>
    <mergeCell ref="F6491:G6491"/>
    <mergeCell ref="F6492:G6492"/>
    <mergeCell ref="F6493:G6493"/>
    <mergeCell ref="F6494:G6494"/>
    <mergeCell ref="F6609:G6609"/>
    <mergeCell ref="F6610:G6610"/>
    <mergeCell ref="F6611:G6611"/>
    <mergeCell ref="F6612:G6612"/>
    <mergeCell ref="F6599:G6599"/>
    <mergeCell ref="F6600:G6600"/>
    <mergeCell ref="F6601:G6601"/>
    <mergeCell ref="F6602:G6602"/>
    <mergeCell ref="F6603:G6603"/>
    <mergeCell ref="F6589:G6589"/>
    <mergeCell ref="F6590:G6590"/>
    <mergeCell ref="F6591:G6591"/>
    <mergeCell ref="F6592:G6592"/>
    <mergeCell ref="F6593:G6593"/>
    <mergeCell ref="F6580:G6580"/>
    <mergeCell ref="F6581:G6581"/>
    <mergeCell ref="G6586:H6586"/>
    <mergeCell ref="F6587:G6587"/>
    <mergeCell ref="F6588:G6588"/>
    <mergeCell ref="B6664:F6664"/>
    <mergeCell ref="G6664:J6664"/>
    <mergeCell ref="G6665:J6665"/>
    <mergeCell ref="B6668:F6668"/>
    <mergeCell ref="B6657:F6657"/>
    <mergeCell ref="G6657:J6657"/>
    <mergeCell ref="B6658:F6658"/>
    <mergeCell ref="G6658:J6658"/>
    <mergeCell ref="G6649:J6649"/>
    <mergeCell ref="B6652:F6652"/>
    <mergeCell ref="G6652:J6652"/>
    <mergeCell ref="B6653:F6653"/>
    <mergeCell ref="F6642:G6642"/>
    <mergeCell ref="F6643:G6643"/>
    <mergeCell ref="B6644:B6645"/>
    <mergeCell ref="C6644:C6645"/>
    <mergeCell ref="D6644:D6645"/>
    <mergeCell ref="G6653:J6653"/>
    <mergeCell ref="B6654:F6654"/>
    <mergeCell ref="G6654:J6654"/>
    <mergeCell ref="B6655:F6655"/>
    <mergeCell ref="G6655:J6655"/>
    <mergeCell ref="B6656:F6656"/>
    <mergeCell ref="G6656:J6656"/>
    <mergeCell ref="E6644:E6645"/>
    <mergeCell ref="F6644:F6645"/>
    <mergeCell ref="G6644:H6644"/>
    <mergeCell ref="I6644:J6644"/>
    <mergeCell ref="F6691:G6691"/>
    <mergeCell ref="F6698:G6698"/>
    <mergeCell ref="F6699:G6699"/>
    <mergeCell ref="I6693:J6693"/>
    <mergeCell ref="G6696:H6696"/>
    <mergeCell ref="G6697:H6697"/>
    <mergeCell ref="F6688:G6688"/>
    <mergeCell ref="F6689:G6689"/>
    <mergeCell ref="F6690:G6690"/>
    <mergeCell ref="F6684:G6684"/>
    <mergeCell ref="F6685:G6685"/>
    <mergeCell ref="F6686:G6686"/>
    <mergeCell ref="F6687:G6687"/>
    <mergeCell ref="F6673:G6673"/>
    <mergeCell ref="F6674:G6674"/>
    <mergeCell ref="F6679:G6679"/>
    <mergeCell ref="I6681:J6681"/>
    <mergeCell ref="F6718:G6718"/>
    <mergeCell ref="F6719:G6719"/>
    <mergeCell ref="F6720:G6720"/>
    <mergeCell ref="F6721:G6721"/>
    <mergeCell ref="F6722:G6722"/>
    <mergeCell ref="F6723:G6723"/>
    <mergeCell ref="F6709:G6709"/>
    <mergeCell ref="F6710:G6710"/>
    <mergeCell ref="F6711:G6711"/>
    <mergeCell ref="F6712:G6712"/>
    <mergeCell ref="I6714:J6714"/>
    <mergeCell ref="F6717:G6717"/>
    <mergeCell ref="F6700:G6700"/>
    <mergeCell ref="F6701:G6701"/>
    <mergeCell ref="F6702:G6702"/>
    <mergeCell ref="F6703:G6703"/>
    <mergeCell ref="I6705:J6705"/>
    <mergeCell ref="F6708:G6708"/>
    <mergeCell ref="F6761:G6761"/>
    <mergeCell ref="F6762:G6762"/>
    <mergeCell ref="F6763:G6763"/>
    <mergeCell ref="F6764:G6764"/>
    <mergeCell ref="F6754:G6754"/>
    <mergeCell ref="F6759:G6759"/>
    <mergeCell ref="F6748:G6748"/>
    <mergeCell ref="F6749:G6749"/>
    <mergeCell ref="F6750:G6750"/>
    <mergeCell ref="F6751:G6751"/>
    <mergeCell ref="F6752:G6752"/>
    <mergeCell ref="F6753:G6753"/>
    <mergeCell ref="F6732:G6732"/>
    <mergeCell ref="F6733:G6733"/>
    <mergeCell ref="I6735:J6735"/>
    <mergeCell ref="F6724:G6724"/>
    <mergeCell ref="F6726:G6726"/>
    <mergeCell ref="F6727:G6727"/>
    <mergeCell ref="F6728:G6728"/>
    <mergeCell ref="F6729:G6729"/>
    <mergeCell ref="F6725:G6725"/>
    <mergeCell ref="I6756:J6756"/>
    <mergeCell ref="F6805:G6805"/>
    <mergeCell ref="F6806:G6806"/>
    <mergeCell ref="F6807:G6807"/>
    <mergeCell ref="F6796:G6796"/>
    <mergeCell ref="F6797:G6797"/>
    <mergeCell ref="F6798:G6798"/>
    <mergeCell ref="F6790:G6790"/>
    <mergeCell ref="F6791:G6791"/>
    <mergeCell ref="F6792:G6792"/>
    <mergeCell ref="F6793:G6793"/>
    <mergeCell ref="F6794:G6794"/>
    <mergeCell ref="F6795:G6795"/>
    <mergeCell ref="F6787:G6787"/>
    <mergeCell ref="F6772:G6772"/>
    <mergeCell ref="F6773:G6773"/>
    <mergeCell ref="F6774:G6774"/>
    <mergeCell ref="F6769:G6769"/>
    <mergeCell ref="F6770:G6770"/>
    <mergeCell ref="F6771:G6771"/>
    <mergeCell ref="F6868:G6868"/>
    <mergeCell ref="F6869:G6869"/>
    <mergeCell ref="F6870:G6870"/>
    <mergeCell ref="F6871:G6871"/>
    <mergeCell ref="I6873:J6873"/>
    <mergeCell ref="F6865:G6865"/>
    <mergeCell ref="F6866:G6866"/>
    <mergeCell ref="F6867:G6867"/>
    <mergeCell ref="F6853:G6853"/>
    <mergeCell ref="F6858:G6858"/>
    <mergeCell ref="F6859:G6859"/>
    <mergeCell ref="F6860:G6860"/>
    <mergeCell ref="F6847:G6847"/>
    <mergeCell ref="F6852:G6852"/>
    <mergeCell ref="F6844:G6844"/>
    <mergeCell ref="F6845:G6845"/>
    <mergeCell ref="F6846:G6846"/>
    <mergeCell ref="I6849:J6849"/>
    <mergeCell ref="F6854:G6854"/>
    <mergeCell ref="F6855:G6855"/>
    <mergeCell ref="F6856:G6856"/>
    <mergeCell ref="B6857:K6857"/>
    <mergeCell ref="I6862:J6862"/>
    <mergeCell ref="F6934:G6934"/>
    <mergeCell ref="F6935:G6935"/>
    <mergeCell ref="F6922:G6922"/>
    <mergeCell ref="F6923:G6923"/>
    <mergeCell ref="F6924:G6924"/>
    <mergeCell ref="F6913:G6913"/>
    <mergeCell ref="F6914:G6914"/>
    <mergeCell ref="F6915:G6915"/>
    <mergeCell ref="F6916:G6916"/>
    <mergeCell ref="F6908:G6908"/>
    <mergeCell ref="I6905:J6905"/>
    <mergeCell ref="F6909:G6909"/>
    <mergeCell ref="F6910:G6910"/>
    <mergeCell ref="F6895:G6895"/>
    <mergeCell ref="F6897:G6897"/>
    <mergeCell ref="F6898:G6898"/>
    <mergeCell ref="F6899:G6899"/>
    <mergeCell ref="F6911:G6911"/>
    <mergeCell ref="F6912:G6912"/>
    <mergeCell ref="B6917:K6917"/>
    <mergeCell ref="F6918:G6918"/>
    <mergeCell ref="F6919:G6919"/>
    <mergeCell ref="F6920:G6920"/>
    <mergeCell ref="F6982:G6982"/>
    <mergeCell ref="F6983:G6983"/>
    <mergeCell ref="F6984:G6984"/>
    <mergeCell ref="F6985:G6985"/>
    <mergeCell ref="F6973:G6973"/>
    <mergeCell ref="F6974:G6974"/>
    <mergeCell ref="F6975:G6975"/>
    <mergeCell ref="F6980:G6980"/>
    <mergeCell ref="F6976:G6976"/>
    <mergeCell ref="F6977:G6977"/>
    <mergeCell ref="F6978:G6978"/>
    <mergeCell ref="F6979:G6979"/>
    <mergeCell ref="F6964:G6964"/>
    <mergeCell ref="F6965:G6965"/>
    <mergeCell ref="F6972:G6972"/>
    <mergeCell ref="F6966:G6966"/>
    <mergeCell ref="F6967:G6967"/>
    <mergeCell ref="B6981:K6981"/>
    <mergeCell ref="F6955:G6955"/>
    <mergeCell ref="F248:G248"/>
    <mergeCell ref="F249:G249"/>
    <mergeCell ref="F253:G253"/>
    <mergeCell ref="F254:G254"/>
    <mergeCell ref="F255:G255"/>
    <mergeCell ref="F203:G203"/>
    <mergeCell ref="F204:G204"/>
    <mergeCell ref="F205:G205"/>
    <mergeCell ref="F206:G206"/>
    <mergeCell ref="I47:J47"/>
    <mergeCell ref="G57:H57"/>
    <mergeCell ref="G58:H58"/>
    <mergeCell ref="F154:G154"/>
    <mergeCell ref="F155:G155"/>
    <mergeCell ref="F250:G250"/>
    <mergeCell ref="F251:G251"/>
    <mergeCell ref="F252:G252"/>
    <mergeCell ref="F241:G241"/>
    <mergeCell ref="F242:G242"/>
    <mergeCell ref="F243:G243"/>
    <mergeCell ref="F244:G244"/>
    <mergeCell ref="F245:G245"/>
    <mergeCell ref="F246:G246"/>
    <mergeCell ref="F247:G247"/>
    <mergeCell ref="F235:G235"/>
    <mergeCell ref="F236:G236"/>
    <mergeCell ref="F6933:G6933"/>
    <mergeCell ref="F299:G299"/>
    <mergeCell ref="F300:G300"/>
    <mergeCell ref="F301:G301"/>
    <mergeCell ref="F302:G302"/>
    <mergeCell ref="F308:G308"/>
    <mergeCell ref="F267:G267"/>
    <mergeCell ref="F268:G268"/>
    <mergeCell ref="F269:G269"/>
    <mergeCell ref="F270:G270"/>
    <mergeCell ref="F276:G276"/>
    <mergeCell ref="F304:G304"/>
    <mergeCell ref="F305:G305"/>
    <mergeCell ref="F306:G306"/>
    <mergeCell ref="F307:G307"/>
    <mergeCell ref="F312:G312"/>
    <mergeCell ref="F309:G309"/>
    <mergeCell ref="F310:G310"/>
    <mergeCell ref="F311:G311"/>
    <mergeCell ref="F296:G296"/>
    <mergeCell ref="F297:G297"/>
    <mergeCell ref="F298:G298"/>
    <mergeCell ref="F303:G303"/>
    <mergeCell ref="F289:G289"/>
    <mergeCell ref="F290:G290"/>
    <mergeCell ref="F291:G291"/>
    <mergeCell ref="F280:G280"/>
    <mergeCell ref="F281:G281"/>
    <mergeCell ref="F282:G282"/>
    <mergeCell ref="F283:G283"/>
    <mergeCell ref="F284:G284"/>
    <mergeCell ref="F271:G271"/>
    <mergeCell ref="F279:G279"/>
    <mergeCell ref="F277:G277"/>
    <mergeCell ref="F278:G278"/>
    <mergeCell ref="F345:G345"/>
    <mergeCell ref="F346:G346"/>
    <mergeCell ref="F347:G347"/>
    <mergeCell ref="F352:G352"/>
    <mergeCell ref="F353:G353"/>
    <mergeCell ref="F348:G348"/>
    <mergeCell ref="F349:G349"/>
    <mergeCell ref="F350:G350"/>
    <mergeCell ref="F351:G351"/>
    <mergeCell ref="F502:G502"/>
    <mergeCell ref="F509:G509"/>
    <mergeCell ref="F510:G510"/>
    <mergeCell ref="F511:G511"/>
    <mergeCell ref="F435:G435"/>
    <mergeCell ref="G440:H440"/>
    <mergeCell ref="F457:G457"/>
    <mergeCell ref="F395:G395"/>
    <mergeCell ref="F396:G396"/>
    <mergeCell ref="F397:G397"/>
    <mergeCell ref="F476:G476"/>
    <mergeCell ref="F483:G483"/>
    <mergeCell ref="F481:G481"/>
    <mergeCell ref="F458:G458"/>
    <mergeCell ref="F465:G465"/>
    <mergeCell ref="F449:G449"/>
    <mergeCell ref="F450:G450"/>
    <mergeCell ref="F451:G451"/>
    <mergeCell ref="F452:G452"/>
    <mergeCell ref="F482:G482"/>
    <mergeCell ref="F467:G467"/>
    <mergeCell ref="F474:G474"/>
    <mergeCell ref="F475:G475"/>
    <mergeCell ref="I568:J568"/>
    <mergeCell ref="F571:G571"/>
    <mergeCell ref="F572:G572"/>
    <mergeCell ref="F573:G573"/>
    <mergeCell ref="I577:J577"/>
    <mergeCell ref="I584:J584"/>
    <mergeCell ref="I552:J552"/>
    <mergeCell ref="F556:G556"/>
    <mergeCell ref="F557:G557"/>
    <mergeCell ref="F558:G558"/>
    <mergeCell ref="F559:G559"/>
    <mergeCell ref="I561:J561"/>
    <mergeCell ref="I524:J524"/>
    <mergeCell ref="F529:G529"/>
    <mergeCell ref="I531:J531"/>
    <mergeCell ref="I538:J538"/>
    <mergeCell ref="F541:G541"/>
    <mergeCell ref="F542:G542"/>
    <mergeCell ref="F564:G564"/>
    <mergeCell ref="F565:G565"/>
    <mergeCell ref="F566:G566"/>
    <mergeCell ref="F555:G555"/>
    <mergeCell ref="I545:J545"/>
    <mergeCell ref="F548:G548"/>
    <mergeCell ref="F549:G549"/>
    <mergeCell ref="F550:G550"/>
    <mergeCell ref="F536:G536"/>
    <mergeCell ref="F543:G543"/>
    <mergeCell ref="F527:G527"/>
    <mergeCell ref="F528:G528"/>
    <mergeCell ref="F534:G534"/>
    <mergeCell ref="F535:G535"/>
    <mergeCell ref="I681:J681"/>
    <mergeCell ref="F686:G686"/>
    <mergeCell ref="I688:J688"/>
    <mergeCell ref="I695:J695"/>
    <mergeCell ref="F698:G698"/>
    <mergeCell ref="F699:G699"/>
    <mergeCell ref="F654:G654"/>
    <mergeCell ref="I656:J656"/>
    <mergeCell ref="G659:H659"/>
    <mergeCell ref="G660:H660"/>
    <mergeCell ref="F661:G661"/>
    <mergeCell ref="F662:G662"/>
    <mergeCell ref="F600:G600"/>
    <mergeCell ref="F601:G601"/>
    <mergeCell ref="I606:J606"/>
    <mergeCell ref="I626:J626"/>
    <mergeCell ref="F632:G632"/>
    <mergeCell ref="F633:G633"/>
    <mergeCell ref="I674:J674"/>
    <mergeCell ref="F677:G677"/>
    <mergeCell ref="F678:G678"/>
    <mergeCell ref="F679:G679"/>
    <mergeCell ref="F665:G665"/>
    <mergeCell ref="I667:J667"/>
    <mergeCell ref="F670:G670"/>
    <mergeCell ref="F671:G671"/>
    <mergeCell ref="F672:G672"/>
    <mergeCell ref="F663:G663"/>
    <mergeCell ref="F664:G664"/>
    <mergeCell ref="F649:G649"/>
    <mergeCell ref="F650:G650"/>
    <mergeCell ref="F651:G651"/>
    <mergeCell ref="I742:J742"/>
    <mergeCell ref="F745:G745"/>
    <mergeCell ref="F746:G746"/>
    <mergeCell ref="F747:G747"/>
    <mergeCell ref="I752:J752"/>
    <mergeCell ref="F755:G755"/>
    <mergeCell ref="F708:G708"/>
    <mergeCell ref="F709:G709"/>
    <mergeCell ref="I711:J711"/>
    <mergeCell ref="F716:G716"/>
    <mergeCell ref="F717:G717"/>
    <mergeCell ref="F718:G718"/>
    <mergeCell ref="F735:G735"/>
    <mergeCell ref="F736:G736"/>
    <mergeCell ref="F737:G737"/>
    <mergeCell ref="F738:G738"/>
    <mergeCell ref="F739:G739"/>
    <mergeCell ref="F740:G740"/>
    <mergeCell ref="F730:G730"/>
    <mergeCell ref="F727:G727"/>
    <mergeCell ref="F728:G728"/>
    <mergeCell ref="F729:G729"/>
    <mergeCell ref="I732:J732"/>
    <mergeCell ref="F720:G720"/>
    <mergeCell ref="F721:G721"/>
    <mergeCell ref="F722:G722"/>
    <mergeCell ref="F719:G719"/>
    <mergeCell ref="I724:J724"/>
    <mergeCell ref="F714:G714"/>
    <mergeCell ref="F715:G715"/>
    <mergeCell ref="I814:J814"/>
    <mergeCell ref="F896:G896"/>
    <mergeCell ref="F897:G897"/>
    <mergeCell ref="F898:G898"/>
    <mergeCell ref="F899:G899"/>
    <mergeCell ref="F900:G900"/>
    <mergeCell ref="F901:G901"/>
    <mergeCell ref="F887:G887"/>
    <mergeCell ref="F888:G888"/>
    <mergeCell ref="F889:G889"/>
    <mergeCell ref="F890:G890"/>
    <mergeCell ref="F891:G891"/>
    <mergeCell ref="F878:G878"/>
    <mergeCell ref="G1015:H1015"/>
    <mergeCell ref="G1016:H1016"/>
    <mergeCell ref="F974:G974"/>
    <mergeCell ref="F978:G978"/>
    <mergeCell ref="I980:J980"/>
    <mergeCell ref="F998:G998"/>
    <mergeCell ref="F999:G999"/>
    <mergeCell ref="I923:J923"/>
    <mergeCell ref="F930:G930"/>
    <mergeCell ref="I932:J932"/>
    <mergeCell ref="I941:J941"/>
    <mergeCell ref="F944:G944"/>
    <mergeCell ref="F945:G945"/>
    <mergeCell ref="F1000:G1000"/>
    <mergeCell ref="F1001:G1001"/>
    <mergeCell ref="B1002:K1002"/>
    <mergeCell ref="F992:G992"/>
    <mergeCell ref="F993:G993"/>
    <mergeCell ref="F994:G994"/>
    <mergeCell ref="F995:G995"/>
    <mergeCell ref="F996:G996"/>
    <mergeCell ref="F997:G997"/>
    <mergeCell ref="F983:G983"/>
    <mergeCell ref="F984:G984"/>
    <mergeCell ref="F985:G985"/>
    <mergeCell ref="F986:G986"/>
    <mergeCell ref="F987:G987"/>
    <mergeCell ref="F1117:G1117"/>
    <mergeCell ref="F1118:G1118"/>
    <mergeCell ref="F1119:G1119"/>
    <mergeCell ref="F1120:G1120"/>
    <mergeCell ref="I1124:J1124"/>
    <mergeCell ref="F1127:G1127"/>
    <mergeCell ref="F1059:G1059"/>
    <mergeCell ref="I1064:J1064"/>
    <mergeCell ref="F1069:G1069"/>
    <mergeCell ref="F1070:G1070"/>
    <mergeCell ref="F1071:G1071"/>
    <mergeCell ref="F1072:G1072"/>
    <mergeCell ref="F1041:G1041"/>
    <mergeCell ref="F1042:G1042"/>
    <mergeCell ref="F1046:G1046"/>
    <mergeCell ref="F1047:G1047"/>
    <mergeCell ref="F1048:G1048"/>
    <mergeCell ref="I1050:J1050"/>
    <mergeCell ref="F1100:G1100"/>
    <mergeCell ref="F1101:G1101"/>
    <mergeCell ref="F1102:G1102"/>
    <mergeCell ref="I1104:J1104"/>
    <mergeCell ref="F1107:G1107"/>
    <mergeCell ref="F1108:G1108"/>
    <mergeCell ref="F1091:G1091"/>
    <mergeCell ref="F1092:G1092"/>
    <mergeCell ref="F1098:G1098"/>
    <mergeCell ref="F1099:G1099"/>
    <mergeCell ref="F1093:G1093"/>
    <mergeCell ref="I1095:J1095"/>
    <mergeCell ref="F1082:G1082"/>
    <mergeCell ref="F1089:G1089"/>
    <mergeCell ref="I1195:J1195"/>
    <mergeCell ref="F1198:G1198"/>
    <mergeCell ref="F1199:G1199"/>
    <mergeCell ref="F1200:G1200"/>
    <mergeCell ref="I1204:J1204"/>
    <mergeCell ref="F1207:G1207"/>
    <mergeCell ref="F1170:G1170"/>
    <mergeCell ref="F1171:G1171"/>
    <mergeCell ref="B1172:K1172"/>
    <mergeCell ref="F1175:G1175"/>
    <mergeCell ref="I1177:J1177"/>
    <mergeCell ref="F1184:G1184"/>
    <mergeCell ref="I1143:J1143"/>
    <mergeCell ref="F1147:G1147"/>
    <mergeCell ref="F1148:G1148"/>
    <mergeCell ref="F1149:G1149"/>
    <mergeCell ref="F1150:G1150"/>
    <mergeCell ref="B1151:K1151"/>
    <mergeCell ref="F1173:G1173"/>
    <mergeCell ref="F1174:G1174"/>
    <mergeCell ref="F1180:G1180"/>
    <mergeCell ref="F1167:G1167"/>
    <mergeCell ref="I1164:J1164"/>
    <mergeCell ref="F1168:G1168"/>
    <mergeCell ref="F1169:G1169"/>
    <mergeCell ref="F1154:G1154"/>
    <mergeCell ref="F1161:G1161"/>
    <mergeCell ref="F1162:G1162"/>
    <mergeCell ref="I1156:J1156"/>
    <mergeCell ref="F1159:G1159"/>
    <mergeCell ref="F1160:G1160"/>
    <mergeCell ref="F1146:G1146"/>
    <mergeCell ref="F1342:G1342"/>
    <mergeCell ref="I1348:J1348"/>
    <mergeCell ref="F1351:G1351"/>
    <mergeCell ref="F1352:G1352"/>
    <mergeCell ref="I1357:J1357"/>
    <mergeCell ref="F1360:G1360"/>
    <mergeCell ref="F1290:G1290"/>
    <mergeCell ref="F1291:G1291"/>
    <mergeCell ref="I1294:J1294"/>
    <mergeCell ref="F1309:G1309"/>
    <mergeCell ref="F1310:G1310"/>
    <mergeCell ref="I1312:J1312"/>
    <mergeCell ref="I1222:J1222"/>
    <mergeCell ref="I1231:J1231"/>
    <mergeCell ref="F1234:G1234"/>
    <mergeCell ref="F1238:G1238"/>
    <mergeCell ref="I1240:J1240"/>
    <mergeCell ref="F1247:G1247"/>
    <mergeCell ref="F1343:G1343"/>
    <mergeCell ref="F1344:G1344"/>
    <mergeCell ref="F1345:G1345"/>
    <mergeCell ref="F1346:G1346"/>
    <mergeCell ref="F1334:G1334"/>
    <mergeCell ref="F1335:G1335"/>
    <mergeCell ref="F1336:G1336"/>
    <mergeCell ref="F1337:G1337"/>
    <mergeCell ref="I1339:J1339"/>
    <mergeCell ref="F1325:G1325"/>
    <mergeCell ref="F1326:G1326"/>
    <mergeCell ref="F1327:G1327"/>
    <mergeCell ref="F1328:G1328"/>
    <mergeCell ref="I1330:J1330"/>
    <mergeCell ref="I1475:J1475"/>
    <mergeCell ref="I1484:J1484"/>
    <mergeCell ref="F1487:G1487"/>
    <mergeCell ref="F1491:G1491"/>
    <mergeCell ref="F1492:G1492"/>
    <mergeCell ref="B1493:K1493"/>
    <mergeCell ref="F1400:G1400"/>
    <mergeCell ref="F1401:G1401"/>
    <mergeCell ref="F1402:G1402"/>
    <mergeCell ref="F1403:G1403"/>
    <mergeCell ref="F1409:G1409"/>
    <mergeCell ref="F1410:G1410"/>
    <mergeCell ref="I1375:J1375"/>
    <mergeCell ref="F1379:G1379"/>
    <mergeCell ref="F1380:G1380"/>
    <mergeCell ref="F1381:G1381"/>
    <mergeCell ref="F1382:G1382"/>
    <mergeCell ref="I1384:J1384"/>
    <mergeCell ref="F1478:G1478"/>
    <mergeCell ref="F1479:G1479"/>
    <mergeCell ref="F1480:G1480"/>
    <mergeCell ref="F1466:G1466"/>
    <mergeCell ref="F1467:G1467"/>
    <mergeCell ref="F1468:G1468"/>
    <mergeCell ref="F1469:G1469"/>
    <mergeCell ref="F1470:G1470"/>
    <mergeCell ref="F1471:G1471"/>
    <mergeCell ref="F1472:G1472"/>
    <mergeCell ref="F1473:G1473"/>
    <mergeCell ref="F1457:G1457"/>
    <mergeCell ref="F1458:G1458"/>
    <mergeCell ref="F1459:G1459"/>
    <mergeCell ref="I1557:J1557"/>
    <mergeCell ref="F1562:G1562"/>
    <mergeCell ref="F1563:G1563"/>
    <mergeCell ref="I1565:J1565"/>
    <mergeCell ref="F1571:G1571"/>
    <mergeCell ref="F1572:G1572"/>
    <mergeCell ref="F1533:G1533"/>
    <mergeCell ref="F1534:G1534"/>
    <mergeCell ref="I1538:J1538"/>
    <mergeCell ref="F1541:G1541"/>
    <mergeCell ref="F1542:G1542"/>
    <mergeCell ref="F1543:G1543"/>
    <mergeCell ref="F1514:G1514"/>
    <mergeCell ref="I1518:J1518"/>
    <mergeCell ref="F1521:G1521"/>
    <mergeCell ref="F1522:G1522"/>
    <mergeCell ref="F1523:G1523"/>
    <mergeCell ref="F1524:G1524"/>
    <mergeCell ref="F1545:G1545"/>
    <mergeCell ref="F1544:G1544"/>
    <mergeCell ref="I1547:J1547"/>
    <mergeCell ref="F1535:G1535"/>
    <mergeCell ref="F1536:G1536"/>
    <mergeCell ref="F1526:G1526"/>
    <mergeCell ref="I1528:J1528"/>
    <mergeCell ref="F1531:G1531"/>
    <mergeCell ref="F1532:G1532"/>
    <mergeCell ref="F1525:G1525"/>
    <mergeCell ref="F1515:G1515"/>
    <mergeCell ref="F1516:G1516"/>
    <mergeCell ref="I1667:J1667"/>
    <mergeCell ref="I1676:J1676"/>
    <mergeCell ref="F1681:G1681"/>
    <mergeCell ref="F1682:G1682"/>
    <mergeCell ref="F1683:G1683"/>
    <mergeCell ref="I1685:J1685"/>
    <mergeCell ref="I1640:J1640"/>
    <mergeCell ref="F1646:G1646"/>
    <mergeCell ref="F1647:G1647"/>
    <mergeCell ref="I1649:J1649"/>
    <mergeCell ref="F1653:G1653"/>
    <mergeCell ref="F1654:G1654"/>
    <mergeCell ref="F1584:G1584"/>
    <mergeCell ref="I1586:J1586"/>
    <mergeCell ref="F1592:G1592"/>
    <mergeCell ref="F1593:G1593"/>
    <mergeCell ref="I1595:J1595"/>
    <mergeCell ref="F1602:G1602"/>
    <mergeCell ref="I1658:J1658"/>
    <mergeCell ref="F1643:G1643"/>
    <mergeCell ref="F1644:G1644"/>
    <mergeCell ref="F1645:G1645"/>
    <mergeCell ref="F1637:G1637"/>
    <mergeCell ref="F1638:G1638"/>
    <mergeCell ref="F1628:G1628"/>
    <mergeCell ref="F1629:G1629"/>
    <mergeCell ref="F1636:G1636"/>
    <mergeCell ref="I1631:J1631"/>
    <mergeCell ref="F1634:G1634"/>
    <mergeCell ref="F1635:G1635"/>
    <mergeCell ref="F1619:G1619"/>
    <mergeCell ref="F1620:G1620"/>
    <mergeCell ref="F1777:G1777"/>
    <mergeCell ref="B1779:K1779"/>
    <mergeCell ref="I1784:J1784"/>
    <mergeCell ref="F1787:G1787"/>
    <mergeCell ref="I1792:J1792"/>
    <mergeCell ref="F1795:G1795"/>
    <mergeCell ref="I1748:J1748"/>
    <mergeCell ref="I1757:J1757"/>
    <mergeCell ref="G1760:H1760"/>
    <mergeCell ref="F1764:G1764"/>
    <mergeCell ref="F1765:G1765"/>
    <mergeCell ref="B1766:K1766"/>
    <mergeCell ref="F1725:G1725"/>
    <mergeCell ref="F1726:G1726"/>
    <mergeCell ref="I1730:J1730"/>
    <mergeCell ref="F1733:G1733"/>
    <mergeCell ref="F1734:G1734"/>
    <mergeCell ref="F1735:G1735"/>
    <mergeCell ref="F1778:G1778"/>
    <mergeCell ref="F1780:G1780"/>
    <mergeCell ref="F1781:G1781"/>
    <mergeCell ref="F1782:G1782"/>
    <mergeCell ref="F1769:G1769"/>
    <mergeCell ref="I1771:J1771"/>
    <mergeCell ref="F1774:G1774"/>
    <mergeCell ref="F1775:G1775"/>
    <mergeCell ref="F1776:G1776"/>
    <mergeCell ref="F1761:G1761"/>
    <mergeCell ref="F1762:G1762"/>
    <mergeCell ref="F1763:G1763"/>
    <mergeCell ref="F1768:G1768"/>
    <mergeCell ref="F1767:G1767"/>
    <mergeCell ref="F1887:G1887"/>
    <mergeCell ref="F1888:G1888"/>
    <mergeCell ref="I1891:J1891"/>
    <mergeCell ref="F1906:G1906"/>
    <mergeCell ref="F1907:G1907"/>
    <mergeCell ref="I1909:J1909"/>
    <mergeCell ref="F1835:G1835"/>
    <mergeCell ref="I1837:J1837"/>
    <mergeCell ref="F1844:G1844"/>
    <mergeCell ref="I1846:J1846"/>
    <mergeCell ref="I1855:J1855"/>
    <mergeCell ref="F1858:G1858"/>
    <mergeCell ref="I1810:J1810"/>
    <mergeCell ref="F1814:G1814"/>
    <mergeCell ref="F1815:G1815"/>
    <mergeCell ref="F1816:G1816"/>
    <mergeCell ref="F1817:G1817"/>
    <mergeCell ref="I1819:J1819"/>
    <mergeCell ref="F1889:G1889"/>
    <mergeCell ref="F1894:G1894"/>
    <mergeCell ref="F1880:G1880"/>
    <mergeCell ref="I1882:J1882"/>
    <mergeCell ref="F1885:G1885"/>
    <mergeCell ref="F1886:G1886"/>
    <mergeCell ref="F1871:G1871"/>
    <mergeCell ref="F1879:G1879"/>
    <mergeCell ref="I1873:J1873"/>
    <mergeCell ref="F1876:G1876"/>
    <mergeCell ref="F1877:G1877"/>
    <mergeCell ref="F1878:G1878"/>
    <mergeCell ref="F1862:G1862"/>
    <mergeCell ref="F1869:G1869"/>
    <mergeCell ref="B1957:F1957"/>
    <mergeCell ref="G1957:J1957"/>
    <mergeCell ref="B1958:F1958"/>
    <mergeCell ref="G1958:J1958"/>
    <mergeCell ref="B1959:F1959"/>
    <mergeCell ref="G1959:J1959"/>
    <mergeCell ref="H1942:J1942"/>
    <mergeCell ref="H1943:J1943"/>
    <mergeCell ref="H1944:J1944"/>
    <mergeCell ref="H1945:J1945"/>
    <mergeCell ref="B1946:F1946"/>
    <mergeCell ref="G1946:J1946"/>
    <mergeCell ref="G1937:J1937"/>
    <mergeCell ref="B1938:F1938"/>
    <mergeCell ref="G1938:J1938"/>
    <mergeCell ref="B1939:F1939"/>
    <mergeCell ref="G1939:J1939"/>
    <mergeCell ref="B1940:F1940"/>
    <mergeCell ref="G1940:J1940"/>
    <mergeCell ref="F1922:G1922"/>
    <mergeCell ref="F1923:G1923"/>
    <mergeCell ref="F1924:G1924"/>
    <mergeCell ref="F1925:G1925"/>
    <mergeCell ref="I1927:J1927"/>
    <mergeCell ref="F1930:G1930"/>
    <mergeCell ref="F1913:G1913"/>
    <mergeCell ref="K1970:K1971"/>
    <mergeCell ref="B1975:F1975"/>
    <mergeCell ref="G1975:J1975"/>
    <mergeCell ref="G1976:J1976"/>
    <mergeCell ref="B1982:F1982"/>
    <mergeCell ref="G1982:J1982"/>
    <mergeCell ref="B1970:B1971"/>
    <mergeCell ref="C1970:C1971"/>
    <mergeCell ref="D1970:D1971"/>
    <mergeCell ref="E1970:E1971"/>
    <mergeCell ref="F1970:F1971"/>
    <mergeCell ref="G1970:H1970"/>
    <mergeCell ref="B1960:F1960"/>
    <mergeCell ref="H1961:J1961"/>
    <mergeCell ref="H1962:J1962"/>
    <mergeCell ref="B1963:F1963"/>
    <mergeCell ref="G1963:J1963"/>
    <mergeCell ref="I1965:J1965"/>
    <mergeCell ref="F1998:G1998"/>
    <mergeCell ref="F1999:G1999"/>
    <mergeCell ref="F2000:G2000"/>
    <mergeCell ref="I2004:J2004"/>
    <mergeCell ref="I2014:J2014"/>
    <mergeCell ref="F2017:G2017"/>
    <mergeCell ref="B1989:F1989"/>
    <mergeCell ref="G1989:J1989"/>
    <mergeCell ref="B1990:F1990"/>
    <mergeCell ref="H1991:J1991"/>
    <mergeCell ref="B1992:F1992"/>
    <mergeCell ref="G1992:J1992"/>
    <mergeCell ref="B1985:F1985"/>
    <mergeCell ref="G1985:J1985"/>
    <mergeCell ref="B1986:F1986"/>
    <mergeCell ref="G1986:J1986"/>
    <mergeCell ref="B1987:F1987"/>
    <mergeCell ref="H1988:J1988"/>
    <mergeCell ref="F2001:G2001"/>
    <mergeCell ref="F2002:G2002"/>
    <mergeCell ref="I1994:J1994"/>
    <mergeCell ref="F1997:G1997"/>
    <mergeCell ref="I2066:J2066"/>
    <mergeCell ref="F2071:G2071"/>
    <mergeCell ref="F2072:G2072"/>
    <mergeCell ref="F2073:G2073"/>
    <mergeCell ref="F2074:G2074"/>
    <mergeCell ref="I2076:J2076"/>
    <mergeCell ref="B2042:K2042"/>
    <mergeCell ref="I2047:J2047"/>
    <mergeCell ref="F2050:G2050"/>
    <mergeCell ref="I2056:J2056"/>
    <mergeCell ref="F2059:G2059"/>
    <mergeCell ref="F2060:G2060"/>
    <mergeCell ref="I2024:J2024"/>
    <mergeCell ref="F2027:G2027"/>
    <mergeCell ref="F2028:G2028"/>
    <mergeCell ref="F2029:G2029"/>
    <mergeCell ref="F2030:G2030"/>
    <mergeCell ref="I2034:J2034"/>
    <mergeCell ref="F2069:G2069"/>
    <mergeCell ref="F2070:G2070"/>
    <mergeCell ref="F2063:G2063"/>
    <mergeCell ref="F2064:G2064"/>
    <mergeCell ref="F2054:G2054"/>
    <mergeCell ref="F2061:G2061"/>
    <mergeCell ref="F2062:G2062"/>
    <mergeCell ref="F2045:G2045"/>
    <mergeCell ref="F2051:G2051"/>
    <mergeCell ref="F2052:G2052"/>
    <mergeCell ref="F2053:G2053"/>
    <mergeCell ref="F2041:G2041"/>
    <mergeCell ref="F2043:G2043"/>
    <mergeCell ref="F2044:G2044"/>
    <mergeCell ref="F2155:G2155"/>
    <mergeCell ref="F2168:G2168"/>
    <mergeCell ref="I2170:J2170"/>
    <mergeCell ref="I2179:J2179"/>
    <mergeCell ref="F2187:G2187"/>
    <mergeCell ref="I2189:J2189"/>
    <mergeCell ref="I2130:J2130"/>
    <mergeCell ref="I2148:J2148"/>
    <mergeCell ref="G2151:H2151"/>
    <mergeCell ref="G2152:H2152"/>
    <mergeCell ref="F2153:G2153"/>
    <mergeCell ref="F2154:G2154"/>
    <mergeCell ref="I2094:J2094"/>
    <mergeCell ref="F2098:G2098"/>
    <mergeCell ref="F2099:G2099"/>
    <mergeCell ref="F2100:G2100"/>
    <mergeCell ref="F2101:G2101"/>
    <mergeCell ref="I2103:J2103"/>
    <mergeCell ref="F2174:G2174"/>
    <mergeCell ref="F2175:G2175"/>
    <mergeCell ref="F2176:G2176"/>
    <mergeCell ref="F2177:G2177"/>
    <mergeCell ref="F2165:G2165"/>
    <mergeCell ref="F2166:G2166"/>
    <mergeCell ref="F2167:G2167"/>
    <mergeCell ref="F2173:G2173"/>
    <mergeCell ref="F2156:G2156"/>
    <mergeCell ref="F2157:G2157"/>
    <mergeCell ref="F2158:G2158"/>
    <mergeCell ref="I2160:J2160"/>
    <mergeCell ref="F2163:G2163"/>
    <mergeCell ref="F2164:G2164"/>
    <mergeCell ref="F2211:G2211"/>
    <mergeCell ref="F2212:G2212"/>
    <mergeCell ref="I2217:J2217"/>
    <mergeCell ref="F2220:G2220"/>
    <mergeCell ref="F2221:G2221"/>
    <mergeCell ref="F2222:G2222"/>
    <mergeCell ref="F2213:G2213"/>
    <mergeCell ref="F2214:G2214"/>
    <mergeCell ref="F2215:G2215"/>
    <mergeCell ref="B2276:F2276"/>
    <mergeCell ref="H2277:J2277"/>
    <mergeCell ref="B2278:F2278"/>
    <mergeCell ref="G2278:J2278"/>
    <mergeCell ref="I2280:J2280"/>
    <mergeCell ref="F2283:G2283"/>
    <mergeCell ref="B2273:F2273"/>
    <mergeCell ref="G2273:J2273"/>
    <mergeCell ref="B2274:F2274"/>
    <mergeCell ref="G2274:J2274"/>
    <mergeCell ref="B2275:F2275"/>
    <mergeCell ref="G2275:J2275"/>
    <mergeCell ref="B2259:F2259"/>
    <mergeCell ref="H2260:J2260"/>
    <mergeCell ref="B2261:F2261"/>
    <mergeCell ref="G2261:J2261"/>
    <mergeCell ref="I2263:J2263"/>
    <mergeCell ref="G2268:J2268"/>
    <mergeCell ref="F2266:G2266"/>
    <mergeCell ref="F2267:G2267"/>
    <mergeCell ref="G2248:H2248"/>
    <mergeCell ref="F2249:G2249"/>
    <mergeCell ref="F2250:G2250"/>
    <mergeCell ref="I2344:J2344"/>
    <mergeCell ref="F2349:G2349"/>
    <mergeCell ref="F2350:G2350"/>
    <mergeCell ref="F2351:G2351"/>
    <mergeCell ref="F2352:G2352"/>
    <mergeCell ref="I2354:J2354"/>
    <mergeCell ref="I2310:J2310"/>
    <mergeCell ref="F2314:G2314"/>
    <mergeCell ref="F2315:G2315"/>
    <mergeCell ref="F2316:G2316"/>
    <mergeCell ref="F2317:G2317"/>
    <mergeCell ref="F2330:G2330"/>
    <mergeCell ref="I2364:J2364"/>
    <mergeCell ref="F2367:G2367"/>
    <mergeCell ref="F2368:G2368"/>
    <mergeCell ref="F2359:G2359"/>
    <mergeCell ref="F2360:G2360"/>
    <mergeCell ref="F2361:G2361"/>
    <mergeCell ref="F2362:G2362"/>
    <mergeCell ref="F2357:G2357"/>
    <mergeCell ref="F2358:G2358"/>
    <mergeCell ref="F2347:G2347"/>
    <mergeCell ref="F2348:G2348"/>
    <mergeCell ref="F2339:G2339"/>
    <mergeCell ref="F2340:G2340"/>
    <mergeCell ref="F2341:G2341"/>
    <mergeCell ref="F2342:G2342"/>
    <mergeCell ref="F2337:G2337"/>
    <mergeCell ref="F2338:G2338"/>
    <mergeCell ref="F2331:G2331"/>
    <mergeCell ref="F2332:G2332"/>
    <mergeCell ref="I2334:J2334"/>
    <mergeCell ref="F2444:G2444"/>
    <mergeCell ref="F2445:G2445"/>
    <mergeCell ref="F2446:G2446"/>
    <mergeCell ref="F2435:G2435"/>
    <mergeCell ref="F2436:G2436"/>
    <mergeCell ref="F2437:G2437"/>
    <mergeCell ref="F2425:G2425"/>
    <mergeCell ref="F2426:G2426"/>
    <mergeCell ref="F2427:G2427"/>
    <mergeCell ref="F2429:G2429"/>
    <mergeCell ref="F2415:G2415"/>
    <mergeCell ref="F2416:G2416"/>
    <mergeCell ref="F2417:G2417"/>
    <mergeCell ref="F2405:G2405"/>
    <mergeCell ref="I2541:J2541"/>
    <mergeCell ref="F2545:G2545"/>
    <mergeCell ref="F2546:G2546"/>
    <mergeCell ref="F2481:G2481"/>
    <mergeCell ref="F2482:G2482"/>
    <mergeCell ref="F2483:G2483"/>
    <mergeCell ref="F2484:G2484"/>
    <mergeCell ref="I2486:J2486"/>
    <mergeCell ref="F2491:G2491"/>
    <mergeCell ref="I2459:J2459"/>
    <mergeCell ref="F2462:G2462"/>
    <mergeCell ref="F2463:G2463"/>
    <mergeCell ref="F2464:G2464"/>
    <mergeCell ref="F2465:G2465"/>
    <mergeCell ref="I2468:J2468"/>
    <mergeCell ref="F2544:G2544"/>
    <mergeCell ref="F2534:G2534"/>
    <mergeCell ref="F2535:G2535"/>
    <mergeCell ref="F2516:G2516"/>
    <mergeCell ref="F2751:G2751"/>
    <mergeCell ref="I2753:J2753"/>
    <mergeCell ref="F2760:G2760"/>
    <mergeCell ref="F2761:G2761"/>
    <mergeCell ref="F2762:G2762"/>
    <mergeCell ref="F2763:G2763"/>
    <mergeCell ref="F2706:G2706"/>
    <mergeCell ref="B2707:K2707"/>
    <mergeCell ref="I2711:J2711"/>
    <mergeCell ref="F2714:G2714"/>
    <mergeCell ref="F2715:G2715"/>
    <mergeCell ref="B2718:K2718"/>
    <mergeCell ref="I2689:J2689"/>
    <mergeCell ref="F2694:G2694"/>
    <mergeCell ref="F2695:G2695"/>
    <mergeCell ref="F2696:G2696"/>
    <mergeCell ref="F2697:G2697"/>
    <mergeCell ref="I2699:J2699"/>
    <mergeCell ref="F2756:G2756"/>
    <mergeCell ref="F2757:G2757"/>
    <mergeCell ref="F2758:G2758"/>
    <mergeCell ref="F2745:G2745"/>
    <mergeCell ref="F2746:G2746"/>
    <mergeCell ref="F2747:G2747"/>
    <mergeCell ref="F2748:G2748"/>
    <mergeCell ref="B2749:K2749"/>
    <mergeCell ref="F2750:G2750"/>
    <mergeCell ref="F2736:G2736"/>
    <mergeCell ref="F2737:G2737"/>
    <mergeCell ref="F2738:G2738"/>
    <mergeCell ref="I2742:J2742"/>
    <mergeCell ref="F2887:G2887"/>
    <mergeCell ref="F2888:G2888"/>
    <mergeCell ref="F2889:G2889"/>
    <mergeCell ref="I2784:J2784"/>
    <mergeCell ref="F2789:G2789"/>
    <mergeCell ref="F2790:G2790"/>
    <mergeCell ref="F2791:G2791"/>
    <mergeCell ref="I2793:J2793"/>
    <mergeCell ref="I2803:J2803"/>
    <mergeCell ref="F2892:G2892"/>
    <mergeCell ref="F2891:G2891"/>
    <mergeCell ref="F2885:G2885"/>
    <mergeCell ref="F2890:G2890"/>
    <mergeCell ref="F2873:G2873"/>
    <mergeCell ref="F2875:G2875"/>
    <mergeCell ref="F2876:G2876"/>
    <mergeCell ref="F2874:G2874"/>
    <mergeCell ref="F2877:G2877"/>
    <mergeCell ref="F2878:G2878"/>
    <mergeCell ref="F2879:G2879"/>
    <mergeCell ref="F2864:G2864"/>
    <mergeCell ref="F2865:G2865"/>
    <mergeCell ref="F2871:G2871"/>
    <mergeCell ref="F2846:G2846"/>
    <mergeCell ref="F2847:G2847"/>
    <mergeCell ref="F2852:G2852"/>
    <mergeCell ref="F2853:G2853"/>
    <mergeCell ref="F2854:G2854"/>
    <mergeCell ref="F2848:G2848"/>
    <mergeCell ref="F2849:G2849"/>
    <mergeCell ref="F2850:G2850"/>
    <mergeCell ref="F2851:G2851"/>
    <mergeCell ref="F2976:G2976"/>
    <mergeCell ref="F2977:G2977"/>
    <mergeCell ref="F2978:G2978"/>
    <mergeCell ref="I2981:J2981"/>
    <mergeCell ref="F2985:G2985"/>
    <mergeCell ref="F2986:G2986"/>
    <mergeCell ref="B2922:K2922"/>
    <mergeCell ref="F2926:G2926"/>
    <mergeCell ref="I2928:J2928"/>
    <mergeCell ref="F2935:G2935"/>
    <mergeCell ref="B2936:K2936"/>
    <mergeCell ref="F2937:G2937"/>
    <mergeCell ref="F2979:G2979"/>
    <mergeCell ref="F2969:G2969"/>
    <mergeCell ref="F2970:G2970"/>
    <mergeCell ref="I2972:J2972"/>
    <mergeCell ref="F2975:G2975"/>
    <mergeCell ref="F2960:G2960"/>
    <mergeCell ref="F2968:G2968"/>
    <mergeCell ref="I2962:J2962"/>
    <mergeCell ref="F2965:G2965"/>
    <mergeCell ref="F2966:G2966"/>
    <mergeCell ref="F2967:G2967"/>
    <mergeCell ref="F2952:G2952"/>
    <mergeCell ref="F2953:G2953"/>
    <mergeCell ref="F2954:G2954"/>
    <mergeCell ref="F2959:G2959"/>
    <mergeCell ref="F2955:G2955"/>
    <mergeCell ref="F2956:G2956"/>
    <mergeCell ref="B2957:K2957"/>
    <mergeCell ref="F2958:G2958"/>
    <mergeCell ref="F2944:G2944"/>
    <mergeCell ref="F3043:G3043"/>
    <mergeCell ref="F3044:G3044"/>
    <mergeCell ref="F3045:G3045"/>
    <mergeCell ref="F3056:G3056"/>
    <mergeCell ref="I3063:J3063"/>
    <mergeCell ref="F3066:G3066"/>
    <mergeCell ref="I3019:J3019"/>
    <mergeCell ref="F3027:G3027"/>
    <mergeCell ref="F3028:G3028"/>
    <mergeCell ref="F3029:G3029"/>
    <mergeCell ref="I3031:J3031"/>
    <mergeCell ref="F3036:G3036"/>
    <mergeCell ref="F3046:G3046"/>
    <mergeCell ref="F3047:G3047"/>
    <mergeCell ref="F3048:G3048"/>
    <mergeCell ref="F3049:G3049"/>
    <mergeCell ref="F3035:G3035"/>
    <mergeCell ref="F3037:G3037"/>
    <mergeCell ref="F3038:G3038"/>
    <mergeCell ref="I3040:J3040"/>
    <mergeCell ref="F3026:G3026"/>
    <mergeCell ref="F3034:G3034"/>
    <mergeCell ref="F3022:G3022"/>
    <mergeCell ref="F3023:G3023"/>
    <mergeCell ref="F3024:G3024"/>
    <mergeCell ref="F3025:G3025"/>
    <mergeCell ref="F3215:G3215"/>
    <mergeCell ref="F3222:G3222"/>
    <mergeCell ref="F3312:G3312"/>
    <mergeCell ref="F3313:G3313"/>
    <mergeCell ref="I3318:J3318"/>
    <mergeCell ref="F3278:G3278"/>
    <mergeCell ref="I3280:J3280"/>
    <mergeCell ref="F3283:G3283"/>
    <mergeCell ref="F3284:G3284"/>
    <mergeCell ref="F3269:G3269"/>
    <mergeCell ref="F3260:G3260"/>
    <mergeCell ref="I3262:J3262"/>
    <mergeCell ref="F3265:G3265"/>
    <mergeCell ref="F3266:G3266"/>
    <mergeCell ref="F3267:G3267"/>
    <mergeCell ref="F3251:G3251"/>
    <mergeCell ref="F3259:G3259"/>
    <mergeCell ref="I3253:J3253"/>
    <mergeCell ref="F3256:G3256"/>
    <mergeCell ref="F3257:G3257"/>
    <mergeCell ref="F3258:G3258"/>
    <mergeCell ref="F3242:G3242"/>
    <mergeCell ref="F3250:G3250"/>
    <mergeCell ref="I3244:J3244"/>
    <mergeCell ref="F3247:G3247"/>
    <mergeCell ref="F3248:G3248"/>
    <mergeCell ref="F3249:G3249"/>
    <mergeCell ref="F3268:G3268"/>
    <mergeCell ref="I3271:J3271"/>
    <mergeCell ref="F3274:G3274"/>
    <mergeCell ref="F3275:G3275"/>
    <mergeCell ref="F3276:G3276"/>
    <mergeCell ref="F3321:G3321"/>
    <mergeCell ref="F3322:G3322"/>
    <mergeCell ref="I3327:J3327"/>
    <mergeCell ref="F3295:G3295"/>
    <mergeCell ref="I3298:J3298"/>
    <mergeCell ref="F3301:G3301"/>
    <mergeCell ref="F3302:G3302"/>
    <mergeCell ref="F3303:G3303"/>
    <mergeCell ref="F3304:G3304"/>
    <mergeCell ref="F3285:G3285"/>
    <mergeCell ref="F3286:G3286"/>
    <mergeCell ref="I3289:J3289"/>
    <mergeCell ref="F3292:G3292"/>
    <mergeCell ref="F3293:G3293"/>
    <mergeCell ref="F3294:G3294"/>
    <mergeCell ref="F3323:G3323"/>
    <mergeCell ref="F3324:G3324"/>
    <mergeCell ref="F3325:G3325"/>
    <mergeCell ref="F3314:G3314"/>
    <mergeCell ref="F3315:G3315"/>
    <mergeCell ref="F3316:G3316"/>
    <mergeCell ref="F3306:G3306"/>
    <mergeCell ref="F3307:G3307"/>
    <mergeCell ref="B3305:K3305"/>
    <mergeCell ref="I3309:J3309"/>
    <mergeCell ref="F3296:G3296"/>
    <mergeCell ref="F3287:G3287"/>
    <mergeCell ref="F3366:G3366"/>
    <mergeCell ref="F3367:G3367"/>
    <mergeCell ref="I3372:J3372"/>
    <mergeCell ref="F3375:G3375"/>
    <mergeCell ref="F3376:G3376"/>
    <mergeCell ref="F3377:G3377"/>
    <mergeCell ref="F3348:G3348"/>
    <mergeCell ref="F3349:G3349"/>
    <mergeCell ref="I3354:J3354"/>
    <mergeCell ref="F3357:G3357"/>
    <mergeCell ref="F3358:G3358"/>
    <mergeCell ref="I3363:J3363"/>
    <mergeCell ref="F3330:G3330"/>
    <mergeCell ref="F3331:G3331"/>
    <mergeCell ref="I3336:J3336"/>
    <mergeCell ref="F3339:G3339"/>
    <mergeCell ref="F3340:G3340"/>
    <mergeCell ref="I3345:J3345"/>
    <mergeCell ref="F3359:G3359"/>
    <mergeCell ref="F3360:G3360"/>
    <mergeCell ref="F3361:G3361"/>
    <mergeCell ref="F3350:G3350"/>
    <mergeCell ref="F3351:G3351"/>
    <mergeCell ref="F3352:G3352"/>
    <mergeCell ref="F3341:G3341"/>
    <mergeCell ref="F3342:G3342"/>
    <mergeCell ref="F3343:G3343"/>
    <mergeCell ref="F3332:G3332"/>
    <mergeCell ref="F3333:G3333"/>
    <mergeCell ref="F3334:G3334"/>
    <mergeCell ref="F3587:G3587"/>
    <mergeCell ref="I3589:J3589"/>
    <mergeCell ref="F3592:G3592"/>
    <mergeCell ref="F3593:G3593"/>
    <mergeCell ref="F3594:G3594"/>
    <mergeCell ref="F3595:G3595"/>
    <mergeCell ref="F3578:G3578"/>
    <mergeCell ref="I3580:J3580"/>
    <mergeCell ref="F3583:G3583"/>
    <mergeCell ref="F3584:G3584"/>
    <mergeCell ref="F3585:G3585"/>
    <mergeCell ref="F3586:G3586"/>
    <mergeCell ref="F3569:G3569"/>
    <mergeCell ref="I3571:J3571"/>
    <mergeCell ref="I3721:J3721"/>
    <mergeCell ref="F3724:G3724"/>
    <mergeCell ref="F3725:G3725"/>
    <mergeCell ref="I3703:J3703"/>
    <mergeCell ref="F3706:G3706"/>
    <mergeCell ref="F3707:G3707"/>
    <mergeCell ref="F3708:G3708"/>
    <mergeCell ref="F3709:G3709"/>
    <mergeCell ref="I3712:J3712"/>
    <mergeCell ref="I3685:J3685"/>
    <mergeCell ref="F3688:G3688"/>
    <mergeCell ref="F3689:G3689"/>
    <mergeCell ref="F3690:G3690"/>
    <mergeCell ref="F3691:G3691"/>
    <mergeCell ref="I3694:J3694"/>
    <mergeCell ref="F3692:G3692"/>
    <mergeCell ref="F3710:G3710"/>
    <mergeCell ref="F3701:G3701"/>
    <mergeCell ref="F3779:G3779"/>
    <mergeCell ref="F3780:G3780"/>
    <mergeCell ref="F3781:G3781"/>
    <mergeCell ref="F3782:G3782"/>
    <mergeCell ref="F3787:G3787"/>
    <mergeCell ref="F3783:G3783"/>
    <mergeCell ref="F3784:G3784"/>
    <mergeCell ref="F3785:G3785"/>
    <mergeCell ref="F3786:G3786"/>
    <mergeCell ref="F3773:G3773"/>
    <mergeCell ref="F3774:G3774"/>
    <mergeCell ref="F3775:G3775"/>
    <mergeCell ref="F3776:G3776"/>
    <mergeCell ref="F3777:G3777"/>
    <mergeCell ref="B3778:K3778"/>
    <mergeCell ref="F3764:G3764"/>
    <mergeCell ref="F3765:G3765"/>
    <mergeCell ref="F3772:G3772"/>
    <mergeCell ref="I3767:J3767"/>
    <mergeCell ref="F3770:G3770"/>
    <mergeCell ref="F3771:G3771"/>
    <mergeCell ref="F3763:G3763"/>
    <mergeCell ref="I3758:J3758"/>
    <mergeCell ref="F3858:G3858"/>
    <mergeCell ref="I3860:J3860"/>
    <mergeCell ref="F3865:G3865"/>
    <mergeCell ref="F3866:G3866"/>
    <mergeCell ref="F3867:G3867"/>
    <mergeCell ref="I3869:J3869"/>
    <mergeCell ref="F3840:G3840"/>
    <mergeCell ref="I3842:J3842"/>
    <mergeCell ref="F3847:G3847"/>
    <mergeCell ref="F3848:G3848"/>
    <mergeCell ref="F3849:G3849"/>
    <mergeCell ref="I3851:J3851"/>
    <mergeCell ref="F3822:G3822"/>
    <mergeCell ref="I3824:J3824"/>
    <mergeCell ref="F3828:G3828"/>
    <mergeCell ref="F3829:G3829"/>
    <mergeCell ref="F3830:G3830"/>
    <mergeCell ref="F3831:G3831"/>
    <mergeCell ref="F3863:G3863"/>
    <mergeCell ref="F3864:G3864"/>
    <mergeCell ref="F3854:G3854"/>
    <mergeCell ref="F3855:G3855"/>
    <mergeCell ref="F3856:G3856"/>
    <mergeCell ref="F3857:G3857"/>
    <mergeCell ref="F3845:G3845"/>
    <mergeCell ref="F3846:G3846"/>
    <mergeCell ref="F3836:G3836"/>
    <mergeCell ref="I3833:J3833"/>
    <mergeCell ref="F3837:G3837"/>
    <mergeCell ref="F3838:G3838"/>
    <mergeCell ref="F3839:G3839"/>
    <mergeCell ref="F3827:G3827"/>
    <mergeCell ref="I3914:J3914"/>
    <mergeCell ref="F3919:G3919"/>
    <mergeCell ref="F3920:G3920"/>
    <mergeCell ref="I3922:J3922"/>
    <mergeCell ref="F3928:G3928"/>
    <mergeCell ref="F3894:G3894"/>
    <mergeCell ref="I3896:J3896"/>
    <mergeCell ref="F3901:G3901"/>
    <mergeCell ref="F3902:G3902"/>
    <mergeCell ref="F3903:G3903"/>
    <mergeCell ref="I3905:J3905"/>
    <mergeCell ref="F3876:G3876"/>
    <mergeCell ref="I3878:J3878"/>
    <mergeCell ref="F3883:G3883"/>
    <mergeCell ref="F3884:G3884"/>
    <mergeCell ref="F3885:G3885"/>
    <mergeCell ref="I3887:J3887"/>
    <mergeCell ref="F3925:G3925"/>
    <mergeCell ref="F3926:G3926"/>
    <mergeCell ref="F3927:G3927"/>
    <mergeCell ref="I3931:J3931"/>
    <mergeCell ref="F3937:G3937"/>
    <mergeCell ref="F3938:G3938"/>
    <mergeCell ref="I3940:J3940"/>
    <mergeCell ref="F3946:G3946"/>
    <mergeCell ref="I3948:J3948"/>
    <mergeCell ref="F3943:G3943"/>
    <mergeCell ref="F3944:G3944"/>
    <mergeCell ref="F3945:G3945"/>
    <mergeCell ref="F3934:G3934"/>
    <mergeCell ref="F3935:G3935"/>
    <mergeCell ref="F3936:G3936"/>
    <mergeCell ref="I4027:J4027"/>
    <mergeCell ref="I4036:J4036"/>
    <mergeCell ref="F4041:G4041"/>
    <mergeCell ref="F4042:G4042"/>
    <mergeCell ref="F4043:G4043"/>
    <mergeCell ref="F4003:G4003"/>
    <mergeCell ref="I4007:J4007"/>
    <mergeCell ref="F4010:G4010"/>
    <mergeCell ref="F4011:G4011"/>
    <mergeCell ref="F4012:G4012"/>
    <mergeCell ref="I4017:J4017"/>
    <mergeCell ref="F3993:G3993"/>
    <mergeCell ref="F3994:G3994"/>
    <mergeCell ref="I3997:J3997"/>
    <mergeCell ref="F4000:G4000"/>
    <mergeCell ref="F4001:G4001"/>
    <mergeCell ref="F4002:G4002"/>
    <mergeCell ref="F4013:G4013"/>
    <mergeCell ref="F4014:G4014"/>
    <mergeCell ref="F4015:G4015"/>
    <mergeCell ref="F4049:G4049"/>
    <mergeCell ref="F4050:G4050"/>
    <mergeCell ref="F4051:G4051"/>
    <mergeCell ref="F4052:G4052"/>
    <mergeCell ref="I4054:J4054"/>
    <mergeCell ref="F4040:G4040"/>
    <mergeCell ref="F4048:G4048"/>
    <mergeCell ref="F4034:G4034"/>
    <mergeCell ref="F4039:G4039"/>
    <mergeCell ref="F4030:G4030"/>
    <mergeCell ref="F4031:G4031"/>
    <mergeCell ref="F4116:G4116"/>
    <mergeCell ref="F4108:G4108"/>
    <mergeCell ref="F4099:G4099"/>
    <mergeCell ref="I4092:J4092"/>
    <mergeCell ref="F4095:G4095"/>
    <mergeCell ref="F4096:G4096"/>
    <mergeCell ref="F4097:G4097"/>
    <mergeCell ref="F4090:G4090"/>
    <mergeCell ref="F4081:G4081"/>
    <mergeCell ref="I4074:J4074"/>
    <mergeCell ref="F4077:G4077"/>
    <mergeCell ref="F4078:G4078"/>
    <mergeCell ref="F4079:G4079"/>
    <mergeCell ref="F4067:G4067"/>
    <mergeCell ref="F4072:G4072"/>
    <mergeCell ref="F4057:G4057"/>
    <mergeCell ref="F4058:G4058"/>
    <mergeCell ref="F4059:G4059"/>
    <mergeCell ref="F4060:G4060"/>
    <mergeCell ref="F4061:G4061"/>
    <mergeCell ref="F4098:G4098"/>
    <mergeCell ref="I4119:J4119"/>
    <mergeCell ref="F4122:G4122"/>
    <mergeCell ref="F4123:G4123"/>
    <mergeCell ref="F4124:G4124"/>
    <mergeCell ref="F4125:G4125"/>
    <mergeCell ref="I4303:J4303"/>
    <mergeCell ref="F4306:G4306"/>
    <mergeCell ref="F4307:G4307"/>
    <mergeCell ref="F4308:G4308"/>
    <mergeCell ref="F4309:G4309"/>
    <mergeCell ref="I4312:J4312"/>
    <mergeCell ref="I4285:J4285"/>
    <mergeCell ref="F4288:G4288"/>
    <mergeCell ref="F4289:G4289"/>
    <mergeCell ref="F4290:G4290"/>
    <mergeCell ref="F4291:G4291"/>
    <mergeCell ref="I4294:J4294"/>
    <mergeCell ref="F4180:G4180"/>
    <mergeCell ref="F4181:G4181"/>
    <mergeCell ref="B4183:K4183"/>
    <mergeCell ref="F4187:G4187"/>
    <mergeCell ref="I4189:J4189"/>
    <mergeCell ref="F4196:G4196"/>
    <mergeCell ref="F4279:G4279"/>
    <mergeCell ref="F4280:G4280"/>
    <mergeCell ref="F4281:G4281"/>
    <mergeCell ref="F4282:G4282"/>
    <mergeCell ref="F4272:G4272"/>
    <mergeCell ref="F4273:G4273"/>
    <mergeCell ref="F4274:G4274"/>
    <mergeCell ref="F4270:G4270"/>
    <mergeCell ref="F4271:G4271"/>
    <mergeCell ref="I4372:J4372"/>
    <mergeCell ref="F4375:G4375"/>
    <mergeCell ref="F4376:G4376"/>
    <mergeCell ref="I4339:J4339"/>
    <mergeCell ref="F4343:G4343"/>
    <mergeCell ref="F4344:G4344"/>
    <mergeCell ref="F4345:G4345"/>
    <mergeCell ref="F4346:G4346"/>
    <mergeCell ref="F4347:G4347"/>
    <mergeCell ref="I4321:J4321"/>
    <mergeCell ref="F4324:G4324"/>
    <mergeCell ref="F4325:G4325"/>
    <mergeCell ref="F4326:G4326"/>
    <mergeCell ref="F4327:G4327"/>
    <mergeCell ref="I4330:J4330"/>
    <mergeCell ref="F4358:G4358"/>
    <mergeCell ref="F4359:G4359"/>
    <mergeCell ref="F4360:G4360"/>
    <mergeCell ref="I4362:J4362"/>
    <mergeCell ref="F4349:G4349"/>
    <mergeCell ref="F4350:G4350"/>
    <mergeCell ref="F4351:G4351"/>
    <mergeCell ref="F4352:G4352"/>
    <mergeCell ref="I4354:J4354"/>
    <mergeCell ref="F4357:G4357"/>
    <mergeCell ref="F4342:G4342"/>
    <mergeCell ref="B4348:K4348"/>
    <mergeCell ref="F4337:G4337"/>
    <mergeCell ref="F4333:G4333"/>
    <mergeCell ref="F4368:G4368"/>
    <mergeCell ref="F4369:G4369"/>
    <mergeCell ref="F4370:G4370"/>
    <mergeCell ref="B4383:F4383"/>
    <mergeCell ref="G4383:J4383"/>
    <mergeCell ref="B4384:F4384"/>
    <mergeCell ref="G4384:J4384"/>
    <mergeCell ref="I4419:J4419"/>
    <mergeCell ref="F4422:G4422"/>
    <mergeCell ref="F4423:G4423"/>
    <mergeCell ref="F4424:G4424"/>
    <mergeCell ref="F4425:G4425"/>
    <mergeCell ref="F4426:G4426"/>
    <mergeCell ref="F4414:G4414"/>
    <mergeCell ref="F4415:G4415"/>
    <mergeCell ref="F4416:G4416"/>
    <mergeCell ref="F4417:G4417"/>
    <mergeCell ref="F4407:G4407"/>
    <mergeCell ref="F4408:G4408"/>
    <mergeCell ref="F4401:G4401"/>
    <mergeCell ref="F4436:G4436"/>
    <mergeCell ref="I4438:J4438"/>
    <mergeCell ref="F4441:G4441"/>
    <mergeCell ref="I4447:J4447"/>
    <mergeCell ref="F4450:G4450"/>
    <mergeCell ref="F4451:G4451"/>
    <mergeCell ref="F4472:G4472"/>
    <mergeCell ref="F4474:G4474"/>
    <mergeCell ref="F4475:G4475"/>
    <mergeCell ref="B4473:K4473"/>
    <mergeCell ref="F4476:G4476"/>
    <mergeCell ref="I4478:J4478"/>
    <mergeCell ref="F4463:G4463"/>
    <mergeCell ref="F4471:G4471"/>
    <mergeCell ref="I4465:J4465"/>
    <mergeCell ref="F4468:G4468"/>
    <mergeCell ref="F4469:G4469"/>
    <mergeCell ref="F4470:G4470"/>
    <mergeCell ref="F4454:G4454"/>
    <mergeCell ref="F4462:G4462"/>
    <mergeCell ref="I4456:J4456"/>
    <mergeCell ref="F4459:G4459"/>
    <mergeCell ref="F4460:G4460"/>
    <mergeCell ref="F4461:G4461"/>
    <mergeCell ref="F4445:G4445"/>
    <mergeCell ref="F4452:G4452"/>
    <mergeCell ref="F4453:G4453"/>
    <mergeCell ref="F4442:G4442"/>
    <mergeCell ref="F4443:G4443"/>
    <mergeCell ref="F4444:G4444"/>
    <mergeCell ref="G4538:J4538"/>
    <mergeCell ref="B4539:F4539"/>
    <mergeCell ref="G4539:J4539"/>
    <mergeCell ref="B4540:F4540"/>
    <mergeCell ref="G4540:J4540"/>
    <mergeCell ref="B4541:F4541"/>
    <mergeCell ref="G4541:J4541"/>
    <mergeCell ref="F4519:G4519"/>
    <mergeCell ref="I4521:J4521"/>
    <mergeCell ref="F4525:G4525"/>
    <mergeCell ref="F4526:G4526"/>
    <mergeCell ref="F4527:G4527"/>
    <mergeCell ref="F4528:G4528"/>
    <mergeCell ref="B4542:F4542"/>
    <mergeCell ref="H4543:J4543"/>
    <mergeCell ref="H4544:J4544"/>
    <mergeCell ref="B4545:F4545"/>
    <mergeCell ref="F4533:G4533"/>
    <mergeCell ref="F4534:G4534"/>
    <mergeCell ref="G4535:J4535"/>
    <mergeCell ref="B4537:F4537"/>
    <mergeCell ref="G4537:J4537"/>
    <mergeCell ref="B4538:F4538"/>
    <mergeCell ref="F4524:G4524"/>
    <mergeCell ref="I4530:J4530"/>
    <mergeCell ref="F4722:G4722"/>
    <mergeCell ref="F4723:G4723"/>
    <mergeCell ref="F4724:G4724"/>
    <mergeCell ref="F4714:G4714"/>
    <mergeCell ref="F4715:G4715"/>
    <mergeCell ref="F4716:G4716"/>
    <mergeCell ref="F4717:G4717"/>
    <mergeCell ref="F4718:G4718"/>
    <mergeCell ref="F4706:G4706"/>
    <mergeCell ref="F4707:G4707"/>
    <mergeCell ref="F4708:G4708"/>
    <mergeCell ref="F4709:G4709"/>
    <mergeCell ref="F4678:G4678"/>
    <mergeCell ref="I4702:J4702"/>
    <mergeCell ref="I4784:J4784"/>
    <mergeCell ref="F4755:G4755"/>
    <mergeCell ref="I4757:J4757"/>
    <mergeCell ref="F4762:G4762"/>
    <mergeCell ref="F4763:G4763"/>
    <mergeCell ref="F4764:G4764"/>
    <mergeCell ref="I4766:J4766"/>
    <mergeCell ref="F4719:G4719"/>
    <mergeCell ref="B4720:K4720"/>
    <mergeCell ref="I4726:J4726"/>
    <mergeCell ref="I4744:J4744"/>
    <mergeCell ref="F4749:G4749"/>
    <mergeCell ref="F4750:G4750"/>
    <mergeCell ref="F4760:G4760"/>
    <mergeCell ref="F4761:G4761"/>
    <mergeCell ref="F4748:G4748"/>
    <mergeCell ref="F4751:G4751"/>
    <mergeCell ref="B4752:K4752"/>
    <mergeCell ref="I4735:J4735"/>
    <mergeCell ref="F4738:G4738"/>
    <mergeCell ref="F4739:G4739"/>
    <mergeCell ref="F4740:G4740"/>
    <mergeCell ref="I4857:J4857"/>
    <mergeCell ref="F4860:G4860"/>
    <mergeCell ref="F4861:G4861"/>
    <mergeCell ref="F4862:G4862"/>
    <mergeCell ref="F4863:G4863"/>
    <mergeCell ref="I4866:J4866"/>
    <mergeCell ref="F4833:G4833"/>
    <mergeCell ref="F4834:G4834"/>
    <mergeCell ref="F4835:G4835"/>
    <mergeCell ref="I4839:J4839"/>
    <mergeCell ref="F4842:G4842"/>
    <mergeCell ref="F4843:G4843"/>
    <mergeCell ref="F4790:G4790"/>
    <mergeCell ref="F4791:G4791"/>
    <mergeCell ref="I4793:J4793"/>
    <mergeCell ref="F4800:G4800"/>
    <mergeCell ref="I4802:J4802"/>
    <mergeCell ref="F4809:G4809"/>
    <mergeCell ref="F4826:G4826"/>
    <mergeCell ref="F4827:G4827"/>
    <mergeCell ref="F4828:G4828"/>
    <mergeCell ref="I4830:J4830"/>
    <mergeCell ref="F4817:G4817"/>
    <mergeCell ref="F4818:G4818"/>
    <mergeCell ref="F4825:G4825"/>
    <mergeCell ref="F4819:G4819"/>
    <mergeCell ref="I4821:J4821"/>
    <mergeCell ref="F4824:G4824"/>
    <mergeCell ref="F4915:G4915"/>
    <mergeCell ref="F4916:G4916"/>
    <mergeCell ref="F4917:G4917"/>
    <mergeCell ref="B4922:K4922"/>
    <mergeCell ref="I4893:J4893"/>
    <mergeCell ref="F4896:G4896"/>
    <mergeCell ref="F4897:G4897"/>
    <mergeCell ref="F4898:G4898"/>
    <mergeCell ref="F4899:G4899"/>
    <mergeCell ref="I4902:J4902"/>
    <mergeCell ref="I4875:J4875"/>
    <mergeCell ref="F4878:G4878"/>
    <mergeCell ref="F4879:G4879"/>
    <mergeCell ref="F4880:G4880"/>
    <mergeCell ref="F4881:G4881"/>
    <mergeCell ref="I4884:J4884"/>
    <mergeCell ref="F4900:G4900"/>
    <mergeCell ref="F4891:G4891"/>
    <mergeCell ref="F4887:G4887"/>
    <mergeCell ref="F4888:G4888"/>
    <mergeCell ref="F4889:G4889"/>
    <mergeCell ref="F4890:G4890"/>
    <mergeCell ref="F4882:G4882"/>
    <mergeCell ref="F4909:G4909"/>
    <mergeCell ref="F4905:G4905"/>
    <mergeCell ref="F4906:G4906"/>
    <mergeCell ref="F4907:G4907"/>
    <mergeCell ref="F4908:G4908"/>
    <mergeCell ref="I4965:J4965"/>
    <mergeCell ref="F4968:G4968"/>
    <mergeCell ref="I4974:J4974"/>
    <mergeCell ref="F4977:G4977"/>
    <mergeCell ref="I4983:J4983"/>
    <mergeCell ref="F4986:G4986"/>
    <mergeCell ref="B4942:F4942"/>
    <mergeCell ref="H4943:J4943"/>
    <mergeCell ref="B4944:F4944"/>
    <mergeCell ref="G4944:J4944"/>
    <mergeCell ref="I4946:J4946"/>
    <mergeCell ref="G4949:H4949"/>
    <mergeCell ref="I4930:J4930"/>
    <mergeCell ref="F4933:G4933"/>
    <mergeCell ref="F4934:G4934"/>
    <mergeCell ref="G4935:J4935"/>
    <mergeCell ref="B4937:F4937"/>
    <mergeCell ref="G4937:J4937"/>
    <mergeCell ref="F4959:G4959"/>
    <mergeCell ref="F4960:G4960"/>
    <mergeCell ref="F4961:G4961"/>
    <mergeCell ref="F4962:G4962"/>
    <mergeCell ref="F4963:G4963"/>
    <mergeCell ref="F4950:G4950"/>
    <mergeCell ref="F4951:G4951"/>
    <mergeCell ref="F4952:G4952"/>
    <mergeCell ref="F4953:G4953"/>
    <mergeCell ref="F4954:G4954"/>
    <mergeCell ref="I4956:J4956"/>
    <mergeCell ref="F5109:G5109"/>
    <mergeCell ref="F5096:G5096"/>
    <mergeCell ref="F5097:G5097"/>
    <mergeCell ref="F5098:G5098"/>
    <mergeCell ref="F5100:G5100"/>
    <mergeCell ref="F5102:G5102"/>
    <mergeCell ref="F5087:G5087"/>
    <mergeCell ref="F5088:G5088"/>
    <mergeCell ref="F5089:G5089"/>
    <mergeCell ref="F5075:G5075"/>
    <mergeCell ref="F5076:G5076"/>
    <mergeCell ref="F5071:G5071"/>
    <mergeCell ref="F5072:G5072"/>
    <mergeCell ref="F5073:G5073"/>
    <mergeCell ref="F5074:G5074"/>
    <mergeCell ref="F5065:G5065"/>
    <mergeCell ref="F5066:G5066"/>
    <mergeCell ref="I5128:J5128"/>
    <mergeCell ref="G5131:H5131"/>
    <mergeCell ref="G5132:H5132"/>
    <mergeCell ref="G5133:H5133"/>
    <mergeCell ref="F5192:G5192"/>
    <mergeCell ref="F5199:G5199"/>
    <mergeCell ref="F5200:G5200"/>
    <mergeCell ref="I5194:J5194"/>
    <mergeCell ref="F5197:G5197"/>
    <mergeCell ref="F5198:G5198"/>
    <mergeCell ref="F5183:G5183"/>
    <mergeCell ref="F5190:G5190"/>
    <mergeCell ref="F5191:G5191"/>
    <mergeCell ref="I5185:J5185"/>
    <mergeCell ref="F5188:G5188"/>
    <mergeCell ref="F5189:G5189"/>
    <mergeCell ref="F5174:G5174"/>
    <mergeCell ref="F5181:G5181"/>
    <mergeCell ref="F5182:G5182"/>
    <mergeCell ref="I5176:J5176"/>
    <mergeCell ref="F5179:G5179"/>
    <mergeCell ref="F5180:G5180"/>
    <mergeCell ref="F5165:G5165"/>
    <mergeCell ref="F5166:G5166"/>
    <mergeCell ref="F5171:G5171"/>
    <mergeCell ref="F5172:G5172"/>
    <mergeCell ref="F5173:G5173"/>
    <mergeCell ref="F5167:G5167"/>
    <mergeCell ref="F5168:G5168"/>
    <mergeCell ref="F5169:G5169"/>
    <mergeCell ref="F5170:G5170"/>
    <mergeCell ref="F5156:G5156"/>
    <mergeCell ref="I5272:J5272"/>
    <mergeCell ref="F5276:G5276"/>
    <mergeCell ref="I5281:J5281"/>
    <mergeCell ref="F5287:G5287"/>
    <mergeCell ref="F5288:G5288"/>
    <mergeCell ref="I5290:J5290"/>
    <mergeCell ref="I5246:J5246"/>
    <mergeCell ref="G5249:H5249"/>
    <mergeCell ref="F5252:G5252"/>
    <mergeCell ref="F5253:G5253"/>
    <mergeCell ref="F5254:G5254"/>
    <mergeCell ref="I5256:J5256"/>
    <mergeCell ref="F5234:G5234"/>
    <mergeCell ref="I5237:J5237"/>
    <mergeCell ref="F5240:G5240"/>
    <mergeCell ref="F5241:G5241"/>
    <mergeCell ref="F5242:G5242"/>
    <mergeCell ref="F5243:G5243"/>
    <mergeCell ref="I5263:J5263"/>
    <mergeCell ref="F5259:G5259"/>
    <mergeCell ref="F5260:G5260"/>
    <mergeCell ref="F5250:G5250"/>
    <mergeCell ref="F5251:G5251"/>
    <mergeCell ref="F5244:G5244"/>
    <mergeCell ref="F5235:G5235"/>
    <mergeCell ref="I5345:J5345"/>
    <mergeCell ref="F5352:G5352"/>
    <mergeCell ref="F5297:G5297"/>
    <mergeCell ref="I5299:J5299"/>
    <mergeCell ref="I5308:J5308"/>
    <mergeCell ref="F5311:G5311"/>
    <mergeCell ref="I5315:J5315"/>
    <mergeCell ref="F5318:G5318"/>
    <mergeCell ref="F5405:G5405"/>
    <mergeCell ref="F5406:G5406"/>
    <mergeCell ref="F5407:G5407"/>
    <mergeCell ref="F5408:G5408"/>
    <mergeCell ref="B5409:K5409"/>
    <mergeCell ref="F5410:G5410"/>
    <mergeCell ref="F5411:G5411"/>
    <mergeCell ref="F5396:G5396"/>
    <mergeCell ref="F5403:G5403"/>
    <mergeCell ref="F5404:G5404"/>
    <mergeCell ref="I5398:J5398"/>
    <mergeCell ref="F5401:G5401"/>
    <mergeCell ref="F5402:G5402"/>
    <mergeCell ref="F5394:G5394"/>
    <mergeCell ref="F5369:G5369"/>
    <mergeCell ref="F5370:G5370"/>
    <mergeCell ref="I5372:J5372"/>
    <mergeCell ref="F5375:G5375"/>
    <mergeCell ref="F5376:G5376"/>
    <mergeCell ref="F5377:G5377"/>
    <mergeCell ref="F5367:G5367"/>
    <mergeCell ref="F5368:G5368"/>
    <mergeCell ref="I5364:J5364"/>
    <mergeCell ref="F5357:G5357"/>
    <mergeCell ref="I5475:J5475"/>
    <mergeCell ref="F5478:G5478"/>
    <mergeCell ref="F5479:G5479"/>
    <mergeCell ref="F5480:G5480"/>
    <mergeCell ref="F5481:G5481"/>
    <mergeCell ref="F5435:G5435"/>
    <mergeCell ref="B5439:K5439"/>
    <mergeCell ref="F5443:G5443"/>
    <mergeCell ref="F5444:G5444"/>
    <mergeCell ref="I5446:J5446"/>
    <mergeCell ref="I5455:J5455"/>
    <mergeCell ref="I5499:J5499"/>
    <mergeCell ref="F5502:G5502"/>
    <mergeCell ref="F5503:G5503"/>
    <mergeCell ref="F5504:G5504"/>
    <mergeCell ref="F5495:G5495"/>
    <mergeCell ref="F5496:G5496"/>
    <mergeCell ref="F5497:G5497"/>
    <mergeCell ref="I5490:J5490"/>
    <mergeCell ref="F5493:G5493"/>
    <mergeCell ref="F5494:G5494"/>
    <mergeCell ref="F5483:G5483"/>
    <mergeCell ref="F5485:G5485"/>
    <mergeCell ref="F5486:G5486"/>
    <mergeCell ref="F5487:G5487"/>
    <mergeCell ref="F5472:G5472"/>
    <mergeCell ref="F5473:G5473"/>
    <mergeCell ref="I5465:J5465"/>
    <mergeCell ref="F5468:G5468"/>
    <mergeCell ref="F5469:G5469"/>
    <mergeCell ref="F5470:G5470"/>
    <mergeCell ref="F5459:G5459"/>
    <mergeCell ref="F5556:G5556"/>
    <mergeCell ref="I5558:J5558"/>
    <mergeCell ref="F5563:G5563"/>
    <mergeCell ref="F5564:G5564"/>
    <mergeCell ref="F5565:G5565"/>
    <mergeCell ref="I5567:J5567"/>
    <mergeCell ref="F5531:G5531"/>
    <mergeCell ref="B5532:K5532"/>
    <mergeCell ref="F5533:G5533"/>
    <mergeCell ref="F5534:G5534"/>
    <mergeCell ref="I5540:J5540"/>
    <mergeCell ref="F5543:G5543"/>
    <mergeCell ref="F5570:G5570"/>
    <mergeCell ref="F5571:G5571"/>
    <mergeCell ref="F5572:G5572"/>
    <mergeCell ref="F5561:G5561"/>
    <mergeCell ref="F5562:G5562"/>
    <mergeCell ref="F5552:G5552"/>
    <mergeCell ref="I5549:J5549"/>
    <mergeCell ref="F5553:G5553"/>
    <mergeCell ref="F5554:G5554"/>
    <mergeCell ref="F5555:G5555"/>
    <mergeCell ref="F5546:G5546"/>
    <mergeCell ref="F5547:G5547"/>
    <mergeCell ref="F5544:G5544"/>
    <mergeCell ref="F5545:G5545"/>
    <mergeCell ref="F5535:G5535"/>
    <mergeCell ref="F5536:G5536"/>
    <mergeCell ref="F5537:G5537"/>
    <mergeCell ref="F5538:G5538"/>
    <mergeCell ref="I5726:J5726"/>
    <mergeCell ref="F5730:G5730"/>
    <mergeCell ref="F5731:G5731"/>
    <mergeCell ref="F5732:G5732"/>
    <mergeCell ref="F5733:G5733"/>
    <mergeCell ref="I5735:J5735"/>
    <mergeCell ref="F5684:G5684"/>
    <mergeCell ref="F5685:G5685"/>
    <mergeCell ref="I5687:J5687"/>
    <mergeCell ref="I5705:J5705"/>
    <mergeCell ref="F5708:G5708"/>
    <mergeCell ref="I5714:J5714"/>
    <mergeCell ref="I5622:J5622"/>
    <mergeCell ref="F5627:G5627"/>
    <mergeCell ref="F5628:G5628"/>
    <mergeCell ref="F5629:G5629"/>
    <mergeCell ref="F5630:G5630"/>
    <mergeCell ref="I5632:J5632"/>
    <mergeCell ref="F5729:G5729"/>
    <mergeCell ref="F5723:G5723"/>
    <mergeCell ref="F5724:G5724"/>
    <mergeCell ref="F5717:G5717"/>
    <mergeCell ref="F5718:G5718"/>
    <mergeCell ref="F5720:G5720"/>
    <mergeCell ref="F5721:G5721"/>
    <mergeCell ref="F5722:G5722"/>
    <mergeCell ref="F5719:G5719"/>
    <mergeCell ref="F5711:G5711"/>
    <mergeCell ref="F5712:G5712"/>
    <mergeCell ref="F5702:G5702"/>
    <mergeCell ref="F5703:G5703"/>
    <mergeCell ref="F5709:G5709"/>
    <mergeCell ref="I5788:J5788"/>
    <mergeCell ref="F5795:G5795"/>
    <mergeCell ref="I5797:J5797"/>
    <mergeCell ref="I5806:J5806"/>
    <mergeCell ref="F5809:G5809"/>
    <mergeCell ref="B5814:K5814"/>
    <mergeCell ref="F5763:G5763"/>
    <mergeCell ref="F5764:G5764"/>
    <mergeCell ref="I5768:J5768"/>
    <mergeCell ref="F5772:G5772"/>
    <mergeCell ref="F5773:G5773"/>
    <mergeCell ref="F5774:G5774"/>
    <mergeCell ref="B5744:K5744"/>
    <mergeCell ref="I5750:J5750"/>
    <mergeCell ref="F5753:G5753"/>
    <mergeCell ref="F5754:G5754"/>
    <mergeCell ref="I5759:J5759"/>
    <mergeCell ref="F5762:G5762"/>
    <mergeCell ref="F5804:G5804"/>
    <mergeCell ref="F5810:G5810"/>
    <mergeCell ref="F5811:G5811"/>
    <mergeCell ref="F5812:G5812"/>
    <mergeCell ref="F5800:G5800"/>
    <mergeCell ref="F5801:G5801"/>
    <mergeCell ref="F5802:G5802"/>
    <mergeCell ref="F5803:G5803"/>
    <mergeCell ref="F5791:G5791"/>
    <mergeCell ref="F5792:G5792"/>
    <mergeCell ref="F5793:G5793"/>
    <mergeCell ref="F5794:G5794"/>
    <mergeCell ref="F5781:G5781"/>
    <mergeCell ref="F5782:G5782"/>
    <mergeCell ref="I5913:J5913"/>
    <mergeCell ref="G5916:H5916"/>
    <mergeCell ref="F5921:G5921"/>
    <mergeCell ref="I5923:J5923"/>
    <mergeCell ref="I5854:J5854"/>
    <mergeCell ref="G5857:H5857"/>
    <mergeCell ref="F5858:G5858"/>
    <mergeCell ref="F5859:G5859"/>
    <mergeCell ref="I5862:J5862"/>
    <mergeCell ref="F5866:G5866"/>
    <mergeCell ref="F5927:G5927"/>
    <mergeCell ref="F5928:G5928"/>
    <mergeCell ref="F5929:G5929"/>
    <mergeCell ref="F5930:G5930"/>
    <mergeCell ref="F5931:G5931"/>
    <mergeCell ref="I5933:J5933"/>
    <mergeCell ref="F5918:G5918"/>
    <mergeCell ref="F5919:G5919"/>
    <mergeCell ref="F5920:G5920"/>
    <mergeCell ref="F5926:G5926"/>
    <mergeCell ref="F5917:G5917"/>
    <mergeCell ref="F5906:G5906"/>
    <mergeCell ref="F5907:G5907"/>
    <mergeCell ref="F5908:G5908"/>
    <mergeCell ref="F5909:G5909"/>
    <mergeCell ref="F5911:G5911"/>
    <mergeCell ref="F5900:G5900"/>
    <mergeCell ref="F5901:G5901"/>
    <mergeCell ref="F5902:G5902"/>
    <mergeCell ref="F5903:G5903"/>
    <mergeCell ref="F5904:G5904"/>
    <mergeCell ref="F5905:G5905"/>
    <mergeCell ref="I6014:J6014"/>
    <mergeCell ref="F6017:G6017"/>
    <mergeCell ref="F6018:G6018"/>
    <mergeCell ref="F6019:G6019"/>
    <mergeCell ref="F6020:G6020"/>
    <mergeCell ref="I5986:J5986"/>
    <mergeCell ref="F5989:G5989"/>
    <mergeCell ref="F5992:G5992"/>
    <mergeCell ref="F5993:G5993"/>
    <mergeCell ref="F5994:G5994"/>
    <mergeCell ref="I5996:J5996"/>
    <mergeCell ref="F5969:G5969"/>
    <mergeCell ref="F5970:G5970"/>
    <mergeCell ref="F5971:G5971"/>
    <mergeCell ref="F5972:G5972"/>
    <mergeCell ref="I5974:J5974"/>
    <mergeCell ref="G5977:H5977"/>
    <mergeCell ref="I6004:J6004"/>
    <mergeCell ref="G6007:H6007"/>
    <mergeCell ref="F6001:G6001"/>
    <mergeCell ref="F6002:G6002"/>
    <mergeCell ref="F5999:G5999"/>
    <mergeCell ref="F6000:G6000"/>
    <mergeCell ref="F5984:G5984"/>
    <mergeCell ref="F5990:G5990"/>
    <mergeCell ref="F5991:G5991"/>
    <mergeCell ref="F5978:G5978"/>
    <mergeCell ref="F5979:G5979"/>
    <mergeCell ref="F5981:G5981"/>
    <mergeCell ref="F5982:G5982"/>
    <mergeCell ref="F5983:G5983"/>
    <mergeCell ref="F6060:G6060"/>
    <mergeCell ref="I6062:J6062"/>
    <mergeCell ref="G6065:H6065"/>
    <mergeCell ref="F6067:G6067"/>
    <mergeCell ref="F6068:G6068"/>
    <mergeCell ref="F6069:G6069"/>
    <mergeCell ref="I6030:J6030"/>
    <mergeCell ref="F6037:G6037"/>
    <mergeCell ref="F6038:G6038"/>
    <mergeCell ref="F6039:G6039"/>
    <mergeCell ref="F6040:G6040"/>
    <mergeCell ref="F6041:G6041"/>
    <mergeCell ref="F6055:G6055"/>
    <mergeCell ref="F6056:G6056"/>
    <mergeCell ref="F6057:G6057"/>
    <mergeCell ref="F6058:G6058"/>
    <mergeCell ref="F6059:G6059"/>
    <mergeCell ref="F6051:G6051"/>
    <mergeCell ref="F6052:G6052"/>
    <mergeCell ref="F6053:G6053"/>
    <mergeCell ref="F6054:G6054"/>
    <mergeCell ref="I6046:J6046"/>
    <mergeCell ref="F6049:G6049"/>
    <mergeCell ref="F6050:G6050"/>
    <mergeCell ref="F6042:G6042"/>
    <mergeCell ref="F6043:G6043"/>
    <mergeCell ref="F6044:G6044"/>
    <mergeCell ref="F6033:G6033"/>
    <mergeCell ref="F6034:G6034"/>
    <mergeCell ref="F6035:G6035"/>
    <mergeCell ref="F6036:G6036"/>
    <mergeCell ref="F6151:G6151"/>
    <mergeCell ref="I6153:J6153"/>
    <mergeCell ref="G6156:H6156"/>
    <mergeCell ref="F6160:G6160"/>
    <mergeCell ref="F6161:G6161"/>
    <mergeCell ref="F6162:G6162"/>
    <mergeCell ref="I6124:J6124"/>
    <mergeCell ref="F6127:G6127"/>
    <mergeCell ref="F6133:G6133"/>
    <mergeCell ref="I6135:J6135"/>
    <mergeCell ref="F6142:G6142"/>
    <mergeCell ref="F6143:G6143"/>
    <mergeCell ref="F6098:G6098"/>
    <mergeCell ref="F6099:G6099"/>
    <mergeCell ref="I6101:J6101"/>
    <mergeCell ref="F6106:G6106"/>
    <mergeCell ref="F6107:G6107"/>
    <mergeCell ref="F6108:G6108"/>
    <mergeCell ref="F6157:G6157"/>
    <mergeCell ref="F6158:G6158"/>
    <mergeCell ref="F6159:G6159"/>
    <mergeCell ref="F6146:G6146"/>
    <mergeCell ref="F6147:G6147"/>
    <mergeCell ref="F6148:G6148"/>
    <mergeCell ref="F6149:G6149"/>
    <mergeCell ref="F6150:G6150"/>
    <mergeCell ref="F6144:G6144"/>
    <mergeCell ref="B6145:K6145"/>
    <mergeCell ref="F6138:G6138"/>
    <mergeCell ref="F6139:G6139"/>
    <mergeCell ref="F6140:G6140"/>
    <mergeCell ref="F6141:G6141"/>
    <mergeCell ref="F6222:G6222"/>
    <mergeCell ref="I6227:J6227"/>
    <mergeCell ref="F6230:G6230"/>
    <mergeCell ref="I6237:J6237"/>
    <mergeCell ref="G6240:H6240"/>
    <mergeCell ref="F6241:G6241"/>
    <mergeCell ref="I6204:J6204"/>
    <mergeCell ref="F6208:G6208"/>
    <mergeCell ref="F6209:G6209"/>
    <mergeCell ref="F6210:G6210"/>
    <mergeCell ref="F6211:G6211"/>
    <mergeCell ref="I6215:J6215"/>
    <mergeCell ref="F6184:G6184"/>
    <mergeCell ref="B6186:K6186"/>
    <mergeCell ref="F6189:G6189"/>
    <mergeCell ref="F6190:G6190"/>
    <mergeCell ref="I6192:J6192"/>
    <mergeCell ref="G6195:H6195"/>
    <mergeCell ref="G6218:H6218"/>
    <mergeCell ref="G6219:H6219"/>
    <mergeCell ref="F6220:G6220"/>
    <mergeCell ref="F6221:G6221"/>
    <mergeCell ref="F6207:G6207"/>
    <mergeCell ref="F6212:G6212"/>
    <mergeCell ref="F6213:G6213"/>
    <mergeCell ref="F6196:G6196"/>
    <mergeCell ref="F6197:G6197"/>
    <mergeCell ref="F6198:G6198"/>
    <mergeCell ref="F6199:G6199"/>
    <mergeCell ref="F6200:G6200"/>
    <mergeCell ref="F6201:G6201"/>
    <mergeCell ref="F6202:G6202"/>
    <mergeCell ref="I6327:J6327"/>
    <mergeCell ref="F6330:G6330"/>
    <mergeCell ref="F6331:G6331"/>
    <mergeCell ref="F6332:G6332"/>
    <mergeCell ref="I6272:J6272"/>
    <mergeCell ref="I6286:J6286"/>
    <mergeCell ref="F6292:G6292"/>
    <mergeCell ref="F6293:G6293"/>
    <mergeCell ref="F6294:G6294"/>
    <mergeCell ref="I6296:J6296"/>
    <mergeCell ref="I6249:J6249"/>
    <mergeCell ref="G6252:H6252"/>
    <mergeCell ref="F6256:G6256"/>
    <mergeCell ref="F6257:G6257"/>
    <mergeCell ref="F6258:G6258"/>
    <mergeCell ref="F6259:G6259"/>
    <mergeCell ref="F6310:G6310"/>
    <mergeCell ref="F6311:G6311"/>
    <mergeCell ref="F6312:G6312"/>
    <mergeCell ref="I6314:J6314"/>
    <mergeCell ref="F6301:G6301"/>
    <mergeCell ref="F6302:G6302"/>
    <mergeCell ref="F6303:G6303"/>
    <mergeCell ref="F6304:G6304"/>
    <mergeCell ref="F6305:G6305"/>
    <mergeCell ref="I6307:J6307"/>
    <mergeCell ref="F6299:G6299"/>
    <mergeCell ref="F6300:G6300"/>
    <mergeCell ref="F6289:G6289"/>
    <mergeCell ref="F6290:G6290"/>
    <mergeCell ref="F6291:G6291"/>
    <mergeCell ref="F6280:G6280"/>
    <mergeCell ref="I6407:J6407"/>
    <mergeCell ref="F6410:G6410"/>
    <mergeCell ref="F6414:G6414"/>
    <mergeCell ref="I6416:J6416"/>
    <mergeCell ref="F6423:G6423"/>
    <mergeCell ref="F6424:G6424"/>
    <mergeCell ref="I6383:J6383"/>
    <mergeCell ref="F6387:G6387"/>
    <mergeCell ref="F6391:G6391"/>
    <mergeCell ref="F6392:G6392"/>
    <mergeCell ref="F6393:G6393"/>
    <mergeCell ref="F6394:G6394"/>
    <mergeCell ref="F6333:G6333"/>
    <mergeCell ref="I6339:J6339"/>
    <mergeCell ref="F6342:G6342"/>
    <mergeCell ref="F6348:G6348"/>
    <mergeCell ref="I6350:J6350"/>
    <mergeCell ref="I6368:J6368"/>
    <mergeCell ref="F6419:G6419"/>
    <mergeCell ref="F6420:G6420"/>
    <mergeCell ref="F6421:G6421"/>
    <mergeCell ref="F6422:G6422"/>
    <mergeCell ref="F6411:G6411"/>
    <mergeCell ref="F6412:G6412"/>
    <mergeCell ref="F6413:G6413"/>
    <mergeCell ref="F6405:G6405"/>
    <mergeCell ref="G6401:H6401"/>
    <mergeCell ref="F6402:G6402"/>
    <mergeCell ref="F6403:G6403"/>
    <mergeCell ref="F6404:G6404"/>
    <mergeCell ref="F6395:G6395"/>
    <mergeCell ref="F6396:G6396"/>
    <mergeCell ref="F6435:G6435"/>
    <mergeCell ref="F6450:G6450"/>
    <mergeCell ref="F6451:G6451"/>
    <mergeCell ref="I6453:J6453"/>
    <mergeCell ref="G6456:H6456"/>
    <mergeCell ref="F6459:G6459"/>
    <mergeCell ref="F6425:G6425"/>
    <mergeCell ref="F6426:G6426"/>
    <mergeCell ref="I6428:J6428"/>
    <mergeCell ref="F6432:G6432"/>
    <mergeCell ref="F6433:G6433"/>
    <mergeCell ref="F6434:G6434"/>
    <mergeCell ref="F6436:G6436"/>
    <mergeCell ref="F6437:G6437"/>
    <mergeCell ref="F6438:G6438"/>
    <mergeCell ref="F6439:G6439"/>
    <mergeCell ref="F6440:G6440"/>
    <mergeCell ref="I6442:J6442"/>
    <mergeCell ref="F6431:G6431"/>
    <mergeCell ref="I6524:J6524"/>
    <mergeCell ref="I6531:J6531"/>
    <mergeCell ref="G6534:H6534"/>
    <mergeCell ref="I6540:J6540"/>
    <mergeCell ref="F6543:G6543"/>
    <mergeCell ref="I6549:J6549"/>
    <mergeCell ref="F6506:G6506"/>
    <mergeCell ref="F6507:G6507"/>
    <mergeCell ref="I6513:J6513"/>
    <mergeCell ref="F6516:G6516"/>
    <mergeCell ref="B6520:K6520"/>
    <mergeCell ref="F6522:G6522"/>
    <mergeCell ref="F6471:G6471"/>
    <mergeCell ref="G6481:H6481"/>
    <mergeCell ref="F6486:G6486"/>
    <mergeCell ref="F6487:G6487"/>
    <mergeCell ref="F6488:G6488"/>
    <mergeCell ref="F6489:G6489"/>
    <mergeCell ref="F6544:G6544"/>
    <mergeCell ref="F6545:G6545"/>
    <mergeCell ref="F6546:G6546"/>
    <mergeCell ref="F6547:G6547"/>
    <mergeCell ref="F6535:G6535"/>
    <mergeCell ref="F6536:G6536"/>
    <mergeCell ref="F6537:G6537"/>
    <mergeCell ref="F6538:G6538"/>
    <mergeCell ref="F6527:G6527"/>
    <mergeCell ref="F6528:G6528"/>
    <mergeCell ref="F6529:G6529"/>
    <mergeCell ref="F6517:G6517"/>
    <mergeCell ref="F6518:G6518"/>
    <mergeCell ref="F6519:G6519"/>
    <mergeCell ref="I6595:J6595"/>
    <mergeCell ref="F6598:G6598"/>
    <mergeCell ref="F6604:G6604"/>
    <mergeCell ref="I6606:J6606"/>
    <mergeCell ref="F6570:G6570"/>
    <mergeCell ref="I6572:J6572"/>
    <mergeCell ref="F6576:G6576"/>
    <mergeCell ref="F6577:G6577"/>
    <mergeCell ref="F6578:G6578"/>
    <mergeCell ref="F6579:G6579"/>
    <mergeCell ref="F6552:G6552"/>
    <mergeCell ref="G6562:H6562"/>
    <mergeCell ref="G6563:H6563"/>
    <mergeCell ref="F6567:G6567"/>
    <mergeCell ref="F6568:G6568"/>
    <mergeCell ref="F6569:G6569"/>
    <mergeCell ref="I6583:J6583"/>
    <mergeCell ref="F6575:G6575"/>
    <mergeCell ref="F6564:G6564"/>
    <mergeCell ref="F6565:G6565"/>
    <mergeCell ref="F6566:G6566"/>
    <mergeCell ref="F6553:G6553"/>
    <mergeCell ref="F6554:G6554"/>
    <mergeCell ref="F6555:G6555"/>
    <mergeCell ref="F6556:G6556"/>
    <mergeCell ref="F6557:G6557"/>
    <mergeCell ref="I6559:J6559"/>
    <mergeCell ref="K6644:K6645"/>
    <mergeCell ref="B6648:F6648"/>
    <mergeCell ref="G6648:J6648"/>
    <mergeCell ref="F6613:G6613"/>
    <mergeCell ref="F6614:G6614"/>
    <mergeCell ref="I6616:J6616"/>
    <mergeCell ref="G6619:H6619"/>
    <mergeCell ref="F6622:G6622"/>
    <mergeCell ref="F6623:G6623"/>
    <mergeCell ref="G6641:H6641"/>
    <mergeCell ref="F6632:G6632"/>
    <mergeCell ref="F6633:G6633"/>
    <mergeCell ref="F6634:G6634"/>
    <mergeCell ref="F6631:G6631"/>
    <mergeCell ref="F6635:G6635"/>
    <mergeCell ref="F6636:G6636"/>
    <mergeCell ref="I6638:J6638"/>
    <mergeCell ref="F6630:G6630"/>
    <mergeCell ref="F6624:G6624"/>
    <mergeCell ref="F6625:G6625"/>
    <mergeCell ref="I6627:J6627"/>
    <mergeCell ref="F6620:G6620"/>
    <mergeCell ref="F6621:G6621"/>
    <mergeCell ref="I6766:J6766"/>
    <mergeCell ref="I6776:J6776"/>
    <mergeCell ref="F6779:G6779"/>
    <mergeCell ref="F6780:G6780"/>
    <mergeCell ref="F6786:G6786"/>
    <mergeCell ref="G6668:J6668"/>
    <mergeCell ref="I6670:J6670"/>
    <mergeCell ref="F6675:G6675"/>
    <mergeCell ref="F6676:G6676"/>
    <mergeCell ref="F6677:G6677"/>
    <mergeCell ref="F6678:G6678"/>
    <mergeCell ref="B6659:F6659"/>
    <mergeCell ref="H6660:J6660"/>
    <mergeCell ref="B6661:F6661"/>
    <mergeCell ref="G6661:J6661"/>
    <mergeCell ref="I6662:J6662"/>
    <mergeCell ref="I6663:J6663"/>
    <mergeCell ref="F6781:G6781"/>
    <mergeCell ref="F6782:G6782"/>
    <mergeCell ref="F6783:G6783"/>
    <mergeCell ref="F6784:G6784"/>
    <mergeCell ref="F6785:G6785"/>
    <mergeCell ref="F6739:G6739"/>
    <mergeCell ref="F6740:G6740"/>
    <mergeCell ref="F6747:G6747"/>
    <mergeCell ref="F6741:G6741"/>
    <mergeCell ref="F6742:G6742"/>
    <mergeCell ref="I6744:J6744"/>
    <mergeCell ref="F6730:G6730"/>
    <mergeCell ref="F6731:G6731"/>
    <mergeCell ref="F6738:G6738"/>
    <mergeCell ref="F6760:G6760"/>
    <mergeCell ref="I6827:J6827"/>
    <mergeCell ref="F6831:G6831"/>
    <mergeCell ref="F6832:G6832"/>
    <mergeCell ref="F6833:G6833"/>
    <mergeCell ref="F6834:G6834"/>
    <mergeCell ref="I6839:J6839"/>
    <mergeCell ref="F6788:G6788"/>
    <mergeCell ref="F6789:G6789"/>
    <mergeCell ref="I6800:J6800"/>
    <mergeCell ref="B6809:K6809"/>
    <mergeCell ref="I6815:J6815"/>
    <mergeCell ref="G6818:H6818"/>
    <mergeCell ref="F6842:G6842"/>
    <mergeCell ref="F6843:G6843"/>
    <mergeCell ref="F6830:G6830"/>
    <mergeCell ref="F6835:G6835"/>
    <mergeCell ref="F6836:G6836"/>
    <mergeCell ref="F6837:G6837"/>
    <mergeCell ref="F6820:G6820"/>
    <mergeCell ref="F6821:G6821"/>
    <mergeCell ref="F6822:G6822"/>
    <mergeCell ref="F6823:G6823"/>
    <mergeCell ref="F6824:G6824"/>
    <mergeCell ref="F6825:G6825"/>
    <mergeCell ref="F6819:G6819"/>
    <mergeCell ref="F6808:G6808"/>
    <mergeCell ref="F6810:G6810"/>
    <mergeCell ref="F6811:G6811"/>
    <mergeCell ref="F6812:G6812"/>
    <mergeCell ref="F6813:G6813"/>
    <mergeCell ref="F6803:G6803"/>
    <mergeCell ref="F6804:G6804"/>
    <mergeCell ref="F6894:G6894"/>
    <mergeCell ref="B6896:K6896"/>
    <mergeCell ref="F6900:G6900"/>
    <mergeCell ref="F6901:G6901"/>
    <mergeCell ref="F6902:G6902"/>
    <mergeCell ref="F6903:G6903"/>
    <mergeCell ref="F6876:G6876"/>
    <mergeCell ref="F6882:G6882"/>
    <mergeCell ref="I6884:J6884"/>
    <mergeCell ref="F6891:G6891"/>
    <mergeCell ref="F6892:G6892"/>
    <mergeCell ref="F6893:G6893"/>
    <mergeCell ref="F6887:G6887"/>
    <mergeCell ref="F6888:G6888"/>
    <mergeCell ref="F6889:G6889"/>
    <mergeCell ref="F6890:G6890"/>
    <mergeCell ref="F6877:G6877"/>
    <mergeCell ref="F6878:G6878"/>
    <mergeCell ref="F6879:G6879"/>
    <mergeCell ref="F6880:G6880"/>
    <mergeCell ref="F6881:G6881"/>
    <mergeCell ref="F6986:G6986"/>
    <mergeCell ref="F6987:G6987"/>
    <mergeCell ref="F6988:G6988"/>
    <mergeCell ref="I6990:J6990"/>
    <mergeCell ref="I6939:J6939"/>
    <mergeCell ref="F6946:G6946"/>
    <mergeCell ref="I6948:J6948"/>
    <mergeCell ref="F6956:G6956"/>
    <mergeCell ref="F6957:G6957"/>
    <mergeCell ref="F6958:G6958"/>
    <mergeCell ref="F6921:G6921"/>
    <mergeCell ref="I6926:J6926"/>
    <mergeCell ref="F6929:G6929"/>
    <mergeCell ref="F6930:G6930"/>
    <mergeCell ref="F6936:G6936"/>
    <mergeCell ref="F6937:G6937"/>
    <mergeCell ref="F6961:G6961"/>
    <mergeCell ref="F6962:G6962"/>
    <mergeCell ref="F6963:G6963"/>
    <mergeCell ref="F6959:G6959"/>
    <mergeCell ref="B6960:K6960"/>
    <mergeCell ref="F6951:G6951"/>
    <mergeCell ref="F6952:G6952"/>
    <mergeCell ref="F6953:G6953"/>
    <mergeCell ref="F6954:G6954"/>
    <mergeCell ref="F6942:G6942"/>
    <mergeCell ref="F6943:G6943"/>
    <mergeCell ref="F6944:G6944"/>
    <mergeCell ref="F6945:G6945"/>
    <mergeCell ref="F6931:G6931"/>
    <mergeCell ref="F6932:G6932"/>
    <mergeCell ref="I6969:J6969"/>
  </mergeCells>
  <printOptions horizontalCentered="1"/>
  <pageMargins left="0.51181102362204722" right="0.51181102362204722" top="1.1811023622047245" bottom="0.78740157480314965" header="0.31496062992125984" footer="0.31496062992125984"/>
  <pageSetup paperSize="9" scale="62" orientation="landscape" horizontalDpi="1200" verticalDpi="1200" r:id="rId1"/>
  <headerFooter>
    <oddHeader>&amp;L&amp;G</oddHeader>
    <oddFooter>&amp;L&amp;"Arial Narrow,Normal"&amp;10&amp;A
&amp;F&amp;R&amp;"Arial Narrow,Normal"&amp;10Página &amp;P de &amp;N</oddFooter>
  </headerFooter>
  <rowBreaks count="1" manualBreakCount="1">
    <brk id="933" max="12" man="1"/>
  </rowBreaks>
  <legacyDrawingHF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02FEB5-FF47-416A-B1FF-B467C43580FC}">
  <sheetPr>
    <pageSetUpPr fitToPage="1"/>
  </sheetPr>
  <dimension ref="A1:AE88"/>
  <sheetViews>
    <sheetView showGridLines="0" view="pageBreakPreview" zoomScaleNormal="85" zoomScaleSheetLayoutView="100" workbookViewId="0">
      <selection activeCell="U85" sqref="U85"/>
    </sheetView>
  </sheetViews>
  <sheetFormatPr defaultRowHeight="12.75" x14ac:dyDescent="0.25"/>
  <cols>
    <col min="1" max="1" width="1.7109375" style="39" customWidth="1"/>
    <col min="2" max="2" width="9.85546875" style="39" customWidth="1"/>
    <col min="3" max="3" width="53.85546875" style="39" customWidth="1"/>
    <col min="4" max="4" width="16.140625" style="39" customWidth="1"/>
    <col min="5" max="28" width="3.7109375" style="39" customWidth="1"/>
    <col min="29" max="29" width="1.7109375" style="39" customWidth="1"/>
    <col min="30" max="16384" width="9.140625" style="39"/>
  </cols>
  <sheetData>
    <row r="1" spans="1:31" s="10" customFormat="1" ht="9.9499999999999993" customHeight="1" x14ac:dyDescent="0.25">
      <c r="A1" s="25"/>
      <c r="B1" s="489" t="s">
        <v>182</v>
      </c>
      <c r="C1" s="489"/>
      <c r="D1" s="489"/>
      <c r="E1" s="489"/>
      <c r="F1" s="489"/>
      <c r="G1" s="489"/>
      <c r="H1" s="489"/>
      <c r="I1" s="489"/>
      <c r="J1" s="489"/>
      <c r="K1" s="489"/>
      <c r="L1" s="489"/>
      <c r="M1" s="489"/>
      <c r="N1" s="489"/>
      <c r="O1" s="489"/>
      <c r="P1" s="489"/>
      <c r="Q1" s="489"/>
      <c r="R1" s="489"/>
      <c r="S1" s="489"/>
      <c r="T1" s="489"/>
      <c r="U1" s="489"/>
      <c r="V1" s="489"/>
      <c r="W1" s="489"/>
      <c r="X1" s="489"/>
      <c r="Y1" s="489"/>
      <c r="Z1" s="489"/>
      <c r="AA1" s="489"/>
      <c r="AB1" s="489"/>
      <c r="AC1" s="25"/>
      <c r="AD1" s="25"/>
      <c r="AE1" s="25"/>
    </row>
    <row r="2" spans="1:31" s="10" customFormat="1" ht="9.9499999999999993" customHeight="1" x14ac:dyDescent="0.25">
      <c r="A2" s="25"/>
      <c r="B2" s="489"/>
      <c r="C2" s="489"/>
      <c r="D2" s="489"/>
      <c r="E2" s="489"/>
      <c r="F2" s="489"/>
      <c r="G2" s="489"/>
      <c r="H2" s="489"/>
      <c r="I2" s="489"/>
      <c r="J2" s="489"/>
      <c r="K2" s="489"/>
      <c r="L2" s="489"/>
      <c r="M2" s="489"/>
      <c r="N2" s="489"/>
      <c r="O2" s="489"/>
      <c r="P2" s="489"/>
      <c r="Q2" s="489"/>
      <c r="R2" s="489"/>
      <c r="S2" s="489"/>
      <c r="T2" s="489"/>
      <c r="U2" s="489"/>
      <c r="V2" s="489"/>
      <c r="W2" s="489"/>
      <c r="X2" s="489"/>
      <c r="Y2" s="489"/>
      <c r="Z2" s="489"/>
      <c r="AA2" s="489"/>
      <c r="AB2" s="489"/>
      <c r="AC2" s="25"/>
      <c r="AD2" s="25"/>
      <c r="AE2" s="25"/>
    </row>
    <row r="3" spans="1:31" s="10" customFormat="1" ht="9.9499999999999993" customHeight="1" x14ac:dyDescent="0.25">
      <c r="A3" s="25"/>
      <c r="B3" s="489"/>
      <c r="C3" s="489"/>
      <c r="D3" s="489"/>
      <c r="E3" s="489"/>
      <c r="F3" s="489"/>
      <c r="G3" s="489"/>
      <c r="H3" s="489"/>
      <c r="I3" s="489"/>
      <c r="J3" s="489"/>
      <c r="K3" s="489"/>
      <c r="L3" s="489"/>
      <c r="M3" s="489"/>
      <c r="N3" s="489"/>
      <c r="O3" s="489"/>
      <c r="P3" s="489"/>
      <c r="Q3" s="489"/>
      <c r="R3" s="489"/>
      <c r="S3" s="489"/>
      <c r="T3" s="489"/>
      <c r="U3" s="489"/>
      <c r="V3" s="489"/>
      <c r="W3" s="489"/>
      <c r="X3" s="489"/>
      <c r="Y3" s="489"/>
      <c r="Z3" s="489"/>
      <c r="AA3" s="489"/>
      <c r="AB3" s="489"/>
      <c r="AC3" s="25"/>
      <c r="AD3" s="25"/>
      <c r="AE3" s="25"/>
    </row>
    <row r="4" spans="1:31" s="10" customFormat="1" ht="9.9499999999999993" customHeight="1" x14ac:dyDescent="0.25">
      <c r="A4" s="25"/>
      <c r="B4" s="489"/>
      <c r="C4" s="489"/>
      <c r="D4" s="489"/>
      <c r="E4" s="489"/>
      <c r="F4" s="489"/>
      <c r="G4" s="489"/>
      <c r="H4" s="489"/>
      <c r="I4" s="489"/>
      <c r="J4" s="489"/>
      <c r="K4" s="489"/>
      <c r="L4" s="489"/>
      <c r="M4" s="489"/>
      <c r="N4" s="489"/>
      <c r="O4" s="489"/>
      <c r="P4" s="489"/>
      <c r="Q4" s="489"/>
      <c r="R4" s="489"/>
      <c r="S4" s="489"/>
      <c r="T4" s="489"/>
      <c r="U4" s="489"/>
      <c r="V4" s="489"/>
      <c r="W4" s="489"/>
      <c r="X4" s="489"/>
      <c r="Y4" s="489"/>
      <c r="Z4" s="489"/>
      <c r="AA4" s="489"/>
      <c r="AB4" s="489"/>
      <c r="AC4" s="25"/>
      <c r="AD4" s="25"/>
      <c r="AE4" s="25"/>
    </row>
    <row r="5" spans="1:31" s="10" customFormat="1" ht="9.9499999999999993" customHeight="1" x14ac:dyDescent="0.25">
      <c r="A5" s="25"/>
      <c r="B5" s="489"/>
      <c r="C5" s="489"/>
      <c r="D5" s="489"/>
      <c r="E5" s="489"/>
      <c r="F5" s="489"/>
      <c r="G5" s="489"/>
      <c r="H5" s="489"/>
      <c r="I5" s="489"/>
      <c r="J5" s="489"/>
      <c r="K5" s="489"/>
      <c r="L5" s="489"/>
      <c r="M5" s="489"/>
      <c r="N5" s="489"/>
      <c r="O5" s="489"/>
      <c r="P5" s="489"/>
      <c r="Q5" s="489"/>
      <c r="R5" s="489"/>
      <c r="S5" s="489"/>
      <c r="T5" s="489"/>
      <c r="U5" s="489"/>
      <c r="V5" s="489"/>
      <c r="W5" s="489"/>
      <c r="X5" s="489"/>
      <c r="Y5" s="489"/>
      <c r="Z5" s="489"/>
      <c r="AA5" s="489"/>
      <c r="AB5" s="489"/>
      <c r="AC5" s="25"/>
      <c r="AD5" s="25"/>
      <c r="AE5" s="25"/>
    </row>
    <row r="6" spans="1:31" s="10" customFormat="1" ht="9.9499999999999993" customHeight="1" x14ac:dyDescent="0.25">
      <c r="A6" s="25"/>
      <c r="B6" s="489"/>
      <c r="C6" s="489"/>
      <c r="D6" s="489"/>
      <c r="E6" s="489"/>
      <c r="F6" s="489"/>
      <c r="G6" s="489"/>
      <c r="H6" s="489"/>
      <c r="I6" s="489"/>
      <c r="J6" s="489"/>
      <c r="K6" s="489"/>
      <c r="L6" s="489"/>
      <c r="M6" s="489"/>
      <c r="N6" s="489"/>
      <c r="O6" s="489"/>
      <c r="P6" s="489"/>
      <c r="Q6" s="489"/>
      <c r="R6" s="489"/>
      <c r="S6" s="489"/>
      <c r="T6" s="489"/>
      <c r="U6" s="489"/>
      <c r="V6" s="489"/>
      <c r="W6" s="489"/>
      <c r="X6" s="489"/>
      <c r="Y6" s="489"/>
      <c r="Z6" s="489"/>
      <c r="AA6" s="489"/>
      <c r="AB6" s="489"/>
      <c r="AC6" s="25"/>
      <c r="AD6" s="25"/>
      <c r="AE6" s="25"/>
    </row>
    <row r="7" spans="1:31" s="10" customFormat="1" x14ac:dyDescent="0.25">
      <c r="A7" s="25"/>
      <c r="B7" s="25"/>
      <c r="C7" s="25"/>
      <c r="D7" s="25"/>
      <c r="E7" s="44"/>
      <c r="F7" s="44"/>
      <c r="G7" s="44"/>
      <c r="H7" s="25"/>
      <c r="I7" s="25"/>
      <c r="J7" s="25"/>
      <c r="K7" s="25"/>
      <c r="L7" s="25"/>
      <c r="M7" s="25"/>
      <c r="N7" s="25"/>
      <c r="O7" s="25"/>
      <c r="P7" s="25"/>
      <c r="Q7" s="25"/>
      <c r="R7" s="25"/>
      <c r="S7" s="25"/>
      <c r="T7" s="25"/>
      <c r="U7" s="25"/>
      <c r="V7" s="25"/>
      <c r="W7" s="25"/>
      <c r="X7" s="25"/>
      <c r="Y7" s="25"/>
      <c r="Z7" s="25"/>
      <c r="AA7" s="25"/>
      <c r="AB7" s="25"/>
      <c r="AC7" s="25"/>
      <c r="AD7" s="25"/>
      <c r="AE7" s="25"/>
    </row>
    <row r="8" spans="1:31" s="5" customFormat="1" ht="15" customHeight="1" x14ac:dyDescent="0.25">
      <c r="B8" s="1" t="s">
        <v>16</v>
      </c>
      <c r="C8" s="2" t="str">
        <f>'DADOS DA OBRA'!B13</f>
        <v>CONSTRUÇÃO NOVA FÁBRICA SEAPA (AGROINDÚSTRIA DE POLPA DE FRUTAS)</v>
      </c>
      <c r="D8" s="2"/>
      <c r="E8" s="2"/>
      <c r="F8" s="2"/>
      <c r="G8" s="2"/>
      <c r="H8" s="2"/>
      <c r="I8" s="2"/>
      <c r="J8" s="2"/>
      <c r="K8" s="2"/>
      <c r="L8" s="2"/>
      <c r="M8" s="2"/>
      <c r="N8" s="2"/>
      <c r="O8" s="2"/>
      <c r="P8" s="2"/>
      <c r="Q8" s="2"/>
      <c r="R8" s="2"/>
      <c r="S8" s="2"/>
      <c r="T8" s="2"/>
      <c r="U8" s="2"/>
      <c r="W8" s="2"/>
      <c r="Y8" s="14" t="s">
        <v>37</v>
      </c>
      <c r="AA8" s="21" t="str">
        <f>+'DADOS DA OBRA'!$N$22</f>
        <v>13/06/2025</v>
      </c>
    </row>
    <row r="9" spans="1:31" s="5" customFormat="1" ht="15" customHeight="1" x14ac:dyDescent="0.25">
      <c r="B9" s="1" t="s">
        <v>18</v>
      </c>
      <c r="C9" s="6" t="str">
        <f>'DADOS DA OBRA'!B16</f>
        <v xml:space="preserve"> RUA 22 , LT.01 - A, QUADRA 01-A</v>
      </c>
      <c r="G9" s="16"/>
      <c r="P9" s="107"/>
      <c r="Y9" s="20" t="s">
        <v>17</v>
      </c>
      <c r="AA9" s="21" t="str">
        <f>'DADOS DA OBRA'!$N$25</f>
        <v>00</v>
      </c>
    </row>
    <row r="10" spans="1:31" s="5" customFormat="1" ht="15" customHeight="1" thickBot="1" x14ac:dyDescent="0.3">
      <c r="G10" s="16"/>
      <c r="H10" s="14"/>
      <c r="I10" s="21"/>
      <c r="P10" s="107"/>
      <c r="Q10" s="21"/>
      <c r="U10" s="21"/>
      <c r="AB10" s="107"/>
    </row>
    <row r="11" spans="1:31" s="38" customFormat="1" ht="20.100000000000001" customHeight="1" thickBot="1" x14ac:dyDescent="0.3">
      <c r="B11" s="567" t="s">
        <v>19</v>
      </c>
      <c r="C11" s="570" t="s">
        <v>26</v>
      </c>
      <c r="D11" s="573" t="s">
        <v>27</v>
      </c>
      <c r="E11" s="576" t="s">
        <v>28</v>
      </c>
      <c r="F11" s="577"/>
      <c r="G11" s="577"/>
      <c r="H11" s="577"/>
      <c r="I11" s="577"/>
      <c r="J11" s="577"/>
      <c r="K11" s="577"/>
      <c r="L11" s="577"/>
      <c r="M11" s="577"/>
      <c r="N11" s="577"/>
      <c r="O11" s="577"/>
      <c r="P11" s="577"/>
      <c r="Q11" s="577"/>
      <c r="R11" s="577"/>
      <c r="S11" s="577"/>
      <c r="T11" s="577"/>
      <c r="U11" s="577"/>
      <c r="V11" s="577"/>
      <c r="W11" s="577"/>
      <c r="X11" s="577"/>
      <c r="Y11" s="577"/>
      <c r="Z11" s="577"/>
      <c r="AA11" s="577"/>
      <c r="AB11" s="578"/>
    </row>
    <row r="12" spans="1:31" s="38" customFormat="1" ht="18" customHeight="1" x14ac:dyDescent="0.25">
      <c r="B12" s="568"/>
      <c r="C12" s="571"/>
      <c r="D12" s="574"/>
      <c r="E12" s="579" t="s">
        <v>29</v>
      </c>
      <c r="F12" s="580"/>
      <c r="G12" s="580"/>
      <c r="H12" s="581"/>
      <c r="I12" s="585" t="s">
        <v>30</v>
      </c>
      <c r="J12" s="580"/>
      <c r="K12" s="580"/>
      <c r="L12" s="581"/>
      <c r="M12" s="585" t="s">
        <v>31</v>
      </c>
      <c r="N12" s="580"/>
      <c r="O12" s="580"/>
      <c r="P12" s="581"/>
      <c r="Q12" s="585" t="s">
        <v>32</v>
      </c>
      <c r="R12" s="580"/>
      <c r="S12" s="580"/>
      <c r="T12" s="581"/>
      <c r="U12" s="585" t="s">
        <v>197</v>
      </c>
      <c r="V12" s="580"/>
      <c r="W12" s="580"/>
      <c r="X12" s="581"/>
      <c r="Y12" s="585" t="s">
        <v>198</v>
      </c>
      <c r="Z12" s="580"/>
      <c r="AA12" s="580"/>
      <c r="AB12" s="587"/>
    </row>
    <row r="13" spans="1:31" s="38" customFormat="1" ht="18" customHeight="1" thickBot="1" x14ac:dyDescent="0.3">
      <c r="B13" s="569"/>
      <c r="C13" s="572"/>
      <c r="D13" s="575"/>
      <c r="E13" s="582"/>
      <c r="F13" s="583"/>
      <c r="G13" s="583"/>
      <c r="H13" s="584"/>
      <c r="I13" s="586"/>
      <c r="J13" s="583"/>
      <c r="K13" s="583"/>
      <c r="L13" s="584"/>
      <c r="M13" s="586"/>
      <c r="N13" s="583"/>
      <c r="O13" s="583"/>
      <c r="P13" s="584"/>
      <c r="Q13" s="586"/>
      <c r="R13" s="583"/>
      <c r="S13" s="583"/>
      <c r="T13" s="584"/>
      <c r="U13" s="586"/>
      <c r="V13" s="583"/>
      <c r="W13" s="583"/>
      <c r="X13" s="584"/>
      <c r="Y13" s="586"/>
      <c r="Z13" s="583"/>
      <c r="AA13" s="583"/>
      <c r="AB13" s="588"/>
    </row>
    <row r="14" spans="1:31" ht="18" customHeight="1" x14ac:dyDescent="0.25">
      <c r="B14" s="543">
        <v>1</v>
      </c>
      <c r="C14" s="545" t="str">
        <f>'ORÇAMENTO RESUMO (SD)'!E9</f>
        <v>ADMINISTRAÇÃO LOCAL E CUSTOS INDIRETOS</v>
      </c>
      <c r="D14" s="128">
        <f>'ORÇAMENTO RESUMO (SD)'!K9</f>
        <v>395615.11999999994</v>
      </c>
      <c r="E14" s="548">
        <f t="shared" ref="E14" si="0">E16*$D14</f>
        <v>9806.1620794142164</v>
      </c>
      <c r="F14" s="549"/>
      <c r="G14" s="549"/>
      <c r="H14" s="550"/>
      <c r="I14" s="551">
        <f t="shared" ref="I14" si="1">I16*$D14</f>
        <v>50693.912702168192</v>
      </c>
      <c r="J14" s="549"/>
      <c r="K14" s="549"/>
      <c r="L14" s="550"/>
      <c r="M14" s="551">
        <f t="shared" ref="M14" si="2">M16*$D14</f>
        <v>69151.596233016011</v>
      </c>
      <c r="N14" s="549"/>
      <c r="O14" s="549"/>
      <c r="P14" s="550"/>
      <c r="Q14" s="551">
        <f t="shared" ref="Q14" si="3">Q16*$D14</f>
        <v>119723.35789455198</v>
      </c>
      <c r="R14" s="549"/>
      <c r="S14" s="549"/>
      <c r="T14" s="550"/>
      <c r="U14" s="551">
        <f t="shared" ref="U14" si="4">U16*$D14</f>
        <v>97862.141841971621</v>
      </c>
      <c r="V14" s="549"/>
      <c r="W14" s="549"/>
      <c r="X14" s="550"/>
      <c r="Y14" s="551">
        <f t="shared" ref="Y14" si="5">Y16*$D14</f>
        <v>48377.949248877987</v>
      </c>
      <c r="Z14" s="549"/>
      <c r="AA14" s="549"/>
      <c r="AB14" s="552"/>
      <c r="AC14" s="38"/>
      <c r="AD14" s="40"/>
      <c r="AE14" s="40"/>
    </row>
    <row r="15" spans="1:31" ht="8.1" customHeight="1" x14ac:dyDescent="0.25">
      <c r="B15" s="543"/>
      <c r="C15" s="546"/>
      <c r="D15" s="128"/>
      <c r="E15" s="351"/>
      <c r="F15" s="277"/>
      <c r="G15" s="277"/>
      <c r="H15" s="278"/>
      <c r="I15" s="279"/>
      <c r="J15" s="277"/>
      <c r="K15" s="277"/>
      <c r="L15" s="278"/>
      <c r="M15" s="279"/>
      <c r="N15" s="277"/>
      <c r="O15" s="277"/>
      <c r="P15" s="278"/>
      <c r="Q15" s="279"/>
      <c r="R15" s="277"/>
      <c r="S15" s="277"/>
      <c r="T15" s="278"/>
      <c r="U15" s="279"/>
      <c r="V15" s="277"/>
      <c r="W15" s="277"/>
      <c r="X15" s="278"/>
      <c r="Y15" s="279"/>
      <c r="Z15" s="277"/>
      <c r="AA15" s="277"/>
      <c r="AB15" s="352"/>
    </row>
    <row r="16" spans="1:31" ht="18" customHeight="1" x14ac:dyDescent="0.25">
      <c r="B16" s="544"/>
      <c r="C16" s="547"/>
      <c r="D16" s="129">
        <f>D14/$D$80</f>
        <v>8.8543329844749052E-2</v>
      </c>
      <c r="E16" s="556">
        <f>+SUM(E26,E29,E32,E35,E38,E41,E44,E47,E50,E53,E56,E59,E62,E65,E71,E68,E20,E23,E74,E77)/($D$80-$D$14-$D$17)</f>
        <v>2.4787126638168476E-2</v>
      </c>
      <c r="F16" s="557"/>
      <c r="G16" s="557"/>
      <c r="H16" s="558"/>
      <c r="I16" s="553">
        <f t="shared" ref="I16" si="6">+SUM(I26,I29,I32,I35,I38,I41,I44,I47,I50,I53,I56,I59,I62,I65,I71,I68,I20,I23,I74,I77)/($D$80-$D$14-$D$17)</f>
        <v>0.12813947227843112</v>
      </c>
      <c r="J16" s="554"/>
      <c r="K16" s="554"/>
      <c r="L16" s="559"/>
      <c r="M16" s="553">
        <f t="shared" ref="M16" si="7">+SUM(M26,M29,M32,M35,M38,M41,M44,M47,M50,M53,M56,M59,M62,M65,M71,M68,M20,M23,M74,M77)/($D$80-$D$14-$D$17)</f>
        <v>0.17479512975392858</v>
      </c>
      <c r="N16" s="554"/>
      <c r="O16" s="554"/>
      <c r="P16" s="559"/>
      <c r="Q16" s="553">
        <f t="shared" ref="Q16" si="8">+SUM(Q26,Q29,Q32,Q35,Q38,Q41,Q44,Q47,Q50,Q53,Q56,Q59,Q62,Q65,Q71,Q68,Q20,Q23,Q74,Q77)/($D$80-$D$14-$D$17)</f>
        <v>0.30262583971652046</v>
      </c>
      <c r="R16" s="554"/>
      <c r="S16" s="554"/>
      <c r="T16" s="559"/>
      <c r="U16" s="553">
        <f t="shared" ref="U16" si="9">+SUM(U26,U29,U32,U35,U38,U41,U44,U47,U50,U53,U56,U59,U62,U65,U71,U68,U20,U23,U74,U77)/($D$80-$D$14-$D$17)</f>
        <v>0.24736704158822756</v>
      </c>
      <c r="V16" s="554"/>
      <c r="W16" s="554"/>
      <c r="X16" s="559"/>
      <c r="Y16" s="553">
        <f t="shared" ref="Y16" si="10">+SUM(Y26,Y29,Y32,Y35,Y38,Y41,Y44,Y47,Y50,Y53,Y56,Y59,Y62,Y65,Y71,Y68,Y20,Y23,Y74,Y77)/($D$80-$D$14-$D$17)</f>
        <v>0.12228539002472402</v>
      </c>
      <c r="Z16" s="554"/>
      <c r="AA16" s="554"/>
      <c r="AB16" s="555"/>
      <c r="AD16" s="178"/>
    </row>
    <row r="17" spans="2:31" ht="18" customHeight="1" x14ac:dyDescent="0.25">
      <c r="B17" s="543">
        <v>2</v>
      </c>
      <c r="C17" s="545" t="str">
        <f>'ORÇAMENTO RESUMO (SD)'!E10</f>
        <v>CANTEIRO DE OBRA E SERVIÇOS PRELIMINARES</v>
      </c>
      <c r="D17" s="128">
        <f>'ORÇAMENTO RESUMO (SD)'!K10</f>
        <v>195309.68</v>
      </c>
      <c r="E17" s="548">
        <f>E19*$D17</f>
        <v>4841.1657718201604</v>
      </c>
      <c r="F17" s="549"/>
      <c r="G17" s="549"/>
      <c r="H17" s="550"/>
      <c r="I17" s="551">
        <f t="shared" ref="I17" si="11">I19*$D17</f>
        <v>25026.879326069251</v>
      </c>
      <c r="J17" s="549"/>
      <c r="K17" s="549"/>
      <c r="L17" s="550"/>
      <c r="M17" s="551">
        <f t="shared" ref="M17" si="12">M19*$D17</f>
        <v>34139.180857798267</v>
      </c>
      <c r="N17" s="549"/>
      <c r="O17" s="549"/>
      <c r="P17" s="550"/>
      <c r="Q17" s="551">
        <f t="shared" ref="Q17" si="13">Q19*$D17</f>
        <v>59105.755914764901</v>
      </c>
      <c r="R17" s="549"/>
      <c r="S17" s="549"/>
      <c r="T17" s="550"/>
      <c r="U17" s="551">
        <f t="shared" ref="U17" si="14">U19*$D17</f>
        <v>48313.177735143414</v>
      </c>
      <c r="V17" s="549"/>
      <c r="W17" s="549"/>
      <c r="X17" s="550"/>
      <c r="Y17" s="551">
        <f t="shared" ref="Y17" si="15">Y19*$D17</f>
        <v>23883.52039440404</v>
      </c>
      <c r="Z17" s="549"/>
      <c r="AA17" s="549"/>
      <c r="AB17" s="552"/>
      <c r="AC17" s="38"/>
      <c r="AD17" s="40"/>
      <c r="AE17" s="40"/>
    </row>
    <row r="18" spans="2:31" ht="8.1" customHeight="1" x14ac:dyDescent="0.25">
      <c r="B18" s="543"/>
      <c r="C18" s="546"/>
      <c r="D18" s="128"/>
      <c r="E18" s="351"/>
      <c r="F18" s="277"/>
      <c r="G18" s="277"/>
      <c r="H18" s="278"/>
      <c r="I18" s="279"/>
      <c r="J18" s="277"/>
      <c r="K18" s="277"/>
      <c r="L18" s="278"/>
      <c r="M18" s="279"/>
      <c r="N18" s="277"/>
      <c r="O18" s="277"/>
      <c r="P18" s="278"/>
      <c r="Q18" s="279"/>
      <c r="R18" s="277"/>
      <c r="S18" s="277"/>
      <c r="T18" s="278"/>
      <c r="U18" s="279"/>
      <c r="V18" s="277"/>
      <c r="W18" s="277"/>
      <c r="X18" s="278"/>
      <c r="Y18" s="279"/>
      <c r="Z18" s="277"/>
      <c r="AA18" s="277"/>
      <c r="AB18" s="352"/>
    </row>
    <row r="19" spans="2:31" ht="18" customHeight="1" x14ac:dyDescent="0.25">
      <c r="B19" s="544"/>
      <c r="C19" s="547"/>
      <c r="D19" s="129">
        <f>D17/$D$80</f>
        <v>4.3712609917721017E-2</v>
      </c>
      <c r="E19" s="556">
        <f>E16</f>
        <v>2.4787126638168476E-2</v>
      </c>
      <c r="F19" s="557"/>
      <c r="G19" s="557"/>
      <c r="H19" s="558"/>
      <c r="I19" s="553">
        <f t="shared" ref="I19" si="16">I16</f>
        <v>0.12813947227843112</v>
      </c>
      <c r="J19" s="554"/>
      <c r="K19" s="554"/>
      <c r="L19" s="559"/>
      <c r="M19" s="553">
        <f t="shared" ref="M19" si="17">M16</f>
        <v>0.17479512975392858</v>
      </c>
      <c r="N19" s="554"/>
      <c r="O19" s="554"/>
      <c r="P19" s="559"/>
      <c r="Q19" s="553">
        <f t="shared" ref="Q19" si="18">Q16</f>
        <v>0.30262583971652046</v>
      </c>
      <c r="R19" s="554"/>
      <c r="S19" s="554"/>
      <c r="T19" s="559"/>
      <c r="U19" s="553">
        <f t="shared" ref="U19" si="19">U16</f>
        <v>0.24736704158822756</v>
      </c>
      <c r="V19" s="554"/>
      <c r="W19" s="554"/>
      <c r="X19" s="559"/>
      <c r="Y19" s="553">
        <f t="shared" ref="Y19" si="20">Y16</f>
        <v>0.12228539002472402</v>
      </c>
      <c r="Z19" s="554"/>
      <c r="AA19" s="554"/>
      <c r="AB19" s="555"/>
      <c r="AD19" s="178"/>
    </row>
    <row r="20" spans="2:31" ht="18" customHeight="1" x14ac:dyDescent="0.25">
      <c r="B20" s="543">
        <v>3</v>
      </c>
      <c r="C20" s="545" t="str">
        <f>'ORÇAMENTO RESUMO (SD)'!E11</f>
        <v>SERVIÇOS EM TERRA</v>
      </c>
      <c r="D20" s="128">
        <f>'ORÇAMENTO RESUMO (SD)'!K11</f>
        <v>6107.13</v>
      </c>
      <c r="E20" s="548">
        <f t="shared" ref="E20" si="21">E22*$D20</f>
        <v>6107.13</v>
      </c>
      <c r="F20" s="549"/>
      <c r="G20" s="549"/>
      <c r="H20" s="550"/>
      <c r="I20" s="551">
        <f t="shared" ref="I20" si="22">I22*$D20</f>
        <v>0</v>
      </c>
      <c r="J20" s="549"/>
      <c r="K20" s="549"/>
      <c r="L20" s="550"/>
      <c r="M20" s="551">
        <f t="shared" ref="M20" si="23">M22*$D20</f>
        <v>0</v>
      </c>
      <c r="N20" s="549"/>
      <c r="O20" s="549"/>
      <c r="P20" s="550"/>
      <c r="Q20" s="551">
        <f t="shared" ref="Q20" si="24">Q22*$D20</f>
        <v>0</v>
      </c>
      <c r="R20" s="549"/>
      <c r="S20" s="549"/>
      <c r="T20" s="550"/>
      <c r="U20" s="551">
        <f t="shared" ref="U20" si="25">U22*$D20</f>
        <v>0</v>
      </c>
      <c r="V20" s="549"/>
      <c r="W20" s="549"/>
      <c r="X20" s="550"/>
      <c r="Y20" s="551">
        <f t="shared" ref="Y20" si="26">Y22*$D20</f>
        <v>0</v>
      </c>
      <c r="Z20" s="549"/>
      <c r="AA20" s="549"/>
      <c r="AB20" s="552"/>
      <c r="AC20" s="38"/>
      <c r="AD20" s="40"/>
      <c r="AE20" s="40"/>
    </row>
    <row r="21" spans="2:31" ht="8.1" customHeight="1" x14ac:dyDescent="0.25">
      <c r="B21" s="543"/>
      <c r="C21" s="546"/>
      <c r="D21" s="128"/>
      <c r="E21" s="353"/>
      <c r="F21" s="175"/>
      <c r="G21" s="277"/>
      <c r="H21" s="278"/>
      <c r="I21" s="177"/>
      <c r="J21" s="175"/>
      <c r="K21" s="175"/>
      <c r="L21" s="176"/>
      <c r="M21" s="177"/>
      <c r="N21" s="175"/>
      <c r="O21" s="175"/>
      <c r="P21" s="176"/>
      <c r="Q21" s="177"/>
      <c r="R21" s="175"/>
      <c r="S21" s="175"/>
      <c r="T21" s="176"/>
      <c r="U21" s="177"/>
      <c r="V21" s="175"/>
      <c r="W21" s="175"/>
      <c r="X21" s="176"/>
      <c r="Y21" s="177"/>
      <c r="Z21" s="175"/>
      <c r="AA21" s="175"/>
      <c r="AB21" s="354"/>
    </row>
    <row r="22" spans="2:31" ht="18" customHeight="1" x14ac:dyDescent="0.25">
      <c r="B22" s="544"/>
      <c r="C22" s="547"/>
      <c r="D22" s="129">
        <f>D20/$D$80</f>
        <v>1.3668477230970404E-3</v>
      </c>
      <c r="E22" s="556">
        <v>1</v>
      </c>
      <c r="F22" s="557"/>
      <c r="G22" s="557"/>
      <c r="H22" s="558"/>
      <c r="I22" s="553"/>
      <c r="J22" s="554"/>
      <c r="K22" s="554"/>
      <c r="L22" s="559"/>
      <c r="M22" s="553"/>
      <c r="N22" s="554"/>
      <c r="O22" s="554"/>
      <c r="P22" s="559"/>
      <c r="Q22" s="553"/>
      <c r="R22" s="554"/>
      <c r="S22" s="554"/>
      <c r="T22" s="559"/>
      <c r="U22" s="553"/>
      <c r="V22" s="554"/>
      <c r="W22" s="554"/>
      <c r="X22" s="559"/>
      <c r="Y22" s="553"/>
      <c r="Z22" s="554"/>
      <c r="AA22" s="554"/>
      <c r="AB22" s="555"/>
      <c r="AD22" s="178"/>
    </row>
    <row r="23" spans="2:31" ht="18" customHeight="1" x14ac:dyDescent="0.25">
      <c r="B23" s="543">
        <v>4</v>
      </c>
      <c r="C23" s="545" t="str">
        <f>'ORÇAMENTO RESUMO (SD)'!E12</f>
        <v>FUNDAÇÕES</v>
      </c>
      <c r="D23" s="128">
        <f>'ORÇAMENTO RESUMO (SD)'!K12</f>
        <v>179990.82</v>
      </c>
      <c r="E23" s="548">
        <f>E25*$D23</f>
        <v>89995.41</v>
      </c>
      <c r="F23" s="549"/>
      <c r="G23" s="549"/>
      <c r="H23" s="550"/>
      <c r="I23" s="551">
        <f t="shared" ref="I23" si="27">I25*$D23</f>
        <v>89995.41</v>
      </c>
      <c r="J23" s="549"/>
      <c r="K23" s="549"/>
      <c r="L23" s="550"/>
      <c r="M23" s="551">
        <f t="shared" ref="M23" si="28">M25*$D23</f>
        <v>0</v>
      </c>
      <c r="N23" s="549"/>
      <c r="O23" s="549"/>
      <c r="P23" s="550"/>
      <c r="Q23" s="551">
        <f t="shared" ref="Q23" si="29">Q25*$D23</f>
        <v>0</v>
      </c>
      <c r="R23" s="549"/>
      <c r="S23" s="549"/>
      <c r="T23" s="550"/>
      <c r="U23" s="551">
        <f t="shared" ref="U23" si="30">U25*$D23</f>
        <v>0</v>
      </c>
      <c r="V23" s="549"/>
      <c r="W23" s="549"/>
      <c r="X23" s="550"/>
      <c r="Y23" s="551">
        <f t="shared" ref="Y23" si="31">Y25*$D23</f>
        <v>0</v>
      </c>
      <c r="Z23" s="549"/>
      <c r="AA23" s="549"/>
      <c r="AB23" s="552"/>
      <c r="AC23" s="38"/>
      <c r="AD23" s="40"/>
      <c r="AE23" s="40"/>
    </row>
    <row r="24" spans="2:31" ht="8.1" customHeight="1" x14ac:dyDescent="0.25">
      <c r="B24" s="543"/>
      <c r="C24" s="546"/>
      <c r="D24" s="128"/>
      <c r="E24" s="353"/>
      <c r="F24" s="175"/>
      <c r="G24" s="277"/>
      <c r="H24" s="278"/>
      <c r="I24" s="279"/>
      <c r="J24" s="277"/>
      <c r="K24" s="175"/>
      <c r="L24" s="176"/>
      <c r="M24" s="177"/>
      <c r="N24" s="175"/>
      <c r="O24" s="175"/>
      <c r="P24" s="176"/>
      <c r="Q24" s="177"/>
      <c r="R24" s="175"/>
      <c r="S24" s="175"/>
      <c r="T24" s="176"/>
      <c r="U24" s="177"/>
      <c r="V24" s="175"/>
      <c r="W24" s="175"/>
      <c r="X24" s="176"/>
      <c r="Y24" s="177"/>
      <c r="Z24" s="175"/>
      <c r="AA24" s="175"/>
      <c r="AB24" s="354"/>
    </row>
    <row r="25" spans="2:31" ht="18" customHeight="1" x14ac:dyDescent="0.25">
      <c r="B25" s="544"/>
      <c r="C25" s="547"/>
      <c r="D25" s="129">
        <f>D23/$D$80</f>
        <v>4.0284068375058206E-2</v>
      </c>
      <c r="E25" s="556">
        <v>0.5</v>
      </c>
      <c r="F25" s="557"/>
      <c r="G25" s="557"/>
      <c r="H25" s="558"/>
      <c r="I25" s="553">
        <v>0.5</v>
      </c>
      <c r="J25" s="554"/>
      <c r="K25" s="554"/>
      <c r="L25" s="559"/>
      <c r="M25" s="553"/>
      <c r="N25" s="554"/>
      <c r="O25" s="554"/>
      <c r="P25" s="559"/>
      <c r="Q25" s="553"/>
      <c r="R25" s="554"/>
      <c r="S25" s="554"/>
      <c r="T25" s="559"/>
      <c r="U25" s="553"/>
      <c r="V25" s="554"/>
      <c r="W25" s="554"/>
      <c r="X25" s="559"/>
      <c r="Y25" s="553"/>
      <c r="Z25" s="554"/>
      <c r="AA25" s="554"/>
      <c r="AB25" s="555"/>
      <c r="AD25" s="178"/>
    </row>
    <row r="26" spans="2:31" ht="18" customHeight="1" x14ac:dyDescent="0.25">
      <c r="B26" s="543">
        <v>5</v>
      </c>
      <c r="C26" s="545" t="str">
        <f>'ORÇAMENTO RESUMO (SD)'!E13</f>
        <v>ESTRUTURA EM CONCRETO ARMADO</v>
      </c>
      <c r="D26" s="128">
        <f>'ORÇAMENTO RESUMO (SD)'!K13</f>
        <v>458323.53</v>
      </c>
      <c r="E26" s="548">
        <f>E28*$D26</f>
        <v>0</v>
      </c>
      <c r="F26" s="549"/>
      <c r="G26" s="549"/>
      <c r="H26" s="550"/>
      <c r="I26" s="551">
        <f t="shared" ref="I26" si="32">I28*$D26</f>
        <v>183329.41200000001</v>
      </c>
      <c r="J26" s="549"/>
      <c r="K26" s="549"/>
      <c r="L26" s="550"/>
      <c r="M26" s="551">
        <f t="shared" ref="M26" si="33">M28*$D26</f>
        <v>274994.11800000002</v>
      </c>
      <c r="N26" s="549"/>
      <c r="O26" s="549"/>
      <c r="P26" s="550"/>
      <c r="Q26" s="551">
        <f t="shared" ref="Q26" si="34">Q28*$D26</f>
        <v>0</v>
      </c>
      <c r="R26" s="549"/>
      <c r="S26" s="549"/>
      <c r="T26" s="550"/>
      <c r="U26" s="551">
        <f t="shared" ref="U26" si="35">U28*$D26</f>
        <v>0</v>
      </c>
      <c r="V26" s="549"/>
      <c r="W26" s="549"/>
      <c r="X26" s="550"/>
      <c r="Y26" s="551">
        <f t="shared" ref="Y26" si="36">Y28*$D26</f>
        <v>0</v>
      </c>
      <c r="Z26" s="549"/>
      <c r="AA26" s="549"/>
      <c r="AB26" s="552"/>
      <c r="AC26" s="38"/>
      <c r="AD26" s="40"/>
      <c r="AE26" s="40"/>
    </row>
    <row r="27" spans="2:31" ht="8.1" customHeight="1" x14ac:dyDescent="0.25">
      <c r="B27" s="543"/>
      <c r="C27" s="546"/>
      <c r="D27" s="128"/>
      <c r="E27" s="353"/>
      <c r="F27" s="175"/>
      <c r="G27" s="175"/>
      <c r="H27" s="176"/>
      <c r="I27" s="177"/>
      <c r="J27" s="277"/>
      <c r="K27" s="277"/>
      <c r="L27" s="278"/>
      <c r="M27" s="279"/>
      <c r="N27" s="277"/>
      <c r="O27" s="277"/>
      <c r="P27" s="278"/>
      <c r="Q27" s="177"/>
      <c r="R27" s="175"/>
      <c r="S27" s="175"/>
      <c r="T27" s="176"/>
      <c r="U27" s="177"/>
      <c r="V27" s="175"/>
      <c r="W27" s="175"/>
      <c r="X27" s="176"/>
      <c r="Y27" s="177"/>
      <c r="Z27" s="175"/>
      <c r="AA27" s="175"/>
      <c r="AB27" s="354"/>
    </row>
    <row r="28" spans="2:31" ht="18" customHeight="1" x14ac:dyDescent="0.25">
      <c r="B28" s="544"/>
      <c r="C28" s="547"/>
      <c r="D28" s="129">
        <f>D26/$D$80</f>
        <v>0.10257821160222529</v>
      </c>
      <c r="E28" s="556"/>
      <c r="F28" s="557"/>
      <c r="G28" s="557"/>
      <c r="H28" s="558"/>
      <c r="I28" s="553">
        <v>0.4</v>
      </c>
      <c r="J28" s="554"/>
      <c r="K28" s="554"/>
      <c r="L28" s="559"/>
      <c r="M28" s="553">
        <v>0.6</v>
      </c>
      <c r="N28" s="554"/>
      <c r="O28" s="554"/>
      <c r="P28" s="559"/>
      <c r="Q28" s="553"/>
      <c r="R28" s="554"/>
      <c r="S28" s="554"/>
      <c r="T28" s="559"/>
      <c r="U28" s="553"/>
      <c r="V28" s="554"/>
      <c r="W28" s="554"/>
      <c r="X28" s="559"/>
      <c r="Y28" s="553"/>
      <c r="Z28" s="554"/>
      <c r="AA28" s="554"/>
      <c r="AB28" s="555"/>
      <c r="AD28" s="178"/>
    </row>
    <row r="29" spans="2:31" ht="18" customHeight="1" x14ac:dyDescent="0.25">
      <c r="B29" s="543">
        <v>6</v>
      </c>
      <c r="C29" s="545" t="str">
        <f>'ORÇAMENTO RESUMO (SD)'!E14</f>
        <v>ESTRUTURA METÁLICA</v>
      </c>
      <c r="D29" s="128">
        <f>'ORÇAMENTO RESUMO (SD)'!K14</f>
        <v>332202.10000000003</v>
      </c>
      <c r="E29" s="548">
        <f>E31*$D29</f>
        <v>0</v>
      </c>
      <c r="F29" s="549"/>
      <c r="G29" s="549"/>
      <c r="H29" s="550"/>
      <c r="I29" s="551">
        <f>I31*$D29</f>
        <v>0</v>
      </c>
      <c r="J29" s="549"/>
      <c r="K29" s="549"/>
      <c r="L29" s="550"/>
      <c r="M29" s="551">
        <f>M31*$D29</f>
        <v>99660.63</v>
      </c>
      <c r="N29" s="549"/>
      <c r="O29" s="549"/>
      <c r="P29" s="550"/>
      <c r="Q29" s="551">
        <f>Q31*$D29</f>
        <v>232541.47</v>
      </c>
      <c r="R29" s="549"/>
      <c r="S29" s="549"/>
      <c r="T29" s="550"/>
      <c r="U29" s="551">
        <f>U31*$D29</f>
        <v>0</v>
      </c>
      <c r="V29" s="549"/>
      <c r="W29" s="549"/>
      <c r="X29" s="550"/>
      <c r="Y29" s="551">
        <f>Y31*$D29</f>
        <v>0</v>
      </c>
      <c r="Z29" s="549"/>
      <c r="AA29" s="549"/>
      <c r="AB29" s="552"/>
      <c r="AC29" s="38"/>
      <c r="AD29" s="40"/>
      <c r="AE29" s="40"/>
    </row>
    <row r="30" spans="2:31" ht="8.1" customHeight="1" x14ac:dyDescent="0.25">
      <c r="B30" s="543"/>
      <c r="C30" s="546"/>
      <c r="D30" s="128"/>
      <c r="E30" s="353"/>
      <c r="F30" s="175"/>
      <c r="G30" s="175"/>
      <c r="H30" s="176"/>
      <c r="I30" s="177"/>
      <c r="J30" s="175"/>
      <c r="K30" s="175"/>
      <c r="L30" s="176"/>
      <c r="M30" s="177"/>
      <c r="N30" s="175"/>
      <c r="O30" s="277"/>
      <c r="P30" s="278"/>
      <c r="Q30" s="279"/>
      <c r="R30" s="277"/>
      <c r="S30" s="277"/>
      <c r="T30" s="278"/>
      <c r="U30" s="177"/>
      <c r="V30" s="175"/>
      <c r="W30" s="175"/>
      <c r="X30" s="176"/>
      <c r="Y30" s="177"/>
      <c r="Z30" s="175"/>
      <c r="AA30" s="175"/>
      <c r="AB30" s="354"/>
    </row>
    <row r="31" spans="2:31" ht="18" customHeight="1" x14ac:dyDescent="0.25">
      <c r="B31" s="544"/>
      <c r="C31" s="547"/>
      <c r="D31" s="129">
        <f>D29/$D$80</f>
        <v>7.4350748058917254E-2</v>
      </c>
      <c r="E31" s="556"/>
      <c r="F31" s="557"/>
      <c r="G31" s="557"/>
      <c r="H31" s="558"/>
      <c r="I31" s="553"/>
      <c r="J31" s="554"/>
      <c r="K31" s="554"/>
      <c r="L31" s="559"/>
      <c r="M31" s="553">
        <v>0.3</v>
      </c>
      <c r="N31" s="554"/>
      <c r="O31" s="554"/>
      <c r="P31" s="559"/>
      <c r="Q31" s="553">
        <v>0.7</v>
      </c>
      <c r="R31" s="554"/>
      <c r="S31" s="554"/>
      <c r="T31" s="559"/>
      <c r="U31" s="553"/>
      <c r="V31" s="554"/>
      <c r="W31" s="554"/>
      <c r="X31" s="559"/>
      <c r="Y31" s="553"/>
      <c r="Z31" s="554"/>
      <c r="AA31" s="554"/>
      <c r="AB31" s="555"/>
      <c r="AD31" s="178"/>
    </row>
    <row r="32" spans="2:31" ht="18" customHeight="1" x14ac:dyDescent="0.25">
      <c r="B32" s="543">
        <v>7</v>
      </c>
      <c r="C32" s="560" t="str">
        <f>'ORÇAMENTO RESUMO (SD)'!E15</f>
        <v>INSTALAÇÕES HIDROSSANITÁRIAS/ LOUÇAS/ METAIS</v>
      </c>
      <c r="D32" s="128">
        <f>'ORÇAMENTO RESUMO (SD)'!K15</f>
        <v>543500.82999999984</v>
      </c>
      <c r="E32" s="561">
        <f t="shared" ref="E32" si="37">E34*$D32</f>
        <v>0</v>
      </c>
      <c r="F32" s="562"/>
      <c r="G32" s="562"/>
      <c r="H32" s="563"/>
      <c r="I32" s="565">
        <f t="shared" ref="I32" si="38">I34*$D32</f>
        <v>108700.16599999997</v>
      </c>
      <c r="J32" s="562"/>
      <c r="K32" s="562"/>
      <c r="L32" s="563"/>
      <c r="M32" s="565">
        <f t="shared" ref="M32" si="39">M34*$D32</f>
        <v>108700.16599999997</v>
      </c>
      <c r="N32" s="562"/>
      <c r="O32" s="562"/>
      <c r="P32" s="563"/>
      <c r="Q32" s="565">
        <f t="shared" ref="Q32" si="40">Q34*$D32</f>
        <v>163050.24899999995</v>
      </c>
      <c r="R32" s="562"/>
      <c r="S32" s="562"/>
      <c r="T32" s="563"/>
      <c r="U32" s="565">
        <f t="shared" ref="U32" si="41">U34*$D32</f>
        <v>108700.16599999997</v>
      </c>
      <c r="V32" s="562"/>
      <c r="W32" s="562"/>
      <c r="X32" s="563"/>
      <c r="Y32" s="565">
        <f t="shared" ref="Y32" si="42">Y34*$D32</f>
        <v>54350.082999999984</v>
      </c>
      <c r="Z32" s="562"/>
      <c r="AA32" s="562"/>
      <c r="AB32" s="566"/>
      <c r="AD32" s="40"/>
      <c r="AE32" s="40"/>
    </row>
    <row r="33" spans="2:31" ht="8.1" customHeight="1" x14ac:dyDescent="0.25">
      <c r="B33" s="543"/>
      <c r="C33" s="546"/>
      <c r="D33" s="128"/>
      <c r="E33" s="353"/>
      <c r="F33" s="175"/>
      <c r="G33" s="175"/>
      <c r="H33" s="176"/>
      <c r="I33" s="279"/>
      <c r="J33" s="277"/>
      <c r="K33" s="277"/>
      <c r="L33" s="278"/>
      <c r="M33" s="279"/>
      <c r="N33" s="277"/>
      <c r="O33" s="277"/>
      <c r="P33" s="278"/>
      <c r="Q33" s="279"/>
      <c r="R33" s="277"/>
      <c r="S33" s="277"/>
      <c r="T33" s="278"/>
      <c r="U33" s="279"/>
      <c r="V33" s="277"/>
      <c r="W33" s="277"/>
      <c r="X33" s="278"/>
      <c r="Y33" s="279"/>
      <c r="Z33" s="277"/>
      <c r="AA33" s="277"/>
      <c r="AB33" s="354"/>
    </row>
    <row r="34" spans="2:31" ht="18" customHeight="1" x14ac:dyDescent="0.25">
      <c r="B34" s="544"/>
      <c r="C34" s="547"/>
      <c r="D34" s="129">
        <f>D32/$D$80</f>
        <v>0.12164189594569812</v>
      </c>
      <c r="E34" s="564"/>
      <c r="F34" s="554"/>
      <c r="G34" s="554"/>
      <c r="H34" s="559"/>
      <c r="I34" s="553">
        <v>0.2</v>
      </c>
      <c r="J34" s="554"/>
      <c r="K34" s="554"/>
      <c r="L34" s="559"/>
      <c r="M34" s="553">
        <v>0.2</v>
      </c>
      <c r="N34" s="554"/>
      <c r="O34" s="554"/>
      <c r="P34" s="559"/>
      <c r="Q34" s="553">
        <v>0.3</v>
      </c>
      <c r="R34" s="554"/>
      <c r="S34" s="554"/>
      <c r="T34" s="559"/>
      <c r="U34" s="553">
        <v>0.2</v>
      </c>
      <c r="V34" s="554"/>
      <c r="W34" s="554"/>
      <c r="X34" s="559"/>
      <c r="Y34" s="553">
        <v>0.1</v>
      </c>
      <c r="Z34" s="554"/>
      <c r="AA34" s="554"/>
      <c r="AB34" s="555"/>
      <c r="AD34" s="178"/>
    </row>
    <row r="35" spans="2:31" ht="18" customHeight="1" x14ac:dyDescent="0.25">
      <c r="B35" s="543">
        <v>8</v>
      </c>
      <c r="C35" s="545" t="str">
        <f>'ORÇAMENTO RESUMO (SD)'!E16</f>
        <v>INSTALAÇÕES ELÉTRICAS/ CAB. EST. (LÓGICA E DADOS) / CFTV / SPDA</v>
      </c>
      <c r="D35" s="128">
        <f>'ORÇAMENTO RESUMO (SD)'!K16</f>
        <v>533899.78999999969</v>
      </c>
      <c r="E35" s="548">
        <f>E37*$D35</f>
        <v>0</v>
      </c>
      <c r="F35" s="549"/>
      <c r="G35" s="549"/>
      <c r="H35" s="550"/>
      <c r="I35" s="551">
        <f>I37*$D35</f>
        <v>106779.95799999994</v>
      </c>
      <c r="J35" s="549"/>
      <c r="K35" s="549"/>
      <c r="L35" s="550"/>
      <c r="M35" s="551">
        <f>M37*$D35</f>
        <v>106779.95799999994</v>
      </c>
      <c r="N35" s="549"/>
      <c r="O35" s="549"/>
      <c r="P35" s="550"/>
      <c r="Q35" s="551">
        <f>Q37*$D35</f>
        <v>106779.95799999994</v>
      </c>
      <c r="R35" s="549"/>
      <c r="S35" s="549"/>
      <c r="T35" s="550"/>
      <c r="U35" s="551">
        <f>U37*$D35</f>
        <v>106779.95799999994</v>
      </c>
      <c r="V35" s="549"/>
      <c r="W35" s="549"/>
      <c r="X35" s="550"/>
      <c r="Y35" s="551">
        <f>Y37*$D35</f>
        <v>106779.95799999994</v>
      </c>
      <c r="Z35" s="549"/>
      <c r="AA35" s="549"/>
      <c r="AB35" s="552"/>
      <c r="AC35" s="38"/>
      <c r="AD35" s="40"/>
      <c r="AE35" s="40"/>
    </row>
    <row r="36" spans="2:31" ht="8.1" customHeight="1" x14ac:dyDescent="0.25">
      <c r="B36" s="543"/>
      <c r="C36" s="546"/>
      <c r="D36" s="128"/>
      <c r="E36" s="353"/>
      <c r="F36" s="175"/>
      <c r="G36" s="175"/>
      <c r="H36" s="176"/>
      <c r="I36" s="279"/>
      <c r="J36" s="277"/>
      <c r="K36" s="277"/>
      <c r="L36" s="278"/>
      <c r="M36" s="279"/>
      <c r="N36" s="277"/>
      <c r="O36" s="277"/>
      <c r="P36" s="278"/>
      <c r="Q36" s="279"/>
      <c r="R36" s="277"/>
      <c r="S36" s="277"/>
      <c r="T36" s="278"/>
      <c r="U36" s="279"/>
      <c r="V36" s="277"/>
      <c r="W36" s="277"/>
      <c r="X36" s="278"/>
      <c r="Y36" s="279"/>
      <c r="Z36" s="277"/>
      <c r="AA36" s="277"/>
      <c r="AB36" s="352"/>
    </row>
    <row r="37" spans="2:31" ht="18" customHeight="1" x14ac:dyDescent="0.25">
      <c r="B37" s="544"/>
      <c r="C37" s="547"/>
      <c r="D37" s="129">
        <f>D35/$D$80</f>
        <v>0.11949306995650781</v>
      </c>
      <c r="E37" s="556"/>
      <c r="F37" s="557"/>
      <c r="G37" s="557"/>
      <c r="H37" s="558"/>
      <c r="I37" s="553">
        <v>0.2</v>
      </c>
      <c r="J37" s="554"/>
      <c r="K37" s="554"/>
      <c r="L37" s="559"/>
      <c r="M37" s="553">
        <v>0.2</v>
      </c>
      <c r="N37" s="554"/>
      <c r="O37" s="554"/>
      <c r="P37" s="559"/>
      <c r="Q37" s="553">
        <v>0.2</v>
      </c>
      <c r="R37" s="554"/>
      <c r="S37" s="554"/>
      <c r="T37" s="559"/>
      <c r="U37" s="553">
        <v>0.2</v>
      </c>
      <c r="V37" s="554"/>
      <c r="W37" s="554"/>
      <c r="X37" s="559"/>
      <c r="Y37" s="553">
        <v>0.2</v>
      </c>
      <c r="Z37" s="554"/>
      <c r="AA37" s="554"/>
      <c r="AB37" s="555"/>
      <c r="AD37" s="178"/>
    </row>
    <row r="38" spans="2:31" ht="18" customHeight="1" x14ac:dyDescent="0.25">
      <c r="B38" s="543">
        <v>9</v>
      </c>
      <c r="C38" s="545" t="str">
        <f>'ORÇAMENTO RESUMO (SD)'!E17</f>
        <v>INSTALAÇÕES MECÂNICAS</v>
      </c>
      <c r="D38" s="128">
        <f>'ORÇAMENTO RESUMO (SD)'!K17</f>
        <v>318237.68999999994</v>
      </c>
      <c r="E38" s="548">
        <f>E40*$D38</f>
        <v>0</v>
      </c>
      <c r="F38" s="549"/>
      <c r="G38" s="549"/>
      <c r="H38" s="550"/>
      <c r="I38" s="551">
        <f>I40*$D38</f>
        <v>0</v>
      </c>
      <c r="J38" s="549"/>
      <c r="K38" s="549"/>
      <c r="L38" s="550"/>
      <c r="M38" s="551">
        <f>M40*$D38</f>
        <v>79559.422499999986</v>
      </c>
      <c r="N38" s="549"/>
      <c r="O38" s="549"/>
      <c r="P38" s="550"/>
      <c r="Q38" s="551">
        <f>Q40*$D38</f>
        <v>79559.422499999986</v>
      </c>
      <c r="R38" s="549"/>
      <c r="S38" s="549"/>
      <c r="T38" s="550"/>
      <c r="U38" s="551">
        <f>U40*$D38</f>
        <v>79559.422499999986</v>
      </c>
      <c r="V38" s="549"/>
      <c r="W38" s="549"/>
      <c r="X38" s="550"/>
      <c r="Y38" s="551">
        <f>Y40*$D38</f>
        <v>79559.422499999986</v>
      </c>
      <c r="Z38" s="549"/>
      <c r="AA38" s="549"/>
      <c r="AB38" s="552"/>
      <c r="AC38" s="38"/>
      <c r="AD38" s="40"/>
      <c r="AE38" s="40"/>
    </row>
    <row r="39" spans="2:31" ht="8.1" customHeight="1" x14ac:dyDescent="0.25">
      <c r="B39" s="543"/>
      <c r="C39" s="546"/>
      <c r="D39" s="128"/>
      <c r="E39" s="353"/>
      <c r="F39" s="175"/>
      <c r="G39" s="175"/>
      <c r="H39" s="176"/>
      <c r="I39" s="177"/>
      <c r="J39" s="175"/>
      <c r="K39" s="175"/>
      <c r="L39" s="176"/>
      <c r="M39" s="279"/>
      <c r="N39" s="277"/>
      <c r="O39" s="277"/>
      <c r="P39" s="278"/>
      <c r="Q39" s="279"/>
      <c r="R39" s="277"/>
      <c r="S39" s="277"/>
      <c r="T39" s="278"/>
      <c r="U39" s="279"/>
      <c r="V39" s="277"/>
      <c r="W39" s="277"/>
      <c r="X39" s="278"/>
      <c r="Y39" s="279"/>
      <c r="Z39" s="277"/>
      <c r="AA39" s="277"/>
      <c r="AB39" s="352"/>
    </row>
    <row r="40" spans="2:31" ht="18" customHeight="1" x14ac:dyDescent="0.25">
      <c r="B40" s="544"/>
      <c r="C40" s="547"/>
      <c r="D40" s="129">
        <f>D38/$D$80</f>
        <v>7.1225348400993871E-2</v>
      </c>
      <c r="E40" s="556"/>
      <c r="F40" s="557"/>
      <c r="G40" s="557"/>
      <c r="H40" s="558"/>
      <c r="I40" s="553"/>
      <c r="J40" s="554"/>
      <c r="K40" s="554"/>
      <c r="L40" s="559"/>
      <c r="M40" s="553">
        <v>0.25</v>
      </c>
      <c r="N40" s="554"/>
      <c r="O40" s="554"/>
      <c r="P40" s="559"/>
      <c r="Q40" s="553">
        <v>0.25</v>
      </c>
      <c r="R40" s="554"/>
      <c r="S40" s="554"/>
      <c r="T40" s="559"/>
      <c r="U40" s="553">
        <v>0.25</v>
      </c>
      <c r="V40" s="554"/>
      <c r="W40" s="554"/>
      <c r="X40" s="559"/>
      <c r="Y40" s="553">
        <v>0.25</v>
      </c>
      <c r="Z40" s="554"/>
      <c r="AA40" s="554"/>
      <c r="AB40" s="555"/>
      <c r="AD40" s="178"/>
    </row>
    <row r="41" spans="2:31" ht="18" customHeight="1" x14ac:dyDescent="0.25">
      <c r="B41" s="543">
        <v>10</v>
      </c>
      <c r="C41" s="545" t="str">
        <f>'ORÇAMENTO RESUMO (SD)'!E18</f>
        <v>INSTALAÇÕES DE PLANO DE PREVENÇÃO DE COMBATE A INCÊNDIO - (PPCI)</v>
      </c>
      <c r="D41" s="128">
        <f>'ORÇAMENTO RESUMO (SD)'!K18</f>
        <v>12379.84</v>
      </c>
      <c r="E41" s="548">
        <f t="shared" ref="E41" si="43">E43*$D41</f>
        <v>0</v>
      </c>
      <c r="F41" s="549"/>
      <c r="G41" s="549"/>
      <c r="H41" s="550"/>
      <c r="I41" s="551">
        <f t="shared" ref="I41" si="44">I43*$D41</f>
        <v>0</v>
      </c>
      <c r="J41" s="549"/>
      <c r="K41" s="549"/>
      <c r="L41" s="550"/>
      <c r="M41" s="551">
        <f t="shared" ref="M41" si="45">M43*$D41</f>
        <v>0</v>
      </c>
      <c r="N41" s="549"/>
      <c r="O41" s="549"/>
      <c r="P41" s="550"/>
      <c r="Q41" s="551">
        <f t="shared" ref="Q41" si="46">Q43*$D41</f>
        <v>0</v>
      </c>
      <c r="R41" s="549"/>
      <c r="S41" s="549"/>
      <c r="T41" s="550"/>
      <c r="U41" s="551">
        <f t="shared" ref="U41" si="47">U43*$D41</f>
        <v>0</v>
      </c>
      <c r="V41" s="549"/>
      <c r="W41" s="549"/>
      <c r="X41" s="550"/>
      <c r="Y41" s="551">
        <f t="shared" ref="Y41" si="48">Y43*$D41</f>
        <v>12379.84</v>
      </c>
      <c r="Z41" s="549"/>
      <c r="AA41" s="549"/>
      <c r="AB41" s="552"/>
      <c r="AC41" s="38"/>
      <c r="AD41" s="40"/>
      <c r="AE41" s="40"/>
    </row>
    <row r="42" spans="2:31" ht="8.1" customHeight="1" x14ac:dyDescent="0.25">
      <c r="B42" s="543"/>
      <c r="C42" s="546"/>
      <c r="D42" s="128"/>
      <c r="E42" s="353"/>
      <c r="F42" s="175"/>
      <c r="G42" s="175"/>
      <c r="H42" s="176"/>
      <c r="I42" s="177"/>
      <c r="J42" s="175"/>
      <c r="K42" s="175"/>
      <c r="L42" s="176"/>
      <c r="M42" s="177"/>
      <c r="N42" s="175"/>
      <c r="O42" s="175"/>
      <c r="P42" s="176"/>
      <c r="Q42" s="177"/>
      <c r="R42" s="175"/>
      <c r="S42" s="175"/>
      <c r="T42" s="176"/>
      <c r="U42" s="177"/>
      <c r="V42" s="175"/>
      <c r="W42" s="175"/>
      <c r="X42" s="176"/>
      <c r="Y42" s="279"/>
      <c r="Z42" s="277"/>
      <c r="AA42" s="175"/>
      <c r="AB42" s="354"/>
    </row>
    <row r="43" spans="2:31" ht="18" customHeight="1" x14ac:dyDescent="0.25">
      <c r="B43" s="544"/>
      <c r="C43" s="547"/>
      <c r="D43" s="129">
        <f>D41/$D$80</f>
        <v>2.7707542030881386E-3</v>
      </c>
      <c r="E43" s="556"/>
      <c r="F43" s="557"/>
      <c r="G43" s="557"/>
      <c r="H43" s="558"/>
      <c r="I43" s="553"/>
      <c r="J43" s="554"/>
      <c r="K43" s="554"/>
      <c r="L43" s="559"/>
      <c r="M43" s="553"/>
      <c r="N43" s="554"/>
      <c r="O43" s="554"/>
      <c r="P43" s="559"/>
      <c r="Q43" s="553"/>
      <c r="R43" s="554"/>
      <c r="S43" s="554"/>
      <c r="T43" s="559"/>
      <c r="U43" s="553"/>
      <c r="V43" s="554"/>
      <c r="W43" s="554"/>
      <c r="X43" s="559"/>
      <c r="Y43" s="553">
        <v>1</v>
      </c>
      <c r="Z43" s="554"/>
      <c r="AA43" s="554"/>
      <c r="AB43" s="555"/>
      <c r="AD43" s="178"/>
    </row>
    <row r="44" spans="2:31" ht="18" customHeight="1" x14ac:dyDescent="0.25">
      <c r="B44" s="543">
        <v>11</v>
      </c>
      <c r="C44" s="545" t="str">
        <f>'ORÇAMENTO RESUMO (SD)'!E19</f>
        <v>ALVENARIAS E DIVISÓRIAS</v>
      </c>
      <c r="D44" s="128">
        <f>'ORÇAMENTO RESUMO (SD)'!K19</f>
        <v>270787.20000000001</v>
      </c>
      <c r="E44" s="548">
        <f t="shared" ref="E44" si="49">E46*$D44</f>
        <v>0</v>
      </c>
      <c r="F44" s="549"/>
      <c r="G44" s="549"/>
      <c r="H44" s="550"/>
      <c r="I44" s="551">
        <f t="shared" ref="I44" si="50">I46*$D44</f>
        <v>0</v>
      </c>
      <c r="J44" s="549"/>
      <c r="K44" s="549"/>
      <c r="L44" s="550"/>
      <c r="M44" s="551">
        <f t="shared" ref="M44" si="51">M46*$D44</f>
        <v>0</v>
      </c>
      <c r="N44" s="549"/>
      <c r="O44" s="549"/>
      <c r="P44" s="550"/>
      <c r="Q44" s="551">
        <f t="shared" ref="Q44" si="52">Q46*$D44</f>
        <v>189551.04</v>
      </c>
      <c r="R44" s="549"/>
      <c r="S44" s="549"/>
      <c r="T44" s="550"/>
      <c r="U44" s="551">
        <f t="shared" ref="U44" si="53">U46*$D44</f>
        <v>81236.160000000003</v>
      </c>
      <c r="V44" s="549"/>
      <c r="W44" s="549"/>
      <c r="X44" s="550"/>
      <c r="Y44" s="551">
        <f t="shared" ref="Y44" si="54">Y46*$D44</f>
        <v>0</v>
      </c>
      <c r="Z44" s="549"/>
      <c r="AA44" s="549"/>
      <c r="AB44" s="552"/>
      <c r="AC44" s="38"/>
      <c r="AD44" s="40"/>
      <c r="AE44" s="40"/>
    </row>
    <row r="45" spans="2:31" ht="8.1" customHeight="1" x14ac:dyDescent="0.25">
      <c r="B45" s="543"/>
      <c r="C45" s="546"/>
      <c r="D45" s="128"/>
      <c r="E45" s="353"/>
      <c r="F45" s="175"/>
      <c r="G45" s="175"/>
      <c r="H45" s="176"/>
      <c r="I45" s="177"/>
      <c r="J45" s="175"/>
      <c r="K45" s="175"/>
      <c r="L45" s="176"/>
      <c r="M45" s="177"/>
      <c r="N45" s="175"/>
      <c r="O45" s="175"/>
      <c r="P45" s="176"/>
      <c r="Q45" s="279"/>
      <c r="R45" s="277"/>
      <c r="S45" s="277"/>
      <c r="T45" s="278"/>
      <c r="U45" s="279"/>
      <c r="V45" s="277"/>
      <c r="W45" s="175"/>
      <c r="X45" s="176"/>
      <c r="Y45" s="177"/>
      <c r="Z45" s="175"/>
      <c r="AA45" s="175"/>
      <c r="AB45" s="354"/>
    </row>
    <row r="46" spans="2:31" ht="18" customHeight="1" x14ac:dyDescent="0.25">
      <c r="B46" s="544"/>
      <c r="C46" s="547"/>
      <c r="D46" s="129">
        <f>D44/$D$80</f>
        <v>6.0605369095438101E-2</v>
      </c>
      <c r="E46" s="556"/>
      <c r="F46" s="557"/>
      <c r="G46" s="557"/>
      <c r="H46" s="558"/>
      <c r="I46" s="553"/>
      <c r="J46" s="554"/>
      <c r="K46" s="554"/>
      <c r="L46" s="559"/>
      <c r="M46" s="553"/>
      <c r="N46" s="554"/>
      <c r="O46" s="554"/>
      <c r="P46" s="559"/>
      <c r="Q46" s="553">
        <v>0.7</v>
      </c>
      <c r="R46" s="554"/>
      <c r="S46" s="554"/>
      <c r="T46" s="559"/>
      <c r="U46" s="553">
        <v>0.3</v>
      </c>
      <c r="V46" s="554"/>
      <c r="W46" s="554"/>
      <c r="X46" s="559"/>
      <c r="Y46" s="553"/>
      <c r="Z46" s="554"/>
      <c r="AA46" s="554"/>
      <c r="AB46" s="555"/>
      <c r="AD46" s="178"/>
    </row>
    <row r="47" spans="2:31" ht="18" customHeight="1" x14ac:dyDescent="0.25">
      <c r="B47" s="543">
        <v>12</v>
      </c>
      <c r="C47" s="545" t="str">
        <f>'ORÇAMENTO RESUMO (SD)'!E20</f>
        <v>IMPERMEABILIZAÇÕES</v>
      </c>
      <c r="D47" s="128">
        <f>'ORÇAMENTO RESUMO (SD)'!K20</f>
        <v>53376.81</v>
      </c>
      <c r="E47" s="548">
        <f t="shared" ref="E47" si="55">E49*$D47</f>
        <v>0</v>
      </c>
      <c r="F47" s="549"/>
      <c r="G47" s="549"/>
      <c r="H47" s="550"/>
      <c r="I47" s="551">
        <f t="shared" ref="I47" si="56">I49*$D47</f>
        <v>8006.5214999999989</v>
      </c>
      <c r="J47" s="549"/>
      <c r="K47" s="549"/>
      <c r="L47" s="550"/>
      <c r="M47" s="551">
        <f t="shared" ref="M47" si="57">M49*$D47</f>
        <v>8006.5214999999989</v>
      </c>
      <c r="N47" s="549"/>
      <c r="O47" s="549"/>
      <c r="P47" s="550"/>
      <c r="Q47" s="551">
        <f t="shared" ref="Q47" si="58">Q49*$D47</f>
        <v>26688.404999999999</v>
      </c>
      <c r="R47" s="549"/>
      <c r="S47" s="549"/>
      <c r="T47" s="550"/>
      <c r="U47" s="551">
        <f t="shared" ref="U47" si="59">U49*$D47</f>
        <v>10675.362000000001</v>
      </c>
      <c r="V47" s="549"/>
      <c r="W47" s="549"/>
      <c r="X47" s="550"/>
      <c r="Y47" s="551">
        <f t="shared" ref="Y47" si="60">Y49*$D47</f>
        <v>0</v>
      </c>
      <c r="Z47" s="549"/>
      <c r="AA47" s="549"/>
      <c r="AB47" s="552"/>
      <c r="AC47" s="38"/>
      <c r="AD47" s="40"/>
      <c r="AE47" s="40"/>
    </row>
    <row r="48" spans="2:31" ht="8.1" customHeight="1" x14ac:dyDescent="0.25">
      <c r="B48" s="543"/>
      <c r="C48" s="546"/>
      <c r="D48" s="128"/>
      <c r="E48" s="353"/>
      <c r="F48" s="175"/>
      <c r="G48" s="175"/>
      <c r="H48" s="176"/>
      <c r="I48" s="177"/>
      <c r="J48" s="175"/>
      <c r="K48" s="277"/>
      <c r="L48" s="278"/>
      <c r="M48" s="279"/>
      <c r="N48" s="277"/>
      <c r="O48" s="277"/>
      <c r="P48" s="278"/>
      <c r="Q48" s="279"/>
      <c r="R48" s="277"/>
      <c r="S48" s="277"/>
      <c r="T48" s="278"/>
      <c r="U48" s="279"/>
      <c r="V48" s="277"/>
      <c r="W48" s="277"/>
      <c r="X48" s="278"/>
      <c r="Y48" s="177"/>
      <c r="Z48" s="175"/>
      <c r="AA48" s="175"/>
      <c r="AB48" s="354"/>
    </row>
    <row r="49" spans="2:31" ht="18" customHeight="1" x14ac:dyDescent="0.25">
      <c r="B49" s="544"/>
      <c r="C49" s="547"/>
      <c r="D49" s="129">
        <f>D47/$D$80</f>
        <v>1.1946359618132139E-2</v>
      </c>
      <c r="E49" s="556"/>
      <c r="F49" s="557"/>
      <c r="G49" s="557"/>
      <c r="H49" s="558"/>
      <c r="I49" s="553">
        <v>0.15</v>
      </c>
      <c r="J49" s="554"/>
      <c r="K49" s="554"/>
      <c r="L49" s="559"/>
      <c r="M49" s="553">
        <v>0.15</v>
      </c>
      <c r="N49" s="554"/>
      <c r="O49" s="554"/>
      <c r="P49" s="559"/>
      <c r="Q49" s="553">
        <v>0.5</v>
      </c>
      <c r="R49" s="554"/>
      <c r="S49" s="554"/>
      <c r="T49" s="559"/>
      <c r="U49" s="553">
        <v>0.2</v>
      </c>
      <c r="V49" s="554"/>
      <c r="W49" s="554"/>
      <c r="X49" s="559"/>
      <c r="Y49" s="553"/>
      <c r="Z49" s="554"/>
      <c r="AA49" s="554"/>
      <c r="AB49" s="555"/>
      <c r="AD49" s="178"/>
    </row>
    <row r="50" spans="2:31" ht="18" customHeight="1" x14ac:dyDescent="0.25">
      <c r="B50" s="543">
        <v>13</v>
      </c>
      <c r="C50" s="545" t="str">
        <f>'ORÇAMENTO RESUMO (SD)'!E21</f>
        <v>COBERTURA</v>
      </c>
      <c r="D50" s="128">
        <f>'ORÇAMENTO RESUMO (SD)'!K21</f>
        <v>179173.34</v>
      </c>
      <c r="E50" s="548">
        <f t="shared" ref="E50" si="61">E52*$D50</f>
        <v>0</v>
      </c>
      <c r="F50" s="549"/>
      <c r="G50" s="549"/>
      <c r="H50" s="550"/>
      <c r="I50" s="551">
        <f t="shared" ref="I50" si="62">I52*$D50</f>
        <v>0</v>
      </c>
      <c r="J50" s="549"/>
      <c r="K50" s="549"/>
      <c r="L50" s="550"/>
      <c r="M50" s="551">
        <f t="shared" ref="M50" si="63">M52*$D50</f>
        <v>0</v>
      </c>
      <c r="N50" s="549"/>
      <c r="O50" s="549"/>
      <c r="P50" s="550"/>
      <c r="Q50" s="551">
        <f t="shared" ref="Q50" si="64">Q52*$D50</f>
        <v>89586.67</v>
      </c>
      <c r="R50" s="549"/>
      <c r="S50" s="549"/>
      <c r="T50" s="550"/>
      <c r="U50" s="551">
        <f t="shared" ref="U50" si="65">U52*$D50</f>
        <v>89586.67</v>
      </c>
      <c r="V50" s="549"/>
      <c r="W50" s="549"/>
      <c r="X50" s="550"/>
      <c r="Y50" s="551">
        <f t="shared" ref="Y50" si="66">Y52*$D50</f>
        <v>0</v>
      </c>
      <c r="Z50" s="549"/>
      <c r="AA50" s="549"/>
      <c r="AB50" s="552"/>
      <c r="AC50" s="38"/>
      <c r="AD50" s="40"/>
      <c r="AE50" s="40"/>
    </row>
    <row r="51" spans="2:31" ht="8.1" customHeight="1" x14ac:dyDescent="0.25">
      <c r="B51" s="543"/>
      <c r="C51" s="546"/>
      <c r="D51" s="128"/>
      <c r="E51" s="353"/>
      <c r="F51" s="175"/>
      <c r="G51" s="175"/>
      <c r="H51" s="176"/>
      <c r="I51" s="177"/>
      <c r="J51" s="175"/>
      <c r="K51" s="175"/>
      <c r="L51" s="176"/>
      <c r="M51" s="177"/>
      <c r="N51" s="175"/>
      <c r="O51" s="175"/>
      <c r="P51" s="176"/>
      <c r="Q51" s="177"/>
      <c r="R51" s="175"/>
      <c r="S51" s="277"/>
      <c r="T51" s="278"/>
      <c r="U51" s="279"/>
      <c r="V51" s="277"/>
      <c r="W51" s="175"/>
      <c r="X51" s="176"/>
      <c r="Y51" s="177"/>
      <c r="Z51" s="175"/>
      <c r="AA51" s="175"/>
      <c r="AB51" s="354"/>
    </row>
    <row r="52" spans="2:31" ht="18" customHeight="1" x14ac:dyDescent="0.25">
      <c r="B52" s="544"/>
      <c r="C52" s="547"/>
      <c r="D52" s="129">
        <f>D50/$D$80</f>
        <v>4.0101106709484136E-2</v>
      </c>
      <c r="E52" s="556"/>
      <c r="F52" s="557"/>
      <c r="G52" s="557"/>
      <c r="H52" s="558"/>
      <c r="I52" s="553"/>
      <c r="J52" s="554"/>
      <c r="K52" s="554"/>
      <c r="L52" s="559"/>
      <c r="M52" s="553"/>
      <c r="N52" s="554"/>
      <c r="O52" s="554"/>
      <c r="P52" s="559"/>
      <c r="Q52" s="553">
        <v>0.5</v>
      </c>
      <c r="R52" s="554"/>
      <c r="S52" s="554"/>
      <c r="T52" s="559"/>
      <c r="U52" s="553">
        <v>0.5</v>
      </c>
      <c r="V52" s="554"/>
      <c r="W52" s="554"/>
      <c r="X52" s="559"/>
      <c r="Y52" s="553"/>
      <c r="Z52" s="554"/>
      <c r="AA52" s="554"/>
      <c r="AB52" s="555"/>
      <c r="AD52" s="178"/>
    </row>
    <row r="53" spans="2:31" ht="18" customHeight="1" x14ac:dyDescent="0.25">
      <c r="B53" s="543">
        <v>14</v>
      </c>
      <c r="C53" s="545" t="str">
        <f>'ORÇAMENTO RESUMO (SD)'!E22</f>
        <v>ESQUADRIAS</v>
      </c>
      <c r="D53" s="128">
        <f>'ORÇAMENTO RESUMO (SD)'!K22</f>
        <v>94798.939999999988</v>
      </c>
      <c r="E53" s="548">
        <f t="shared" ref="E53" si="67">E55*$D53</f>
        <v>0</v>
      </c>
      <c r="F53" s="549"/>
      <c r="G53" s="549"/>
      <c r="H53" s="550"/>
      <c r="I53" s="551">
        <f t="shared" ref="I53" si="68">I55*$D53</f>
        <v>0</v>
      </c>
      <c r="J53" s="549"/>
      <c r="K53" s="549"/>
      <c r="L53" s="550"/>
      <c r="M53" s="551">
        <f t="shared" ref="M53" si="69">M55*$D53</f>
        <v>0</v>
      </c>
      <c r="N53" s="549"/>
      <c r="O53" s="549"/>
      <c r="P53" s="550"/>
      <c r="Q53" s="551">
        <f t="shared" ref="Q53" si="70">Q55*$D53</f>
        <v>0</v>
      </c>
      <c r="R53" s="549"/>
      <c r="S53" s="549"/>
      <c r="T53" s="550"/>
      <c r="U53" s="551">
        <f t="shared" ref="U53" si="71">U55*$D53</f>
        <v>66359.257999999987</v>
      </c>
      <c r="V53" s="549"/>
      <c r="W53" s="549"/>
      <c r="X53" s="550"/>
      <c r="Y53" s="551">
        <f t="shared" ref="Y53" si="72">Y55*$D53</f>
        <v>28439.681999999997</v>
      </c>
      <c r="Z53" s="549"/>
      <c r="AA53" s="549"/>
      <c r="AB53" s="552"/>
      <c r="AC53" s="38"/>
      <c r="AD53" s="40"/>
      <c r="AE53" s="40"/>
    </row>
    <row r="54" spans="2:31" ht="8.1" customHeight="1" x14ac:dyDescent="0.25">
      <c r="B54" s="543"/>
      <c r="C54" s="546"/>
      <c r="D54" s="128"/>
      <c r="E54" s="353"/>
      <c r="F54" s="175"/>
      <c r="G54" s="175"/>
      <c r="H54" s="176"/>
      <c r="I54" s="177"/>
      <c r="J54" s="175"/>
      <c r="K54" s="175"/>
      <c r="L54" s="176"/>
      <c r="M54" s="177"/>
      <c r="N54" s="175"/>
      <c r="O54" s="175"/>
      <c r="P54" s="176"/>
      <c r="Q54" s="177"/>
      <c r="R54" s="175"/>
      <c r="S54" s="175"/>
      <c r="T54" s="176"/>
      <c r="U54" s="279"/>
      <c r="V54" s="277"/>
      <c r="W54" s="277"/>
      <c r="X54" s="278"/>
      <c r="Y54" s="279"/>
      <c r="Z54" s="277"/>
      <c r="AA54" s="175"/>
      <c r="AB54" s="354"/>
    </row>
    <row r="55" spans="2:31" ht="18" customHeight="1" x14ac:dyDescent="0.25">
      <c r="B55" s="544"/>
      <c r="C55" s="547"/>
      <c r="D55" s="129">
        <f>D53/$D$80</f>
        <v>2.1217120855624969E-2</v>
      </c>
      <c r="E55" s="556"/>
      <c r="F55" s="557"/>
      <c r="G55" s="557"/>
      <c r="H55" s="558"/>
      <c r="I55" s="553"/>
      <c r="J55" s="554"/>
      <c r="K55" s="554"/>
      <c r="L55" s="559"/>
      <c r="M55" s="553"/>
      <c r="N55" s="554"/>
      <c r="O55" s="554"/>
      <c r="P55" s="559"/>
      <c r="Q55" s="553"/>
      <c r="R55" s="554"/>
      <c r="S55" s="554"/>
      <c r="T55" s="559"/>
      <c r="U55" s="553">
        <v>0.7</v>
      </c>
      <c r="V55" s="554"/>
      <c r="W55" s="554"/>
      <c r="X55" s="559"/>
      <c r="Y55" s="553">
        <v>0.3</v>
      </c>
      <c r="Z55" s="554"/>
      <c r="AA55" s="554"/>
      <c r="AB55" s="555"/>
      <c r="AD55" s="178"/>
    </row>
    <row r="56" spans="2:31" ht="18" customHeight="1" x14ac:dyDescent="0.25">
      <c r="B56" s="543">
        <v>15</v>
      </c>
      <c r="C56" s="545" t="str">
        <f>'ORÇAMENTO RESUMO (SD)'!E23</f>
        <v>VIDROS</v>
      </c>
      <c r="D56" s="128">
        <f>'ORÇAMENTO RESUMO (SD)'!K23</f>
        <v>5066.63</v>
      </c>
      <c r="E56" s="548">
        <f t="shared" ref="E56" si="73">E58*$D56</f>
        <v>0</v>
      </c>
      <c r="F56" s="549"/>
      <c r="G56" s="549"/>
      <c r="H56" s="550"/>
      <c r="I56" s="551">
        <f t="shared" ref="I56" si="74">I58*$D56</f>
        <v>0</v>
      </c>
      <c r="J56" s="549"/>
      <c r="K56" s="549"/>
      <c r="L56" s="550"/>
      <c r="M56" s="551">
        <f t="shared" ref="M56" si="75">M58*$D56</f>
        <v>0</v>
      </c>
      <c r="N56" s="549"/>
      <c r="O56" s="549"/>
      <c r="P56" s="550"/>
      <c r="Q56" s="551">
        <f t="shared" ref="Q56" si="76">Q58*$D56</f>
        <v>0</v>
      </c>
      <c r="R56" s="549"/>
      <c r="S56" s="549"/>
      <c r="T56" s="550"/>
      <c r="U56" s="551">
        <f t="shared" ref="U56" si="77">U58*$D56</f>
        <v>0</v>
      </c>
      <c r="V56" s="549"/>
      <c r="W56" s="549"/>
      <c r="X56" s="550"/>
      <c r="Y56" s="551">
        <f t="shared" ref="Y56" si="78">Y58*$D56</f>
        <v>5066.63</v>
      </c>
      <c r="Z56" s="549"/>
      <c r="AA56" s="549"/>
      <c r="AB56" s="552"/>
      <c r="AC56" s="38"/>
      <c r="AD56" s="40"/>
      <c r="AE56" s="40"/>
    </row>
    <row r="57" spans="2:31" ht="8.1" customHeight="1" x14ac:dyDescent="0.25">
      <c r="B57" s="543"/>
      <c r="C57" s="546"/>
      <c r="D57" s="128"/>
      <c r="E57" s="353"/>
      <c r="F57" s="175"/>
      <c r="G57" s="175"/>
      <c r="H57" s="176"/>
      <c r="I57" s="177"/>
      <c r="J57" s="175"/>
      <c r="K57" s="175"/>
      <c r="L57" s="176"/>
      <c r="M57" s="177"/>
      <c r="N57" s="175"/>
      <c r="O57" s="175"/>
      <c r="P57" s="176"/>
      <c r="Q57" s="177"/>
      <c r="R57" s="175"/>
      <c r="S57" s="175"/>
      <c r="T57" s="176"/>
      <c r="U57" s="177"/>
      <c r="V57" s="175"/>
      <c r="W57" s="175"/>
      <c r="X57" s="176"/>
      <c r="Y57" s="279"/>
      <c r="Z57" s="277"/>
      <c r="AA57" s="175"/>
      <c r="AB57" s="354"/>
    </row>
    <row r="58" spans="2:31" ht="18" customHeight="1" x14ac:dyDescent="0.25">
      <c r="B58" s="544"/>
      <c r="C58" s="547"/>
      <c r="D58" s="129">
        <f>D56/$D$80</f>
        <v>1.1339715511664494E-3</v>
      </c>
      <c r="E58" s="556"/>
      <c r="F58" s="557"/>
      <c r="G58" s="557"/>
      <c r="H58" s="558"/>
      <c r="I58" s="553"/>
      <c r="J58" s="554"/>
      <c r="K58" s="554"/>
      <c r="L58" s="559"/>
      <c r="M58" s="553"/>
      <c r="N58" s="554"/>
      <c r="O58" s="554"/>
      <c r="P58" s="559"/>
      <c r="Q58" s="553"/>
      <c r="R58" s="554"/>
      <c r="S58" s="554"/>
      <c r="T58" s="559"/>
      <c r="U58" s="553"/>
      <c r="V58" s="554"/>
      <c r="W58" s="554"/>
      <c r="X58" s="559"/>
      <c r="Y58" s="553">
        <v>1</v>
      </c>
      <c r="Z58" s="554"/>
      <c r="AA58" s="554"/>
      <c r="AB58" s="555"/>
      <c r="AD58" s="178"/>
    </row>
    <row r="59" spans="2:31" ht="18" customHeight="1" x14ac:dyDescent="0.25">
      <c r="B59" s="543">
        <v>16</v>
      </c>
      <c r="C59" s="545" t="str">
        <f>'ORÇAMENTO RESUMO (SD)'!E24</f>
        <v>BANCADAS</v>
      </c>
      <c r="D59" s="128">
        <f>'ORÇAMENTO RESUMO (SD)'!K24</f>
        <v>20161.96</v>
      </c>
      <c r="E59" s="548">
        <f t="shared" ref="E59" si="79">E61*$D59</f>
        <v>0</v>
      </c>
      <c r="F59" s="549"/>
      <c r="G59" s="549"/>
      <c r="H59" s="550"/>
      <c r="I59" s="551">
        <f t="shared" ref="I59" si="80">I61*$D59</f>
        <v>0</v>
      </c>
      <c r="J59" s="549"/>
      <c r="K59" s="549"/>
      <c r="L59" s="550"/>
      <c r="M59" s="551">
        <f t="shared" ref="M59" si="81">M61*$D59</f>
        <v>0</v>
      </c>
      <c r="N59" s="549"/>
      <c r="O59" s="549"/>
      <c r="P59" s="550"/>
      <c r="Q59" s="551">
        <f t="shared" ref="Q59" si="82">Q61*$D59</f>
        <v>0</v>
      </c>
      <c r="R59" s="549"/>
      <c r="S59" s="549"/>
      <c r="T59" s="550"/>
      <c r="U59" s="551">
        <f t="shared" ref="U59" si="83">U61*$D59</f>
        <v>18145.763999999999</v>
      </c>
      <c r="V59" s="549"/>
      <c r="W59" s="549"/>
      <c r="X59" s="550"/>
      <c r="Y59" s="551">
        <f t="shared" ref="Y59" si="84">Y61*$D59</f>
        <v>2016.1959999999999</v>
      </c>
      <c r="Z59" s="549"/>
      <c r="AA59" s="549"/>
      <c r="AB59" s="552"/>
      <c r="AC59" s="38"/>
      <c r="AD59" s="40"/>
      <c r="AE59" s="40"/>
    </row>
    <row r="60" spans="2:31" ht="8.1" customHeight="1" x14ac:dyDescent="0.25">
      <c r="B60" s="543"/>
      <c r="C60" s="546"/>
      <c r="D60" s="128"/>
      <c r="E60" s="353"/>
      <c r="F60" s="175"/>
      <c r="G60" s="175"/>
      <c r="H60" s="176"/>
      <c r="I60" s="177"/>
      <c r="J60" s="175"/>
      <c r="K60" s="175"/>
      <c r="L60" s="176"/>
      <c r="M60" s="177"/>
      <c r="N60" s="175"/>
      <c r="O60" s="175"/>
      <c r="P60" s="176"/>
      <c r="Q60" s="177"/>
      <c r="R60" s="175"/>
      <c r="S60" s="175"/>
      <c r="T60" s="176"/>
      <c r="U60" s="177"/>
      <c r="V60" s="175"/>
      <c r="W60" s="277"/>
      <c r="X60" s="278"/>
      <c r="Y60" s="279"/>
      <c r="Z60" s="175"/>
      <c r="AA60" s="175"/>
      <c r="AB60" s="354"/>
    </row>
    <row r="61" spans="2:31" ht="18" customHeight="1" x14ac:dyDescent="0.25">
      <c r="B61" s="544"/>
      <c r="C61" s="547"/>
      <c r="D61" s="129">
        <f>D59/$D$80</f>
        <v>4.5124844434576636E-3</v>
      </c>
      <c r="E61" s="556"/>
      <c r="F61" s="557"/>
      <c r="G61" s="557"/>
      <c r="H61" s="558"/>
      <c r="I61" s="553"/>
      <c r="J61" s="554"/>
      <c r="K61" s="554"/>
      <c r="L61" s="559"/>
      <c r="M61" s="553"/>
      <c r="N61" s="554"/>
      <c r="O61" s="554"/>
      <c r="P61" s="559"/>
      <c r="Q61" s="553"/>
      <c r="R61" s="554"/>
      <c r="S61" s="554"/>
      <c r="T61" s="559"/>
      <c r="U61" s="553">
        <v>0.9</v>
      </c>
      <c r="V61" s="554"/>
      <c r="W61" s="554"/>
      <c r="X61" s="559"/>
      <c r="Y61" s="553">
        <v>0.1</v>
      </c>
      <c r="Z61" s="554"/>
      <c r="AA61" s="554"/>
      <c r="AB61" s="555"/>
      <c r="AD61" s="178"/>
    </row>
    <row r="62" spans="2:31" ht="18" customHeight="1" x14ac:dyDescent="0.25">
      <c r="B62" s="543">
        <v>17</v>
      </c>
      <c r="C62" s="545" t="str">
        <f>'ORÇAMENTO RESUMO (SD)'!E25</f>
        <v>REVESTIMENTOS DE PAREDES</v>
      </c>
      <c r="D62" s="128">
        <f>'ORÇAMENTO RESUMO (SD)'!K25</f>
        <v>207714.38</v>
      </c>
      <c r="E62" s="548">
        <f t="shared" ref="E62" si="85">E64*$D62</f>
        <v>0</v>
      </c>
      <c r="F62" s="549"/>
      <c r="G62" s="549"/>
      <c r="H62" s="550"/>
      <c r="I62" s="551">
        <f t="shared" ref="I62" si="86">I64*$D62</f>
        <v>0</v>
      </c>
      <c r="J62" s="549"/>
      <c r="K62" s="549"/>
      <c r="L62" s="550"/>
      <c r="M62" s="551">
        <f t="shared" ref="M62" si="87">M64*$D62</f>
        <v>0</v>
      </c>
      <c r="N62" s="549"/>
      <c r="O62" s="549"/>
      <c r="P62" s="550"/>
      <c r="Q62" s="551">
        <f t="shared" ref="Q62" si="88">Q64*$D62</f>
        <v>41542.876000000004</v>
      </c>
      <c r="R62" s="549"/>
      <c r="S62" s="549"/>
      <c r="T62" s="550"/>
      <c r="U62" s="551">
        <f t="shared" ref="U62" si="89">U64*$D62</f>
        <v>166171.50400000002</v>
      </c>
      <c r="V62" s="549"/>
      <c r="W62" s="549"/>
      <c r="X62" s="550"/>
      <c r="Y62" s="551">
        <f t="shared" ref="Y62" si="90">Y64*$D62</f>
        <v>0</v>
      </c>
      <c r="Z62" s="549"/>
      <c r="AA62" s="549"/>
      <c r="AB62" s="552"/>
      <c r="AC62" s="38"/>
      <c r="AD62" s="40"/>
      <c r="AE62" s="40"/>
    </row>
    <row r="63" spans="2:31" ht="8.1" customHeight="1" x14ac:dyDescent="0.25">
      <c r="B63" s="543"/>
      <c r="C63" s="546"/>
      <c r="D63" s="128"/>
      <c r="E63" s="353"/>
      <c r="F63" s="175"/>
      <c r="G63" s="175"/>
      <c r="H63" s="176"/>
      <c r="I63" s="177"/>
      <c r="J63" s="175"/>
      <c r="K63" s="175"/>
      <c r="L63" s="176"/>
      <c r="M63" s="177"/>
      <c r="N63" s="175"/>
      <c r="O63" s="175"/>
      <c r="P63" s="176"/>
      <c r="Q63" s="177"/>
      <c r="R63" s="175"/>
      <c r="S63" s="175"/>
      <c r="T63" s="278"/>
      <c r="U63" s="279"/>
      <c r="V63" s="277"/>
      <c r="W63" s="277"/>
      <c r="X63" s="278"/>
      <c r="Y63" s="177"/>
      <c r="Z63" s="175"/>
      <c r="AA63" s="175"/>
      <c r="AB63" s="354"/>
    </row>
    <row r="64" spans="2:31" ht="18" customHeight="1" x14ac:dyDescent="0.25">
      <c r="B64" s="544"/>
      <c r="C64" s="547"/>
      <c r="D64" s="129">
        <f>D62/$D$80</f>
        <v>4.6488928082014533E-2</v>
      </c>
      <c r="E64" s="556"/>
      <c r="F64" s="557"/>
      <c r="G64" s="557"/>
      <c r="H64" s="558"/>
      <c r="I64" s="553"/>
      <c r="J64" s="554"/>
      <c r="K64" s="554"/>
      <c r="L64" s="559"/>
      <c r="M64" s="553"/>
      <c r="N64" s="554"/>
      <c r="O64" s="554"/>
      <c r="P64" s="559"/>
      <c r="Q64" s="553">
        <v>0.2</v>
      </c>
      <c r="R64" s="554"/>
      <c r="S64" s="554"/>
      <c r="T64" s="559"/>
      <c r="U64" s="553">
        <v>0.8</v>
      </c>
      <c r="V64" s="554"/>
      <c r="W64" s="554"/>
      <c r="X64" s="559"/>
      <c r="Y64" s="553"/>
      <c r="Z64" s="554"/>
      <c r="AA64" s="554"/>
      <c r="AB64" s="555"/>
      <c r="AD64" s="178"/>
    </row>
    <row r="65" spans="2:31" ht="18" customHeight="1" x14ac:dyDescent="0.25">
      <c r="B65" s="543">
        <v>18</v>
      </c>
      <c r="C65" s="545" t="str">
        <f>'ORÇAMENTO RESUMO (SD)'!E26</f>
        <v>REVESTIMENTOS DE PISO</v>
      </c>
      <c r="D65" s="128">
        <f>'ORÇAMENTO RESUMO (SD)'!K26</f>
        <v>408064.41000000003</v>
      </c>
      <c r="E65" s="548">
        <f t="shared" ref="E65" si="91">E67*$D65</f>
        <v>0</v>
      </c>
      <c r="F65" s="549"/>
      <c r="G65" s="549"/>
      <c r="H65" s="550"/>
      <c r="I65" s="551">
        <f t="shared" ref="I65" si="92">I67*$D65</f>
        <v>0</v>
      </c>
      <c r="J65" s="549"/>
      <c r="K65" s="549"/>
      <c r="L65" s="550"/>
      <c r="M65" s="551">
        <f t="shared" ref="M65" si="93">M67*$D65</f>
        <v>0</v>
      </c>
      <c r="N65" s="549"/>
      <c r="O65" s="549"/>
      <c r="P65" s="550"/>
      <c r="Q65" s="551">
        <f t="shared" ref="Q65" si="94">Q67*$D65</f>
        <v>204032.20500000002</v>
      </c>
      <c r="R65" s="549"/>
      <c r="S65" s="549"/>
      <c r="T65" s="550"/>
      <c r="U65" s="551">
        <f t="shared" ref="U65" si="95">U67*$D65</f>
        <v>122419.323</v>
      </c>
      <c r="V65" s="549"/>
      <c r="W65" s="549"/>
      <c r="X65" s="550"/>
      <c r="Y65" s="551">
        <f t="shared" ref="Y65" si="96">Y67*$D65</f>
        <v>81612.882000000012</v>
      </c>
      <c r="Z65" s="549"/>
      <c r="AA65" s="549"/>
      <c r="AB65" s="552"/>
      <c r="AC65" s="38"/>
      <c r="AD65" s="40"/>
      <c r="AE65" s="40"/>
    </row>
    <row r="66" spans="2:31" ht="8.1" customHeight="1" x14ac:dyDescent="0.25">
      <c r="B66" s="543"/>
      <c r="C66" s="546"/>
      <c r="D66" s="128"/>
      <c r="E66" s="353"/>
      <c r="F66" s="175"/>
      <c r="G66" s="175"/>
      <c r="H66" s="176"/>
      <c r="I66" s="177"/>
      <c r="J66" s="175"/>
      <c r="K66" s="175"/>
      <c r="L66" s="176"/>
      <c r="M66" s="177"/>
      <c r="N66" s="175"/>
      <c r="O66" s="175"/>
      <c r="P66" s="176"/>
      <c r="Q66" s="279"/>
      <c r="R66" s="277"/>
      <c r="S66" s="277"/>
      <c r="T66" s="278"/>
      <c r="U66" s="279"/>
      <c r="V66" s="277"/>
      <c r="W66" s="277"/>
      <c r="X66" s="278"/>
      <c r="Y66" s="279"/>
      <c r="Z66" s="277"/>
      <c r="AA66" s="277"/>
      <c r="AB66" s="352"/>
    </row>
    <row r="67" spans="2:31" ht="18" customHeight="1" x14ac:dyDescent="0.25">
      <c r="B67" s="544"/>
      <c r="C67" s="547"/>
      <c r="D67" s="129">
        <f>D65/$D$80</f>
        <v>9.132962777694878E-2</v>
      </c>
      <c r="E67" s="556"/>
      <c r="F67" s="557"/>
      <c r="G67" s="557"/>
      <c r="H67" s="558"/>
      <c r="I67" s="553"/>
      <c r="J67" s="554"/>
      <c r="K67" s="554"/>
      <c r="L67" s="559"/>
      <c r="M67" s="553"/>
      <c r="N67" s="554"/>
      <c r="O67" s="554"/>
      <c r="P67" s="559"/>
      <c r="Q67" s="553">
        <v>0.5</v>
      </c>
      <c r="R67" s="554"/>
      <c r="S67" s="554"/>
      <c r="T67" s="559"/>
      <c r="U67" s="553">
        <v>0.3</v>
      </c>
      <c r="V67" s="554"/>
      <c r="W67" s="554"/>
      <c r="X67" s="559"/>
      <c r="Y67" s="553">
        <v>0.2</v>
      </c>
      <c r="Z67" s="554"/>
      <c r="AA67" s="554"/>
      <c r="AB67" s="555"/>
      <c r="AD67" s="178"/>
    </row>
    <row r="68" spans="2:31" ht="18" customHeight="1" x14ac:dyDescent="0.25">
      <c r="B68" s="543">
        <v>19</v>
      </c>
      <c r="C68" s="545" t="str">
        <f>'ORÇAMENTO RESUMO (SD)'!E27</f>
        <v>FORROS</v>
      </c>
      <c r="D68" s="128">
        <f>'ORÇAMENTO RESUMO (SD)'!K27</f>
        <v>58250.409999999996</v>
      </c>
      <c r="E68" s="548">
        <f t="shared" ref="E68" si="97">E70*$D68</f>
        <v>0</v>
      </c>
      <c r="F68" s="549"/>
      <c r="G68" s="549"/>
      <c r="H68" s="550"/>
      <c r="I68" s="551">
        <f t="shared" ref="I68" si="98">I70*$D68</f>
        <v>0</v>
      </c>
      <c r="J68" s="549"/>
      <c r="K68" s="549"/>
      <c r="L68" s="550"/>
      <c r="M68" s="551">
        <f t="shared" ref="M68" si="99">M70*$D68</f>
        <v>0</v>
      </c>
      <c r="N68" s="549"/>
      <c r="O68" s="549"/>
      <c r="P68" s="550"/>
      <c r="Q68" s="551">
        <f t="shared" ref="Q68" si="100">Q70*$D68</f>
        <v>0</v>
      </c>
      <c r="R68" s="549"/>
      <c r="S68" s="549"/>
      <c r="T68" s="550"/>
      <c r="U68" s="551">
        <f t="shared" ref="U68" si="101">U70*$D68</f>
        <v>40775.286999999997</v>
      </c>
      <c r="V68" s="549"/>
      <c r="W68" s="549"/>
      <c r="X68" s="550"/>
      <c r="Y68" s="551">
        <f t="shared" ref="Y68" si="102">Y70*$D68</f>
        <v>17475.123</v>
      </c>
      <c r="Z68" s="549"/>
      <c r="AA68" s="549"/>
      <c r="AB68" s="552"/>
      <c r="AC68" s="38"/>
      <c r="AD68" s="40"/>
      <c r="AE68" s="40"/>
    </row>
    <row r="69" spans="2:31" ht="8.1" customHeight="1" x14ac:dyDescent="0.25">
      <c r="B69" s="543"/>
      <c r="C69" s="546"/>
      <c r="D69" s="128"/>
      <c r="E69" s="353"/>
      <c r="F69" s="175"/>
      <c r="G69" s="175"/>
      <c r="H69" s="176"/>
      <c r="I69" s="177"/>
      <c r="J69" s="175"/>
      <c r="K69" s="175"/>
      <c r="L69" s="176"/>
      <c r="M69" s="177"/>
      <c r="N69" s="175"/>
      <c r="O69" s="175"/>
      <c r="P69" s="176"/>
      <c r="Q69" s="177"/>
      <c r="R69" s="175"/>
      <c r="S69" s="175"/>
      <c r="T69" s="176"/>
      <c r="U69" s="279"/>
      <c r="V69" s="277"/>
      <c r="W69" s="277"/>
      <c r="X69" s="278"/>
      <c r="Y69" s="279"/>
      <c r="Z69" s="277"/>
      <c r="AA69" s="175"/>
      <c r="AB69" s="354"/>
    </row>
    <row r="70" spans="2:31" ht="18" customHeight="1" x14ac:dyDescent="0.25">
      <c r="B70" s="544"/>
      <c r="C70" s="547"/>
      <c r="D70" s="129">
        <f>D68/$D$80</f>
        <v>1.3037128778652013E-2</v>
      </c>
      <c r="E70" s="556"/>
      <c r="F70" s="557"/>
      <c r="G70" s="557"/>
      <c r="H70" s="558"/>
      <c r="I70" s="553"/>
      <c r="J70" s="554"/>
      <c r="K70" s="554"/>
      <c r="L70" s="559"/>
      <c r="M70" s="553"/>
      <c r="N70" s="554"/>
      <c r="O70" s="554"/>
      <c r="P70" s="559"/>
      <c r="Q70" s="553"/>
      <c r="R70" s="554"/>
      <c r="S70" s="554"/>
      <c r="T70" s="559"/>
      <c r="U70" s="553">
        <v>0.7</v>
      </c>
      <c r="V70" s="554"/>
      <c r="W70" s="554"/>
      <c r="X70" s="559"/>
      <c r="Y70" s="553">
        <v>0.3</v>
      </c>
      <c r="Z70" s="554"/>
      <c r="AA70" s="554"/>
      <c r="AB70" s="555"/>
      <c r="AD70" s="178"/>
    </row>
    <row r="71" spans="2:31" ht="18" customHeight="1" x14ac:dyDescent="0.25">
      <c r="B71" s="543">
        <v>20</v>
      </c>
      <c r="C71" s="545" t="str">
        <f>+'ORÇAMENTO RESUMO (SD)'!E28</f>
        <v>FERRAGENS</v>
      </c>
      <c r="D71" s="128">
        <f>'ORÇAMENTO RESUMO (SD)'!K28</f>
        <v>5981</v>
      </c>
      <c r="E71" s="548">
        <f t="shared" ref="E71" si="103">E73*$D71</f>
        <v>0</v>
      </c>
      <c r="F71" s="549"/>
      <c r="G71" s="549"/>
      <c r="H71" s="550"/>
      <c r="I71" s="551">
        <f t="shared" ref="I71" si="104">I73*$D71</f>
        <v>0</v>
      </c>
      <c r="J71" s="549"/>
      <c r="K71" s="549"/>
      <c r="L71" s="550"/>
      <c r="M71" s="551">
        <f t="shared" ref="M71" si="105">M73*$D71</f>
        <v>0</v>
      </c>
      <c r="N71" s="549"/>
      <c r="O71" s="549"/>
      <c r="P71" s="550"/>
      <c r="Q71" s="551">
        <f t="shared" ref="Q71" si="106">Q73*$D71</f>
        <v>0</v>
      </c>
      <c r="R71" s="549"/>
      <c r="S71" s="549"/>
      <c r="T71" s="550"/>
      <c r="U71" s="551">
        <f t="shared" ref="U71" si="107">U73*$D71</f>
        <v>4186.7</v>
      </c>
      <c r="V71" s="549"/>
      <c r="W71" s="549"/>
      <c r="X71" s="550"/>
      <c r="Y71" s="551">
        <f t="shared" ref="Y71" si="108">Y73*$D71</f>
        <v>1794.3</v>
      </c>
      <c r="Z71" s="549"/>
      <c r="AA71" s="549"/>
      <c r="AB71" s="552"/>
      <c r="AC71" s="38"/>
      <c r="AD71" s="40"/>
      <c r="AE71" s="40"/>
    </row>
    <row r="72" spans="2:31" ht="8.1" customHeight="1" x14ac:dyDescent="0.25">
      <c r="B72" s="543"/>
      <c r="C72" s="546"/>
      <c r="D72" s="128"/>
      <c r="E72" s="353"/>
      <c r="F72" s="175"/>
      <c r="G72" s="175"/>
      <c r="H72" s="176"/>
      <c r="I72" s="177"/>
      <c r="J72" s="175"/>
      <c r="K72" s="175"/>
      <c r="L72" s="176"/>
      <c r="M72" s="177"/>
      <c r="N72" s="175"/>
      <c r="O72" s="175"/>
      <c r="P72" s="176"/>
      <c r="Q72" s="177"/>
      <c r="R72" s="175"/>
      <c r="S72" s="175"/>
      <c r="T72" s="176"/>
      <c r="U72" s="279"/>
      <c r="V72" s="277"/>
      <c r="W72" s="277"/>
      <c r="X72" s="278"/>
      <c r="Y72" s="279"/>
      <c r="Z72" s="277"/>
      <c r="AA72" s="175"/>
      <c r="AB72" s="354"/>
    </row>
    <row r="73" spans="2:31" ht="18" customHeight="1" x14ac:dyDescent="0.25">
      <c r="B73" s="544"/>
      <c r="C73" s="547"/>
      <c r="D73" s="129">
        <f>D71/$D$80</f>
        <v>1.3386183414866555E-3</v>
      </c>
      <c r="E73" s="556"/>
      <c r="F73" s="557"/>
      <c r="G73" s="557"/>
      <c r="H73" s="558"/>
      <c r="I73" s="553"/>
      <c r="J73" s="554"/>
      <c r="K73" s="554"/>
      <c r="L73" s="559"/>
      <c r="M73" s="553"/>
      <c r="N73" s="554"/>
      <c r="O73" s="554"/>
      <c r="P73" s="559"/>
      <c r="Q73" s="553"/>
      <c r="R73" s="554"/>
      <c r="S73" s="554"/>
      <c r="T73" s="559"/>
      <c r="U73" s="553">
        <v>0.7</v>
      </c>
      <c r="V73" s="554"/>
      <c r="W73" s="554"/>
      <c r="X73" s="559"/>
      <c r="Y73" s="553">
        <v>0.3</v>
      </c>
      <c r="Z73" s="554"/>
      <c r="AA73" s="554"/>
      <c r="AB73" s="555"/>
      <c r="AD73" s="178"/>
    </row>
    <row r="74" spans="2:31" ht="18" customHeight="1" x14ac:dyDescent="0.25">
      <c r="B74" s="543">
        <v>21</v>
      </c>
      <c r="C74" s="545" t="str">
        <f>'ORÇAMENTO RESUMO (SD)'!E29</f>
        <v>PINTURAS</v>
      </c>
      <c r="D74" s="128">
        <f>'ORÇAMENTO RESUMO (SD)'!K29</f>
        <v>55821.899999999994</v>
      </c>
      <c r="E74" s="548">
        <f t="shared" ref="E74" si="109">E76*$D74</f>
        <v>0</v>
      </c>
      <c r="F74" s="549"/>
      <c r="G74" s="549"/>
      <c r="H74" s="550"/>
      <c r="I74" s="551">
        <f t="shared" ref="I74" si="110">I76*$D74</f>
        <v>0</v>
      </c>
      <c r="J74" s="549"/>
      <c r="K74" s="549"/>
      <c r="L74" s="550"/>
      <c r="M74" s="551">
        <f t="shared" ref="M74" si="111">M76*$D74</f>
        <v>0</v>
      </c>
      <c r="N74" s="549"/>
      <c r="O74" s="549"/>
      <c r="P74" s="550"/>
      <c r="Q74" s="551">
        <f t="shared" ref="Q74" si="112">Q76*$D74</f>
        <v>0</v>
      </c>
      <c r="R74" s="549"/>
      <c r="S74" s="549"/>
      <c r="T74" s="550"/>
      <c r="U74" s="551">
        <f t="shared" ref="U74" si="113">U76*$D74</f>
        <v>11164.38</v>
      </c>
      <c r="V74" s="549"/>
      <c r="W74" s="549"/>
      <c r="X74" s="550"/>
      <c r="Y74" s="551">
        <f t="shared" ref="Y74" si="114">Y76*$D74</f>
        <v>44657.52</v>
      </c>
      <c r="Z74" s="549"/>
      <c r="AA74" s="549"/>
      <c r="AB74" s="552"/>
      <c r="AC74" s="38"/>
      <c r="AD74" s="40"/>
      <c r="AE74" s="40"/>
    </row>
    <row r="75" spans="2:31" ht="8.1" customHeight="1" x14ac:dyDescent="0.25">
      <c r="B75" s="543"/>
      <c r="C75" s="546"/>
      <c r="D75" s="128"/>
      <c r="E75" s="353"/>
      <c r="F75" s="175"/>
      <c r="G75" s="175"/>
      <c r="H75" s="176"/>
      <c r="I75" s="177"/>
      <c r="J75" s="175"/>
      <c r="K75" s="175"/>
      <c r="L75" s="176"/>
      <c r="M75" s="177"/>
      <c r="N75" s="175"/>
      <c r="O75" s="175"/>
      <c r="P75" s="176"/>
      <c r="Q75" s="177"/>
      <c r="R75" s="175"/>
      <c r="S75" s="175"/>
      <c r="T75" s="176"/>
      <c r="U75" s="177"/>
      <c r="V75" s="175"/>
      <c r="W75" s="175"/>
      <c r="X75" s="278"/>
      <c r="Y75" s="279"/>
      <c r="Z75" s="277"/>
      <c r="AA75" s="277"/>
      <c r="AB75" s="352"/>
    </row>
    <row r="76" spans="2:31" ht="18" customHeight="1" x14ac:dyDescent="0.25">
      <c r="B76" s="544"/>
      <c r="C76" s="547"/>
      <c r="D76" s="129">
        <f>D74/$D$80</f>
        <v>1.2493599598166514E-2</v>
      </c>
      <c r="E76" s="556"/>
      <c r="F76" s="557"/>
      <c r="G76" s="557"/>
      <c r="H76" s="558"/>
      <c r="I76" s="553"/>
      <c r="J76" s="554"/>
      <c r="K76" s="554"/>
      <c r="L76" s="559"/>
      <c r="M76" s="553"/>
      <c r="N76" s="554"/>
      <c r="O76" s="554"/>
      <c r="P76" s="559"/>
      <c r="Q76" s="553"/>
      <c r="R76" s="554"/>
      <c r="S76" s="554"/>
      <c r="T76" s="559"/>
      <c r="U76" s="553">
        <v>0.2</v>
      </c>
      <c r="V76" s="554"/>
      <c r="W76" s="554"/>
      <c r="X76" s="559"/>
      <c r="Y76" s="553">
        <v>0.8</v>
      </c>
      <c r="Z76" s="554"/>
      <c r="AA76" s="554"/>
      <c r="AB76" s="555"/>
      <c r="AD76" s="178"/>
    </row>
    <row r="77" spans="2:31" ht="18" customHeight="1" x14ac:dyDescent="0.25">
      <c r="B77" s="543">
        <v>22</v>
      </c>
      <c r="C77" s="545" t="str">
        <f>'ORÇAMENTO SINTÉTICO (SD)'!E688</f>
        <v>DIVERSOS</v>
      </c>
      <c r="D77" s="128">
        <f>'ORÇAMENTO RESUMO (SD)'!K30</f>
        <v>133276.26999999999</v>
      </c>
      <c r="E77" s="548">
        <f t="shared" ref="E77" si="115">E79*$D77</f>
        <v>0</v>
      </c>
      <c r="F77" s="549"/>
      <c r="G77" s="549"/>
      <c r="H77" s="550"/>
      <c r="I77" s="551">
        <f t="shared" ref="I77" si="116">I79*$D77</f>
        <v>0</v>
      </c>
      <c r="J77" s="549"/>
      <c r="K77" s="549"/>
      <c r="L77" s="550"/>
      <c r="M77" s="551">
        <f t="shared" ref="M77" si="117">M79*$D77</f>
        <v>0</v>
      </c>
      <c r="N77" s="549"/>
      <c r="O77" s="549"/>
      <c r="P77" s="550"/>
      <c r="Q77" s="551">
        <f t="shared" ref="Q77" si="118">Q79*$D77</f>
        <v>39982.880999999994</v>
      </c>
      <c r="R77" s="549"/>
      <c r="S77" s="549"/>
      <c r="T77" s="550"/>
      <c r="U77" s="551">
        <f t="shared" ref="U77" si="119">U79*$D77</f>
        <v>53310.508000000002</v>
      </c>
      <c r="V77" s="549"/>
      <c r="W77" s="549"/>
      <c r="X77" s="550"/>
      <c r="Y77" s="551">
        <f t="shared" ref="Y77" si="120">Y79*$D77</f>
        <v>39982.880999999994</v>
      </c>
      <c r="Z77" s="549"/>
      <c r="AA77" s="549"/>
      <c r="AB77" s="552"/>
      <c r="AC77" s="38"/>
      <c r="AD77" s="40"/>
      <c r="AE77" s="40"/>
    </row>
    <row r="78" spans="2:31" ht="8.1" customHeight="1" x14ac:dyDescent="0.25">
      <c r="B78" s="543"/>
      <c r="C78" s="546"/>
      <c r="D78" s="128"/>
      <c r="E78" s="353"/>
      <c r="F78" s="175"/>
      <c r="G78" s="175"/>
      <c r="H78" s="176"/>
      <c r="I78" s="177"/>
      <c r="J78" s="175"/>
      <c r="K78" s="175"/>
      <c r="L78" s="176"/>
      <c r="M78" s="177"/>
      <c r="N78" s="175"/>
      <c r="O78" s="175"/>
      <c r="P78" s="176"/>
      <c r="Q78" s="279"/>
      <c r="R78" s="277"/>
      <c r="S78" s="277"/>
      <c r="T78" s="278"/>
      <c r="U78" s="279"/>
      <c r="V78" s="277"/>
      <c r="W78" s="277"/>
      <c r="X78" s="278"/>
      <c r="Y78" s="279"/>
      <c r="Z78" s="277"/>
      <c r="AA78" s="277"/>
      <c r="AB78" s="352"/>
    </row>
    <row r="79" spans="2:31" ht="18" customHeight="1" thickBot="1" x14ac:dyDescent="0.3">
      <c r="B79" s="611"/>
      <c r="C79" s="546"/>
      <c r="D79" s="361">
        <f>D77/$D$80</f>
        <v>2.9828801121372293E-2</v>
      </c>
      <c r="E79" s="612"/>
      <c r="F79" s="613"/>
      <c r="G79" s="613"/>
      <c r="H79" s="614"/>
      <c r="I79" s="615"/>
      <c r="J79" s="616"/>
      <c r="K79" s="616"/>
      <c r="L79" s="617"/>
      <c r="M79" s="615"/>
      <c r="N79" s="616"/>
      <c r="O79" s="616"/>
      <c r="P79" s="617"/>
      <c r="Q79" s="615">
        <v>0.3</v>
      </c>
      <c r="R79" s="616"/>
      <c r="S79" s="616"/>
      <c r="T79" s="617"/>
      <c r="U79" s="615">
        <v>0.4</v>
      </c>
      <c r="V79" s="616"/>
      <c r="W79" s="616"/>
      <c r="X79" s="617"/>
      <c r="Y79" s="615">
        <v>0.3</v>
      </c>
      <c r="Z79" s="616"/>
      <c r="AA79" s="616"/>
      <c r="AB79" s="618"/>
      <c r="AD79" s="178"/>
    </row>
    <row r="80" spans="2:31" ht="21" customHeight="1" x14ac:dyDescent="0.25">
      <c r="B80" s="362"/>
      <c r="C80" s="363" t="s">
        <v>33</v>
      </c>
      <c r="D80" s="364">
        <f>SUM(D71,D65,D62,D59,D56,D53,D50,D47,D44,D41,D38,D35,D32,D29,D26,D23,D20,D14,D17,D68,D74,D77)</f>
        <v>4468039.7799999993</v>
      </c>
      <c r="E80" s="609">
        <f>SUM(E71,E65,E62,E59,E56,E53,E50,E47,E44,E41,E38,E35,E32,E29,E26,E23,E20,E68,E17,E14,E74,E77)</f>
        <v>110749.86785123439</v>
      </c>
      <c r="F80" s="593" t="e">
        <f>SUM(#REF!,#REF!,#REF!,#REF!,#REF!,#REF!,F71,F65,F62,F59,F56,F53,F50,F47,F44,F41,F38,F35,F32,F29,F26,F23,F20)</f>
        <v>#REF!</v>
      </c>
      <c r="G80" s="593" t="e">
        <f>SUM(#REF!,#REF!,#REF!,#REF!,#REF!,#REF!,G71,G65,G62,G59,G56,G53,G50,G47,G44,G41,G38,G35,G32,G29,G26,G23,G20)</f>
        <v>#REF!</v>
      </c>
      <c r="H80" s="602" t="e">
        <f>SUM(#REF!,#REF!,#REF!,#REF!,#REF!,#REF!,H71,H65,H62,H59,H56,H53,H50,H47,H44,H41,H38,H35,H32,H29,H26,H23,H20)</f>
        <v>#REF!</v>
      </c>
      <c r="I80" s="592">
        <f t="shared" ref="I80" si="121">SUM(I71,I65,I62,I59,I56,I53,I50,I47,I44,I41,I38,I35,I32,I29,I26,I23,I20,I68,I17,I14,I74,I77)</f>
        <v>572532.25952823739</v>
      </c>
      <c r="J80" s="593" t="e">
        <f>SUM(#REF!,#REF!,#REF!,#REF!,#REF!,#REF!,J71,J65,J62,J59,J56,J53,J50,J47,J44,J41,J38,J35,J32,J29,J26,J23,J20)</f>
        <v>#REF!</v>
      </c>
      <c r="K80" s="593" t="e">
        <f>SUM(#REF!,#REF!,#REF!,#REF!,#REF!,#REF!,K71,K65,K62,K59,K56,K53,K50,K47,K44,K41,K38,K35,K32,K29,K26,K23,K20)</f>
        <v>#REF!</v>
      </c>
      <c r="L80" s="602" t="e">
        <f>SUM(#REF!,#REF!,#REF!,#REF!,#REF!,#REF!,L71,L65,L62,L59,L56,L53,L50,L47,L44,L41,L38,L35,L32,L29,L26,L23,L20)</f>
        <v>#REF!</v>
      </c>
      <c r="M80" s="592">
        <f t="shared" ref="M80" si="122">SUM(M71,M65,M62,M59,M56,M53,M50,M47,M44,M41,M38,M35,M32,M29,M26,M23,M20,M68,M17,M14,M74,M77)</f>
        <v>780991.59309081419</v>
      </c>
      <c r="N80" s="593" t="e">
        <f>SUM(#REF!,#REF!,#REF!,#REF!,#REF!,#REF!,N71,N65,N62,N59,N56,N53,N50,N47,N44,N41,N38,N35,N32,N29,N26,N23,N20)</f>
        <v>#REF!</v>
      </c>
      <c r="O80" s="593" t="e">
        <f>SUM(#REF!,#REF!,#REF!,#REF!,#REF!,#REF!,O71,O65,O62,O59,O56,O53,O50,O47,O44,O41,O38,O35,O32,O29,O26,O23,O20)</f>
        <v>#REF!</v>
      </c>
      <c r="P80" s="602" t="e">
        <f>SUM(#REF!,#REF!,#REF!,#REF!,#REF!,#REF!,P71,P65,P62,P59,P56,P53,P50,P47,P44,P41,P38,P35,P32,P29,P26,P23,P20)</f>
        <v>#REF!</v>
      </c>
      <c r="Q80" s="592">
        <f t="shared" ref="Q80" si="123">SUM(Q71,Q65,Q62,Q59,Q56,Q53,Q50,Q47,Q44,Q41,Q38,Q35,Q32,Q29,Q26,Q23,Q20,Q68,Q17,Q14,Q74,Q77)</f>
        <v>1352144.2903093169</v>
      </c>
      <c r="R80" s="593" t="e">
        <f>SUM(#REF!,#REF!,#REF!,#REF!,#REF!,#REF!,R71,R65,R62,R59,R56,R53,R50,R47,R44,R41,R38,R35,R32,R29,R26,R23,R20)</f>
        <v>#REF!</v>
      </c>
      <c r="S80" s="593" t="e">
        <f>SUM(#REF!,#REF!,#REF!,#REF!,#REF!,#REF!,S71,S65,S62,S59,S56,S53,S50,S47,S44,S41,S38,S35,S32,S29,S26,S23,S20)</f>
        <v>#REF!</v>
      </c>
      <c r="T80" s="602" t="e">
        <f>SUM(#REF!,#REF!,#REF!,#REF!,#REF!,#REF!,T71,T65,T62,T59,T56,T53,T50,T47,T44,T41,T38,T35,T32,T29,T26,T23,T20)</f>
        <v>#REF!</v>
      </c>
      <c r="U80" s="592">
        <f t="shared" ref="U80" si="124">SUM(U71,U65,U62,U59,U56,U53,U50,U47,U44,U41,U38,U35,U32,U29,U26,U23,U20,U68,U17,U14,U74,U77)</f>
        <v>1105245.782077115</v>
      </c>
      <c r="V80" s="593" t="e">
        <f>SUM(#REF!,#REF!,#REF!,#REF!,#REF!,#REF!,V71,V65,V62,V59,V56,V53,V50,V47,V44,V41,V38,V35,V32,V29,V26,V23,V20)</f>
        <v>#REF!</v>
      </c>
      <c r="W80" s="593" t="e">
        <f>SUM(#REF!,#REF!,#REF!,#REF!,#REF!,#REF!,W71,W65,W62,W59,W56,W53,W50,W47,W44,W41,W38,W35,W32,W29,W26,W23,W20)</f>
        <v>#REF!</v>
      </c>
      <c r="X80" s="602" t="e">
        <f>SUM(#REF!,#REF!,#REF!,#REF!,#REF!,#REF!,X71,X65,X62,X59,X56,X53,X50,X47,X44,X41,X38,X35,X32,X29,X26,X23,X20)</f>
        <v>#REF!</v>
      </c>
      <c r="Y80" s="592">
        <f t="shared" ref="Y80" si="125">SUM(Y71,Y65,Y62,Y59,Y56,Y53,Y50,Y47,Y44,Y41,Y38,Y35,Y32,Y29,Y26,Y23,Y20,Y68,Y17,Y14,Y74,Y77)</f>
        <v>546375.98714328196</v>
      </c>
      <c r="Z80" s="593" t="e">
        <f>SUM(#REF!,#REF!,#REF!,#REF!,#REF!,#REF!,Z71,Z65,Z62,Z59,Z56,Z53,Z50,Z47,Z44,Z41,Z38,Z35,Z32,Z29,Z26,Z23,Z20)</f>
        <v>#REF!</v>
      </c>
      <c r="AA80" s="593" t="e">
        <f>SUM(#REF!,#REF!,#REF!,#REF!,#REF!,#REF!,AA71,AA65,AA62,AA59,AA56,AA53,AA50,AA47,AA44,AA41,AA38,AA35,AA32,AA29,AA26,AA23,AA20)</f>
        <v>#REF!</v>
      </c>
      <c r="AB80" s="594" t="e">
        <f>SUM(#REF!,#REF!,#REF!,#REF!,#REF!,#REF!,AB71,AB65,AB62,AB59,AB56,AB53,AB50,AB47,AB44,AB41,AB38,AB35,AB32,AB29,AB26,AB23,AB20)</f>
        <v>#REF!</v>
      </c>
    </row>
    <row r="81" spans="2:28" ht="21" customHeight="1" thickBot="1" x14ac:dyDescent="0.3">
      <c r="B81" s="365"/>
      <c r="C81" s="41" t="s">
        <v>34</v>
      </c>
      <c r="D81" s="130">
        <f>SUM(D73,D67,D64,D61,D58,D55,D52,D49,D46,D43,D40,D37,D34,D31,D28,D25,D22,D79,D76,D70,D19,D16)</f>
        <v>1</v>
      </c>
      <c r="E81" s="610">
        <f>E80/$D$80</f>
        <v>2.4787126638168473E-2</v>
      </c>
      <c r="F81" s="596"/>
      <c r="G81" s="596"/>
      <c r="H81" s="603"/>
      <c r="I81" s="595">
        <f>I80/$D$80</f>
        <v>0.12813947227843112</v>
      </c>
      <c r="J81" s="596"/>
      <c r="K81" s="596"/>
      <c r="L81" s="603"/>
      <c r="M81" s="595">
        <f t="shared" ref="M81" si="126">M80/$D$80</f>
        <v>0.17479512975392852</v>
      </c>
      <c r="N81" s="596"/>
      <c r="O81" s="596"/>
      <c r="P81" s="603"/>
      <c r="Q81" s="595">
        <f t="shared" ref="Q81" si="127">Q80/$D$80</f>
        <v>0.30262583971652041</v>
      </c>
      <c r="R81" s="596"/>
      <c r="S81" s="596"/>
      <c r="T81" s="603"/>
      <c r="U81" s="595">
        <f t="shared" ref="U81" si="128">U80/$D$80</f>
        <v>0.24736704158822759</v>
      </c>
      <c r="V81" s="596"/>
      <c r="W81" s="596"/>
      <c r="X81" s="603"/>
      <c r="Y81" s="595">
        <f t="shared" ref="Y81" si="129">Y80/$D$80</f>
        <v>0.12228539002472401</v>
      </c>
      <c r="Z81" s="596"/>
      <c r="AA81" s="596"/>
      <c r="AB81" s="597"/>
    </row>
    <row r="82" spans="2:28" s="38" customFormat="1" ht="21" customHeight="1" x14ac:dyDescent="0.25">
      <c r="B82" s="366"/>
      <c r="C82" s="42" t="s">
        <v>35</v>
      </c>
      <c r="D82" s="131"/>
      <c r="E82" s="605">
        <f>+E80</f>
        <v>110749.86785123439</v>
      </c>
      <c r="F82" s="606"/>
      <c r="G82" s="606"/>
      <c r="H82" s="607"/>
      <c r="I82" s="598">
        <f>+I80+E82</f>
        <v>683282.12737947179</v>
      </c>
      <c r="J82" s="599"/>
      <c r="K82" s="599"/>
      <c r="L82" s="608"/>
      <c r="M82" s="598">
        <f t="shared" ref="M82:M83" si="130">+M80+I82</f>
        <v>1464273.720470286</v>
      </c>
      <c r="N82" s="599"/>
      <c r="O82" s="599"/>
      <c r="P82" s="608"/>
      <c r="Q82" s="598">
        <f t="shared" ref="Q82:Q83" si="131">+Q80+M82</f>
        <v>2816418.0107796029</v>
      </c>
      <c r="R82" s="599"/>
      <c r="S82" s="599"/>
      <c r="T82" s="608"/>
      <c r="U82" s="598">
        <f t="shared" ref="U82:U83" si="132">+U80+Q82</f>
        <v>3921663.7928567179</v>
      </c>
      <c r="V82" s="599"/>
      <c r="W82" s="599"/>
      <c r="X82" s="608"/>
      <c r="Y82" s="598">
        <f t="shared" ref="Y82:Y83" si="133">+Y80+U82</f>
        <v>4468039.78</v>
      </c>
      <c r="Z82" s="599"/>
      <c r="AA82" s="599"/>
      <c r="AB82" s="600"/>
    </row>
    <row r="83" spans="2:28" s="38" customFormat="1" ht="21" customHeight="1" thickBot="1" x14ac:dyDescent="0.3">
      <c r="B83" s="367"/>
      <c r="C83" s="368" t="s">
        <v>36</v>
      </c>
      <c r="D83" s="369"/>
      <c r="E83" s="604">
        <f>E81</f>
        <v>2.4787126638168473E-2</v>
      </c>
      <c r="F83" s="590"/>
      <c r="G83" s="590"/>
      <c r="H83" s="601"/>
      <c r="I83" s="589">
        <f>+I81+E83</f>
        <v>0.1529265989165996</v>
      </c>
      <c r="J83" s="590"/>
      <c r="K83" s="590"/>
      <c r="L83" s="601"/>
      <c r="M83" s="589">
        <f t="shared" si="130"/>
        <v>0.32772172867052812</v>
      </c>
      <c r="N83" s="590"/>
      <c r="O83" s="590"/>
      <c r="P83" s="601"/>
      <c r="Q83" s="589">
        <f t="shared" si="131"/>
        <v>0.63034756838704853</v>
      </c>
      <c r="R83" s="590"/>
      <c r="S83" s="590"/>
      <c r="T83" s="601"/>
      <c r="U83" s="589">
        <f t="shared" si="132"/>
        <v>0.87771460997527617</v>
      </c>
      <c r="V83" s="590"/>
      <c r="W83" s="590"/>
      <c r="X83" s="601"/>
      <c r="Y83" s="589">
        <f t="shared" si="133"/>
        <v>1.0000000000000002</v>
      </c>
      <c r="Z83" s="590"/>
      <c r="AA83" s="590"/>
      <c r="AB83" s="591"/>
    </row>
    <row r="85" spans="2:28" ht="75.75" customHeight="1" x14ac:dyDescent="0.25"/>
    <row r="86" spans="2:28" x14ac:dyDescent="0.25">
      <c r="B86" s="542" t="s">
        <v>4839</v>
      </c>
      <c r="C86" s="542"/>
      <c r="D86" s="542"/>
      <c r="E86" s="542"/>
      <c r="F86" s="542"/>
      <c r="G86" s="542"/>
      <c r="H86" s="542"/>
      <c r="I86" s="542"/>
      <c r="J86" s="542"/>
      <c r="K86" s="542"/>
      <c r="L86" s="542"/>
      <c r="M86" s="542"/>
      <c r="N86" s="542"/>
      <c r="O86" s="542"/>
      <c r="P86" s="542"/>
      <c r="Q86" s="542"/>
      <c r="R86" s="542"/>
      <c r="S86" s="542"/>
      <c r="T86" s="542"/>
      <c r="U86" s="542"/>
      <c r="V86" s="542"/>
      <c r="W86" s="542"/>
      <c r="X86" s="542"/>
      <c r="Y86" s="542"/>
      <c r="Z86" s="542"/>
      <c r="AA86" s="542"/>
      <c r="AB86" s="542"/>
    </row>
    <row r="87" spans="2:28" x14ac:dyDescent="0.25">
      <c r="B87" s="541" t="s">
        <v>4837</v>
      </c>
      <c r="C87" s="541"/>
      <c r="D87" s="541"/>
      <c r="E87" s="541"/>
      <c r="F87" s="541"/>
      <c r="G87" s="541"/>
      <c r="H87" s="541"/>
      <c r="I87" s="541"/>
      <c r="J87" s="541"/>
      <c r="K87" s="541"/>
      <c r="L87" s="541"/>
      <c r="M87" s="541"/>
      <c r="N87" s="541"/>
      <c r="O87" s="541"/>
      <c r="P87" s="541"/>
      <c r="Q87" s="541"/>
      <c r="R87" s="541"/>
      <c r="S87" s="541"/>
      <c r="T87" s="541"/>
      <c r="U87" s="541"/>
      <c r="V87" s="541"/>
      <c r="W87" s="541"/>
      <c r="X87" s="541"/>
      <c r="Y87" s="541"/>
      <c r="Z87" s="541"/>
      <c r="AA87" s="541"/>
      <c r="AB87" s="541"/>
    </row>
    <row r="88" spans="2:28" x14ac:dyDescent="0.25">
      <c r="B88" s="542" t="s">
        <v>4838</v>
      </c>
      <c r="C88" s="542"/>
      <c r="D88" s="542"/>
      <c r="E88" s="542"/>
      <c r="F88" s="542"/>
      <c r="G88" s="542"/>
      <c r="H88" s="542"/>
      <c r="I88" s="542"/>
      <c r="J88" s="542"/>
      <c r="K88" s="542"/>
      <c r="L88" s="542"/>
      <c r="M88" s="542"/>
      <c r="N88" s="542"/>
      <c r="O88" s="542"/>
      <c r="P88" s="542"/>
      <c r="Q88" s="542"/>
      <c r="R88" s="542"/>
      <c r="S88" s="542"/>
      <c r="T88" s="542"/>
      <c r="U88" s="542"/>
      <c r="V88" s="542"/>
      <c r="W88" s="542"/>
      <c r="X88" s="542"/>
      <c r="Y88" s="542"/>
      <c r="Z88" s="542"/>
      <c r="AA88" s="542"/>
      <c r="AB88" s="542"/>
    </row>
  </sheetData>
  <mergeCells count="346">
    <mergeCell ref="B77:B79"/>
    <mergeCell ref="C77:C79"/>
    <mergeCell ref="E77:H77"/>
    <mergeCell ref="I77:L77"/>
    <mergeCell ref="M77:P77"/>
    <mergeCell ref="Q77:T77"/>
    <mergeCell ref="U77:X77"/>
    <mergeCell ref="Y77:AB77"/>
    <mergeCell ref="E79:H79"/>
    <mergeCell ref="I79:L79"/>
    <mergeCell ref="M79:P79"/>
    <mergeCell ref="Q79:T79"/>
    <mergeCell ref="U79:X79"/>
    <mergeCell ref="Y79:AB79"/>
    <mergeCell ref="B74:B76"/>
    <mergeCell ref="C74:C76"/>
    <mergeCell ref="E74:H74"/>
    <mergeCell ref="I74:L74"/>
    <mergeCell ref="M74:P74"/>
    <mergeCell ref="Q74:T74"/>
    <mergeCell ref="U74:X74"/>
    <mergeCell ref="Y74:AB74"/>
    <mergeCell ref="E76:H76"/>
    <mergeCell ref="I76:L76"/>
    <mergeCell ref="M76:P76"/>
    <mergeCell ref="Q76:T76"/>
    <mergeCell ref="U76:X76"/>
    <mergeCell ref="Y76:AB76"/>
    <mergeCell ref="E19:H19"/>
    <mergeCell ref="I19:L19"/>
    <mergeCell ref="M19:P19"/>
    <mergeCell ref="Q19:T19"/>
    <mergeCell ref="U19:X19"/>
    <mergeCell ref="Y19:AB19"/>
    <mergeCell ref="U68:X68"/>
    <mergeCell ref="Y68:AB68"/>
    <mergeCell ref="E70:H70"/>
    <mergeCell ref="I70:L70"/>
    <mergeCell ref="M70:P70"/>
    <mergeCell ref="Q70:T70"/>
    <mergeCell ref="U70:X70"/>
    <mergeCell ref="Y70:AB70"/>
    <mergeCell ref="I32:L32"/>
    <mergeCell ref="M32:P32"/>
    <mergeCell ref="Q62:T62"/>
    <mergeCell ref="Q64:T64"/>
    <mergeCell ref="I34:L34"/>
    <mergeCell ref="M34:P34"/>
    <mergeCell ref="I35:L35"/>
    <mergeCell ref="M35:P35"/>
    <mergeCell ref="I37:L37"/>
    <mergeCell ref="M37:P37"/>
    <mergeCell ref="E16:H16"/>
    <mergeCell ref="I16:L16"/>
    <mergeCell ref="M16:P16"/>
    <mergeCell ref="Q16:T16"/>
    <mergeCell ref="U16:X16"/>
    <mergeCell ref="Y16:AB16"/>
    <mergeCell ref="Q17:T17"/>
    <mergeCell ref="U17:X17"/>
    <mergeCell ref="Y17:AB17"/>
    <mergeCell ref="I82:L82"/>
    <mergeCell ref="M82:P82"/>
    <mergeCell ref="I83:L83"/>
    <mergeCell ref="M83:P83"/>
    <mergeCell ref="B14:B16"/>
    <mergeCell ref="C14:C16"/>
    <mergeCell ref="E14:H14"/>
    <mergeCell ref="I14:L14"/>
    <mergeCell ref="M14:P14"/>
    <mergeCell ref="B17:B19"/>
    <mergeCell ref="C17:C19"/>
    <mergeCell ref="E17:H17"/>
    <mergeCell ref="I17:L17"/>
    <mergeCell ref="M17:P17"/>
    <mergeCell ref="B68:B70"/>
    <mergeCell ref="C68:C70"/>
    <mergeCell ref="E68:H68"/>
    <mergeCell ref="I68:L68"/>
    <mergeCell ref="M68:P68"/>
    <mergeCell ref="I64:L64"/>
    <mergeCell ref="I67:L67"/>
    <mergeCell ref="M67:P67"/>
    <mergeCell ref="I71:L71"/>
    <mergeCell ref="M71:P71"/>
    <mergeCell ref="I49:L49"/>
    <mergeCell ref="M49:P49"/>
    <mergeCell ref="I50:L50"/>
    <mergeCell ref="M50:P50"/>
    <mergeCell ref="Q32:T32"/>
    <mergeCell ref="Q34:T34"/>
    <mergeCell ref="Q35:T35"/>
    <mergeCell ref="Q37:T37"/>
    <mergeCell ref="Q38:T38"/>
    <mergeCell ref="I38:L38"/>
    <mergeCell ref="M38:P38"/>
    <mergeCell ref="I40:L40"/>
    <mergeCell ref="M40:P40"/>
    <mergeCell ref="I44:L44"/>
    <mergeCell ref="M44:P44"/>
    <mergeCell ref="I46:L46"/>
    <mergeCell ref="M46:P46"/>
    <mergeCell ref="I47:L47"/>
    <mergeCell ref="M47:P47"/>
    <mergeCell ref="Q82:T82"/>
    <mergeCell ref="Q83:T83"/>
    <mergeCell ref="Q68:T68"/>
    <mergeCell ref="M12:P13"/>
    <mergeCell ref="M20:P20"/>
    <mergeCell ref="M22:P22"/>
    <mergeCell ref="M23:P23"/>
    <mergeCell ref="M25:P25"/>
    <mergeCell ref="M31:P31"/>
    <mergeCell ref="M73:P73"/>
    <mergeCell ref="M80:P80"/>
    <mergeCell ref="M81:P81"/>
    <mergeCell ref="M56:P56"/>
    <mergeCell ref="M58:P58"/>
    <mergeCell ref="M59:P59"/>
    <mergeCell ref="M61:P61"/>
    <mergeCell ref="Q14:T14"/>
    <mergeCell ref="Q31:T31"/>
    <mergeCell ref="E83:H83"/>
    <mergeCell ref="E67:H67"/>
    <mergeCell ref="E65:H65"/>
    <mergeCell ref="U65:X65"/>
    <mergeCell ref="E73:H73"/>
    <mergeCell ref="U73:X73"/>
    <mergeCell ref="E71:H71"/>
    <mergeCell ref="U71:X71"/>
    <mergeCell ref="E82:H82"/>
    <mergeCell ref="U82:X82"/>
    <mergeCell ref="E80:H80"/>
    <mergeCell ref="E81:H81"/>
    <mergeCell ref="Q71:T71"/>
    <mergeCell ref="Q73:T73"/>
    <mergeCell ref="Q80:T80"/>
    <mergeCell ref="Q81:T81"/>
    <mergeCell ref="Q65:T65"/>
    <mergeCell ref="Q67:T67"/>
    <mergeCell ref="U67:X67"/>
    <mergeCell ref="I65:L65"/>
    <mergeCell ref="M65:P65"/>
    <mergeCell ref="I73:L73"/>
    <mergeCell ref="I80:L80"/>
    <mergeCell ref="I81:L81"/>
    <mergeCell ref="Y83:AB83"/>
    <mergeCell ref="Y80:AB80"/>
    <mergeCell ref="Y81:AB81"/>
    <mergeCell ref="Y82:AB82"/>
    <mergeCell ref="Y67:AB67"/>
    <mergeCell ref="Y71:AB71"/>
    <mergeCell ref="Y73:AB73"/>
    <mergeCell ref="U83:X83"/>
    <mergeCell ref="U80:X80"/>
    <mergeCell ref="U81:X81"/>
    <mergeCell ref="B1:AB6"/>
    <mergeCell ref="Y20:AB20"/>
    <mergeCell ref="B11:B13"/>
    <mergeCell ref="C11:C13"/>
    <mergeCell ref="D11:D13"/>
    <mergeCell ref="E11:AB11"/>
    <mergeCell ref="B20:B22"/>
    <mergeCell ref="C20:C22"/>
    <mergeCell ref="E20:H20"/>
    <mergeCell ref="E22:H22"/>
    <mergeCell ref="Y22:AB22"/>
    <mergeCell ref="U20:X20"/>
    <mergeCell ref="U22:X22"/>
    <mergeCell ref="E12:H13"/>
    <mergeCell ref="U12:X13"/>
    <mergeCell ref="Y12:AB13"/>
    <mergeCell ref="Q12:T13"/>
    <mergeCell ref="Q20:T20"/>
    <mergeCell ref="Q22:T22"/>
    <mergeCell ref="I12:L13"/>
    <mergeCell ref="I20:L20"/>
    <mergeCell ref="I22:L22"/>
    <mergeCell ref="U14:X14"/>
    <mergeCell ref="Y14:AB14"/>
    <mergeCell ref="B23:B25"/>
    <mergeCell ref="C23:C25"/>
    <mergeCell ref="E23:H23"/>
    <mergeCell ref="E25:H25"/>
    <mergeCell ref="Y23:AB23"/>
    <mergeCell ref="Y25:AB25"/>
    <mergeCell ref="U23:X23"/>
    <mergeCell ref="U25:X25"/>
    <mergeCell ref="Q23:T23"/>
    <mergeCell ref="Q25:T25"/>
    <mergeCell ref="I23:L23"/>
    <mergeCell ref="I25:L25"/>
    <mergeCell ref="I29:L29"/>
    <mergeCell ref="M29:P29"/>
    <mergeCell ref="B26:B28"/>
    <mergeCell ref="C26:C28"/>
    <mergeCell ref="E26:H26"/>
    <mergeCell ref="E28:H28"/>
    <mergeCell ref="Y26:AB26"/>
    <mergeCell ref="Y28:AB28"/>
    <mergeCell ref="U28:X28"/>
    <mergeCell ref="U26:X26"/>
    <mergeCell ref="Q26:T26"/>
    <mergeCell ref="Q28:T28"/>
    <mergeCell ref="I26:L26"/>
    <mergeCell ref="M26:P26"/>
    <mergeCell ref="I28:L28"/>
    <mergeCell ref="M28:P28"/>
    <mergeCell ref="Q29:T29"/>
    <mergeCell ref="I31:L31"/>
    <mergeCell ref="U35:X35"/>
    <mergeCell ref="Y38:AB38"/>
    <mergeCell ref="Y40:AB40"/>
    <mergeCell ref="Y65:AB65"/>
    <mergeCell ref="Y64:AB64"/>
    <mergeCell ref="Y62:AB62"/>
    <mergeCell ref="Y43:AB43"/>
    <mergeCell ref="B29:B31"/>
    <mergeCell ref="C29:C31"/>
    <mergeCell ref="E29:H29"/>
    <mergeCell ref="E31:H31"/>
    <mergeCell ref="Y29:AB29"/>
    <mergeCell ref="Y31:AB31"/>
    <mergeCell ref="B32:B34"/>
    <mergeCell ref="C32:C34"/>
    <mergeCell ref="E32:H32"/>
    <mergeCell ref="E34:H34"/>
    <mergeCell ref="Y32:AB32"/>
    <mergeCell ref="Y34:AB34"/>
    <mergeCell ref="U29:X29"/>
    <mergeCell ref="U31:X31"/>
    <mergeCell ref="U32:X32"/>
    <mergeCell ref="U34:X34"/>
    <mergeCell ref="B35:B37"/>
    <mergeCell ref="C35:C37"/>
    <mergeCell ref="E35:H35"/>
    <mergeCell ref="E37:H37"/>
    <mergeCell ref="Y35:AB35"/>
    <mergeCell ref="Y37:AB37"/>
    <mergeCell ref="B71:B73"/>
    <mergeCell ref="C71:C73"/>
    <mergeCell ref="E52:H52"/>
    <mergeCell ref="U52:X52"/>
    <mergeCell ref="E58:H58"/>
    <mergeCell ref="U58:X58"/>
    <mergeCell ref="E56:H56"/>
    <mergeCell ref="U56:X56"/>
    <mergeCell ref="Y56:AB56"/>
    <mergeCell ref="Y52:AB52"/>
    <mergeCell ref="B62:B64"/>
    <mergeCell ref="C62:C64"/>
    <mergeCell ref="E62:H62"/>
    <mergeCell ref="U62:X62"/>
    <mergeCell ref="E64:H64"/>
    <mergeCell ref="U64:X64"/>
    <mergeCell ref="Y41:AB41"/>
    <mergeCell ref="U37:X37"/>
    <mergeCell ref="B65:B67"/>
    <mergeCell ref="C65:C67"/>
    <mergeCell ref="Y58:AB58"/>
    <mergeCell ref="B59:B61"/>
    <mergeCell ref="C59:C61"/>
    <mergeCell ref="E59:H59"/>
    <mergeCell ref="U59:X59"/>
    <mergeCell ref="B56:B58"/>
    <mergeCell ref="C56:C58"/>
    <mergeCell ref="E61:H61"/>
    <mergeCell ref="U61:X61"/>
    <mergeCell ref="Y59:AB59"/>
    <mergeCell ref="Y61:AB61"/>
    <mergeCell ref="Q56:T56"/>
    <mergeCell ref="Q58:T58"/>
    <mergeCell ref="Q59:T59"/>
    <mergeCell ref="Q61:T61"/>
    <mergeCell ref="I62:L62"/>
    <mergeCell ref="M62:P62"/>
    <mergeCell ref="M64:P64"/>
    <mergeCell ref="I56:L56"/>
    <mergeCell ref="I58:L58"/>
    <mergeCell ref="I59:L59"/>
    <mergeCell ref="I61:L61"/>
    <mergeCell ref="C53:C55"/>
    <mergeCell ref="E53:H53"/>
    <mergeCell ref="U53:X53"/>
    <mergeCell ref="B50:B52"/>
    <mergeCell ref="C50:C52"/>
    <mergeCell ref="Y53:AB53"/>
    <mergeCell ref="Y55:AB55"/>
    <mergeCell ref="E55:H55"/>
    <mergeCell ref="U55:X55"/>
    <mergeCell ref="E50:H50"/>
    <mergeCell ref="U50:X50"/>
    <mergeCell ref="Y50:AB50"/>
    <mergeCell ref="Q55:T55"/>
    <mergeCell ref="I52:L52"/>
    <mergeCell ref="M52:P52"/>
    <mergeCell ref="I53:L53"/>
    <mergeCell ref="M53:P53"/>
    <mergeCell ref="I55:L55"/>
    <mergeCell ref="M55:P55"/>
    <mergeCell ref="Q50:T50"/>
    <mergeCell ref="Q52:T52"/>
    <mergeCell ref="Q53:T53"/>
    <mergeCell ref="E40:H40"/>
    <mergeCell ref="U40:X40"/>
    <mergeCell ref="E38:H38"/>
    <mergeCell ref="U38:X38"/>
    <mergeCell ref="B41:B43"/>
    <mergeCell ref="C41:C43"/>
    <mergeCell ref="E41:H41"/>
    <mergeCell ref="U41:X41"/>
    <mergeCell ref="B38:B40"/>
    <mergeCell ref="C38:C40"/>
    <mergeCell ref="E43:H43"/>
    <mergeCell ref="U43:X43"/>
    <mergeCell ref="Q40:T40"/>
    <mergeCell ref="Q41:T41"/>
    <mergeCell ref="Q43:T43"/>
    <mergeCell ref="I41:L41"/>
    <mergeCell ref="M41:P41"/>
    <mergeCell ref="I43:L43"/>
    <mergeCell ref="M43:P43"/>
    <mergeCell ref="B87:AB87"/>
    <mergeCell ref="B88:AB88"/>
    <mergeCell ref="B86:AB86"/>
    <mergeCell ref="B47:B49"/>
    <mergeCell ref="C47:C49"/>
    <mergeCell ref="E47:H47"/>
    <mergeCell ref="U47:X47"/>
    <mergeCell ref="B44:B46"/>
    <mergeCell ref="C44:C46"/>
    <mergeCell ref="Y47:AB47"/>
    <mergeCell ref="Y49:AB49"/>
    <mergeCell ref="E49:H49"/>
    <mergeCell ref="U49:X49"/>
    <mergeCell ref="E46:H46"/>
    <mergeCell ref="U46:X46"/>
    <mergeCell ref="E44:H44"/>
    <mergeCell ref="U44:X44"/>
    <mergeCell ref="Y44:AB44"/>
    <mergeCell ref="Y46:AB46"/>
    <mergeCell ref="Q44:T44"/>
    <mergeCell ref="Q46:T46"/>
    <mergeCell ref="Q47:T47"/>
    <mergeCell ref="Q49:T49"/>
    <mergeCell ref="B53:B55"/>
  </mergeCells>
  <phoneticPr fontId="44" type="noConversion"/>
  <printOptions horizontalCentered="1" verticalCentered="1"/>
  <pageMargins left="0.39370078740157483" right="0.39370078740157483" top="0.59055118110236227" bottom="0.59055118110236227" header="0.31496062992125984" footer="0.31496062992125984"/>
  <pageSetup paperSize="9" scale="55" fitToHeight="2" orientation="portrait" r:id="rId1"/>
  <headerFooter>
    <oddHeader>&amp;L&amp;G</oddHeader>
    <oddFooter>&amp;L&amp;"Arial Narrow,Normal"&amp;10&amp;A
&amp;F&amp;R&amp;"Arial Narrow,Normal"&amp;10Página &amp;P de &amp;N</oddFooter>
  </headerFooter>
  <rowBreaks count="2" manualBreakCount="2">
    <brk id="40" max="28" man="1"/>
    <brk id="61" max="28" man="1"/>
  </rowBreaks>
  <colBreaks count="1" manualBreakCount="1">
    <brk id="29" max="1048575" man="1"/>
  </colBreaks>
  <legacyDrawingHF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00FECF-3AD4-42E7-BBF8-666F000EC9D3}">
  <dimension ref="A1:N543"/>
  <sheetViews>
    <sheetView showGridLines="0" view="pageBreakPreview" zoomScaleNormal="85" zoomScaleSheetLayoutView="100" workbookViewId="0">
      <selection activeCell="E12" sqref="E12"/>
    </sheetView>
  </sheetViews>
  <sheetFormatPr defaultRowHeight="15" x14ac:dyDescent="0.25"/>
  <cols>
    <col min="1" max="1" width="1.7109375" style="47" customWidth="1"/>
    <col min="2" max="2" width="11.42578125" style="48" bestFit="1" customWidth="1"/>
    <col min="3" max="3" width="17.140625" style="48" bestFit="1" customWidth="1"/>
    <col min="4" max="4" width="71.140625" style="132" customWidth="1"/>
    <col min="5" max="5" width="7.5703125" style="47" customWidth="1"/>
    <col min="6" max="6" width="13.42578125" style="48" bestFit="1" customWidth="1"/>
    <col min="7" max="7" width="11.42578125" style="47" bestFit="1" customWidth="1"/>
    <col min="8" max="8" width="11.7109375" style="47" bestFit="1" customWidth="1"/>
    <col min="9" max="9" width="12.85546875" style="48" customWidth="1"/>
    <col min="10" max="10" width="14.7109375" style="48" customWidth="1"/>
    <col min="11" max="11" width="1.7109375" style="47" customWidth="1"/>
    <col min="12" max="12" width="17.140625" style="47" bestFit="1" customWidth="1"/>
    <col min="13" max="14" width="13.28515625" style="47" bestFit="1" customWidth="1"/>
    <col min="15" max="16384" width="9.140625" style="47"/>
  </cols>
  <sheetData>
    <row r="1" spans="1:11" s="102" customFormat="1" ht="50.1" customHeight="1" x14ac:dyDescent="0.25">
      <c r="B1" s="489" t="s">
        <v>183</v>
      </c>
      <c r="C1" s="489"/>
      <c r="D1" s="489"/>
      <c r="E1" s="489"/>
      <c r="F1" s="489"/>
      <c r="G1" s="489"/>
      <c r="H1" s="489"/>
      <c r="I1" s="489"/>
      <c r="J1" s="489"/>
      <c r="K1" s="49"/>
    </row>
    <row r="2" spans="1:11" s="102" customFormat="1" ht="9.9499999999999993" customHeight="1" x14ac:dyDescent="0.25">
      <c r="C2" s="49"/>
      <c r="D2" s="49"/>
      <c r="E2" s="49"/>
      <c r="F2" s="31"/>
      <c r="G2" s="49"/>
      <c r="H2" s="49"/>
      <c r="I2" s="274"/>
      <c r="J2" s="274"/>
      <c r="K2" s="49"/>
    </row>
    <row r="3" spans="1:11" s="103" customFormat="1" ht="24.95" customHeight="1" x14ac:dyDescent="0.25">
      <c r="B3" s="227" t="s">
        <v>16</v>
      </c>
      <c r="C3" s="511" t="str">
        <f>'DADOS DA OBRA'!B13</f>
        <v>CONSTRUÇÃO NOVA FÁBRICA SEAPA (AGROINDÚSTRIA DE POLPA DE FRUTAS)</v>
      </c>
      <c r="D3" s="511"/>
      <c r="E3" s="227" t="s">
        <v>37</v>
      </c>
      <c r="F3" s="231" t="str">
        <f>'DADOS DA OBRA'!$N$22</f>
        <v>13/06/2025</v>
      </c>
      <c r="G3" s="232"/>
      <c r="H3" s="230"/>
      <c r="I3" s="227" t="s">
        <v>88</v>
      </c>
      <c r="J3" s="228">
        <f>'ENCARGOS SOCIAIS'!F43</f>
        <v>1.1737000000000002</v>
      </c>
      <c r="K3" s="106"/>
    </row>
    <row r="4" spans="1:11" s="103" customFormat="1" ht="15" customHeight="1" x14ac:dyDescent="0.25">
      <c r="B4" s="227" t="s">
        <v>18</v>
      </c>
      <c r="C4" s="230" t="str">
        <f>'DADOS DA OBRA'!B16</f>
        <v xml:space="preserve"> RUA 22 , LT.01 - A, QUADRA 01-A</v>
      </c>
      <c r="D4" s="232"/>
      <c r="E4" s="227" t="s">
        <v>17</v>
      </c>
      <c r="F4" s="231" t="str">
        <f>'DADOS DA OBRA'!$N$25</f>
        <v>00</v>
      </c>
      <c r="G4" s="232"/>
      <c r="H4" s="232"/>
      <c r="I4" s="227" t="s">
        <v>89</v>
      </c>
      <c r="J4" s="228">
        <f>'ENCARGOS SOCIAIS'!G43</f>
        <v>0.74190000000000011</v>
      </c>
    </row>
    <row r="5" spans="1:11" s="103" customFormat="1" ht="15" customHeight="1" x14ac:dyDescent="0.25">
      <c r="B5" s="225"/>
      <c r="C5" s="511"/>
      <c r="D5" s="511"/>
      <c r="E5" s="227" t="s">
        <v>172</v>
      </c>
      <c r="F5" s="231" t="str">
        <f>'DADOS DA OBRA'!B25</f>
        <v>06 MESES</v>
      </c>
      <c r="G5" s="232"/>
      <c r="H5" s="232"/>
      <c r="I5" s="227" t="s">
        <v>90</v>
      </c>
      <c r="J5" s="228">
        <f>'BDI NORMAL (SD) '!F21/100</f>
        <v>0.22320000000000001</v>
      </c>
    </row>
    <row r="6" spans="1:11" s="103" customFormat="1" ht="12.75" customHeight="1" x14ac:dyDescent="0.25">
      <c r="B6" s="232"/>
      <c r="C6" s="511"/>
      <c r="D6" s="511"/>
      <c r="E6" s="232"/>
      <c r="F6" s="226"/>
      <c r="G6" s="232"/>
      <c r="H6" s="232"/>
      <c r="I6" s="227" t="s">
        <v>92</v>
      </c>
      <c r="J6" s="228">
        <f>'BDI DIFERENCIADO (SD) '!F21/100</f>
        <v>0.182</v>
      </c>
    </row>
    <row r="7" spans="1:11" s="110" customFormat="1" ht="6.95" customHeight="1" x14ac:dyDescent="0.25">
      <c r="D7" s="37"/>
      <c r="F7" s="37"/>
      <c r="I7" s="37"/>
      <c r="J7" s="412"/>
      <c r="K7" s="112"/>
    </row>
    <row r="8" spans="1:11" s="48" customFormat="1" ht="33" x14ac:dyDescent="0.25">
      <c r="A8" s="134" t="s">
        <v>121</v>
      </c>
      <c r="B8" s="137" t="s">
        <v>50</v>
      </c>
      <c r="C8" s="137" t="s">
        <v>24</v>
      </c>
      <c r="D8" s="137" t="s">
        <v>45</v>
      </c>
      <c r="E8" s="137" t="s">
        <v>39</v>
      </c>
      <c r="F8" s="137" t="s">
        <v>41</v>
      </c>
      <c r="G8" s="137" t="s">
        <v>122</v>
      </c>
      <c r="H8" s="137" t="s">
        <v>40</v>
      </c>
      <c r="I8" s="137" t="s">
        <v>84</v>
      </c>
      <c r="J8" s="137" t="s">
        <v>123</v>
      </c>
    </row>
    <row r="9" spans="1:11" ht="25.5" x14ac:dyDescent="0.25">
      <c r="A9" s="135" t="s">
        <v>121</v>
      </c>
      <c r="B9" s="116" t="s">
        <v>402</v>
      </c>
      <c r="C9" s="116" t="s">
        <v>229</v>
      </c>
      <c r="D9" s="133" t="s">
        <v>403</v>
      </c>
      <c r="E9" s="116" t="s">
        <v>360</v>
      </c>
      <c r="F9" s="315" t="s">
        <v>2044</v>
      </c>
      <c r="G9" s="153" t="s">
        <v>4222</v>
      </c>
      <c r="H9" s="356">
        <v>268934.23</v>
      </c>
      <c r="I9" s="152">
        <f>H9/$J$537</f>
        <v>7.3259608262058878E-2</v>
      </c>
      <c r="J9" s="413">
        <f>+I9</f>
        <v>7.3259608262058878E-2</v>
      </c>
    </row>
    <row r="10" spans="1:11" ht="51" x14ac:dyDescent="0.25">
      <c r="A10" s="135" t="s">
        <v>121</v>
      </c>
      <c r="B10" s="116" t="s">
        <v>659</v>
      </c>
      <c r="C10" s="116" t="s">
        <v>660</v>
      </c>
      <c r="D10" s="133" t="s">
        <v>661</v>
      </c>
      <c r="E10" s="116" t="s">
        <v>428</v>
      </c>
      <c r="F10" s="315" t="s">
        <v>4223</v>
      </c>
      <c r="G10" s="153" t="s">
        <v>4224</v>
      </c>
      <c r="H10" s="356">
        <v>206055.74</v>
      </c>
      <c r="I10" s="152">
        <f t="shared" ref="I10:I73" si="0">H10/$J$537</f>
        <v>5.6131057740580872E-2</v>
      </c>
      <c r="J10" s="414">
        <f>+J9+I10</f>
        <v>0.12939066600263976</v>
      </c>
    </row>
    <row r="11" spans="1:11" ht="38.25" x14ac:dyDescent="0.25">
      <c r="A11" s="135" t="s">
        <v>121</v>
      </c>
      <c r="B11" s="116" t="s">
        <v>1339</v>
      </c>
      <c r="C11" s="116" t="s">
        <v>238</v>
      </c>
      <c r="D11" s="133" t="s">
        <v>1340</v>
      </c>
      <c r="E11" s="116" t="s">
        <v>428</v>
      </c>
      <c r="F11" s="315" t="s">
        <v>4223</v>
      </c>
      <c r="G11" s="153" t="s">
        <v>4225</v>
      </c>
      <c r="H11" s="356">
        <v>167054.82999999999</v>
      </c>
      <c r="I11" s="152">
        <f t="shared" si="0"/>
        <v>4.5506930836155896E-2</v>
      </c>
      <c r="J11" s="414">
        <f t="shared" ref="J11:J74" si="1">+J10+I11</f>
        <v>0.17489759683879566</v>
      </c>
    </row>
    <row r="12" spans="1:11" x14ac:dyDescent="0.25">
      <c r="A12" s="135" t="s">
        <v>121</v>
      </c>
      <c r="B12" s="116" t="s">
        <v>384</v>
      </c>
      <c r="C12" s="116" t="s">
        <v>229</v>
      </c>
      <c r="D12" s="133" t="s">
        <v>385</v>
      </c>
      <c r="E12" s="116" t="s">
        <v>240</v>
      </c>
      <c r="F12" s="315" t="s">
        <v>4913</v>
      </c>
      <c r="G12" s="153" t="s">
        <v>4226</v>
      </c>
      <c r="H12" s="356">
        <v>161539.1</v>
      </c>
      <c r="I12" s="152">
        <f t="shared" si="0"/>
        <v>4.4004406523504118E-2</v>
      </c>
      <c r="J12" s="414">
        <f t="shared" si="1"/>
        <v>0.21890200336229979</v>
      </c>
    </row>
    <row r="13" spans="1:11" ht="25.5" x14ac:dyDescent="0.25">
      <c r="A13" s="135" t="s">
        <v>121</v>
      </c>
      <c r="B13" s="116" t="s">
        <v>1740</v>
      </c>
      <c r="C13" s="116" t="s">
        <v>229</v>
      </c>
      <c r="D13" s="133" t="s">
        <v>1741</v>
      </c>
      <c r="E13" s="116" t="s">
        <v>240</v>
      </c>
      <c r="F13" s="315" t="s">
        <v>2045</v>
      </c>
      <c r="G13" s="153" t="s">
        <v>4227</v>
      </c>
      <c r="H13" s="356">
        <v>142269.76999999999</v>
      </c>
      <c r="I13" s="152">
        <f t="shared" si="0"/>
        <v>3.8755303174806778E-2</v>
      </c>
      <c r="J13" s="414">
        <f t="shared" si="1"/>
        <v>0.25765730653710656</v>
      </c>
    </row>
    <row r="14" spans="1:11" ht="38.25" x14ac:dyDescent="0.25">
      <c r="A14" s="135" t="s">
        <v>121</v>
      </c>
      <c r="B14" s="116" t="s">
        <v>1698</v>
      </c>
      <c r="C14" s="116" t="s">
        <v>434</v>
      </c>
      <c r="D14" s="133" t="s">
        <v>1699</v>
      </c>
      <c r="E14" s="116" t="s">
        <v>240</v>
      </c>
      <c r="F14" s="315" t="s">
        <v>2046</v>
      </c>
      <c r="G14" s="153" t="s">
        <v>4228</v>
      </c>
      <c r="H14" s="356">
        <v>141848.47</v>
      </c>
      <c r="I14" s="152">
        <f t="shared" si="0"/>
        <v>3.8640538040741079E-2</v>
      </c>
      <c r="J14" s="414">
        <f t="shared" si="1"/>
        <v>0.29629784457784764</v>
      </c>
    </row>
    <row r="15" spans="1:11" ht="25.5" x14ac:dyDescent="0.25">
      <c r="A15" s="135" t="s">
        <v>121</v>
      </c>
      <c r="B15" s="116" t="s">
        <v>1813</v>
      </c>
      <c r="C15" s="116" t="s">
        <v>238</v>
      </c>
      <c r="D15" s="133" t="s">
        <v>1814</v>
      </c>
      <c r="E15" s="116" t="s">
        <v>240</v>
      </c>
      <c r="F15" s="315" t="s">
        <v>2047</v>
      </c>
      <c r="G15" s="153" t="s">
        <v>4229</v>
      </c>
      <c r="H15" s="356">
        <v>127965.36</v>
      </c>
      <c r="I15" s="152">
        <f t="shared" si="0"/>
        <v>3.4858679554154705E-2</v>
      </c>
      <c r="J15" s="414">
        <f t="shared" si="1"/>
        <v>0.33115652413200236</v>
      </c>
    </row>
    <row r="16" spans="1:11" x14ac:dyDescent="0.25">
      <c r="A16" s="135" t="s">
        <v>121</v>
      </c>
      <c r="B16" s="116" t="s">
        <v>336</v>
      </c>
      <c r="C16" s="116" t="s">
        <v>229</v>
      </c>
      <c r="D16" s="133" t="s">
        <v>337</v>
      </c>
      <c r="E16" s="116" t="s">
        <v>284</v>
      </c>
      <c r="F16" s="315" t="s">
        <v>4914</v>
      </c>
      <c r="G16" s="153" t="s">
        <v>4230</v>
      </c>
      <c r="H16" s="356">
        <v>122458.62</v>
      </c>
      <c r="I16" s="152">
        <f t="shared" si="0"/>
        <v>3.3358604181819206E-2</v>
      </c>
      <c r="J16" s="414">
        <f t="shared" si="1"/>
        <v>0.36451512831382155</v>
      </c>
    </row>
    <row r="17" spans="1:10" x14ac:dyDescent="0.25">
      <c r="A17" s="135" t="s">
        <v>121</v>
      </c>
      <c r="B17" s="116" t="s">
        <v>242</v>
      </c>
      <c r="C17" s="116" t="s">
        <v>229</v>
      </c>
      <c r="D17" s="133" t="s">
        <v>230</v>
      </c>
      <c r="E17" s="116" t="s">
        <v>231</v>
      </c>
      <c r="F17" s="315" t="s">
        <v>4231</v>
      </c>
      <c r="G17" s="153" t="s">
        <v>2048</v>
      </c>
      <c r="H17" s="356">
        <v>100116.8</v>
      </c>
      <c r="I17" s="152">
        <f t="shared" si="0"/>
        <v>2.7272532575904885E-2</v>
      </c>
      <c r="J17" s="414">
        <f t="shared" si="1"/>
        <v>0.39178766088972644</v>
      </c>
    </row>
    <row r="18" spans="1:10" ht="25.5" x14ac:dyDescent="0.25">
      <c r="A18" s="135" t="s">
        <v>121</v>
      </c>
      <c r="B18" s="116" t="s">
        <v>1842</v>
      </c>
      <c r="C18" s="116" t="s">
        <v>434</v>
      </c>
      <c r="D18" s="133" t="s">
        <v>1843</v>
      </c>
      <c r="E18" s="116" t="s">
        <v>240</v>
      </c>
      <c r="F18" s="315" t="s">
        <v>2049</v>
      </c>
      <c r="G18" s="153" t="s">
        <v>4232</v>
      </c>
      <c r="H18" s="356">
        <v>91483.520000000004</v>
      </c>
      <c r="I18" s="152">
        <f t="shared" si="0"/>
        <v>2.4920765339667729E-2</v>
      </c>
      <c r="J18" s="414">
        <f t="shared" si="1"/>
        <v>0.41670842622939419</v>
      </c>
    </row>
    <row r="19" spans="1:10" x14ac:dyDescent="0.25">
      <c r="A19" s="135" t="s">
        <v>121</v>
      </c>
      <c r="B19" s="116" t="s">
        <v>246</v>
      </c>
      <c r="C19" s="116" t="s">
        <v>229</v>
      </c>
      <c r="D19" s="133" t="s">
        <v>237</v>
      </c>
      <c r="E19" s="116" t="s">
        <v>236</v>
      </c>
      <c r="F19" s="315" t="s">
        <v>4915</v>
      </c>
      <c r="G19" s="153" t="s">
        <v>2051</v>
      </c>
      <c r="H19" s="356">
        <v>73687.5</v>
      </c>
      <c r="I19" s="152">
        <f t="shared" si="0"/>
        <v>2.0073002175329126E-2</v>
      </c>
      <c r="J19" s="414">
        <f t="shared" si="1"/>
        <v>0.43678142840472334</v>
      </c>
    </row>
    <row r="20" spans="1:10" x14ac:dyDescent="0.25">
      <c r="A20" s="135" t="s">
        <v>121</v>
      </c>
      <c r="B20" s="116" t="s">
        <v>243</v>
      </c>
      <c r="C20" s="116" t="s">
        <v>229</v>
      </c>
      <c r="D20" s="133" t="s">
        <v>232</v>
      </c>
      <c r="E20" s="116" t="s">
        <v>231</v>
      </c>
      <c r="F20" s="315" t="s">
        <v>4233</v>
      </c>
      <c r="G20" s="153" t="s">
        <v>2050</v>
      </c>
      <c r="H20" s="356">
        <v>68283.600000000006</v>
      </c>
      <c r="I20" s="152">
        <f t="shared" si="0"/>
        <v>1.8600941154731862E-2</v>
      </c>
      <c r="J20" s="414">
        <f t="shared" si="1"/>
        <v>0.45538236955945521</v>
      </c>
    </row>
    <row r="21" spans="1:10" x14ac:dyDescent="0.25">
      <c r="A21" s="135" t="s">
        <v>121</v>
      </c>
      <c r="B21" s="116" t="s">
        <v>1869</v>
      </c>
      <c r="C21" s="116" t="s">
        <v>229</v>
      </c>
      <c r="D21" s="133" t="s">
        <v>1870</v>
      </c>
      <c r="E21" s="116" t="s">
        <v>240</v>
      </c>
      <c r="F21" s="315" t="s">
        <v>2052</v>
      </c>
      <c r="G21" s="153" t="s">
        <v>4234</v>
      </c>
      <c r="H21" s="356">
        <v>65576.210000000006</v>
      </c>
      <c r="I21" s="152">
        <f t="shared" si="0"/>
        <v>1.7863428749514364E-2</v>
      </c>
      <c r="J21" s="414">
        <f t="shared" si="1"/>
        <v>0.47324579830896957</v>
      </c>
    </row>
    <row r="22" spans="1:10" ht="38.25" x14ac:dyDescent="0.25">
      <c r="A22" s="135" t="s">
        <v>121</v>
      </c>
      <c r="B22" s="116" t="s">
        <v>1627</v>
      </c>
      <c r="C22" s="116" t="s">
        <v>238</v>
      </c>
      <c r="D22" s="133" t="s">
        <v>1628</v>
      </c>
      <c r="E22" s="116" t="s">
        <v>428</v>
      </c>
      <c r="F22" s="315" t="s">
        <v>4223</v>
      </c>
      <c r="G22" s="153" t="s">
        <v>4235</v>
      </c>
      <c r="H22" s="356">
        <v>64142.32</v>
      </c>
      <c r="I22" s="152">
        <f t="shared" si="0"/>
        <v>1.747282685517431E-2</v>
      </c>
      <c r="J22" s="414">
        <f t="shared" si="1"/>
        <v>0.49071862516414388</v>
      </c>
    </row>
    <row r="23" spans="1:10" ht="25.5" x14ac:dyDescent="0.25">
      <c r="A23" s="135" t="s">
        <v>121</v>
      </c>
      <c r="B23" s="116" t="s">
        <v>1541</v>
      </c>
      <c r="C23" s="116" t="s">
        <v>294</v>
      </c>
      <c r="D23" s="133" t="s">
        <v>1542</v>
      </c>
      <c r="E23" s="116" t="s">
        <v>268</v>
      </c>
      <c r="F23" s="315" t="s">
        <v>4223</v>
      </c>
      <c r="G23" s="153" t="s">
        <v>4236</v>
      </c>
      <c r="H23" s="356">
        <v>60955.72</v>
      </c>
      <c r="I23" s="152">
        <f t="shared" si="0"/>
        <v>1.6604774217591222E-2</v>
      </c>
      <c r="J23" s="414">
        <f t="shared" si="1"/>
        <v>0.5073233993817351</v>
      </c>
    </row>
    <row r="24" spans="1:10" ht="25.5" x14ac:dyDescent="0.25">
      <c r="A24" s="135" t="s">
        <v>121</v>
      </c>
      <c r="B24" s="116" t="s">
        <v>1961</v>
      </c>
      <c r="C24" s="116" t="s">
        <v>238</v>
      </c>
      <c r="D24" s="133" t="s">
        <v>1962</v>
      </c>
      <c r="E24" s="116" t="s">
        <v>240</v>
      </c>
      <c r="F24" s="315" t="s">
        <v>2053</v>
      </c>
      <c r="G24" s="153" t="s">
        <v>4238</v>
      </c>
      <c r="H24" s="356">
        <v>47676.32</v>
      </c>
      <c r="I24" s="152">
        <f t="shared" si="0"/>
        <v>1.2987370654068704E-2</v>
      </c>
      <c r="J24" s="414">
        <f t="shared" si="1"/>
        <v>0.52031077003580384</v>
      </c>
    </row>
    <row r="25" spans="1:10" ht="25.5" x14ac:dyDescent="0.25">
      <c r="A25" s="135" t="s">
        <v>121</v>
      </c>
      <c r="B25" s="116" t="s">
        <v>1836</v>
      </c>
      <c r="C25" s="116" t="s">
        <v>238</v>
      </c>
      <c r="D25" s="133" t="s">
        <v>1837</v>
      </c>
      <c r="E25" s="116" t="s">
        <v>240</v>
      </c>
      <c r="F25" s="315" t="s">
        <v>2054</v>
      </c>
      <c r="G25" s="153" t="s">
        <v>4239</v>
      </c>
      <c r="H25" s="356">
        <v>47225.06</v>
      </c>
      <c r="I25" s="152">
        <f t="shared" si="0"/>
        <v>1.2864444201663085E-2</v>
      </c>
      <c r="J25" s="414">
        <f t="shared" si="1"/>
        <v>0.53317521423746694</v>
      </c>
    </row>
    <row r="26" spans="1:10" x14ac:dyDescent="0.25">
      <c r="A26" s="135" t="s">
        <v>121</v>
      </c>
      <c r="B26" s="116" t="s">
        <v>368</v>
      </c>
      <c r="C26" s="116" t="s">
        <v>229</v>
      </c>
      <c r="D26" s="133" t="s">
        <v>369</v>
      </c>
      <c r="E26" s="116" t="s">
        <v>360</v>
      </c>
      <c r="F26" s="315" t="s">
        <v>4916</v>
      </c>
      <c r="G26" s="153" t="s">
        <v>4237</v>
      </c>
      <c r="H26" s="356">
        <v>44292.78</v>
      </c>
      <c r="I26" s="152">
        <f t="shared" si="0"/>
        <v>1.2065670151536888E-2</v>
      </c>
      <c r="J26" s="414">
        <f t="shared" si="1"/>
        <v>0.54524088438900387</v>
      </c>
    </row>
    <row r="27" spans="1:10" ht="38.25" x14ac:dyDescent="0.25">
      <c r="A27" s="135" t="s">
        <v>121</v>
      </c>
      <c r="B27" s="116" t="s">
        <v>293</v>
      </c>
      <c r="C27" s="116" t="s">
        <v>294</v>
      </c>
      <c r="D27" s="133" t="s">
        <v>2034</v>
      </c>
      <c r="E27" s="116" t="s">
        <v>295</v>
      </c>
      <c r="F27" s="315" t="s">
        <v>4240</v>
      </c>
      <c r="G27" s="153" t="s">
        <v>4241</v>
      </c>
      <c r="H27" s="356">
        <v>42241.5</v>
      </c>
      <c r="I27" s="152">
        <f t="shared" si="0"/>
        <v>1.1506886804263481E-2</v>
      </c>
      <c r="J27" s="414">
        <f t="shared" si="1"/>
        <v>0.55674777119326735</v>
      </c>
    </row>
    <row r="28" spans="1:10" ht="25.5" x14ac:dyDescent="0.25">
      <c r="A28" s="135" t="s">
        <v>121</v>
      </c>
      <c r="B28" s="116" t="s">
        <v>1839</v>
      </c>
      <c r="C28" s="116" t="s">
        <v>238</v>
      </c>
      <c r="D28" s="133" t="s">
        <v>1840</v>
      </c>
      <c r="E28" s="116" t="s">
        <v>240</v>
      </c>
      <c r="F28" s="315" t="s">
        <v>2055</v>
      </c>
      <c r="G28" s="153" t="s">
        <v>4242</v>
      </c>
      <c r="H28" s="356">
        <v>41229.71</v>
      </c>
      <c r="I28" s="152">
        <f t="shared" si="0"/>
        <v>1.1231267969712489E-2</v>
      </c>
      <c r="J28" s="414">
        <f t="shared" si="1"/>
        <v>0.56797903916297987</v>
      </c>
    </row>
    <row r="29" spans="1:10" ht="25.5" x14ac:dyDescent="0.25">
      <c r="A29" s="135" t="s">
        <v>121</v>
      </c>
      <c r="B29" s="116" t="s">
        <v>1712</v>
      </c>
      <c r="C29" s="116" t="s">
        <v>229</v>
      </c>
      <c r="D29" s="133" t="s">
        <v>1713</v>
      </c>
      <c r="E29" s="116" t="s">
        <v>240</v>
      </c>
      <c r="F29" s="315" t="s">
        <v>2056</v>
      </c>
      <c r="G29" s="153" t="s">
        <v>4243</v>
      </c>
      <c r="H29" s="356">
        <v>38970</v>
      </c>
      <c r="I29" s="152">
        <f t="shared" si="0"/>
        <v>1.0615706799288565E-2</v>
      </c>
      <c r="J29" s="414">
        <f t="shared" si="1"/>
        <v>0.57859474596226845</v>
      </c>
    </row>
    <row r="30" spans="1:10" ht="25.5" x14ac:dyDescent="0.25">
      <c r="A30" s="135" t="s">
        <v>121</v>
      </c>
      <c r="B30" s="116" t="s">
        <v>247</v>
      </c>
      <c r="C30" s="116" t="s">
        <v>229</v>
      </c>
      <c r="D30" s="133" t="s">
        <v>239</v>
      </c>
      <c r="E30" s="116" t="s">
        <v>240</v>
      </c>
      <c r="F30" s="315" t="s">
        <v>2058</v>
      </c>
      <c r="G30" s="153" t="s">
        <v>4244</v>
      </c>
      <c r="H30" s="356">
        <v>33339.79</v>
      </c>
      <c r="I30" s="152">
        <f t="shared" si="0"/>
        <v>9.081997315623631E-3</v>
      </c>
      <c r="J30" s="414">
        <f t="shared" si="1"/>
        <v>0.5876767432778921</v>
      </c>
    </row>
    <row r="31" spans="1:10" x14ac:dyDescent="0.25">
      <c r="A31" s="135" t="s">
        <v>121</v>
      </c>
      <c r="B31" s="116" t="s">
        <v>365</v>
      </c>
      <c r="C31" s="116" t="s">
        <v>229</v>
      </c>
      <c r="D31" s="133" t="s">
        <v>366</v>
      </c>
      <c r="E31" s="116" t="s">
        <v>360</v>
      </c>
      <c r="F31" s="315" t="s">
        <v>4917</v>
      </c>
      <c r="G31" s="153" t="s">
        <v>4247</v>
      </c>
      <c r="H31" s="356">
        <v>32589.24</v>
      </c>
      <c r="I31" s="152">
        <f t="shared" si="0"/>
        <v>8.8775421260366139E-3</v>
      </c>
      <c r="J31" s="414">
        <f t="shared" si="1"/>
        <v>0.59655428540392874</v>
      </c>
    </row>
    <row r="32" spans="1:10" x14ac:dyDescent="0.25">
      <c r="A32" s="135" t="s">
        <v>121</v>
      </c>
      <c r="B32" s="116" t="s">
        <v>244</v>
      </c>
      <c r="C32" s="116" t="s">
        <v>229</v>
      </c>
      <c r="D32" s="133" t="s">
        <v>233</v>
      </c>
      <c r="E32" s="116" t="s">
        <v>234</v>
      </c>
      <c r="F32" s="315" t="s">
        <v>4233</v>
      </c>
      <c r="G32" s="153" t="s">
        <v>2057</v>
      </c>
      <c r="H32" s="356">
        <v>32181.599999999999</v>
      </c>
      <c r="I32" s="152">
        <f t="shared" si="0"/>
        <v>8.7664980736973271E-3</v>
      </c>
      <c r="J32" s="414">
        <f t="shared" si="1"/>
        <v>0.60532078347762608</v>
      </c>
    </row>
    <row r="33" spans="1:10" x14ac:dyDescent="0.25">
      <c r="A33" s="135" t="s">
        <v>121</v>
      </c>
      <c r="B33" s="116" t="s">
        <v>355</v>
      </c>
      <c r="C33" s="116" t="s">
        <v>229</v>
      </c>
      <c r="D33" s="133" t="s">
        <v>356</v>
      </c>
      <c r="E33" s="116" t="s">
        <v>240</v>
      </c>
      <c r="F33" s="315" t="s">
        <v>4918</v>
      </c>
      <c r="G33" s="153" t="s">
        <v>4245</v>
      </c>
      <c r="H33" s="356">
        <v>31378.75</v>
      </c>
      <c r="I33" s="152">
        <f t="shared" si="0"/>
        <v>8.5477959899454975E-3</v>
      </c>
      <c r="J33" s="414">
        <f t="shared" si="1"/>
        <v>0.61386857946757156</v>
      </c>
    </row>
    <row r="34" spans="1:10" x14ac:dyDescent="0.25">
      <c r="A34" s="135" t="s">
        <v>121</v>
      </c>
      <c r="B34" s="116" t="s">
        <v>1808</v>
      </c>
      <c r="C34" s="116" t="s">
        <v>229</v>
      </c>
      <c r="D34" s="133" t="s">
        <v>1809</v>
      </c>
      <c r="E34" s="116" t="s">
        <v>240</v>
      </c>
      <c r="F34" s="315" t="s">
        <v>2047</v>
      </c>
      <c r="G34" s="153" t="s">
        <v>4246</v>
      </c>
      <c r="H34" s="356">
        <v>30957.94</v>
      </c>
      <c r="I34" s="152">
        <f t="shared" si="0"/>
        <v>8.4331643353853583E-3</v>
      </c>
      <c r="J34" s="414">
        <f t="shared" si="1"/>
        <v>0.62230174380295689</v>
      </c>
    </row>
    <row r="35" spans="1:10" x14ac:dyDescent="0.25">
      <c r="A35" s="135" t="s">
        <v>121</v>
      </c>
      <c r="B35" s="116" t="s">
        <v>1851</v>
      </c>
      <c r="C35" s="116" t="s">
        <v>229</v>
      </c>
      <c r="D35" s="133" t="s">
        <v>1852</v>
      </c>
      <c r="E35" s="116" t="s">
        <v>284</v>
      </c>
      <c r="F35" s="315" t="s">
        <v>2059</v>
      </c>
      <c r="G35" s="153" t="s">
        <v>4248</v>
      </c>
      <c r="H35" s="356">
        <v>28409.09</v>
      </c>
      <c r="I35" s="152">
        <f t="shared" si="0"/>
        <v>7.7388393603951954E-3</v>
      </c>
      <c r="J35" s="414">
        <f t="shared" si="1"/>
        <v>0.6300405831633521</v>
      </c>
    </row>
    <row r="36" spans="1:10" x14ac:dyDescent="0.25">
      <c r="A36" s="135" t="s">
        <v>121</v>
      </c>
      <c r="B36" s="116" t="s">
        <v>1123</v>
      </c>
      <c r="C36" s="116" t="s">
        <v>229</v>
      </c>
      <c r="D36" s="133" t="s">
        <v>1124</v>
      </c>
      <c r="E36" s="116" t="s">
        <v>292</v>
      </c>
      <c r="F36" s="315" t="s">
        <v>4249</v>
      </c>
      <c r="G36" s="153" t="s">
        <v>2060</v>
      </c>
      <c r="H36" s="356">
        <v>26662.5</v>
      </c>
      <c r="I36" s="152">
        <f t="shared" si="0"/>
        <v>7.263055748935883E-3</v>
      </c>
      <c r="J36" s="414">
        <f t="shared" si="1"/>
        <v>0.63730363891228803</v>
      </c>
    </row>
    <row r="37" spans="1:10" ht="25.5" x14ac:dyDescent="0.25">
      <c r="A37" s="135" t="s">
        <v>121</v>
      </c>
      <c r="B37" s="116" t="s">
        <v>269</v>
      </c>
      <c r="C37" s="116" t="s">
        <v>229</v>
      </c>
      <c r="D37" s="133" t="s">
        <v>270</v>
      </c>
      <c r="E37" s="116" t="s">
        <v>240</v>
      </c>
      <c r="F37" s="315" t="s">
        <v>2061</v>
      </c>
      <c r="G37" s="153" t="s">
        <v>4250</v>
      </c>
      <c r="H37" s="356">
        <v>26480.86</v>
      </c>
      <c r="I37" s="152">
        <f t="shared" si="0"/>
        <v>7.2135757134464606E-3</v>
      </c>
      <c r="J37" s="414">
        <f t="shared" si="1"/>
        <v>0.64451721462573452</v>
      </c>
    </row>
    <row r="38" spans="1:10" x14ac:dyDescent="0.25">
      <c r="A38" s="135" t="s">
        <v>121</v>
      </c>
      <c r="B38" s="116" t="s">
        <v>1071</v>
      </c>
      <c r="C38" s="116" t="s">
        <v>229</v>
      </c>
      <c r="D38" s="133" t="s">
        <v>1072</v>
      </c>
      <c r="E38" s="116" t="s">
        <v>279</v>
      </c>
      <c r="F38" s="315" t="s">
        <v>4223</v>
      </c>
      <c r="G38" s="153" t="s">
        <v>4251</v>
      </c>
      <c r="H38" s="356">
        <v>26160.76</v>
      </c>
      <c r="I38" s="152">
        <f t="shared" si="0"/>
        <v>7.1263781833860989E-3</v>
      </c>
      <c r="J38" s="414">
        <f t="shared" si="1"/>
        <v>0.65164359280912065</v>
      </c>
    </row>
    <row r="39" spans="1:10" x14ac:dyDescent="0.25">
      <c r="A39" s="135" t="s">
        <v>121</v>
      </c>
      <c r="B39" s="116" t="s">
        <v>358</v>
      </c>
      <c r="C39" s="116" t="s">
        <v>229</v>
      </c>
      <c r="D39" s="133" t="s">
        <v>359</v>
      </c>
      <c r="E39" s="116" t="s">
        <v>360</v>
      </c>
      <c r="F39" s="315" t="s">
        <v>4919</v>
      </c>
      <c r="G39" s="153" t="s">
        <v>4253</v>
      </c>
      <c r="H39" s="356">
        <v>25348.93</v>
      </c>
      <c r="I39" s="152">
        <f t="shared" si="0"/>
        <v>6.905229883389527E-3</v>
      </c>
      <c r="J39" s="414">
        <f t="shared" si="1"/>
        <v>0.65854882269251014</v>
      </c>
    </row>
    <row r="40" spans="1:10" x14ac:dyDescent="0.25">
      <c r="A40" s="135" t="s">
        <v>121</v>
      </c>
      <c r="B40" s="116" t="s">
        <v>1737</v>
      </c>
      <c r="C40" s="116" t="s">
        <v>229</v>
      </c>
      <c r="D40" s="133" t="s">
        <v>1738</v>
      </c>
      <c r="E40" s="116" t="s">
        <v>240</v>
      </c>
      <c r="F40" s="315" t="s">
        <v>2062</v>
      </c>
      <c r="G40" s="153" t="s">
        <v>4252</v>
      </c>
      <c r="H40" s="356">
        <v>25145.24</v>
      </c>
      <c r="I40" s="152">
        <f t="shared" si="0"/>
        <v>6.8497432701499304E-3</v>
      </c>
      <c r="J40" s="414">
        <f t="shared" si="1"/>
        <v>0.66539856596266012</v>
      </c>
    </row>
    <row r="41" spans="1:10" ht="38.25" x14ac:dyDescent="0.25">
      <c r="A41" s="135" t="s">
        <v>121</v>
      </c>
      <c r="B41" s="116" t="s">
        <v>1768</v>
      </c>
      <c r="C41" s="116" t="s">
        <v>229</v>
      </c>
      <c r="D41" s="133" t="s">
        <v>1769</v>
      </c>
      <c r="E41" s="116" t="s">
        <v>240</v>
      </c>
      <c r="F41" s="315" t="s">
        <v>2063</v>
      </c>
      <c r="G41" s="153" t="s">
        <v>4254</v>
      </c>
      <c r="H41" s="356">
        <v>24246.9</v>
      </c>
      <c r="I41" s="152">
        <f t="shared" si="0"/>
        <v>6.6050290272432616E-3</v>
      </c>
      <c r="J41" s="414">
        <f t="shared" si="1"/>
        <v>0.67200359498990336</v>
      </c>
    </row>
    <row r="42" spans="1:10" ht="25.5" x14ac:dyDescent="0.25">
      <c r="A42" s="135" t="s">
        <v>121</v>
      </c>
      <c r="B42" s="116" t="s">
        <v>1949</v>
      </c>
      <c r="C42" s="116" t="s">
        <v>890</v>
      </c>
      <c r="D42" s="133" t="s">
        <v>1950</v>
      </c>
      <c r="E42" s="116" t="s">
        <v>240</v>
      </c>
      <c r="F42" s="315" t="s">
        <v>2064</v>
      </c>
      <c r="G42" s="153" t="s">
        <v>4255</v>
      </c>
      <c r="H42" s="356">
        <v>24023.59</v>
      </c>
      <c r="I42" s="152">
        <f t="shared" si="0"/>
        <v>6.5441977856382028E-3</v>
      </c>
      <c r="J42" s="414">
        <f t="shared" si="1"/>
        <v>0.67854779277554156</v>
      </c>
    </row>
    <row r="43" spans="1:10" ht="63.75" x14ac:dyDescent="0.25">
      <c r="A43" s="135" t="s">
        <v>121</v>
      </c>
      <c r="B43" s="116" t="s">
        <v>1602</v>
      </c>
      <c r="C43" s="116" t="s">
        <v>238</v>
      </c>
      <c r="D43" s="133" t="s">
        <v>1603</v>
      </c>
      <c r="E43" s="116" t="s">
        <v>1604</v>
      </c>
      <c r="F43" s="315" t="s">
        <v>4256</v>
      </c>
      <c r="G43" s="153" t="s">
        <v>4257</v>
      </c>
      <c r="H43" s="356">
        <v>23406.45</v>
      </c>
      <c r="I43" s="152">
        <f t="shared" si="0"/>
        <v>6.3760844344934011E-3</v>
      </c>
      <c r="J43" s="414">
        <f t="shared" si="1"/>
        <v>0.684923877210035</v>
      </c>
    </row>
    <row r="44" spans="1:10" x14ac:dyDescent="0.25">
      <c r="A44" s="135" t="s">
        <v>121</v>
      </c>
      <c r="B44" s="116" t="s">
        <v>1878</v>
      </c>
      <c r="C44" s="116" t="s">
        <v>229</v>
      </c>
      <c r="D44" s="133" t="s">
        <v>1879</v>
      </c>
      <c r="E44" s="116" t="s">
        <v>240</v>
      </c>
      <c r="F44" s="315" t="s">
        <v>2065</v>
      </c>
      <c r="G44" s="153" t="s">
        <v>4258</v>
      </c>
      <c r="H44" s="356">
        <v>23117.61</v>
      </c>
      <c r="I44" s="152">
        <f t="shared" si="0"/>
        <v>6.2974023520734239E-3</v>
      </c>
      <c r="J44" s="414">
        <f t="shared" si="1"/>
        <v>0.69122127956210844</v>
      </c>
    </row>
    <row r="45" spans="1:10" ht="25.5" x14ac:dyDescent="0.25">
      <c r="A45" s="135" t="s">
        <v>121</v>
      </c>
      <c r="B45" s="116" t="s">
        <v>894</v>
      </c>
      <c r="C45" s="116" t="s">
        <v>462</v>
      </c>
      <c r="D45" s="133" t="s">
        <v>895</v>
      </c>
      <c r="E45" s="116" t="s">
        <v>292</v>
      </c>
      <c r="F45" s="315" t="s">
        <v>4259</v>
      </c>
      <c r="G45" s="153" t="s">
        <v>2066</v>
      </c>
      <c r="H45" s="356">
        <v>22761.5</v>
      </c>
      <c r="I45" s="152">
        <f t="shared" si="0"/>
        <v>6.2003954403902148E-3</v>
      </c>
      <c r="J45" s="414">
        <f t="shared" si="1"/>
        <v>0.69742167500249863</v>
      </c>
    </row>
    <row r="46" spans="1:10" x14ac:dyDescent="0.25">
      <c r="A46" s="135" t="s">
        <v>121</v>
      </c>
      <c r="B46" s="116" t="s">
        <v>371</v>
      </c>
      <c r="C46" s="116" t="s">
        <v>229</v>
      </c>
      <c r="D46" s="133" t="s">
        <v>372</v>
      </c>
      <c r="E46" s="116" t="s">
        <v>360</v>
      </c>
      <c r="F46" s="315" t="s">
        <v>4920</v>
      </c>
      <c r="G46" s="153" t="s">
        <v>4260</v>
      </c>
      <c r="H46" s="356">
        <v>20163.57</v>
      </c>
      <c r="I46" s="152">
        <f t="shared" si="0"/>
        <v>5.4927007222717707E-3</v>
      </c>
      <c r="J46" s="414">
        <f t="shared" si="1"/>
        <v>0.70291437572477045</v>
      </c>
    </row>
    <row r="47" spans="1:10" ht="25.5" x14ac:dyDescent="0.25">
      <c r="A47" s="135" t="s">
        <v>121</v>
      </c>
      <c r="B47" s="116" t="s">
        <v>875</v>
      </c>
      <c r="C47" s="116" t="s">
        <v>238</v>
      </c>
      <c r="D47" s="133" t="s">
        <v>876</v>
      </c>
      <c r="E47" s="116" t="s">
        <v>279</v>
      </c>
      <c r="F47" s="315" t="s">
        <v>4223</v>
      </c>
      <c r="G47" s="153" t="s">
        <v>4261</v>
      </c>
      <c r="H47" s="356">
        <v>19749.09</v>
      </c>
      <c r="I47" s="152">
        <f t="shared" si="0"/>
        <v>5.3797934049977366E-3</v>
      </c>
      <c r="J47" s="414">
        <f t="shared" si="1"/>
        <v>0.70829416912976817</v>
      </c>
    </row>
    <row r="48" spans="1:10" ht="38.25" x14ac:dyDescent="0.25">
      <c r="A48" s="135" t="s">
        <v>121</v>
      </c>
      <c r="B48" s="116" t="s">
        <v>1715</v>
      </c>
      <c r="C48" s="116" t="s">
        <v>890</v>
      </c>
      <c r="D48" s="133" t="s">
        <v>1716</v>
      </c>
      <c r="E48" s="116" t="s">
        <v>240</v>
      </c>
      <c r="F48" s="315" t="s">
        <v>2067</v>
      </c>
      <c r="G48" s="153" t="s">
        <v>4262</v>
      </c>
      <c r="H48" s="356">
        <v>19400.599999999999</v>
      </c>
      <c r="I48" s="152">
        <f t="shared" si="0"/>
        <v>5.2848622358295533E-3</v>
      </c>
      <c r="J48" s="414">
        <f t="shared" si="1"/>
        <v>0.71357903136559775</v>
      </c>
    </row>
    <row r="49" spans="1:10" x14ac:dyDescent="0.25">
      <c r="A49" s="135" t="s">
        <v>121</v>
      </c>
      <c r="B49" s="116" t="s">
        <v>999</v>
      </c>
      <c r="C49" s="116" t="s">
        <v>229</v>
      </c>
      <c r="D49" s="133" t="s">
        <v>1000</v>
      </c>
      <c r="E49" s="116" t="s">
        <v>628</v>
      </c>
      <c r="F49" s="315" t="s">
        <v>4263</v>
      </c>
      <c r="G49" s="153" t="s">
        <v>4264</v>
      </c>
      <c r="H49" s="356">
        <v>17342.439999999999</v>
      </c>
      <c r="I49" s="152">
        <f t="shared" si="0"/>
        <v>4.7242047273352312E-3</v>
      </c>
      <c r="J49" s="414">
        <f t="shared" si="1"/>
        <v>0.71830323609293301</v>
      </c>
    </row>
    <row r="50" spans="1:10" x14ac:dyDescent="0.25">
      <c r="A50" s="135" t="s">
        <v>121</v>
      </c>
      <c r="B50" s="116" t="s">
        <v>626</v>
      </c>
      <c r="C50" s="116" t="s">
        <v>229</v>
      </c>
      <c r="D50" s="133" t="s">
        <v>627</v>
      </c>
      <c r="E50" s="116" t="s">
        <v>628</v>
      </c>
      <c r="F50" s="315" t="s">
        <v>4265</v>
      </c>
      <c r="G50" s="153" t="s">
        <v>4266</v>
      </c>
      <c r="H50" s="356">
        <v>17218.400000000001</v>
      </c>
      <c r="I50" s="152">
        <f t="shared" si="0"/>
        <v>4.690415343927899E-3</v>
      </c>
      <c r="J50" s="414">
        <f t="shared" si="1"/>
        <v>0.7229936514368609</v>
      </c>
    </row>
    <row r="51" spans="1:10" ht="25.5" x14ac:dyDescent="0.25">
      <c r="A51" s="135" t="s">
        <v>121</v>
      </c>
      <c r="B51" s="116" t="s">
        <v>2036</v>
      </c>
      <c r="C51" s="116" t="s">
        <v>890</v>
      </c>
      <c r="D51" s="133" t="s">
        <v>2037</v>
      </c>
      <c r="E51" s="116" t="s">
        <v>2038</v>
      </c>
      <c r="F51" s="315" t="s">
        <v>4267</v>
      </c>
      <c r="G51" s="153" t="s">
        <v>4268</v>
      </c>
      <c r="H51" s="356">
        <v>17207.400000000001</v>
      </c>
      <c r="I51" s="152">
        <f t="shared" si="0"/>
        <v>4.6874188652316672E-3</v>
      </c>
      <c r="J51" s="414">
        <f t="shared" si="1"/>
        <v>0.72768107030209261</v>
      </c>
    </row>
    <row r="52" spans="1:10" ht="25.5" x14ac:dyDescent="0.25">
      <c r="A52" s="135" t="s">
        <v>121</v>
      </c>
      <c r="B52" s="116" t="s">
        <v>1528</v>
      </c>
      <c r="C52" s="116" t="s">
        <v>238</v>
      </c>
      <c r="D52" s="133" t="s">
        <v>1529</v>
      </c>
      <c r="E52" s="116" t="s">
        <v>268</v>
      </c>
      <c r="F52" s="315" t="s">
        <v>4223</v>
      </c>
      <c r="G52" s="153" t="s">
        <v>4269</v>
      </c>
      <c r="H52" s="356">
        <v>16489.86</v>
      </c>
      <c r="I52" s="152">
        <f t="shared" si="0"/>
        <v>4.4919558358048894E-3</v>
      </c>
      <c r="J52" s="414">
        <f t="shared" si="1"/>
        <v>0.73217302613789748</v>
      </c>
    </row>
    <row r="53" spans="1:10" ht="38.25" x14ac:dyDescent="0.25">
      <c r="A53" s="135" t="s">
        <v>121</v>
      </c>
      <c r="B53" s="116" t="s">
        <v>913</v>
      </c>
      <c r="C53" s="116" t="s">
        <v>238</v>
      </c>
      <c r="D53" s="133" t="s">
        <v>914</v>
      </c>
      <c r="E53" s="116" t="s">
        <v>428</v>
      </c>
      <c r="F53" s="315" t="s">
        <v>4223</v>
      </c>
      <c r="G53" s="153" t="s">
        <v>4270</v>
      </c>
      <c r="H53" s="356">
        <v>16345.6</v>
      </c>
      <c r="I53" s="152">
        <f t="shared" si="0"/>
        <v>4.4526583797395731E-3</v>
      </c>
      <c r="J53" s="414">
        <f t="shared" si="1"/>
        <v>0.7366256845176371</v>
      </c>
    </row>
    <row r="54" spans="1:10" ht="25.5" x14ac:dyDescent="0.25">
      <c r="A54" s="135" t="s">
        <v>121</v>
      </c>
      <c r="B54" s="116" t="s">
        <v>1606</v>
      </c>
      <c r="C54" s="116" t="s">
        <v>462</v>
      </c>
      <c r="D54" s="133" t="s">
        <v>1607</v>
      </c>
      <c r="E54" s="116" t="s">
        <v>892</v>
      </c>
      <c r="F54" s="315" t="s">
        <v>4271</v>
      </c>
      <c r="G54" s="153" t="s">
        <v>4272</v>
      </c>
      <c r="H54" s="356">
        <v>16210.45</v>
      </c>
      <c r="I54" s="152">
        <f t="shared" si="0"/>
        <v>4.4158425528490457E-3</v>
      </c>
      <c r="J54" s="414">
        <f t="shared" si="1"/>
        <v>0.74104152707048609</v>
      </c>
    </row>
    <row r="55" spans="1:10" x14ac:dyDescent="0.25">
      <c r="A55" s="135" t="s">
        <v>121</v>
      </c>
      <c r="B55" s="116" t="s">
        <v>308</v>
      </c>
      <c r="C55" s="116" t="s">
        <v>229</v>
      </c>
      <c r="D55" s="133" t="s">
        <v>309</v>
      </c>
      <c r="E55" s="116" t="s">
        <v>231</v>
      </c>
      <c r="F55" s="315" t="s">
        <v>4273</v>
      </c>
      <c r="G55" s="153" t="s">
        <v>4274</v>
      </c>
      <c r="H55" s="356">
        <v>16000</v>
      </c>
      <c r="I55" s="152">
        <f t="shared" si="0"/>
        <v>4.358514467247037E-3</v>
      </c>
      <c r="J55" s="414">
        <f t="shared" si="1"/>
        <v>0.74540004153773309</v>
      </c>
    </row>
    <row r="56" spans="1:10" ht="38.25" x14ac:dyDescent="0.25">
      <c r="A56" s="135" t="s">
        <v>121</v>
      </c>
      <c r="B56" s="116" t="s">
        <v>663</v>
      </c>
      <c r="C56" s="116" t="s">
        <v>294</v>
      </c>
      <c r="D56" s="133" t="s">
        <v>664</v>
      </c>
      <c r="E56" s="116" t="s">
        <v>268</v>
      </c>
      <c r="F56" s="315" t="s">
        <v>4275</v>
      </c>
      <c r="G56" s="153" t="s">
        <v>4276</v>
      </c>
      <c r="H56" s="356">
        <v>15462.26</v>
      </c>
      <c r="I56" s="152">
        <f t="shared" si="0"/>
        <v>4.2120302441459485E-3</v>
      </c>
      <c r="J56" s="414">
        <f t="shared" si="1"/>
        <v>0.74961207178187905</v>
      </c>
    </row>
    <row r="57" spans="1:10" x14ac:dyDescent="0.25">
      <c r="A57" s="135" t="s">
        <v>121</v>
      </c>
      <c r="B57" s="116" t="s">
        <v>452</v>
      </c>
      <c r="C57" s="116" t="s">
        <v>229</v>
      </c>
      <c r="D57" s="133" t="s">
        <v>453</v>
      </c>
      <c r="E57" s="116" t="s">
        <v>279</v>
      </c>
      <c r="F57" s="315" t="s">
        <v>4277</v>
      </c>
      <c r="G57" s="153" t="s">
        <v>4278</v>
      </c>
      <c r="H57" s="356">
        <v>13665.54</v>
      </c>
      <c r="I57" s="152">
        <f t="shared" si="0"/>
        <v>3.7225908620464425E-3</v>
      </c>
      <c r="J57" s="414">
        <f t="shared" si="1"/>
        <v>0.75333466264392546</v>
      </c>
    </row>
    <row r="58" spans="1:10" x14ac:dyDescent="0.25">
      <c r="A58" s="135" t="s">
        <v>121</v>
      </c>
      <c r="B58" s="116" t="s">
        <v>290</v>
      </c>
      <c r="C58" s="116" t="s">
        <v>229</v>
      </c>
      <c r="D58" s="133" t="s">
        <v>291</v>
      </c>
      <c r="E58" s="116" t="s">
        <v>2068</v>
      </c>
      <c r="F58" s="315" t="s">
        <v>4279</v>
      </c>
      <c r="G58" s="153" t="s">
        <v>4280</v>
      </c>
      <c r="H58" s="356">
        <v>13628.16</v>
      </c>
      <c r="I58" s="152">
        <f t="shared" si="0"/>
        <v>3.7124082826223361E-3</v>
      </c>
      <c r="J58" s="414">
        <f t="shared" si="1"/>
        <v>0.75704707092654777</v>
      </c>
    </row>
    <row r="59" spans="1:10" x14ac:dyDescent="0.25">
      <c r="A59" s="135" t="s">
        <v>121</v>
      </c>
      <c r="B59" s="116" t="s">
        <v>1725</v>
      </c>
      <c r="C59" s="116" t="s">
        <v>229</v>
      </c>
      <c r="D59" s="133" t="s">
        <v>1726</v>
      </c>
      <c r="E59" s="116" t="s">
        <v>240</v>
      </c>
      <c r="F59" s="315" t="s">
        <v>2069</v>
      </c>
      <c r="G59" s="153" t="s">
        <v>4281</v>
      </c>
      <c r="H59" s="356">
        <v>13229</v>
      </c>
      <c r="I59" s="152">
        <f t="shared" si="0"/>
        <v>3.6036742429506907E-3</v>
      </c>
      <c r="J59" s="414">
        <f t="shared" si="1"/>
        <v>0.76065074516949849</v>
      </c>
    </row>
    <row r="60" spans="1:10" x14ac:dyDescent="0.25">
      <c r="A60" s="135" t="s">
        <v>121</v>
      </c>
      <c r="B60" s="116" t="s">
        <v>1005</v>
      </c>
      <c r="C60" s="116" t="s">
        <v>229</v>
      </c>
      <c r="D60" s="133" t="s">
        <v>1006</v>
      </c>
      <c r="E60" s="116" t="s">
        <v>628</v>
      </c>
      <c r="F60" s="315" t="s">
        <v>4282</v>
      </c>
      <c r="G60" s="153" t="s">
        <v>4283</v>
      </c>
      <c r="H60" s="356">
        <v>13202.49</v>
      </c>
      <c r="I60" s="152">
        <f t="shared" si="0"/>
        <v>3.5964527292927707E-3</v>
      </c>
      <c r="J60" s="414">
        <f t="shared" si="1"/>
        <v>0.76424719789879125</v>
      </c>
    </row>
    <row r="61" spans="1:10" ht="51" x14ac:dyDescent="0.25">
      <c r="A61" s="135" t="s">
        <v>121</v>
      </c>
      <c r="B61" s="116" t="s">
        <v>264</v>
      </c>
      <c r="C61" s="116" t="s">
        <v>229</v>
      </c>
      <c r="D61" s="133" t="s">
        <v>265</v>
      </c>
      <c r="E61" s="116" t="s">
        <v>240</v>
      </c>
      <c r="F61" s="315" t="s">
        <v>4284</v>
      </c>
      <c r="G61" s="153" t="s">
        <v>4285</v>
      </c>
      <c r="H61" s="356">
        <v>13130.64</v>
      </c>
      <c r="I61" s="152">
        <f t="shared" si="0"/>
        <v>3.5768802752632893E-3</v>
      </c>
      <c r="J61" s="414">
        <f t="shared" si="1"/>
        <v>0.76782407817405451</v>
      </c>
    </row>
    <row r="62" spans="1:10" x14ac:dyDescent="0.25">
      <c r="A62" s="135" t="s">
        <v>121</v>
      </c>
      <c r="B62" s="116" t="s">
        <v>374</v>
      </c>
      <c r="C62" s="116" t="s">
        <v>229</v>
      </c>
      <c r="D62" s="133" t="s">
        <v>375</v>
      </c>
      <c r="E62" s="116" t="s">
        <v>360</v>
      </c>
      <c r="F62" s="315" t="s">
        <v>4921</v>
      </c>
      <c r="G62" s="153" t="s">
        <v>4292</v>
      </c>
      <c r="H62" s="356">
        <v>13039.39</v>
      </c>
      <c r="I62" s="152">
        <f t="shared" si="0"/>
        <v>3.5520231224422712E-3</v>
      </c>
      <c r="J62" s="414">
        <f t="shared" si="1"/>
        <v>0.77137610129649681</v>
      </c>
    </row>
    <row r="63" spans="1:10" ht="38.25" x14ac:dyDescent="0.25">
      <c r="A63" s="135" t="s">
        <v>121</v>
      </c>
      <c r="B63" s="116" t="s">
        <v>1777</v>
      </c>
      <c r="C63" s="116" t="s">
        <v>229</v>
      </c>
      <c r="D63" s="133" t="s">
        <v>1778</v>
      </c>
      <c r="E63" s="116" t="s">
        <v>240</v>
      </c>
      <c r="F63" s="315" t="s">
        <v>2070</v>
      </c>
      <c r="G63" s="153" t="s">
        <v>4286</v>
      </c>
      <c r="H63" s="356">
        <v>12726.39</v>
      </c>
      <c r="I63" s="152">
        <f t="shared" si="0"/>
        <v>3.4667596831767511E-3</v>
      </c>
      <c r="J63" s="414">
        <f t="shared" si="1"/>
        <v>0.77484286097967359</v>
      </c>
    </row>
    <row r="64" spans="1:10" x14ac:dyDescent="0.25">
      <c r="A64" s="135" t="s">
        <v>121</v>
      </c>
      <c r="B64" s="116" t="s">
        <v>1934</v>
      </c>
      <c r="C64" s="116" t="s">
        <v>229</v>
      </c>
      <c r="D64" s="133" t="s">
        <v>1935</v>
      </c>
      <c r="E64" s="116" t="s">
        <v>240</v>
      </c>
      <c r="F64" s="315" t="s">
        <v>2071</v>
      </c>
      <c r="G64" s="153" t="s">
        <v>4287</v>
      </c>
      <c r="H64" s="356">
        <v>12325.93</v>
      </c>
      <c r="I64" s="152">
        <f t="shared" si="0"/>
        <v>3.357671514204642E-3</v>
      </c>
      <c r="J64" s="414">
        <f t="shared" si="1"/>
        <v>0.77820053249387822</v>
      </c>
    </row>
    <row r="65" spans="1:10" x14ac:dyDescent="0.25">
      <c r="A65" s="135" t="s">
        <v>121</v>
      </c>
      <c r="B65" s="116" t="s">
        <v>339</v>
      </c>
      <c r="C65" s="116" t="s">
        <v>229</v>
      </c>
      <c r="D65" s="133" t="s">
        <v>340</v>
      </c>
      <c r="E65" s="116" t="s">
        <v>284</v>
      </c>
      <c r="F65" s="315" t="s">
        <v>4914</v>
      </c>
      <c r="G65" s="153" t="s">
        <v>4288</v>
      </c>
      <c r="H65" s="356">
        <v>11413.75</v>
      </c>
      <c r="I65" s="152">
        <f t="shared" si="0"/>
        <v>3.1091871562838043E-3</v>
      </c>
      <c r="J65" s="414">
        <f t="shared" si="1"/>
        <v>0.78130971965016205</v>
      </c>
    </row>
    <row r="66" spans="1:10" x14ac:dyDescent="0.25">
      <c r="A66" s="135" t="s">
        <v>121</v>
      </c>
      <c r="B66" s="116" t="s">
        <v>1902</v>
      </c>
      <c r="C66" s="116" t="s">
        <v>229</v>
      </c>
      <c r="D66" s="133" t="s">
        <v>1903</v>
      </c>
      <c r="E66" s="116" t="s">
        <v>240</v>
      </c>
      <c r="F66" s="315" t="s">
        <v>4289</v>
      </c>
      <c r="G66" s="153" t="s">
        <v>4208</v>
      </c>
      <c r="H66" s="356">
        <v>11313.58</v>
      </c>
      <c r="I66" s="152">
        <f t="shared" si="0"/>
        <v>3.0819001316472958E-3</v>
      </c>
      <c r="J66" s="414">
        <f t="shared" si="1"/>
        <v>0.78439161978180938</v>
      </c>
    </row>
    <row r="67" spans="1:10" x14ac:dyDescent="0.25">
      <c r="A67" s="135" t="s">
        <v>121</v>
      </c>
      <c r="B67" s="116" t="s">
        <v>1905</v>
      </c>
      <c r="C67" s="116" t="s">
        <v>229</v>
      </c>
      <c r="D67" s="133" t="s">
        <v>1906</v>
      </c>
      <c r="E67" s="116" t="s">
        <v>240</v>
      </c>
      <c r="F67" s="315" t="s">
        <v>2072</v>
      </c>
      <c r="G67" s="153" t="s">
        <v>4290</v>
      </c>
      <c r="H67" s="356">
        <v>11175.9</v>
      </c>
      <c r="I67" s="152">
        <f t="shared" si="0"/>
        <v>3.044395114656635E-3</v>
      </c>
      <c r="J67" s="414">
        <f t="shared" si="1"/>
        <v>0.78743601489646597</v>
      </c>
    </row>
    <row r="68" spans="1:10" x14ac:dyDescent="0.25">
      <c r="A68" s="135" t="s">
        <v>121</v>
      </c>
      <c r="B68" s="116" t="s">
        <v>245</v>
      </c>
      <c r="C68" s="116" t="s">
        <v>229</v>
      </c>
      <c r="D68" s="133" t="s">
        <v>235</v>
      </c>
      <c r="E68" s="116" t="s">
        <v>236</v>
      </c>
      <c r="F68" s="315" t="s">
        <v>4915</v>
      </c>
      <c r="G68" s="153" t="s">
        <v>4291</v>
      </c>
      <c r="H68" s="356">
        <v>11069.5</v>
      </c>
      <c r="I68" s="152">
        <f t="shared" si="0"/>
        <v>3.0154109934494421E-3</v>
      </c>
      <c r="J68" s="414">
        <f t="shared" si="1"/>
        <v>0.79045142588991546</v>
      </c>
    </row>
    <row r="69" spans="1:10" ht="38.25" x14ac:dyDescent="0.25">
      <c r="A69" s="135" t="s">
        <v>121</v>
      </c>
      <c r="B69" s="116" t="s">
        <v>1547</v>
      </c>
      <c r="C69" s="116" t="s">
        <v>294</v>
      </c>
      <c r="D69" s="133" t="s">
        <v>1548</v>
      </c>
      <c r="E69" s="116" t="s">
        <v>268</v>
      </c>
      <c r="F69" s="315" t="s">
        <v>4275</v>
      </c>
      <c r="G69" s="153" t="s">
        <v>4293</v>
      </c>
      <c r="H69" s="356">
        <v>10749.98</v>
      </c>
      <c r="I69" s="152">
        <f t="shared" si="0"/>
        <v>2.9283714595385187E-3</v>
      </c>
      <c r="J69" s="414">
        <f t="shared" si="1"/>
        <v>0.79337979734945396</v>
      </c>
    </row>
    <row r="70" spans="1:10" ht="25.5" x14ac:dyDescent="0.25">
      <c r="A70" s="135" t="s">
        <v>121</v>
      </c>
      <c r="B70" s="116" t="s">
        <v>1800</v>
      </c>
      <c r="C70" s="116" t="s">
        <v>1156</v>
      </c>
      <c r="D70" s="133" t="s">
        <v>1801</v>
      </c>
      <c r="E70" s="116" t="s">
        <v>240</v>
      </c>
      <c r="F70" s="315" t="s">
        <v>2073</v>
      </c>
      <c r="G70" s="153" t="s">
        <v>4294</v>
      </c>
      <c r="H70" s="356">
        <v>10152.719999999999</v>
      </c>
      <c r="I70" s="152">
        <f t="shared" si="0"/>
        <v>2.7656735626192708E-3</v>
      </c>
      <c r="J70" s="414">
        <f t="shared" si="1"/>
        <v>0.79614547091207322</v>
      </c>
    </row>
    <row r="71" spans="1:10" ht="25.5" x14ac:dyDescent="0.25">
      <c r="A71" s="135" t="s">
        <v>121</v>
      </c>
      <c r="B71" s="116" t="s">
        <v>1765</v>
      </c>
      <c r="C71" s="116" t="s">
        <v>462</v>
      </c>
      <c r="D71" s="133" t="s">
        <v>1766</v>
      </c>
      <c r="E71" s="116" t="s">
        <v>240</v>
      </c>
      <c r="F71" s="315" t="s">
        <v>2074</v>
      </c>
      <c r="G71" s="153" t="s">
        <v>4295</v>
      </c>
      <c r="H71" s="356">
        <v>10102.68</v>
      </c>
      <c r="I71" s="152">
        <f t="shared" si="0"/>
        <v>2.7520423086229559E-3</v>
      </c>
      <c r="J71" s="414">
        <f t="shared" si="1"/>
        <v>0.79889751322069613</v>
      </c>
    </row>
    <row r="72" spans="1:10" x14ac:dyDescent="0.25">
      <c r="A72" s="135" t="s">
        <v>121</v>
      </c>
      <c r="B72" s="116" t="s">
        <v>1827</v>
      </c>
      <c r="C72" s="116" t="s">
        <v>229</v>
      </c>
      <c r="D72" s="133" t="s">
        <v>1828</v>
      </c>
      <c r="E72" s="116" t="s">
        <v>240</v>
      </c>
      <c r="F72" s="315" t="s">
        <v>2075</v>
      </c>
      <c r="G72" s="153" t="s">
        <v>4296</v>
      </c>
      <c r="H72" s="356">
        <v>9837.44</v>
      </c>
      <c r="I72" s="152">
        <f t="shared" si="0"/>
        <v>2.6797890350421685E-3</v>
      </c>
      <c r="J72" s="414">
        <f t="shared" si="1"/>
        <v>0.80157730225573831</v>
      </c>
    </row>
    <row r="73" spans="1:10" x14ac:dyDescent="0.25">
      <c r="A73" s="135" t="s">
        <v>121</v>
      </c>
      <c r="B73" s="116" t="s">
        <v>1872</v>
      </c>
      <c r="C73" s="116" t="s">
        <v>229</v>
      </c>
      <c r="D73" s="133" t="s">
        <v>1873</v>
      </c>
      <c r="E73" s="116" t="s">
        <v>240</v>
      </c>
      <c r="F73" s="315" t="s">
        <v>2076</v>
      </c>
      <c r="G73" s="153" t="s">
        <v>4297</v>
      </c>
      <c r="H73" s="356">
        <v>9830.8799999999992</v>
      </c>
      <c r="I73" s="152">
        <f t="shared" si="0"/>
        <v>2.6780020441105968E-3</v>
      </c>
      <c r="J73" s="414">
        <f t="shared" si="1"/>
        <v>0.80425530429984893</v>
      </c>
    </row>
    <row r="74" spans="1:10" x14ac:dyDescent="0.25">
      <c r="A74" s="135" t="s">
        <v>121</v>
      </c>
      <c r="B74" s="116" t="s">
        <v>1315</v>
      </c>
      <c r="C74" s="116" t="s">
        <v>229</v>
      </c>
      <c r="D74" s="133" t="s">
        <v>1316</v>
      </c>
      <c r="E74" s="116" t="s">
        <v>628</v>
      </c>
      <c r="F74" s="315" t="s">
        <v>4298</v>
      </c>
      <c r="G74" s="153" t="s">
        <v>4299</v>
      </c>
      <c r="H74" s="356">
        <v>9657.9</v>
      </c>
      <c r="I74" s="152">
        <f t="shared" ref="I74:I137" si="2">H74/$J$537</f>
        <v>2.6308810545765723E-3</v>
      </c>
      <c r="J74" s="414">
        <f t="shared" si="1"/>
        <v>0.80688618535442547</v>
      </c>
    </row>
    <row r="75" spans="1:10" x14ac:dyDescent="0.25">
      <c r="A75" s="135" t="s">
        <v>121</v>
      </c>
      <c r="B75" s="116" t="s">
        <v>1887</v>
      </c>
      <c r="C75" s="116" t="s">
        <v>229</v>
      </c>
      <c r="D75" s="133" t="s">
        <v>1888</v>
      </c>
      <c r="E75" s="116" t="s">
        <v>292</v>
      </c>
      <c r="F75" s="315" t="s">
        <v>2077</v>
      </c>
      <c r="G75" s="153" t="s">
        <v>4300</v>
      </c>
      <c r="H75" s="356">
        <v>9590.82</v>
      </c>
      <c r="I75" s="152">
        <f t="shared" si="2"/>
        <v>2.6126079826726393E-3</v>
      </c>
      <c r="J75" s="414">
        <f t="shared" ref="J75:J138" si="3">+J74+I75</f>
        <v>0.80949879333709807</v>
      </c>
    </row>
    <row r="76" spans="1:10" x14ac:dyDescent="0.25">
      <c r="A76" s="135" t="s">
        <v>121</v>
      </c>
      <c r="B76" s="116" t="s">
        <v>1427</v>
      </c>
      <c r="C76" s="116" t="s">
        <v>229</v>
      </c>
      <c r="D76" s="133" t="s">
        <v>1428</v>
      </c>
      <c r="E76" s="116" t="s">
        <v>628</v>
      </c>
      <c r="F76" s="315" t="s">
        <v>4301</v>
      </c>
      <c r="G76" s="153" t="s">
        <v>4302</v>
      </c>
      <c r="H76" s="356">
        <v>9137.9699999999993</v>
      </c>
      <c r="I76" s="152">
        <f t="shared" si="2"/>
        <v>2.4892484028918378E-3</v>
      </c>
      <c r="J76" s="414">
        <f t="shared" si="3"/>
        <v>0.81198804173998995</v>
      </c>
    </row>
    <row r="77" spans="1:10" ht="38.25" x14ac:dyDescent="0.25">
      <c r="A77" s="135" t="s">
        <v>121</v>
      </c>
      <c r="B77" s="116" t="s">
        <v>916</v>
      </c>
      <c r="C77" s="116" t="s">
        <v>890</v>
      </c>
      <c r="D77" s="133" t="s">
        <v>917</v>
      </c>
      <c r="E77" s="116" t="s">
        <v>428</v>
      </c>
      <c r="F77" s="315" t="s">
        <v>4223</v>
      </c>
      <c r="G77" s="153" t="s">
        <v>4303</v>
      </c>
      <c r="H77" s="356">
        <v>9135</v>
      </c>
      <c r="I77" s="152">
        <f t="shared" si="2"/>
        <v>2.4884393536438554E-3</v>
      </c>
      <c r="J77" s="414">
        <f t="shared" si="3"/>
        <v>0.8144764810936338</v>
      </c>
    </row>
    <row r="78" spans="1:10" x14ac:dyDescent="0.25">
      <c r="A78" s="135" t="s">
        <v>121</v>
      </c>
      <c r="B78" s="116" t="s">
        <v>362</v>
      </c>
      <c r="C78" s="116" t="s">
        <v>229</v>
      </c>
      <c r="D78" s="133" t="s">
        <v>363</v>
      </c>
      <c r="E78" s="116" t="s">
        <v>360</v>
      </c>
      <c r="F78" s="315" t="s">
        <v>4922</v>
      </c>
      <c r="G78" s="153" t="s">
        <v>4308</v>
      </c>
      <c r="H78" s="356">
        <v>8990.2800000000007</v>
      </c>
      <c r="I78" s="152">
        <f t="shared" si="2"/>
        <v>2.4490165902876057E-3</v>
      </c>
      <c r="J78" s="414">
        <f t="shared" si="3"/>
        <v>0.81692549768392142</v>
      </c>
    </row>
    <row r="79" spans="1:10" x14ac:dyDescent="0.25">
      <c r="A79" s="135" t="s">
        <v>121</v>
      </c>
      <c r="B79" s="116" t="s">
        <v>399</v>
      </c>
      <c r="C79" s="116" t="s">
        <v>229</v>
      </c>
      <c r="D79" s="133" t="s">
        <v>400</v>
      </c>
      <c r="E79" s="116" t="s">
        <v>284</v>
      </c>
      <c r="F79" s="315" t="s">
        <v>2078</v>
      </c>
      <c r="G79" s="153" t="s">
        <v>4304</v>
      </c>
      <c r="H79" s="356">
        <v>8974.7199999999993</v>
      </c>
      <c r="I79" s="152">
        <f t="shared" si="2"/>
        <v>2.4447779349682079E-3</v>
      </c>
      <c r="J79" s="414">
        <f t="shared" si="3"/>
        <v>0.81937027561888964</v>
      </c>
    </row>
    <row r="80" spans="1:10" x14ac:dyDescent="0.25">
      <c r="A80" s="135" t="s">
        <v>121</v>
      </c>
      <c r="B80" s="116" t="s">
        <v>342</v>
      </c>
      <c r="C80" s="116" t="s">
        <v>229</v>
      </c>
      <c r="D80" s="133" t="s">
        <v>343</v>
      </c>
      <c r="E80" s="116" t="s">
        <v>279</v>
      </c>
      <c r="F80" s="315" t="s">
        <v>4277</v>
      </c>
      <c r="G80" s="153" t="s">
        <v>4305</v>
      </c>
      <c r="H80" s="356">
        <v>8919.7199999999993</v>
      </c>
      <c r="I80" s="152">
        <f t="shared" si="2"/>
        <v>2.429795541487046E-3</v>
      </c>
      <c r="J80" s="414">
        <f t="shared" si="3"/>
        <v>0.82180007116037668</v>
      </c>
    </row>
    <row r="81" spans="1:10" ht="38.25" x14ac:dyDescent="0.25">
      <c r="A81" s="135" t="s">
        <v>121</v>
      </c>
      <c r="B81" s="116" t="s">
        <v>1722</v>
      </c>
      <c r="C81" s="116" t="s">
        <v>238</v>
      </c>
      <c r="D81" s="133" t="s">
        <v>1723</v>
      </c>
      <c r="E81" s="116" t="s">
        <v>240</v>
      </c>
      <c r="F81" s="315" t="s">
        <v>4306</v>
      </c>
      <c r="G81" s="153" t="s">
        <v>4307</v>
      </c>
      <c r="H81" s="356">
        <v>8915.7900000000009</v>
      </c>
      <c r="I81" s="152">
        <f t="shared" si="2"/>
        <v>2.4287249813710289E-3</v>
      </c>
      <c r="J81" s="414">
        <f t="shared" si="3"/>
        <v>0.82422879614174771</v>
      </c>
    </row>
    <row r="82" spans="1:10" ht="38.25" x14ac:dyDescent="0.25">
      <c r="A82" s="135" t="s">
        <v>121</v>
      </c>
      <c r="B82" s="116" t="s">
        <v>979</v>
      </c>
      <c r="C82" s="116" t="s">
        <v>238</v>
      </c>
      <c r="D82" s="133" t="s">
        <v>980</v>
      </c>
      <c r="E82" s="116" t="s">
        <v>428</v>
      </c>
      <c r="F82" s="315" t="s">
        <v>4275</v>
      </c>
      <c r="G82" s="153" t="s">
        <v>4309</v>
      </c>
      <c r="H82" s="356">
        <v>8644.86</v>
      </c>
      <c r="I82" s="152">
        <f t="shared" si="2"/>
        <v>2.3549217110828266E-3</v>
      </c>
      <c r="J82" s="414">
        <f t="shared" si="3"/>
        <v>0.82658371785283058</v>
      </c>
    </row>
    <row r="83" spans="1:10" ht="25.5" x14ac:dyDescent="0.25">
      <c r="A83" s="135" t="s">
        <v>121</v>
      </c>
      <c r="B83" s="116" t="s">
        <v>1117</v>
      </c>
      <c r="C83" s="116" t="s">
        <v>294</v>
      </c>
      <c r="D83" s="133" t="s">
        <v>1118</v>
      </c>
      <c r="E83" s="116" t="s">
        <v>292</v>
      </c>
      <c r="F83" s="315" t="s">
        <v>4310</v>
      </c>
      <c r="G83" s="153" t="s">
        <v>4311</v>
      </c>
      <c r="H83" s="356">
        <v>8441.99</v>
      </c>
      <c r="I83" s="152">
        <f t="shared" si="2"/>
        <v>2.2996584717096757E-3</v>
      </c>
      <c r="J83" s="414">
        <f t="shared" si="3"/>
        <v>0.82888337632454023</v>
      </c>
    </row>
    <row r="84" spans="1:10" ht="38.25" x14ac:dyDescent="0.25">
      <c r="A84" s="135" t="s">
        <v>121</v>
      </c>
      <c r="B84" s="116" t="s">
        <v>1525</v>
      </c>
      <c r="C84" s="116" t="s">
        <v>434</v>
      </c>
      <c r="D84" s="133" t="s">
        <v>1526</v>
      </c>
      <c r="E84" s="116" t="s">
        <v>428</v>
      </c>
      <c r="F84" s="315" t="s">
        <v>4275</v>
      </c>
      <c r="G84" s="153" t="s">
        <v>4312</v>
      </c>
      <c r="H84" s="356">
        <v>8395.0400000000009</v>
      </c>
      <c r="I84" s="152">
        <f t="shared" si="2"/>
        <v>2.2868689558198482E-3</v>
      </c>
      <c r="J84" s="414">
        <f t="shared" si="3"/>
        <v>0.8311702452803601</v>
      </c>
    </row>
    <row r="85" spans="1:10" ht="25.5" x14ac:dyDescent="0.25">
      <c r="A85" s="135" t="s">
        <v>121</v>
      </c>
      <c r="B85" s="116" t="s">
        <v>1544</v>
      </c>
      <c r="C85" s="116" t="s">
        <v>294</v>
      </c>
      <c r="D85" s="133" t="s">
        <v>1545</v>
      </c>
      <c r="E85" s="116" t="s">
        <v>268</v>
      </c>
      <c r="F85" s="315" t="s">
        <v>4275</v>
      </c>
      <c r="G85" s="153" t="s">
        <v>4313</v>
      </c>
      <c r="H85" s="356">
        <v>8287.48</v>
      </c>
      <c r="I85" s="152">
        <f t="shared" si="2"/>
        <v>2.2575688423137797E-3</v>
      </c>
      <c r="J85" s="414">
        <f t="shared" si="3"/>
        <v>0.83342781412267386</v>
      </c>
    </row>
    <row r="86" spans="1:10" x14ac:dyDescent="0.25">
      <c r="A86" s="135" t="s">
        <v>121</v>
      </c>
      <c r="B86" s="116" t="s">
        <v>1881</v>
      </c>
      <c r="C86" s="116" t="s">
        <v>229</v>
      </c>
      <c r="D86" s="133" t="s">
        <v>1882</v>
      </c>
      <c r="E86" s="116" t="s">
        <v>240</v>
      </c>
      <c r="F86" s="315" t="s">
        <v>2079</v>
      </c>
      <c r="G86" s="153" t="s">
        <v>4314</v>
      </c>
      <c r="H86" s="356">
        <v>8206.89</v>
      </c>
      <c r="I86" s="152">
        <f t="shared" si="2"/>
        <v>2.2356155497565647E-3</v>
      </c>
      <c r="J86" s="414">
        <f t="shared" si="3"/>
        <v>0.83566342967243046</v>
      </c>
    </row>
    <row r="87" spans="1:10" ht="25.5" x14ac:dyDescent="0.25">
      <c r="A87" s="135" t="s">
        <v>121</v>
      </c>
      <c r="B87" s="116" t="s">
        <v>1424</v>
      </c>
      <c r="C87" s="116" t="s">
        <v>462</v>
      </c>
      <c r="D87" s="133" t="s">
        <v>1425</v>
      </c>
      <c r="E87" s="116" t="s">
        <v>268</v>
      </c>
      <c r="F87" s="315" t="s">
        <v>4315</v>
      </c>
      <c r="G87" s="153" t="s">
        <v>4316</v>
      </c>
      <c r="H87" s="356">
        <v>7942.2</v>
      </c>
      <c r="I87" s="152">
        <f t="shared" si="2"/>
        <v>2.1635121001105885E-3</v>
      </c>
      <c r="J87" s="414">
        <f t="shared" si="3"/>
        <v>0.83782694177254102</v>
      </c>
    </row>
    <row r="88" spans="1:10" x14ac:dyDescent="0.25">
      <c r="A88" s="135" t="s">
        <v>121</v>
      </c>
      <c r="B88" s="116" t="s">
        <v>1921</v>
      </c>
      <c r="C88" s="116" t="s">
        <v>229</v>
      </c>
      <c r="D88" s="133" t="s">
        <v>1922</v>
      </c>
      <c r="E88" s="116" t="s">
        <v>240</v>
      </c>
      <c r="F88" s="315" t="s">
        <v>2080</v>
      </c>
      <c r="G88" s="153" t="s">
        <v>2081</v>
      </c>
      <c r="H88" s="356">
        <v>7917.75</v>
      </c>
      <c r="I88" s="152">
        <f t="shared" si="2"/>
        <v>2.1568517451903265E-3</v>
      </c>
      <c r="J88" s="414">
        <f t="shared" si="3"/>
        <v>0.83998379351773134</v>
      </c>
    </row>
    <row r="89" spans="1:10" ht="38.25" x14ac:dyDescent="0.25">
      <c r="A89" s="135" t="s">
        <v>121</v>
      </c>
      <c r="B89" s="116" t="s">
        <v>1609</v>
      </c>
      <c r="C89" s="116" t="s">
        <v>238</v>
      </c>
      <c r="D89" s="133" t="s">
        <v>1610</v>
      </c>
      <c r="E89" s="116" t="s">
        <v>360</v>
      </c>
      <c r="F89" s="315" t="s">
        <v>4317</v>
      </c>
      <c r="G89" s="153" t="s">
        <v>4318</v>
      </c>
      <c r="H89" s="356">
        <v>7860.16</v>
      </c>
      <c r="I89" s="152">
        <f t="shared" si="2"/>
        <v>2.1411638171797793E-3</v>
      </c>
      <c r="J89" s="414">
        <f t="shared" si="3"/>
        <v>0.84212495733491111</v>
      </c>
    </row>
    <row r="90" spans="1:10" x14ac:dyDescent="0.25">
      <c r="A90" s="135" t="s">
        <v>121</v>
      </c>
      <c r="B90" s="116" t="s">
        <v>1805</v>
      </c>
      <c r="C90" s="116" t="s">
        <v>229</v>
      </c>
      <c r="D90" s="133" t="s">
        <v>1806</v>
      </c>
      <c r="E90" s="116" t="s">
        <v>240</v>
      </c>
      <c r="F90" s="315" t="s">
        <v>2047</v>
      </c>
      <c r="G90" s="153" t="s">
        <v>4319</v>
      </c>
      <c r="H90" s="356">
        <v>7726.92</v>
      </c>
      <c r="I90" s="152">
        <f t="shared" si="2"/>
        <v>2.1048682879537795E-3</v>
      </c>
      <c r="J90" s="414">
        <f t="shared" si="3"/>
        <v>0.84422982562286486</v>
      </c>
    </row>
    <row r="91" spans="1:10" ht="38.25" x14ac:dyDescent="0.25">
      <c r="A91" s="135" t="s">
        <v>121</v>
      </c>
      <c r="B91" s="116" t="s">
        <v>1347</v>
      </c>
      <c r="C91" s="116" t="s">
        <v>667</v>
      </c>
      <c r="D91" s="133" t="s">
        <v>1348</v>
      </c>
      <c r="E91" s="116" t="s">
        <v>268</v>
      </c>
      <c r="F91" s="315" t="s">
        <v>4320</v>
      </c>
      <c r="G91" s="153" t="s">
        <v>4321</v>
      </c>
      <c r="H91" s="356">
        <v>7699.4</v>
      </c>
      <c r="I91" s="152">
        <f t="shared" si="2"/>
        <v>2.0973716430701147E-3</v>
      </c>
      <c r="J91" s="414">
        <f t="shared" si="3"/>
        <v>0.84632719726593497</v>
      </c>
    </row>
    <row r="92" spans="1:10" x14ac:dyDescent="0.25">
      <c r="A92" s="135" t="s">
        <v>121</v>
      </c>
      <c r="B92" s="116" t="s">
        <v>1035</v>
      </c>
      <c r="C92" s="116" t="s">
        <v>229</v>
      </c>
      <c r="D92" s="133" t="s">
        <v>1036</v>
      </c>
      <c r="E92" s="116" t="s">
        <v>628</v>
      </c>
      <c r="F92" s="315" t="s">
        <v>4322</v>
      </c>
      <c r="G92" s="153" t="s">
        <v>4323</v>
      </c>
      <c r="H92" s="356">
        <v>7496.41</v>
      </c>
      <c r="I92" s="152">
        <f t="shared" si="2"/>
        <v>2.0420757148384601E-3</v>
      </c>
      <c r="J92" s="414">
        <f t="shared" si="3"/>
        <v>0.84836927298077347</v>
      </c>
    </row>
    <row r="93" spans="1:10" x14ac:dyDescent="0.25">
      <c r="A93" s="135" t="s">
        <v>121</v>
      </c>
      <c r="B93" s="116" t="s">
        <v>550</v>
      </c>
      <c r="C93" s="116" t="s">
        <v>229</v>
      </c>
      <c r="D93" s="133" t="s">
        <v>551</v>
      </c>
      <c r="E93" s="116" t="s">
        <v>292</v>
      </c>
      <c r="F93" s="315" t="s">
        <v>4324</v>
      </c>
      <c r="G93" s="153" t="s">
        <v>4325</v>
      </c>
      <c r="H93" s="356">
        <v>7415.21</v>
      </c>
      <c r="I93" s="152">
        <f t="shared" si="2"/>
        <v>2.0199562539171814E-3</v>
      </c>
      <c r="J93" s="414">
        <f t="shared" si="3"/>
        <v>0.85038922923469062</v>
      </c>
    </row>
    <row r="94" spans="1:10" ht="25.5" x14ac:dyDescent="0.25">
      <c r="A94" s="135" t="s">
        <v>121</v>
      </c>
      <c r="B94" s="116" t="s">
        <v>1395</v>
      </c>
      <c r="C94" s="116" t="s">
        <v>462</v>
      </c>
      <c r="D94" s="133" t="s">
        <v>1396</v>
      </c>
      <c r="E94" s="116" t="s">
        <v>268</v>
      </c>
      <c r="F94" s="315" t="s">
        <v>4275</v>
      </c>
      <c r="G94" s="153" t="s">
        <v>4326</v>
      </c>
      <c r="H94" s="356">
        <v>7407.38</v>
      </c>
      <c r="I94" s="152">
        <f t="shared" si="2"/>
        <v>2.0178233058997723E-3</v>
      </c>
      <c r="J94" s="414">
        <f t="shared" si="3"/>
        <v>0.85240705254059035</v>
      </c>
    </row>
    <row r="95" spans="1:10" x14ac:dyDescent="0.25">
      <c r="A95" s="135" t="s">
        <v>121</v>
      </c>
      <c r="B95" s="116" t="s">
        <v>1857</v>
      </c>
      <c r="C95" s="116" t="s">
        <v>238</v>
      </c>
      <c r="D95" s="133" t="s">
        <v>1858</v>
      </c>
      <c r="E95" s="116" t="s">
        <v>240</v>
      </c>
      <c r="F95" s="315" t="s">
        <v>2082</v>
      </c>
      <c r="G95" s="153" t="s">
        <v>4327</v>
      </c>
      <c r="H95" s="356">
        <v>7387.06</v>
      </c>
      <c r="I95" s="152">
        <f t="shared" si="2"/>
        <v>2.0122879925263686E-3</v>
      </c>
      <c r="J95" s="414">
        <f t="shared" si="3"/>
        <v>0.85441934053311674</v>
      </c>
    </row>
    <row r="96" spans="1:10" ht="38.25" x14ac:dyDescent="0.25">
      <c r="A96" s="135" t="s">
        <v>121</v>
      </c>
      <c r="B96" s="116" t="s">
        <v>1169</v>
      </c>
      <c r="C96" s="116" t="s">
        <v>462</v>
      </c>
      <c r="D96" s="133" t="s">
        <v>1170</v>
      </c>
      <c r="E96" s="116" t="s">
        <v>268</v>
      </c>
      <c r="F96" s="315" t="s">
        <v>4275</v>
      </c>
      <c r="G96" s="153" t="s">
        <v>4328</v>
      </c>
      <c r="H96" s="356">
        <v>7357.4</v>
      </c>
      <c r="I96" s="152">
        <f t="shared" si="2"/>
        <v>2.0042083963327092E-3</v>
      </c>
      <c r="J96" s="414">
        <f t="shared" si="3"/>
        <v>0.8564235489294495</v>
      </c>
    </row>
    <row r="97" spans="1:10" ht="25.5" x14ac:dyDescent="0.25">
      <c r="A97" s="135" t="s">
        <v>121</v>
      </c>
      <c r="B97" s="116" t="s">
        <v>2010</v>
      </c>
      <c r="C97" s="116" t="s">
        <v>229</v>
      </c>
      <c r="D97" s="133" t="s">
        <v>2011</v>
      </c>
      <c r="E97" s="116" t="s">
        <v>284</v>
      </c>
      <c r="F97" s="315" t="s">
        <v>4329</v>
      </c>
      <c r="G97" s="153" t="s">
        <v>4330</v>
      </c>
      <c r="H97" s="356">
        <v>7193.55</v>
      </c>
      <c r="I97" s="152">
        <f t="shared" si="2"/>
        <v>1.9595744841165576E-3</v>
      </c>
      <c r="J97" s="414">
        <f t="shared" si="3"/>
        <v>0.85838312341356604</v>
      </c>
    </row>
    <row r="98" spans="1:10" ht="38.25" x14ac:dyDescent="0.25">
      <c r="A98" s="135" t="s">
        <v>121</v>
      </c>
      <c r="B98" s="116" t="s">
        <v>1224</v>
      </c>
      <c r="C98" s="116" t="s">
        <v>434</v>
      </c>
      <c r="D98" s="133" t="s">
        <v>1225</v>
      </c>
      <c r="E98" s="116" t="s">
        <v>428</v>
      </c>
      <c r="F98" s="315" t="s">
        <v>4331</v>
      </c>
      <c r="G98" s="153" t="s">
        <v>4332</v>
      </c>
      <c r="H98" s="356">
        <v>7159.52</v>
      </c>
      <c r="I98" s="152">
        <f t="shared" si="2"/>
        <v>1.9503044686590319E-3</v>
      </c>
      <c r="J98" s="414">
        <f t="shared" si="3"/>
        <v>0.86033342788222511</v>
      </c>
    </row>
    <row r="99" spans="1:10" ht="25.5" x14ac:dyDescent="0.25">
      <c r="A99" s="135" t="s">
        <v>121</v>
      </c>
      <c r="B99" s="116" t="s">
        <v>1476</v>
      </c>
      <c r="C99" s="116" t="s">
        <v>294</v>
      </c>
      <c r="D99" s="133" t="s">
        <v>1477</v>
      </c>
      <c r="E99" s="116" t="s">
        <v>292</v>
      </c>
      <c r="F99" s="315" t="s">
        <v>4333</v>
      </c>
      <c r="G99" s="153" t="s">
        <v>4334</v>
      </c>
      <c r="H99" s="356">
        <v>6944.24</v>
      </c>
      <c r="I99" s="152">
        <f t="shared" si="2"/>
        <v>1.8916606565022227E-3</v>
      </c>
      <c r="J99" s="414">
        <f t="shared" si="3"/>
        <v>0.86222508853872737</v>
      </c>
    </row>
    <row r="100" spans="1:10" ht="25.5" x14ac:dyDescent="0.25">
      <c r="A100" s="135" t="s">
        <v>121</v>
      </c>
      <c r="B100" s="116" t="s">
        <v>1683</v>
      </c>
      <c r="C100" s="116" t="s">
        <v>1156</v>
      </c>
      <c r="D100" s="133" t="s">
        <v>1684</v>
      </c>
      <c r="E100" s="116" t="s">
        <v>428</v>
      </c>
      <c r="F100" s="315" t="s">
        <v>4335</v>
      </c>
      <c r="G100" s="153" t="s">
        <v>4336</v>
      </c>
      <c r="H100" s="356">
        <v>6733.55</v>
      </c>
      <c r="I100" s="152">
        <f t="shared" si="2"/>
        <v>1.8342671931832054E-3</v>
      </c>
      <c r="J100" s="414">
        <f t="shared" si="3"/>
        <v>0.86405935573191062</v>
      </c>
    </row>
    <row r="101" spans="1:10" ht="38.25" x14ac:dyDescent="0.25">
      <c r="A101" s="135" t="s">
        <v>121</v>
      </c>
      <c r="B101" s="116" t="s">
        <v>1952</v>
      </c>
      <c r="C101" s="116" t="s">
        <v>434</v>
      </c>
      <c r="D101" s="133" t="s">
        <v>1953</v>
      </c>
      <c r="E101" s="116" t="s">
        <v>628</v>
      </c>
      <c r="F101" s="315" t="s">
        <v>2083</v>
      </c>
      <c r="G101" s="153" t="s">
        <v>4337</v>
      </c>
      <c r="H101" s="356">
        <v>6700.72</v>
      </c>
      <c r="I101" s="152">
        <f t="shared" si="2"/>
        <v>1.8253240663107229E-3</v>
      </c>
      <c r="J101" s="414">
        <f t="shared" si="3"/>
        <v>0.86588467979822137</v>
      </c>
    </row>
    <row r="102" spans="1:10" ht="25.5" x14ac:dyDescent="0.25">
      <c r="A102" s="135" t="s">
        <v>121</v>
      </c>
      <c r="B102" s="116" t="s">
        <v>897</v>
      </c>
      <c r="C102" s="116" t="s">
        <v>890</v>
      </c>
      <c r="D102" s="133" t="s">
        <v>898</v>
      </c>
      <c r="E102" s="116" t="s">
        <v>899</v>
      </c>
      <c r="F102" s="315" t="s">
        <v>4338</v>
      </c>
      <c r="G102" s="153" t="s">
        <v>4339</v>
      </c>
      <c r="H102" s="356">
        <v>6698.56</v>
      </c>
      <c r="I102" s="152">
        <f t="shared" si="2"/>
        <v>1.8247356668576447E-3</v>
      </c>
      <c r="J102" s="414">
        <f t="shared" si="3"/>
        <v>0.86770941546507896</v>
      </c>
    </row>
    <row r="103" spans="1:10" ht="38.25" x14ac:dyDescent="0.25">
      <c r="A103" s="135" t="s">
        <v>121</v>
      </c>
      <c r="B103" s="116" t="s">
        <v>1884</v>
      </c>
      <c r="C103" s="116" t="s">
        <v>462</v>
      </c>
      <c r="D103" s="133" t="s">
        <v>1885</v>
      </c>
      <c r="E103" s="116" t="s">
        <v>240</v>
      </c>
      <c r="F103" s="315" t="s">
        <v>2084</v>
      </c>
      <c r="G103" s="153" t="s">
        <v>2085</v>
      </c>
      <c r="H103" s="356">
        <v>6696.27</v>
      </c>
      <c r="I103" s="152">
        <f t="shared" si="2"/>
        <v>1.8241118544745198E-3</v>
      </c>
      <c r="J103" s="414">
        <f t="shared" si="3"/>
        <v>0.86953352731955347</v>
      </c>
    </row>
    <row r="104" spans="1:10" ht="25.5" x14ac:dyDescent="0.25">
      <c r="A104" s="135" t="s">
        <v>121</v>
      </c>
      <c r="B104" s="116" t="s">
        <v>1751</v>
      </c>
      <c r="C104" s="116" t="s">
        <v>294</v>
      </c>
      <c r="D104" s="133" t="s">
        <v>1752</v>
      </c>
      <c r="E104" s="116" t="s">
        <v>240</v>
      </c>
      <c r="F104" s="315" t="s">
        <v>2086</v>
      </c>
      <c r="G104" s="153" t="s">
        <v>4340</v>
      </c>
      <c r="H104" s="356">
        <v>6665.51</v>
      </c>
      <c r="I104" s="152">
        <f t="shared" si="2"/>
        <v>1.8157326104112374E-3</v>
      </c>
      <c r="J104" s="414">
        <f t="shared" si="3"/>
        <v>0.8713492599299647</v>
      </c>
    </row>
    <row r="105" spans="1:10" ht="51" x14ac:dyDescent="0.25">
      <c r="A105" s="135" t="s">
        <v>121</v>
      </c>
      <c r="B105" s="116" t="s">
        <v>1833</v>
      </c>
      <c r="C105" s="116" t="s">
        <v>434</v>
      </c>
      <c r="D105" s="133" t="s">
        <v>1834</v>
      </c>
      <c r="E105" s="116" t="s">
        <v>240</v>
      </c>
      <c r="F105" s="315" t="s">
        <v>2087</v>
      </c>
      <c r="G105" s="153" t="s">
        <v>4341</v>
      </c>
      <c r="H105" s="356">
        <v>6543.17</v>
      </c>
      <c r="I105" s="152">
        <f t="shared" si="2"/>
        <v>1.7824063191660498E-3</v>
      </c>
      <c r="J105" s="414">
        <f t="shared" si="3"/>
        <v>0.87313166624913074</v>
      </c>
    </row>
    <row r="106" spans="1:10" x14ac:dyDescent="0.25">
      <c r="A106" s="135" t="s">
        <v>121</v>
      </c>
      <c r="B106" s="116" t="s">
        <v>1940</v>
      </c>
      <c r="C106" s="116" t="s">
        <v>229</v>
      </c>
      <c r="D106" s="133" t="s">
        <v>1941</v>
      </c>
      <c r="E106" s="116" t="s">
        <v>240</v>
      </c>
      <c r="F106" s="315" t="s">
        <v>2088</v>
      </c>
      <c r="G106" s="153" t="s">
        <v>4342</v>
      </c>
      <c r="H106" s="356">
        <v>6478.96</v>
      </c>
      <c r="I106" s="152">
        <f t="shared" si="2"/>
        <v>1.7649150557946789E-3</v>
      </c>
      <c r="J106" s="414">
        <f t="shared" si="3"/>
        <v>0.87489658130492542</v>
      </c>
    </row>
    <row r="107" spans="1:10" x14ac:dyDescent="0.25">
      <c r="A107" s="135" t="s">
        <v>121</v>
      </c>
      <c r="B107" s="116" t="s">
        <v>352</v>
      </c>
      <c r="C107" s="116" t="s">
        <v>229</v>
      </c>
      <c r="D107" s="133" t="s">
        <v>353</v>
      </c>
      <c r="E107" s="116" t="s">
        <v>284</v>
      </c>
      <c r="F107" s="315" t="s">
        <v>2089</v>
      </c>
      <c r="G107" s="153" t="s">
        <v>4343</v>
      </c>
      <c r="H107" s="356">
        <v>6462.5</v>
      </c>
      <c r="I107" s="152">
        <f t="shared" si="2"/>
        <v>1.7604312340364985E-3</v>
      </c>
      <c r="J107" s="414">
        <f t="shared" si="3"/>
        <v>0.87665701253896189</v>
      </c>
    </row>
    <row r="108" spans="1:10" ht="25.5" x14ac:dyDescent="0.25">
      <c r="A108" s="135" t="s">
        <v>121</v>
      </c>
      <c r="B108" s="116" t="s">
        <v>1824</v>
      </c>
      <c r="C108" s="116" t="s">
        <v>229</v>
      </c>
      <c r="D108" s="133" t="s">
        <v>1825</v>
      </c>
      <c r="E108" s="116" t="s">
        <v>284</v>
      </c>
      <c r="F108" s="315" t="s">
        <v>4344</v>
      </c>
      <c r="G108" s="153" t="s">
        <v>4345</v>
      </c>
      <c r="H108" s="356">
        <v>6402.95</v>
      </c>
      <c r="I108" s="152">
        <f t="shared" si="2"/>
        <v>1.7442093880037134E-3</v>
      </c>
      <c r="J108" s="414">
        <f t="shared" si="3"/>
        <v>0.87840122192696557</v>
      </c>
    </row>
    <row r="109" spans="1:10" x14ac:dyDescent="0.25">
      <c r="A109" s="135" t="s">
        <v>121</v>
      </c>
      <c r="B109" s="116" t="s">
        <v>1797</v>
      </c>
      <c r="C109" s="116" t="s">
        <v>229</v>
      </c>
      <c r="D109" s="133" t="s">
        <v>1798</v>
      </c>
      <c r="E109" s="116" t="s">
        <v>240</v>
      </c>
      <c r="F109" s="315" t="s">
        <v>2090</v>
      </c>
      <c r="G109" s="153" t="s">
        <v>4346</v>
      </c>
      <c r="H109" s="356">
        <v>6330.36</v>
      </c>
      <c r="I109" s="152">
        <f t="shared" si="2"/>
        <v>1.7244353526801219E-3</v>
      </c>
      <c r="J109" s="414">
        <f t="shared" si="3"/>
        <v>0.88012565727964565</v>
      </c>
    </row>
    <row r="110" spans="1:10" ht="25.5" x14ac:dyDescent="0.25">
      <c r="A110" s="135" t="s">
        <v>121</v>
      </c>
      <c r="B110" s="116" t="s">
        <v>901</v>
      </c>
      <c r="C110" s="116" t="s">
        <v>660</v>
      </c>
      <c r="D110" s="133" t="s">
        <v>902</v>
      </c>
      <c r="E110" s="116" t="s">
        <v>428</v>
      </c>
      <c r="F110" s="315" t="s">
        <v>4223</v>
      </c>
      <c r="G110" s="153" t="s">
        <v>4347</v>
      </c>
      <c r="H110" s="356">
        <v>6111.12</v>
      </c>
      <c r="I110" s="152">
        <f t="shared" si="2"/>
        <v>1.6647128081926695E-3</v>
      </c>
      <c r="J110" s="414">
        <f t="shared" si="3"/>
        <v>0.88179037008783834</v>
      </c>
    </row>
    <row r="111" spans="1:10" ht="25.5" x14ac:dyDescent="0.25">
      <c r="A111" s="135" t="s">
        <v>121</v>
      </c>
      <c r="B111" s="116" t="s">
        <v>1552</v>
      </c>
      <c r="C111" s="116" t="s">
        <v>294</v>
      </c>
      <c r="D111" s="133" t="s">
        <v>1553</v>
      </c>
      <c r="E111" s="116" t="s">
        <v>240</v>
      </c>
      <c r="F111" s="315" t="s">
        <v>2091</v>
      </c>
      <c r="G111" s="153" t="s">
        <v>4348</v>
      </c>
      <c r="H111" s="356">
        <v>6081.72</v>
      </c>
      <c r="I111" s="152">
        <f t="shared" si="2"/>
        <v>1.6567040378591032E-3</v>
      </c>
      <c r="J111" s="414">
        <f t="shared" si="3"/>
        <v>0.88344707412569745</v>
      </c>
    </row>
    <row r="112" spans="1:10" x14ac:dyDescent="0.25">
      <c r="A112" s="135" t="s">
        <v>121</v>
      </c>
      <c r="B112" s="116" t="s">
        <v>1098</v>
      </c>
      <c r="C112" s="116" t="s">
        <v>229</v>
      </c>
      <c r="D112" s="133" t="s">
        <v>1099</v>
      </c>
      <c r="E112" s="116" t="s">
        <v>628</v>
      </c>
      <c r="F112" s="315" t="s">
        <v>4349</v>
      </c>
      <c r="G112" s="153" t="s">
        <v>4350</v>
      </c>
      <c r="H112" s="356">
        <v>5976.17</v>
      </c>
      <c r="I112" s="152">
        <f t="shared" si="2"/>
        <v>1.6279514627329829E-3</v>
      </c>
      <c r="J112" s="414">
        <f t="shared" si="3"/>
        <v>0.88507502558843043</v>
      </c>
    </row>
    <row r="113" spans="1:10" x14ac:dyDescent="0.25">
      <c r="A113" s="135" t="s">
        <v>121</v>
      </c>
      <c r="B113" s="116" t="s">
        <v>1774</v>
      </c>
      <c r="C113" s="116" t="s">
        <v>229</v>
      </c>
      <c r="D113" s="133" t="s">
        <v>1775</v>
      </c>
      <c r="E113" s="116" t="s">
        <v>240</v>
      </c>
      <c r="F113" s="315" t="s">
        <v>2092</v>
      </c>
      <c r="G113" s="153" t="s">
        <v>4351</v>
      </c>
      <c r="H113" s="356">
        <v>5499.13</v>
      </c>
      <c r="I113" s="152">
        <f t="shared" si="2"/>
        <v>1.4980023538920125E-3</v>
      </c>
      <c r="J113" s="414">
        <f t="shared" si="3"/>
        <v>0.8865730279423224</v>
      </c>
    </row>
    <row r="114" spans="1:10" ht="25.5" x14ac:dyDescent="0.25">
      <c r="A114" s="135" t="s">
        <v>121</v>
      </c>
      <c r="B114" s="116" t="s">
        <v>1969</v>
      </c>
      <c r="C114" s="116" t="s">
        <v>229</v>
      </c>
      <c r="D114" s="133" t="s">
        <v>1970</v>
      </c>
      <c r="E114" s="116" t="s">
        <v>240</v>
      </c>
      <c r="F114" s="315" t="s">
        <v>2093</v>
      </c>
      <c r="G114" s="153" t="s">
        <v>4352</v>
      </c>
      <c r="H114" s="356">
        <v>5491.21</v>
      </c>
      <c r="I114" s="152">
        <f t="shared" si="2"/>
        <v>1.4958448892307252E-3</v>
      </c>
      <c r="J114" s="414">
        <f t="shared" si="3"/>
        <v>0.88806887283155311</v>
      </c>
    </row>
    <row r="115" spans="1:10" x14ac:dyDescent="0.25">
      <c r="A115" s="135" t="s">
        <v>121</v>
      </c>
      <c r="B115" s="116" t="s">
        <v>1757</v>
      </c>
      <c r="C115" s="116" t="s">
        <v>229</v>
      </c>
      <c r="D115" s="133" t="s">
        <v>1758</v>
      </c>
      <c r="E115" s="116" t="s">
        <v>279</v>
      </c>
      <c r="F115" s="315" t="s">
        <v>4315</v>
      </c>
      <c r="G115" s="153" t="s">
        <v>4353</v>
      </c>
      <c r="H115" s="356">
        <v>5191.2</v>
      </c>
      <c r="I115" s="152">
        <f t="shared" si="2"/>
        <v>1.4141200188983012E-3</v>
      </c>
      <c r="J115" s="414">
        <f t="shared" si="3"/>
        <v>0.8894829928504514</v>
      </c>
    </row>
    <row r="116" spans="1:10" ht="38.25" x14ac:dyDescent="0.25">
      <c r="A116" s="135" t="s">
        <v>121</v>
      </c>
      <c r="B116" s="116" t="s">
        <v>1519</v>
      </c>
      <c r="C116" s="116" t="s">
        <v>434</v>
      </c>
      <c r="D116" s="133" t="s">
        <v>1520</v>
      </c>
      <c r="E116" s="116" t="s">
        <v>428</v>
      </c>
      <c r="F116" s="315" t="s">
        <v>4275</v>
      </c>
      <c r="G116" s="153" t="s">
        <v>4354</v>
      </c>
      <c r="H116" s="356">
        <v>5173.08</v>
      </c>
      <c r="I116" s="152">
        <f t="shared" si="2"/>
        <v>1.4091840012641439E-3</v>
      </c>
      <c r="J116" s="414">
        <f t="shared" si="3"/>
        <v>0.89089217685171551</v>
      </c>
    </row>
    <row r="117" spans="1:10" ht="25.5" x14ac:dyDescent="0.25">
      <c r="A117" s="135" t="s">
        <v>121</v>
      </c>
      <c r="B117" s="116" t="s">
        <v>666</v>
      </c>
      <c r="C117" s="116" t="s">
        <v>667</v>
      </c>
      <c r="D117" s="133" t="s">
        <v>668</v>
      </c>
      <c r="E117" s="116" t="s">
        <v>268</v>
      </c>
      <c r="F117" s="315" t="s">
        <v>4240</v>
      </c>
      <c r="G117" s="153" t="s">
        <v>4355</v>
      </c>
      <c r="H117" s="356">
        <v>5106.93</v>
      </c>
      <c r="I117" s="152">
        <f t="shared" si="2"/>
        <v>1.3911642680136194E-3</v>
      </c>
      <c r="J117" s="414">
        <f t="shared" si="3"/>
        <v>0.89228334111972918</v>
      </c>
    </row>
    <row r="118" spans="1:10" ht="38.25" x14ac:dyDescent="0.25">
      <c r="A118" s="135" t="s">
        <v>121</v>
      </c>
      <c r="B118" s="116" t="s">
        <v>1706</v>
      </c>
      <c r="C118" s="116" t="s">
        <v>660</v>
      </c>
      <c r="D118" s="133" t="s">
        <v>1707</v>
      </c>
      <c r="E118" s="116" t="s">
        <v>240</v>
      </c>
      <c r="F118" s="315" t="s">
        <v>2094</v>
      </c>
      <c r="G118" s="153" t="s">
        <v>4356</v>
      </c>
      <c r="H118" s="356">
        <v>4975.68</v>
      </c>
      <c r="I118" s="152">
        <f t="shared" si="2"/>
        <v>1.3554108290244836E-3</v>
      </c>
      <c r="J118" s="414">
        <f t="shared" si="3"/>
        <v>0.89363875194875364</v>
      </c>
    </row>
    <row r="119" spans="1:10" ht="38.25" x14ac:dyDescent="0.25">
      <c r="A119" s="135" t="s">
        <v>121</v>
      </c>
      <c r="B119" s="116" t="s">
        <v>1955</v>
      </c>
      <c r="C119" s="116" t="s">
        <v>434</v>
      </c>
      <c r="D119" s="133" t="s">
        <v>1956</v>
      </c>
      <c r="E119" s="116" t="s">
        <v>240</v>
      </c>
      <c r="F119" s="315" t="s">
        <v>4357</v>
      </c>
      <c r="G119" s="153" t="s">
        <v>4358</v>
      </c>
      <c r="H119" s="356">
        <v>4916.41</v>
      </c>
      <c r="I119" s="152">
        <f t="shared" si="2"/>
        <v>1.3392652569948753E-3</v>
      </c>
      <c r="J119" s="414">
        <f t="shared" si="3"/>
        <v>0.89497801720574854</v>
      </c>
    </row>
    <row r="120" spans="1:10" x14ac:dyDescent="0.25">
      <c r="A120" s="135" t="s">
        <v>121</v>
      </c>
      <c r="B120" s="116" t="s">
        <v>280</v>
      </c>
      <c r="C120" s="116" t="s">
        <v>229</v>
      </c>
      <c r="D120" s="133" t="s">
        <v>281</v>
      </c>
      <c r="E120" s="116" t="s">
        <v>279</v>
      </c>
      <c r="F120" s="315" t="s">
        <v>4223</v>
      </c>
      <c r="G120" s="153" t="s">
        <v>4359</v>
      </c>
      <c r="H120" s="356">
        <v>4847.87</v>
      </c>
      <c r="I120" s="152">
        <f t="shared" si="2"/>
        <v>1.3205944706458058E-3</v>
      </c>
      <c r="J120" s="414">
        <f t="shared" si="3"/>
        <v>0.89629861167639435</v>
      </c>
    </row>
    <row r="121" spans="1:10" ht="51" x14ac:dyDescent="0.25">
      <c r="A121" s="135" t="s">
        <v>121</v>
      </c>
      <c r="B121" s="116" t="s">
        <v>1830</v>
      </c>
      <c r="C121" s="116" t="s">
        <v>434</v>
      </c>
      <c r="D121" s="133" t="s">
        <v>1831</v>
      </c>
      <c r="E121" s="116" t="s">
        <v>240</v>
      </c>
      <c r="F121" s="315" t="s">
        <v>2095</v>
      </c>
      <c r="G121" s="153" t="s">
        <v>4360</v>
      </c>
      <c r="H121" s="356">
        <v>4845.17</v>
      </c>
      <c r="I121" s="152">
        <f t="shared" si="2"/>
        <v>1.319858971329458E-3</v>
      </c>
      <c r="J121" s="414">
        <f t="shared" si="3"/>
        <v>0.89761847064772382</v>
      </c>
    </row>
    <row r="122" spans="1:10" ht="25.5" x14ac:dyDescent="0.25">
      <c r="A122" s="135" t="s">
        <v>121</v>
      </c>
      <c r="B122" s="116" t="s">
        <v>248</v>
      </c>
      <c r="C122" s="116" t="s">
        <v>229</v>
      </c>
      <c r="D122" s="133" t="s">
        <v>241</v>
      </c>
      <c r="E122" s="116" t="s">
        <v>240</v>
      </c>
      <c r="F122" s="315" t="s">
        <v>2058</v>
      </c>
      <c r="G122" s="153" t="s">
        <v>2073</v>
      </c>
      <c r="H122" s="356">
        <v>4777.6400000000003</v>
      </c>
      <c r="I122" s="152">
        <f t="shared" si="2"/>
        <v>1.3014633162061334E-3</v>
      </c>
      <c r="J122" s="414">
        <f t="shared" si="3"/>
        <v>0.89891993396393</v>
      </c>
    </row>
    <row r="123" spans="1:10" x14ac:dyDescent="0.25">
      <c r="A123" s="135" t="s">
        <v>121</v>
      </c>
      <c r="B123" s="116" t="s">
        <v>907</v>
      </c>
      <c r="C123" s="116" t="s">
        <v>229</v>
      </c>
      <c r="D123" s="133" t="s">
        <v>908</v>
      </c>
      <c r="E123" s="116" t="s">
        <v>292</v>
      </c>
      <c r="F123" s="315" t="s">
        <v>4259</v>
      </c>
      <c r="G123" s="153" t="s">
        <v>4361</v>
      </c>
      <c r="H123" s="356">
        <v>4763</v>
      </c>
      <c r="I123" s="152">
        <f t="shared" si="2"/>
        <v>1.2974752754686023E-3</v>
      </c>
      <c r="J123" s="414">
        <f t="shared" si="3"/>
        <v>0.90021740923939864</v>
      </c>
    </row>
    <row r="124" spans="1:10" x14ac:dyDescent="0.25">
      <c r="A124" s="135" t="s">
        <v>121</v>
      </c>
      <c r="B124" s="116" t="s">
        <v>313</v>
      </c>
      <c r="C124" s="116" t="s">
        <v>229</v>
      </c>
      <c r="D124" s="133" t="s">
        <v>314</v>
      </c>
      <c r="E124" s="116" t="s">
        <v>284</v>
      </c>
      <c r="F124" s="315" t="s">
        <v>4362</v>
      </c>
      <c r="G124" s="153" t="s">
        <v>4363</v>
      </c>
      <c r="H124" s="356">
        <v>4509.66</v>
      </c>
      <c r="I124" s="152">
        <f t="shared" si="2"/>
        <v>1.2284636470228296E-3</v>
      </c>
      <c r="J124" s="414">
        <f t="shared" si="3"/>
        <v>0.90144587288642142</v>
      </c>
    </row>
    <row r="125" spans="1:10" x14ac:dyDescent="0.25">
      <c r="A125" s="135" t="s">
        <v>121</v>
      </c>
      <c r="B125" s="116" t="s">
        <v>345</v>
      </c>
      <c r="C125" s="116" t="s">
        <v>229</v>
      </c>
      <c r="D125" s="133" t="s">
        <v>346</v>
      </c>
      <c r="E125" s="116" t="s">
        <v>279</v>
      </c>
      <c r="F125" s="315" t="s">
        <v>4364</v>
      </c>
      <c r="G125" s="153" t="s">
        <v>2096</v>
      </c>
      <c r="H125" s="356">
        <v>4485</v>
      </c>
      <c r="I125" s="152">
        <f t="shared" si="2"/>
        <v>1.221746086600185E-3</v>
      </c>
      <c r="J125" s="414">
        <f t="shared" si="3"/>
        <v>0.90266761897302161</v>
      </c>
    </row>
    <row r="126" spans="1:10" ht="25.5" x14ac:dyDescent="0.25">
      <c r="A126" s="135" t="s">
        <v>121</v>
      </c>
      <c r="B126" s="116" t="s">
        <v>1875</v>
      </c>
      <c r="C126" s="116" t="s">
        <v>229</v>
      </c>
      <c r="D126" s="133" t="s">
        <v>1876</v>
      </c>
      <c r="E126" s="116" t="s">
        <v>240</v>
      </c>
      <c r="F126" s="315" t="s">
        <v>2097</v>
      </c>
      <c r="G126" s="153" t="s">
        <v>4365</v>
      </c>
      <c r="H126" s="356">
        <v>4424.49</v>
      </c>
      <c r="I126" s="152">
        <f t="shared" si="2"/>
        <v>1.2052627296993651E-3</v>
      </c>
      <c r="J126" s="414">
        <f t="shared" si="3"/>
        <v>0.90387288170272095</v>
      </c>
    </row>
    <row r="127" spans="1:10" ht="25.5" x14ac:dyDescent="0.25">
      <c r="A127" s="135" t="s">
        <v>121</v>
      </c>
      <c r="B127" s="116" t="s">
        <v>1618</v>
      </c>
      <c r="C127" s="116" t="s">
        <v>462</v>
      </c>
      <c r="D127" s="133" t="s">
        <v>1619</v>
      </c>
      <c r="E127" s="116" t="s">
        <v>240</v>
      </c>
      <c r="F127" s="315" t="s">
        <v>4366</v>
      </c>
      <c r="G127" s="153" t="s">
        <v>4367</v>
      </c>
      <c r="H127" s="356">
        <v>4143.04</v>
      </c>
      <c r="I127" s="152">
        <f t="shared" si="2"/>
        <v>1.1285937361489478E-3</v>
      </c>
      <c r="J127" s="414">
        <f t="shared" si="3"/>
        <v>0.90500147543886988</v>
      </c>
    </row>
    <row r="128" spans="1:10" x14ac:dyDescent="0.25">
      <c r="A128" s="135" t="s">
        <v>121</v>
      </c>
      <c r="B128" s="116" t="s">
        <v>559</v>
      </c>
      <c r="C128" s="116" t="s">
        <v>229</v>
      </c>
      <c r="D128" s="133" t="s">
        <v>560</v>
      </c>
      <c r="E128" s="116" t="s">
        <v>292</v>
      </c>
      <c r="F128" s="315" t="s">
        <v>4368</v>
      </c>
      <c r="G128" s="153" t="s">
        <v>4369</v>
      </c>
      <c r="H128" s="356">
        <v>4124.97</v>
      </c>
      <c r="I128" s="152">
        <f t="shared" si="2"/>
        <v>1.1236713388725007E-3</v>
      </c>
      <c r="J128" s="414">
        <f t="shared" si="3"/>
        <v>0.90612514677774236</v>
      </c>
    </row>
    <row r="129" spans="1:10" x14ac:dyDescent="0.25">
      <c r="A129" s="135" t="s">
        <v>121</v>
      </c>
      <c r="B129" s="116" t="s">
        <v>1129</v>
      </c>
      <c r="C129" s="116" t="s">
        <v>229</v>
      </c>
      <c r="D129" s="133" t="s">
        <v>1130</v>
      </c>
      <c r="E129" s="116" t="s">
        <v>292</v>
      </c>
      <c r="F129" s="315" t="s">
        <v>4370</v>
      </c>
      <c r="G129" s="153" t="s">
        <v>4371</v>
      </c>
      <c r="H129" s="356">
        <v>4091.8</v>
      </c>
      <c r="I129" s="152">
        <f t="shared" si="2"/>
        <v>1.1146355935675891E-3</v>
      </c>
      <c r="J129" s="414">
        <f t="shared" si="3"/>
        <v>0.90723978237130998</v>
      </c>
    </row>
    <row r="130" spans="1:10" ht="25.5" x14ac:dyDescent="0.25">
      <c r="A130" s="135" t="s">
        <v>121</v>
      </c>
      <c r="B130" s="116" t="s">
        <v>1896</v>
      </c>
      <c r="C130" s="116" t="s">
        <v>294</v>
      </c>
      <c r="D130" s="133" t="s">
        <v>1897</v>
      </c>
      <c r="E130" s="116" t="s">
        <v>1533</v>
      </c>
      <c r="F130" s="315" t="s">
        <v>4335</v>
      </c>
      <c r="G130" s="153" t="s">
        <v>4372</v>
      </c>
      <c r="H130" s="356">
        <v>3943.2</v>
      </c>
      <c r="I130" s="152">
        <f t="shared" si="2"/>
        <v>1.0741558904530323E-3</v>
      </c>
      <c r="J130" s="414">
        <f t="shared" si="3"/>
        <v>0.90831393826176299</v>
      </c>
    </row>
    <row r="131" spans="1:10" ht="25.5" x14ac:dyDescent="0.25">
      <c r="A131" s="135" t="s">
        <v>121</v>
      </c>
      <c r="B131" s="116" t="s">
        <v>1709</v>
      </c>
      <c r="C131" s="116" t="s">
        <v>238</v>
      </c>
      <c r="D131" s="133" t="s">
        <v>1710</v>
      </c>
      <c r="E131" s="116" t="s">
        <v>1376</v>
      </c>
      <c r="F131" s="315" t="s">
        <v>4275</v>
      </c>
      <c r="G131" s="153" t="s">
        <v>4373</v>
      </c>
      <c r="H131" s="356">
        <v>3916.84</v>
      </c>
      <c r="I131" s="152">
        <f t="shared" si="2"/>
        <v>1.0669752378682429E-3</v>
      </c>
      <c r="J131" s="414">
        <f t="shared" si="3"/>
        <v>0.90938091349963124</v>
      </c>
    </row>
    <row r="132" spans="1:10" ht="25.5" x14ac:dyDescent="0.25">
      <c r="A132" s="135" t="s">
        <v>121</v>
      </c>
      <c r="B132" s="116" t="s">
        <v>1386</v>
      </c>
      <c r="C132" s="116" t="s">
        <v>434</v>
      </c>
      <c r="D132" s="133" t="s">
        <v>1387</v>
      </c>
      <c r="E132" s="116" t="s">
        <v>428</v>
      </c>
      <c r="F132" s="315" t="s">
        <v>4223</v>
      </c>
      <c r="G132" s="153" t="s">
        <v>4374</v>
      </c>
      <c r="H132" s="356">
        <v>3812.58</v>
      </c>
      <c r="I132" s="152">
        <f t="shared" si="2"/>
        <v>1.0385740679710442E-3</v>
      </c>
      <c r="J132" s="414">
        <f t="shared" si="3"/>
        <v>0.91041948756760227</v>
      </c>
    </row>
    <row r="133" spans="1:10" ht="38.25" x14ac:dyDescent="0.25">
      <c r="A133" s="135" t="s">
        <v>121</v>
      </c>
      <c r="B133" s="116" t="s">
        <v>1095</v>
      </c>
      <c r="C133" s="116" t="s">
        <v>434</v>
      </c>
      <c r="D133" s="133" t="s">
        <v>1096</v>
      </c>
      <c r="E133" s="116" t="s">
        <v>628</v>
      </c>
      <c r="F133" s="315" t="s">
        <v>4375</v>
      </c>
      <c r="G133" s="153" t="s">
        <v>4376</v>
      </c>
      <c r="H133" s="356">
        <v>3807.59</v>
      </c>
      <c r="I133" s="152">
        <f t="shared" si="2"/>
        <v>1.0372147562715717E-3</v>
      </c>
      <c r="J133" s="414">
        <f t="shared" si="3"/>
        <v>0.91145670232387388</v>
      </c>
    </row>
    <row r="134" spans="1:10" x14ac:dyDescent="0.25">
      <c r="A134" s="135" t="s">
        <v>121</v>
      </c>
      <c r="B134" s="116" t="s">
        <v>469</v>
      </c>
      <c r="C134" s="116" t="s">
        <v>229</v>
      </c>
      <c r="D134" s="133" t="s">
        <v>470</v>
      </c>
      <c r="E134" s="116" t="s">
        <v>279</v>
      </c>
      <c r="F134" s="315" t="s">
        <v>4377</v>
      </c>
      <c r="G134" s="153" t="s">
        <v>4378</v>
      </c>
      <c r="H134" s="356">
        <v>3783.69</v>
      </c>
      <c r="I134" s="152">
        <f t="shared" si="2"/>
        <v>1.0307042252861213E-3</v>
      </c>
      <c r="J134" s="414">
        <f t="shared" si="3"/>
        <v>0.91248740654916005</v>
      </c>
    </row>
    <row r="135" spans="1:10" x14ac:dyDescent="0.25">
      <c r="A135" s="135" t="s">
        <v>121</v>
      </c>
      <c r="B135" s="116" t="s">
        <v>282</v>
      </c>
      <c r="C135" s="116" t="s">
        <v>229</v>
      </c>
      <c r="D135" s="133" t="s">
        <v>283</v>
      </c>
      <c r="E135" s="116" t="s">
        <v>284</v>
      </c>
      <c r="F135" s="315" t="s">
        <v>2098</v>
      </c>
      <c r="G135" s="153" t="s">
        <v>4379</v>
      </c>
      <c r="H135" s="356">
        <v>3753.37</v>
      </c>
      <c r="I135" s="152">
        <f t="shared" si="2"/>
        <v>1.0224448403706881E-3</v>
      </c>
      <c r="J135" s="414">
        <f t="shared" si="3"/>
        <v>0.91350985138953078</v>
      </c>
    </row>
    <row r="136" spans="1:10" ht="25.5" x14ac:dyDescent="0.25">
      <c r="A136" s="135" t="s">
        <v>121</v>
      </c>
      <c r="B136" s="116" t="s">
        <v>266</v>
      </c>
      <c r="C136" s="116" t="s">
        <v>229</v>
      </c>
      <c r="D136" s="133" t="s">
        <v>267</v>
      </c>
      <c r="E136" s="116" t="s">
        <v>268</v>
      </c>
      <c r="F136" s="315" t="s">
        <v>4223</v>
      </c>
      <c r="G136" s="153" t="s">
        <v>4380</v>
      </c>
      <c r="H136" s="356">
        <v>3675.93</v>
      </c>
      <c r="I136" s="152">
        <f t="shared" si="2"/>
        <v>1.0013496303492124E-3</v>
      </c>
      <c r="J136" s="414">
        <f t="shared" si="3"/>
        <v>0.91451120101988004</v>
      </c>
    </row>
    <row r="137" spans="1:10" ht="25.5" x14ac:dyDescent="0.25">
      <c r="A137" s="135" t="s">
        <v>121</v>
      </c>
      <c r="B137" s="116" t="s">
        <v>273</v>
      </c>
      <c r="C137" s="116" t="s">
        <v>229</v>
      </c>
      <c r="D137" s="133" t="s">
        <v>274</v>
      </c>
      <c r="E137" s="116" t="s">
        <v>240</v>
      </c>
      <c r="F137" s="315" t="s">
        <v>2058</v>
      </c>
      <c r="G137" s="153" t="s">
        <v>4381</v>
      </c>
      <c r="H137" s="356">
        <v>3650.64</v>
      </c>
      <c r="I137" s="152">
        <f t="shared" si="2"/>
        <v>9.9446045341942024E-4</v>
      </c>
      <c r="J137" s="414">
        <f t="shared" si="3"/>
        <v>0.91550566147329948</v>
      </c>
    </row>
    <row r="138" spans="1:10" x14ac:dyDescent="0.25">
      <c r="A138" s="135" t="s">
        <v>121</v>
      </c>
      <c r="B138" s="116" t="s">
        <v>1188</v>
      </c>
      <c r="C138" s="116" t="s">
        <v>229</v>
      </c>
      <c r="D138" s="133" t="s">
        <v>1189</v>
      </c>
      <c r="E138" s="116" t="s">
        <v>279</v>
      </c>
      <c r="F138" s="315" t="s">
        <v>4382</v>
      </c>
      <c r="G138" s="153" t="s">
        <v>4383</v>
      </c>
      <c r="H138" s="356">
        <v>3573.54</v>
      </c>
      <c r="I138" s="152">
        <f t="shared" ref="I138:I201" si="4">H138/$J$537</f>
        <v>9.7345786183037351E-4</v>
      </c>
      <c r="J138" s="414">
        <f t="shared" si="3"/>
        <v>0.91647911933512982</v>
      </c>
    </row>
    <row r="139" spans="1:10" x14ac:dyDescent="0.25">
      <c r="A139" s="135" t="s">
        <v>121</v>
      </c>
      <c r="B139" s="116" t="s">
        <v>972</v>
      </c>
      <c r="C139" s="116" t="s">
        <v>229</v>
      </c>
      <c r="D139" s="133" t="s">
        <v>973</v>
      </c>
      <c r="E139" s="116" t="s">
        <v>628</v>
      </c>
      <c r="F139" s="315" t="s">
        <v>4384</v>
      </c>
      <c r="G139" s="153" t="s">
        <v>4385</v>
      </c>
      <c r="H139" s="356">
        <v>3531.53</v>
      </c>
      <c r="I139" s="152">
        <f t="shared" si="4"/>
        <v>9.6201403728230807E-4</v>
      </c>
      <c r="J139" s="414">
        <f t="shared" ref="J139:J202" si="5">+J138+I139</f>
        <v>0.91744113337241218</v>
      </c>
    </row>
    <row r="140" spans="1:10" ht="25.5" x14ac:dyDescent="0.25">
      <c r="A140" s="135" t="s">
        <v>121</v>
      </c>
      <c r="B140" s="116" t="s">
        <v>670</v>
      </c>
      <c r="C140" s="116" t="s">
        <v>671</v>
      </c>
      <c r="D140" s="133" t="s">
        <v>672</v>
      </c>
      <c r="E140" s="116" t="s">
        <v>268</v>
      </c>
      <c r="F140" s="315" t="s">
        <v>4275</v>
      </c>
      <c r="G140" s="153" t="s">
        <v>4386</v>
      </c>
      <c r="H140" s="356">
        <v>3529.18</v>
      </c>
      <c r="I140" s="152">
        <f t="shared" si="4"/>
        <v>9.6137388046993108E-4</v>
      </c>
      <c r="J140" s="414">
        <f t="shared" si="5"/>
        <v>0.91840250725288208</v>
      </c>
    </row>
    <row r="141" spans="1:10" ht="25.5" x14ac:dyDescent="0.25">
      <c r="A141" s="135" t="s">
        <v>121</v>
      </c>
      <c r="B141" s="116" t="s">
        <v>1065</v>
      </c>
      <c r="C141" s="116" t="s">
        <v>462</v>
      </c>
      <c r="D141" s="133" t="s">
        <v>1066</v>
      </c>
      <c r="E141" s="116" t="s">
        <v>268</v>
      </c>
      <c r="F141" s="315" t="s">
        <v>4223</v>
      </c>
      <c r="G141" s="153" t="s">
        <v>4387</v>
      </c>
      <c r="H141" s="356">
        <v>3500.67</v>
      </c>
      <c r="I141" s="152">
        <f t="shared" si="4"/>
        <v>9.5360755250360535E-4</v>
      </c>
      <c r="J141" s="414">
        <f t="shared" si="5"/>
        <v>0.9193561148053857</v>
      </c>
    </row>
    <row r="142" spans="1:10" ht="38.25" x14ac:dyDescent="0.25">
      <c r="A142" s="135" t="s">
        <v>121</v>
      </c>
      <c r="B142" s="116" t="s">
        <v>1845</v>
      </c>
      <c r="C142" s="116" t="s">
        <v>434</v>
      </c>
      <c r="D142" s="133" t="s">
        <v>1846</v>
      </c>
      <c r="E142" s="116" t="s">
        <v>1604</v>
      </c>
      <c r="F142" s="315" t="s">
        <v>2099</v>
      </c>
      <c r="G142" s="153" t="s">
        <v>4388</v>
      </c>
      <c r="H142" s="356">
        <v>3492.67</v>
      </c>
      <c r="I142" s="152">
        <f t="shared" si="4"/>
        <v>9.5142829526998179E-4</v>
      </c>
      <c r="J142" s="414">
        <f t="shared" si="5"/>
        <v>0.92030754310065566</v>
      </c>
    </row>
    <row r="143" spans="1:10" ht="25.5" x14ac:dyDescent="0.25">
      <c r="A143" s="135" t="s">
        <v>121</v>
      </c>
      <c r="B143" s="116" t="s">
        <v>277</v>
      </c>
      <c r="C143" s="116" t="s">
        <v>229</v>
      </c>
      <c r="D143" s="133" t="s">
        <v>278</v>
      </c>
      <c r="E143" s="116" t="s">
        <v>279</v>
      </c>
      <c r="F143" s="315" t="s">
        <v>4223</v>
      </c>
      <c r="G143" s="153" t="s">
        <v>4389</v>
      </c>
      <c r="H143" s="356">
        <v>3482.69</v>
      </c>
      <c r="I143" s="152">
        <f t="shared" si="4"/>
        <v>9.4870967187103651E-4</v>
      </c>
      <c r="J143" s="414">
        <f t="shared" si="5"/>
        <v>0.92125625277252665</v>
      </c>
    </row>
    <row r="144" spans="1:10" ht="38.25" x14ac:dyDescent="0.25">
      <c r="A144" s="135" t="s">
        <v>121</v>
      </c>
      <c r="B144" s="116" t="s">
        <v>1783</v>
      </c>
      <c r="C144" s="116" t="s">
        <v>462</v>
      </c>
      <c r="D144" s="133" t="s">
        <v>1784</v>
      </c>
      <c r="E144" s="116" t="s">
        <v>240</v>
      </c>
      <c r="F144" s="315" t="s">
        <v>4390</v>
      </c>
      <c r="G144" s="153" t="s">
        <v>4391</v>
      </c>
      <c r="H144" s="356">
        <v>3473.1</v>
      </c>
      <c r="I144" s="152">
        <f t="shared" si="4"/>
        <v>9.4609728726223019E-4</v>
      </c>
      <c r="J144" s="414">
        <f t="shared" si="5"/>
        <v>0.9222023500597889</v>
      </c>
    </row>
    <row r="145" spans="1:10" ht="25.5" x14ac:dyDescent="0.25">
      <c r="A145" s="135" t="s">
        <v>121</v>
      </c>
      <c r="B145" s="116" t="s">
        <v>1794</v>
      </c>
      <c r="C145" s="116" t="s">
        <v>462</v>
      </c>
      <c r="D145" s="133" t="s">
        <v>1795</v>
      </c>
      <c r="E145" s="116" t="s">
        <v>240</v>
      </c>
      <c r="F145" s="315" t="s">
        <v>4277</v>
      </c>
      <c r="G145" s="153" t="s">
        <v>4392</v>
      </c>
      <c r="H145" s="356">
        <v>3426.36</v>
      </c>
      <c r="I145" s="152">
        <f t="shared" si="4"/>
        <v>9.3336497687478484E-4</v>
      </c>
      <c r="J145" s="414">
        <f t="shared" si="5"/>
        <v>0.9231357150366637</v>
      </c>
    </row>
    <row r="146" spans="1:10" ht="25.5" x14ac:dyDescent="0.25">
      <c r="A146" s="135" t="s">
        <v>121</v>
      </c>
      <c r="B146" s="116" t="s">
        <v>1780</v>
      </c>
      <c r="C146" s="116" t="s">
        <v>229</v>
      </c>
      <c r="D146" s="133" t="s">
        <v>1781</v>
      </c>
      <c r="E146" s="116" t="s">
        <v>240</v>
      </c>
      <c r="F146" s="315" t="s">
        <v>2100</v>
      </c>
      <c r="G146" s="153" t="s">
        <v>4393</v>
      </c>
      <c r="H146" s="356">
        <v>3378.16</v>
      </c>
      <c r="I146" s="152">
        <f t="shared" si="4"/>
        <v>9.2023495204220313E-4</v>
      </c>
      <c r="J146" s="414">
        <f t="shared" si="5"/>
        <v>0.92405594998870588</v>
      </c>
    </row>
    <row r="147" spans="1:10" ht="25.5" x14ac:dyDescent="0.25">
      <c r="A147" s="135" t="s">
        <v>121</v>
      </c>
      <c r="B147" s="116" t="s">
        <v>910</v>
      </c>
      <c r="C147" s="116" t="s">
        <v>462</v>
      </c>
      <c r="D147" s="133" t="s">
        <v>911</v>
      </c>
      <c r="E147" s="116" t="s">
        <v>292</v>
      </c>
      <c r="F147" s="315" t="s">
        <v>4394</v>
      </c>
      <c r="G147" s="153" t="s">
        <v>2101</v>
      </c>
      <c r="H147" s="356">
        <v>3372.55</v>
      </c>
      <c r="I147" s="152">
        <f t="shared" si="4"/>
        <v>9.1870674790712472E-4</v>
      </c>
      <c r="J147" s="414">
        <f t="shared" si="5"/>
        <v>0.92497465673661305</v>
      </c>
    </row>
    <row r="148" spans="1:10" ht="25.5" x14ac:dyDescent="0.25">
      <c r="A148" s="135" t="s">
        <v>121</v>
      </c>
      <c r="B148" s="116" t="s">
        <v>1946</v>
      </c>
      <c r="C148" s="116" t="s">
        <v>229</v>
      </c>
      <c r="D148" s="133" t="s">
        <v>1947</v>
      </c>
      <c r="E148" s="116" t="s">
        <v>628</v>
      </c>
      <c r="F148" s="315" t="s">
        <v>2102</v>
      </c>
      <c r="G148" s="153" t="s">
        <v>4395</v>
      </c>
      <c r="H148" s="356">
        <v>3370.41</v>
      </c>
      <c r="I148" s="152">
        <f t="shared" si="4"/>
        <v>9.1812379659713035E-4</v>
      </c>
      <c r="J148" s="414">
        <f t="shared" si="5"/>
        <v>0.92589278053321022</v>
      </c>
    </row>
    <row r="149" spans="1:10" x14ac:dyDescent="0.25">
      <c r="A149" s="135" t="s">
        <v>121</v>
      </c>
      <c r="B149" s="116" t="s">
        <v>1344</v>
      </c>
      <c r="C149" s="116" t="s">
        <v>229</v>
      </c>
      <c r="D149" s="133" t="s">
        <v>1345</v>
      </c>
      <c r="E149" s="116" t="s">
        <v>268</v>
      </c>
      <c r="F149" s="315" t="s">
        <v>4396</v>
      </c>
      <c r="G149" s="153" t="s">
        <v>4397</v>
      </c>
      <c r="H149" s="356">
        <v>3346.92</v>
      </c>
      <c r="I149" s="152">
        <f t="shared" si="4"/>
        <v>9.1172495254490335E-4</v>
      </c>
      <c r="J149" s="414">
        <f t="shared" si="5"/>
        <v>0.9268045054857551</v>
      </c>
    </row>
    <row r="150" spans="1:10" ht="38.25" x14ac:dyDescent="0.25">
      <c r="A150" s="135" t="s">
        <v>121</v>
      </c>
      <c r="B150" s="116" t="s">
        <v>1581</v>
      </c>
      <c r="C150" s="116" t="s">
        <v>238</v>
      </c>
      <c r="D150" s="133" t="s">
        <v>1582</v>
      </c>
      <c r="E150" s="116" t="s">
        <v>628</v>
      </c>
      <c r="F150" s="315" t="s">
        <v>4320</v>
      </c>
      <c r="G150" s="153" t="s">
        <v>4398</v>
      </c>
      <c r="H150" s="356">
        <v>3320.4</v>
      </c>
      <c r="I150" s="152">
        <f t="shared" si="4"/>
        <v>9.0450071481544135E-4</v>
      </c>
      <c r="J150" s="414">
        <f t="shared" si="5"/>
        <v>0.92770900620057051</v>
      </c>
    </row>
    <row r="151" spans="1:10" x14ac:dyDescent="0.25">
      <c r="A151" s="135" t="s">
        <v>121</v>
      </c>
      <c r="B151" s="116" t="s">
        <v>1472</v>
      </c>
      <c r="C151" s="116" t="s">
        <v>229</v>
      </c>
      <c r="D151" s="133" t="s">
        <v>1473</v>
      </c>
      <c r="E151" s="116" t="s">
        <v>628</v>
      </c>
      <c r="F151" s="315" t="s">
        <v>4399</v>
      </c>
      <c r="G151" s="153" t="s">
        <v>4400</v>
      </c>
      <c r="H151" s="356">
        <v>3301.63</v>
      </c>
      <c r="I151" s="152">
        <f t="shared" si="4"/>
        <v>8.9938763253105225E-4</v>
      </c>
      <c r="J151" s="414">
        <f t="shared" si="5"/>
        <v>0.92860839383310156</v>
      </c>
    </row>
    <row r="152" spans="1:10" ht="25.5" x14ac:dyDescent="0.25">
      <c r="A152" s="135" t="s">
        <v>121</v>
      </c>
      <c r="B152" s="116" t="s">
        <v>1353</v>
      </c>
      <c r="C152" s="116" t="s">
        <v>462</v>
      </c>
      <c r="D152" s="133" t="s">
        <v>1354</v>
      </c>
      <c r="E152" s="116" t="s">
        <v>268</v>
      </c>
      <c r="F152" s="315" t="s">
        <v>4401</v>
      </c>
      <c r="G152" s="153" t="s">
        <v>4402</v>
      </c>
      <c r="H152" s="356">
        <v>3233.16</v>
      </c>
      <c r="I152" s="152">
        <f t="shared" si="4"/>
        <v>8.8073591468277679E-4</v>
      </c>
      <c r="J152" s="414">
        <f t="shared" si="5"/>
        <v>0.9294891297477843</v>
      </c>
    </row>
    <row r="153" spans="1:10" ht="38.25" x14ac:dyDescent="0.25">
      <c r="A153" s="135" t="s">
        <v>121</v>
      </c>
      <c r="B153" s="116" t="s">
        <v>1818</v>
      </c>
      <c r="C153" s="116" t="s">
        <v>434</v>
      </c>
      <c r="D153" s="133" t="s">
        <v>1819</v>
      </c>
      <c r="E153" s="116" t="s">
        <v>628</v>
      </c>
      <c r="F153" s="315" t="s">
        <v>2103</v>
      </c>
      <c r="G153" s="153" t="s">
        <v>4403</v>
      </c>
      <c r="H153" s="356">
        <v>3177.88</v>
      </c>
      <c r="I153" s="152">
        <f t="shared" si="4"/>
        <v>8.6567724719843839E-4</v>
      </c>
      <c r="J153" s="414">
        <f t="shared" si="5"/>
        <v>0.93035480699498274</v>
      </c>
    </row>
    <row r="154" spans="1:10" x14ac:dyDescent="0.25">
      <c r="A154" s="135" t="s">
        <v>121</v>
      </c>
      <c r="B154" s="116" t="s">
        <v>1734</v>
      </c>
      <c r="C154" s="116" t="s">
        <v>229</v>
      </c>
      <c r="D154" s="133" t="s">
        <v>1735</v>
      </c>
      <c r="E154" s="116" t="s">
        <v>240</v>
      </c>
      <c r="F154" s="315" t="s">
        <v>2104</v>
      </c>
      <c r="G154" s="153" t="s">
        <v>4404</v>
      </c>
      <c r="H154" s="356">
        <v>3167.14</v>
      </c>
      <c r="I154" s="152">
        <f t="shared" si="4"/>
        <v>8.6275159436229878E-4</v>
      </c>
      <c r="J154" s="414">
        <f t="shared" si="5"/>
        <v>0.93121755858934507</v>
      </c>
    </row>
    <row r="155" spans="1:10" ht="25.5" x14ac:dyDescent="0.25">
      <c r="A155" s="135" t="s">
        <v>121</v>
      </c>
      <c r="B155" s="116" t="s">
        <v>883</v>
      </c>
      <c r="C155" s="116" t="s">
        <v>462</v>
      </c>
      <c r="D155" s="133" t="s">
        <v>884</v>
      </c>
      <c r="E155" s="116" t="s">
        <v>292</v>
      </c>
      <c r="F155" s="315" t="s">
        <v>4405</v>
      </c>
      <c r="G155" s="153" t="s">
        <v>2105</v>
      </c>
      <c r="H155" s="356">
        <v>3130.75</v>
      </c>
      <c r="I155" s="152">
        <f t="shared" si="4"/>
        <v>8.5283869802085387E-4</v>
      </c>
      <c r="J155" s="414">
        <f t="shared" si="5"/>
        <v>0.93207039728736596</v>
      </c>
    </row>
    <row r="156" spans="1:10" x14ac:dyDescent="0.25">
      <c r="A156" s="135" t="s">
        <v>121</v>
      </c>
      <c r="B156" s="116" t="s">
        <v>1862</v>
      </c>
      <c r="C156" s="116" t="s">
        <v>229</v>
      </c>
      <c r="D156" s="133" t="s">
        <v>1863</v>
      </c>
      <c r="E156" s="116" t="s">
        <v>240</v>
      </c>
      <c r="F156" s="315" t="s">
        <v>4406</v>
      </c>
      <c r="G156" s="153" t="s">
        <v>4407</v>
      </c>
      <c r="H156" s="356">
        <v>3094.28</v>
      </c>
      <c r="I156" s="152">
        <f t="shared" si="4"/>
        <v>8.4290400910707263E-4</v>
      </c>
      <c r="J156" s="414">
        <f t="shared" si="5"/>
        <v>0.93291330129647299</v>
      </c>
    </row>
    <row r="157" spans="1:10" x14ac:dyDescent="0.25">
      <c r="A157" s="135" t="s">
        <v>121</v>
      </c>
      <c r="B157" s="116" t="s">
        <v>1148</v>
      </c>
      <c r="C157" s="116" t="s">
        <v>229</v>
      </c>
      <c r="D157" s="133" t="s">
        <v>1149</v>
      </c>
      <c r="E157" s="116" t="s">
        <v>628</v>
      </c>
      <c r="F157" s="315" t="s">
        <v>4408</v>
      </c>
      <c r="G157" s="153" t="s">
        <v>4409</v>
      </c>
      <c r="H157" s="356">
        <v>3076.31</v>
      </c>
      <c r="I157" s="152">
        <f t="shared" si="4"/>
        <v>8.3800885254604581E-4</v>
      </c>
      <c r="J157" s="414">
        <f t="shared" si="5"/>
        <v>0.93375131014901902</v>
      </c>
    </row>
    <row r="158" spans="1:10" ht="25.5" x14ac:dyDescent="0.25">
      <c r="A158" s="135" t="s">
        <v>121</v>
      </c>
      <c r="B158" s="116" t="s">
        <v>333</v>
      </c>
      <c r="C158" s="116" t="s">
        <v>229</v>
      </c>
      <c r="D158" s="133" t="s">
        <v>334</v>
      </c>
      <c r="E158" s="116" t="s">
        <v>284</v>
      </c>
      <c r="F158" s="315" t="s">
        <v>4923</v>
      </c>
      <c r="G158" s="153" t="s">
        <v>4410</v>
      </c>
      <c r="H158" s="356">
        <v>3059.16</v>
      </c>
      <c r="I158" s="152">
        <f t="shared" si="4"/>
        <v>8.3333706985146529E-4</v>
      </c>
      <c r="J158" s="414">
        <f t="shared" si="5"/>
        <v>0.93458464721887047</v>
      </c>
    </row>
    <row r="159" spans="1:10" x14ac:dyDescent="0.25">
      <c r="A159" s="135" t="s">
        <v>121</v>
      </c>
      <c r="B159" s="116" t="s">
        <v>1743</v>
      </c>
      <c r="C159" s="116" t="s">
        <v>229</v>
      </c>
      <c r="D159" s="133" t="s">
        <v>1744</v>
      </c>
      <c r="E159" s="116" t="s">
        <v>292</v>
      </c>
      <c r="F159" s="315" t="s">
        <v>2106</v>
      </c>
      <c r="G159" s="153" t="s">
        <v>4411</v>
      </c>
      <c r="H159" s="356">
        <v>3016.51</v>
      </c>
      <c r="I159" s="152">
        <f t="shared" si="4"/>
        <v>8.2171890472471001E-4</v>
      </c>
      <c r="J159" s="414">
        <f t="shared" si="5"/>
        <v>0.93540636612359518</v>
      </c>
    </row>
    <row r="160" spans="1:10" x14ac:dyDescent="0.25">
      <c r="A160" s="135" t="s">
        <v>121</v>
      </c>
      <c r="B160" s="116" t="s">
        <v>285</v>
      </c>
      <c r="C160" s="116" t="s">
        <v>229</v>
      </c>
      <c r="D160" s="133" t="s">
        <v>286</v>
      </c>
      <c r="E160" s="116" t="s">
        <v>284</v>
      </c>
      <c r="F160" s="315" t="s">
        <v>2098</v>
      </c>
      <c r="G160" s="153" t="s">
        <v>4412</v>
      </c>
      <c r="H160" s="356">
        <v>3001.41</v>
      </c>
      <c r="I160" s="152">
        <f t="shared" si="4"/>
        <v>8.1760555669624553E-4</v>
      </c>
      <c r="J160" s="414">
        <f t="shared" si="5"/>
        <v>0.93622397168029148</v>
      </c>
    </row>
    <row r="161" spans="1:10" ht="25.5" x14ac:dyDescent="0.25">
      <c r="A161" s="135" t="s">
        <v>121</v>
      </c>
      <c r="B161" s="116" t="s">
        <v>587</v>
      </c>
      <c r="C161" s="116" t="s">
        <v>462</v>
      </c>
      <c r="D161" s="133" t="s">
        <v>588</v>
      </c>
      <c r="E161" s="116" t="s">
        <v>268</v>
      </c>
      <c r="F161" s="315" t="s">
        <v>4413</v>
      </c>
      <c r="G161" s="153" t="s">
        <v>4414</v>
      </c>
      <c r="H161" s="356">
        <v>2993.02</v>
      </c>
      <c r="I161" s="152">
        <f t="shared" si="4"/>
        <v>8.153200606724829E-4</v>
      </c>
      <c r="J161" s="414">
        <f t="shared" si="5"/>
        <v>0.93703929174096401</v>
      </c>
    </row>
    <row r="162" spans="1:10" ht="25.5" x14ac:dyDescent="0.25">
      <c r="A162" s="135" t="s">
        <v>121</v>
      </c>
      <c r="B162" s="116" t="s">
        <v>880</v>
      </c>
      <c r="C162" s="116" t="s">
        <v>462</v>
      </c>
      <c r="D162" s="133" t="s">
        <v>881</v>
      </c>
      <c r="E162" s="116" t="s">
        <v>292</v>
      </c>
      <c r="F162" s="315" t="s">
        <v>4415</v>
      </c>
      <c r="G162" s="153" t="s">
        <v>2107</v>
      </c>
      <c r="H162" s="356">
        <v>2977.35</v>
      </c>
      <c r="I162" s="152">
        <f t="shared" si="4"/>
        <v>8.1105144056612278E-4</v>
      </c>
      <c r="J162" s="414">
        <f t="shared" si="5"/>
        <v>0.93785034318153015</v>
      </c>
    </row>
    <row r="163" spans="1:10" ht="38.25" x14ac:dyDescent="0.25">
      <c r="A163" s="135" t="s">
        <v>121</v>
      </c>
      <c r="B163" s="116" t="s">
        <v>942</v>
      </c>
      <c r="C163" s="116" t="s">
        <v>434</v>
      </c>
      <c r="D163" s="133" t="s">
        <v>943</v>
      </c>
      <c r="E163" s="116" t="s">
        <v>428</v>
      </c>
      <c r="F163" s="315" t="s">
        <v>4416</v>
      </c>
      <c r="G163" s="153" t="s">
        <v>4417</v>
      </c>
      <c r="H163" s="356">
        <v>2889.88</v>
      </c>
      <c r="I163" s="152">
        <f t="shared" si="4"/>
        <v>7.8722398678799169E-4</v>
      </c>
      <c r="J163" s="414">
        <f t="shared" si="5"/>
        <v>0.93863756716831814</v>
      </c>
    </row>
    <row r="164" spans="1:10" ht="38.25" x14ac:dyDescent="0.25">
      <c r="A164" s="135" t="s">
        <v>121</v>
      </c>
      <c r="B164" s="116" t="s">
        <v>1680</v>
      </c>
      <c r="C164" s="116" t="s">
        <v>434</v>
      </c>
      <c r="D164" s="133" t="s">
        <v>1681</v>
      </c>
      <c r="E164" s="116" t="s">
        <v>428</v>
      </c>
      <c r="F164" s="315" t="s">
        <v>4418</v>
      </c>
      <c r="G164" s="153" t="s">
        <v>4419</v>
      </c>
      <c r="H164" s="356">
        <v>2885.12</v>
      </c>
      <c r="I164" s="152">
        <f t="shared" si="4"/>
        <v>7.8592732873398563E-4</v>
      </c>
      <c r="J164" s="414">
        <f t="shared" si="5"/>
        <v>0.93942349449705209</v>
      </c>
    </row>
    <row r="165" spans="1:10" x14ac:dyDescent="0.25">
      <c r="A165" s="135" t="s">
        <v>121</v>
      </c>
      <c r="B165" s="116" t="s">
        <v>387</v>
      </c>
      <c r="C165" s="116" t="s">
        <v>229</v>
      </c>
      <c r="D165" s="133" t="s">
        <v>388</v>
      </c>
      <c r="E165" s="116" t="s">
        <v>240</v>
      </c>
      <c r="F165" s="315" t="s">
        <v>4420</v>
      </c>
      <c r="G165" s="153" t="s">
        <v>4421</v>
      </c>
      <c r="H165" s="356">
        <v>2876.98</v>
      </c>
      <c r="I165" s="152">
        <f t="shared" si="4"/>
        <v>7.8370993449877377E-4</v>
      </c>
      <c r="J165" s="414">
        <f t="shared" si="5"/>
        <v>0.94020720443155081</v>
      </c>
    </row>
    <row r="166" spans="1:10" ht="38.25" x14ac:dyDescent="0.25">
      <c r="A166" s="135" t="s">
        <v>121</v>
      </c>
      <c r="B166" s="116" t="s">
        <v>1522</v>
      </c>
      <c r="C166" s="116" t="s">
        <v>434</v>
      </c>
      <c r="D166" s="133" t="s">
        <v>1523</v>
      </c>
      <c r="E166" s="116" t="s">
        <v>428</v>
      </c>
      <c r="F166" s="315" t="s">
        <v>4223</v>
      </c>
      <c r="G166" s="153" t="s">
        <v>4422</v>
      </c>
      <c r="H166" s="356">
        <v>2876.37</v>
      </c>
      <c r="I166" s="152">
        <f t="shared" si="4"/>
        <v>7.8354376613470997E-4</v>
      </c>
      <c r="J166" s="414">
        <f t="shared" si="5"/>
        <v>0.94099074819768558</v>
      </c>
    </row>
    <row r="167" spans="1:10" ht="25.5" x14ac:dyDescent="0.25">
      <c r="A167" s="135" t="s">
        <v>121</v>
      </c>
      <c r="B167" s="116" t="s">
        <v>437</v>
      </c>
      <c r="C167" s="116" t="s">
        <v>434</v>
      </c>
      <c r="D167" s="133" t="s">
        <v>438</v>
      </c>
      <c r="E167" s="116" t="s">
        <v>428</v>
      </c>
      <c r="F167" s="315" t="s">
        <v>4277</v>
      </c>
      <c r="G167" s="153" t="s">
        <v>4423</v>
      </c>
      <c r="H167" s="356">
        <v>2850.48</v>
      </c>
      <c r="I167" s="152">
        <f t="shared" si="4"/>
        <v>7.7649114491239592E-4</v>
      </c>
      <c r="J167" s="414">
        <f t="shared" si="5"/>
        <v>0.94176723934259798</v>
      </c>
    </row>
    <row r="168" spans="1:10" ht="25.5" x14ac:dyDescent="0.25">
      <c r="A168" s="135" t="s">
        <v>121</v>
      </c>
      <c r="B168" s="116" t="s">
        <v>271</v>
      </c>
      <c r="C168" s="116" t="s">
        <v>229</v>
      </c>
      <c r="D168" s="133" t="s">
        <v>272</v>
      </c>
      <c r="E168" s="116" t="s">
        <v>240</v>
      </c>
      <c r="F168" s="315" t="s">
        <v>4406</v>
      </c>
      <c r="G168" s="153" t="s">
        <v>4424</v>
      </c>
      <c r="H168" s="356">
        <v>2792.78</v>
      </c>
      <c r="I168" s="152">
        <f t="shared" si="4"/>
        <v>7.6077325211488633E-4</v>
      </c>
      <c r="J168" s="414">
        <f t="shared" si="5"/>
        <v>0.94252801259471286</v>
      </c>
    </row>
    <row r="169" spans="1:10" ht="25.5" x14ac:dyDescent="0.25">
      <c r="A169" s="135" t="s">
        <v>121</v>
      </c>
      <c r="B169" s="116" t="s">
        <v>413</v>
      </c>
      <c r="C169" s="116" t="s">
        <v>229</v>
      </c>
      <c r="D169" s="133" t="s">
        <v>414</v>
      </c>
      <c r="E169" s="116" t="s">
        <v>279</v>
      </c>
      <c r="F169" s="315" t="s">
        <v>4425</v>
      </c>
      <c r="G169" s="153" t="s">
        <v>4426</v>
      </c>
      <c r="H169" s="356">
        <v>2761.8</v>
      </c>
      <c r="I169" s="152">
        <f t="shared" si="4"/>
        <v>7.5233407847767923E-4</v>
      </c>
      <c r="J169" s="414">
        <f t="shared" si="5"/>
        <v>0.9432803466731905</v>
      </c>
    </row>
    <row r="170" spans="1:10" ht="25.5" x14ac:dyDescent="0.25">
      <c r="A170" s="135" t="s">
        <v>121</v>
      </c>
      <c r="B170" s="116" t="s">
        <v>405</v>
      </c>
      <c r="C170" s="116" t="s">
        <v>229</v>
      </c>
      <c r="D170" s="133" t="s">
        <v>406</v>
      </c>
      <c r="E170" s="116" t="s">
        <v>360</v>
      </c>
      <c r="F170" s="315" t="s">
        <v>2059</v>
      </c>
      <c r="G170" s="153" t="s">
        <v>4427</v>
      </c>
      <c r="H170" s="356">
        <v>2755.98</v>
      </c>
      <c r="I170" s="152">
        <f t="shared" si="4"/>
        <v>7.507486688402181E-4</v>
      </c>
      <c r="J170" s="414">
        <f t="shared" si="5"/>
        <v>0.94403109534203067</v>
      </c>
    </row>
    <row r="171" spans="1:10" ht="38.25" x14ac:dyDescent="0.25">
      <c r="A171" s="135" t="s">
        <v>121</v>
      </c>
      <c r="B171" s="116" t="s">
        <v>1236</v>
      </c>
      <c r="C171" s="116" t="s">
        <v>434</v>
      </c>
      <c r="D171" s="133" t="s">
        <v>1237</v>
      </c>
      <c r="E171" s="116" t="s">
        <v>428</v>
      </c>
      <c r="F171" s="315" t="s">
        <v>4428</v>
      </c>
      <c r="G171" s="153" t="s">
        <v>4429</v>
      </c>
      <c r="H171" s="356">
        <v>2700.96</v>
      </c>
      <c r="I171" s="152">
        <f t="shared" si="4"/>
        <v>7.3576082721597228E-4</v>
      </c>
      <c r="J171" s="414">
        <f t="shared" si="5"/>
        <v>0.9447668561692466</v>
      </c>
    </row>
    <row r="172" spans="1:10" ht="25.5" x14ac:dyDescent="0.25">
      <c r="A172" s="135" t="s">
        <v>121</v>
      </c>
      <c r="B172" s="116" t="s">
        <v>1350</v>
      </c>
      <c r="C172" s="116" t="s">
        <v>462</v>
      </c>
      <c r="D172" s="133" t="s">
        <v>1351</v>
      </c>
      <c r="E172" s="116" t="s">
        <v>268</v>
      </c>
      <c r="F172" s="315" t="s">
        <v>4401</v>
      </c>
      <c r="G172" s="153" t="s">
        <v>4430</v>
      </c>
      <c r="H172" s="356">
        <v>2685.96</v>
      </c>
      <c r="I172" s="152">
        <f t="shared" si="4"/>
        <v>7.3167471990292826E-4</v>
      </c>
      <c r="J172" s="414">
        <f t="shared" si="5"/>
        <v>0.94549853088914948</v>
      </c>
    </row>
    <row r="173" spans="1:10" ht="38.25" x14ac:dyDescent="0.25">
      <c r="A173" s="135" t="s">
        <v>121</v>
      </c>
      <c r="B173" s="116" t="s">
        <v>1701</v>
      </c>
      <c r="C173" s="116" t="s">
        <v>434</v>
      </c>
      <c r="D173" s="133" t="s">
        <v>1702</v>
      </c>
      <c r="E173" s="116" t="s">
        <v>628</v>
      </c>
      <c r="F173" s="315" t="s">
        <v>2108</v>
      </c>
      <c r="G173" s="153" t="s">
        <v>4431</v>
      </c>
      <c r="H173" s="356">
        <v>2600.1999999999998</v>
      </c>
      <c r="I173" s="152">
        <f t="shared" si="4"/>
        <v>7.0831308235848409E-4</v>
      </c>
      <c r="J173" s="414">
        <f t="shared" si="5"/>
        <v>0.946206843971508</v>
      </c>
    </row>
    <row r="174" spans="1:10" ht="25.5" x14ac:dyDescent="0.25">
      <c r="A174" s="135" t="s">
        <v>121</v>
      </c>
      <c r="B174" s="116" t="s">
        <v>1621</v>
      </c>
      <c r="C174" s="116" t="s">
        <v>294</v>
      </c>
      <c r="D174" s="133" t="s">
        <v>1622</v>
      </c>
      <c r="E174" s="116" t="s">
        <v>240</v>
      </c>
      <c r="F174" s="315" t="s">
        <v>4432</v>
      </c>
      <c r="G174" s="153" t="s">
        <v>4433</v>
      </c>
      <c r="H174" s="356">
        <v>2528.8000000000002</v>
      </c>
      <c r="I174" s="152">
        <f t="shared" si="4"/>
        <v>6.8886321154839421E-4</v>
      </c>
      <c r="J174" s="414">
        <f t="shared" si="5"/>
        <v>0.94689570718305638</v>
      </c>
    </row>
    <row r="175" spans="1:10" x14ac:dyDescent="0.25">
      <c r="A175" s="135" t="s">
        <v>121</v>
      </c>
      <c r="B175" s="116" t="s">
        <v>299</v>
      </c>
      <c r="C175" s="116" t="s">
        <v>229</v>
      </c>
      <c r="D175" s="133" t="s">
        <v>300</v>
      </c>
      <c r="E175" s="116" t="s">
        <v>284</v>
      </c>
      <c r="F175" s="315" t="s">
        <v>4434</v>
      </c>
      <c r="G175" s="153" t="s">
        <v>4435</v>
      </c>
      <c r="H175" s="356">
        <v>2516.3200000000002</v>
      </c>
      <c r="I175" s="152">
        <f t="shared" si="4"/>
        <v>6.8546357026394152E-4</v>
      </c>
      <c r="J175" s="414">
        <f t="shared" si="5"/>
        <v>0.94758117075332027</v>
      </c>
    </row>
    <row r="176" spans="1:10" ht="38.25" x14ac:dyDescent="0.25">
      <c r="A176" s="135" t="s">
        <v>121</v>
      </c>
      <c r="B176" s="116" t="s">
        <v>1641</v>
      </c>
      <c r="C176" s="116" t="s">
        <v>434</v>
      </c>
      <c r="D176" s="133" t="s">
        <v>1642</v>
      </c>
      <c r="E176" s="116" t="s">
        <v>628</v>
      </c>
      <c r="F176" s="315" t="s">
        <v>4436</v>
      </c>
      <c r="G176" s="153" t="s">
        <v>4437</v>
      </c>
      <c r="H176" s="356">
        <v>2447.25</v>
      </c>
      <c r="I176" s="152">
        <f t="shared" si="4"/>
        <v>6.6664840812314448E-4</v>
      </c>
      <c r="J176" s="414">
        <f t="shared" si="5"/>
        <v>0.94824781916144341</v>
      </c>
    </row>
    <row r="177" spans="1:10" ht="38.25" x14ac:dyDescent="0.25">
      <c r="A177" s="135" t="s">
        <v>121</v>
      </c>
      <c r="B177" s="116" t="s">
        <v>1421</v>
      </c>
      <c r="C177" s="116" t="s">
        <v>1163</v>
      </c>
      <c r="D177" s="133" t="s">
        <v>1422</v>
      </c>
      <c r="E177" s="116" t="s">
        <v>428</v>
      </c>
      <c r="F177" s="315" t="s">
        <v>4394</v>
      </c>
      <c r="G177" s="153" t="s">
        <v>4438</v>
      </c>
      <c r="H177" s="356">
        <v>2328.6</v>
      </c>
      <c r="I177" s="152">
        <f t="shared" si="4"/>
        <v>6.3432729927696558E-4</v>
      </c>
      <c r="J177" s="414">
        <f t="shared" si="5"/>
        <v>0.94888214646072033</v>
      </c>
    </row>
    <row r="178" spans="1:10" ht="25.5" x14ac:dyDescent="0.25">
      <c r="A178" s="135" t="s">
        <v>121</v>
      </c>
      <c r="B178" s="116" t="s">
        <v>1771</v>
      </c>
      <c r="C178" s="116" t="s">
        <v>890</v>
      </c>
      <c r="D178" s="133" t="s">
        <v>1772</v>
      </c>
      <c r="E178" s="116" t="s">
        <v>240</v>
      </c>
      <c r="F178" s="315" t="s">
        <v>2109</v>
      </c>
      <c r="G178" s="153" t="s">
        <v>4439</v>
      </c>
      <c r="H178" s="356">
        <v>2241.15</v>
      </c>
      <c r="I178" s="152">
        <f t="shared" si="4"/>
        <v>6.1050529364191863E-4</v>
      </c>
      <c r="J178" s="414">
        <f t="shared" si="5"/>
        <v>0.94949265175436226</v>
      </c>
    </row>
    <row r="179" spans="1:10" x14ac:dyDescent="0.25">
      <c r="A179" s="135" t="s">
        <v>121</v>
      </c>
      <c r="B179" s="116" t="s">
        <v>475</v>
      </c>
      <c r="C179" s="116" t="s">
        <v>229</v>
      </c>
      <c r="D179" s="133" t="s">
        <v>476</v>
      </c>
      <c r="E179" s="116" t="s">
        <v>279</v>
      </c>
      <c r="F179" s="315" t="s">
        <v>4277</v>
      </c>
      <c r="G179" s="153" t="s">
        <v>4440</v>
      </c>
      <c r="H179" s="356">
        <v>2204.6999999999998</v>
      </c>
      <c r="I179" s="152">
        <f t="shared" si="4"/>
        <v>6.0057605287122131E-4</v>
      </c>
      <c r="J179" s="414">
        <f t="shared" si="5"/>
        <v>0.95009322780723349</v>
      </c>
    </row>
    <row r="180" spans="1:10" ht="38.25" x14ac:dyDescent="0.25">
      <c r="A180" s="135" t="s">
        <v>121</v>
      </c>
      <c r="B180" s="116" t="s">
        <v>1593</v>
      </c>
      <c r="C180" s="116" t="s">
        <v>434</v>
      </c>
      <c r="D180" s="133" t="s">
        <v>1594</v>
      </c>
      <c r="E180" s="116" t="s">
        <v>628</v>
      </c>
      <c r="F180" s="315" t="s">
        <v>4441</v>
      </c>
      <c r="G180" s="153" t="s">
        <v>4442</v>
      </c>
      <c r="H180" s="356">
        <v>2115.4</v>
      </c>
      <c r="I180" s="152">
        <f t="shared" si="4"/>
        <v>5.7625009400089891E-4</v>
      </c>
      <c r="J180" s="414">
        <f t="shared" si="5"/>
        <v>0.95066947790123435</v>
      </c>
    </row>
    <row r="181" spans="1:10" x14ac:dyDescent="0.25">
      <c r="A181" s="135" t="s">
        <v>121</v>
      </c>
      <c r="B181" s="116" t="s">
        <v>553</v>
      </c>
      <c r="C181" s="116" t="s">
        <v>229</v>
      </c>
      <c r="D181" s="133" t="s">
        <v>554</v>
      </c>
      <c r="E181" s="116" t="s">
        <v>292</v>
      </c>
      <c r="F181" s="315" t="s">
        <v>4443</v>
      </c>
      <c r="G181" s="153" t="s">
        <v>4444</v>
      </c>
      <c r="H181" s="356">
        <v>2107.86</v>
      </c>
      <c r="I181" s="152">
        <f t="shared" si="4"/>
        <v>5.7419614405820874E-4</v>
      </c>
      <c r="J181" s="414">
        <f t="shared" si="5"/>
        <v>0.95124367404529253</v>
      </c>
    </row>
    <row r="182" spans="1:10" ht="25.5" x14ac:dyDescent="0.25">
      <c r="A182" s="135" t="s">
        <v>121</v>
      </c>
      <c r="B182" s="116" t="s">
        <v>1555</v>
      </c>
      <c r="C182" s="116" t="s">
        <v>660</v>
      </c>
      <c r="D182" s="133" t="s">
        <v>1556</v>
      </c>
      <c r="E182" s="116" t="s">
        <v>428</v>
      </c>
      <c r="F182" s="315" t="s">
        <v>4445</v>
      </c>
      <c r="G182" s="153" t="s">
        <v>4446</v>
      </c>
      <c r="H182" s="356">
        <v>2104.3200000000002</v>
      </c>
      <c r="I182" s="152">
        <f t="shared" si="4"/>
        <v>5.732318227323304E-4</v>
      </c>
      <c r="J182" s="414">
        <f t="shared" si="5"/>
        <v>0.95181690586802481</v>
      </c>
    </row>
    <row r="183" spans="1:10" x14ac:dyDescent="0.25">
      <c r="A183" s="135" t="s">
        <v>121</v>
      </c>
      <c r="B183" s="116" t="s">
        <v>1029</v>
      </c>
      <c r="C183" s="116" t="s">
        <v>229</v>
      </c>
      <c r="D183" s="133" t="s">
        <v>1030</v>
      </c>
      <c r="E183" s="116" t="s">
        <v>279</v>
      </c>
      <c r="F183" s="315" t="s">
        <v>4394</v>
      </c>
      <c r="G183" s="153" t="s">
        <v>4447</v>
      </c>
      <c r="H183" s="356">
        <v>2099.75</v>
      </c>
      <c r="I183" s="152">
        <f t="shared" si="4"/>
        <v>5.7198692203762282E-4</v>
      </c>
      <c r="J183" s="414">
        <f t="shared" si="5"/>
        <v>0.95238889279006245</v>
      </c>
    </row>
    <row r="184" spans="1:10" x14ac:dyDescent="0.25">
      <c r="A184" s="135" t="s">
        <v>121</v>
      </c>
      <c r="B184" s="116" t="s">
        <v>287</v>
      </c>
      <c r="C184" s="116" t="s">
        <v>229</v>
      </c>
      <c r="D184" s="133" t="s">
        <v>288</v>
      </c>
      <c r="E184" s="116" t="s">
        <v>289</v>
      </c>
      <c r="F184" s="315" t="s">
        <v>2110</v>
      </c>
      <c r="G184" s="153" t="s">
        <v>2111</v>
      </c>
      <c r="H184" s="356">
        <v>2096.0500000000002</v>
      </c>
      <c r="I184" s="152">
        <f t="shared" si="4"/>
        <v>5.7097901556707204E-4</v>
      </c>
      <c r="J184" s="414">
        <f t="shared" si="5"/>
        <v>0.95295987180562947</v>
      </c>
    </row>
    <row r="185" spans="1:10" x14ac:dyDescent="0.25">
      <c r="A185" s="135" t="s">
        <v>121</v>
      </c>
      <c r="B185" s="116" t="s">
        <v>349</v>
      </c>
      <c r="C185" s="116" t="s">
        <v>229</v>
      </c>
      <c r="D185" s="133" t="s">
        <v>350</v>
      </c>
      <c r="E185" s="116" t="s">
        <v>284</v>
      </c>
      <c r="F185" s="315" t="s">
        <v>4448</v>
      </c>
      <c r="G185" s="153" t="s">
        <v>4449</v>
      </c>
      <c r="H185" s="356">
        <v>2092.79</v>
      </c>
      <c r="I185" s="152">
        <f t="shared" si="4"/>
        <v>5.7009096824437041E-4</v>
      </c>
      <c r="J185" s="414">
        <f t="shared" si="5"/>
        <v>0.95352996277387381</v>
      </c>
    </row>
    <row r="186" spans="1:10" x14ac:dyDescent="0.25">
      <c r="A186" s="135" t="s">
        <v>121</v>
      </c>
      <c r="B186" s="116" t="s">
        <v>1002</v>
      </c>
      <c r="C186" s="116" t="s">
        <v>229</v>
      </c>
      <c r="D186" s="133" t="s">
        <v>1003</v>
      </c>
      <c r="E186" s="116" t="s">
        <v>628</v>
      </c>
      <c r="F186" s="315" t="s">
        <v>4450</v>
      </c>
      <c r="G186" s="153" t="s">
        <v>4451</v>
      </c>
      <c r="H186" s="356">
        <v>2091.9</v>
      </c>
      <c r="I186" s="152">
        <f t="shared" si="4"/>
        <v>5.6984852587712979E-4</v>
      </c>
      <c r="J186" s="414">
        <f t="shared" si="5"/>
        <v>0.95409981129975097</v>
      </c>
    </row>
    <row r="187" spans="1:10" x14ac:dyDescent="0.25">
      <c r="A187" s="135" t="s">
        <v>121</v>
      </c>
      <c r="B187" s="116" t="s">
        <v>493</v>
      </c>
      <c r="C187" s="116" t="s">
        <v>229</v>
      </c>
      <c r="D187" s="133" t="s">
        <v>494</v>
      </c>
      <c r="E187" s="116" t="s">
        <v>279</v>
      </c>
      <c r="F187" s="315" t="s">
        <v>4452</v>
      </c>
      <c r="G187" s="153" t="s">
        <v>4453</v>
      </c>
      <c r="H187" s="356">
        <v>2087.04</v>
      </c>
      <c r="I187" s="152">
        <f t="shared" si="4"/>
        <v>5.6852462710770349E-4</v>
      </c>
      <c r="J187" s="414">
        <f t="shared" si="5"/>
        <v>0.95466833592685862</v>
      </c>
    </row>
    <row r="188" spans="1:10" x14ac:dyDescent="0.25">
      <c r="A188" s="135" t="s">
        <v>121</v>
      </c>
      <c r="B188" s="116" t="s">
        <v>2008</v>
      </c>
      <c r="C188" s="116" t="s">
        <v>229</v>
      </c>
      <c r="D188" s="133" t="s">
        <v>2009</v>
      </c>
      <c r="E188" s="116" t="s">
        <v>284</v>
      </c>
      <c r="F188" s="315" t="s">
        <v>2112</v>
      </c>
      <c r="G188" s="153" t="s">
        <v>4454</v>
      </c>
      <c r="H188" s="356">
        <v>2077.7800000000002</v>
      </c>
      <c r="I188" s="152">
        <f t="shared" si="4"/>
        <v>5.6600213685978438E-4</v>
      </c>
      <c r="J188" s="414">
        <f t="shared" si="5"/>
        <v>0.95523433806371838</v>
      </c>
    </row>
    <row r="189" spans="1:10" ht="25.5" x14ac:dyDescent="0.25">
      <c r="A189" s="135" t="s">
        <v>121</v>
      </c>
      <c r="B189" s="116" t="s">
        <v>1114</v>
      </c>
      <c r="C189" s="116" t="s">
        <v>462</v>
      </c>
      <c r="D189" s="133" t="s">
        <v>1115</v>
      </c>
      <c r="E189" s="116" t="s">
        <v>292</v>
      </c>
      <c r="F189" s="315" t="s">
        <v>4455</v>
      </c>
      <c r="G189" s="153" t="s">
        <v>4456</v>
      </c>
      <c r="H189" s="356">
        <v>2048.1799999999998</v>
      </c>
      <c r="I189" s="152">
        <f t="shared" si="4"/>
        <v>5.5793888509537721E-4</v>
      </c>
      <c r="J189" s="414">
        <f t="shared" si="5"/>
        <v>0.95579227694881375</v>
      </c>
    </row>
    <row r="190" spans="1:10" ht="25.5" x14ac:dyDescent="0.25">
      <c r="A190" s="135" t="s">
        <v>121</v>
      </c>
      <c r="B190" s="116" t="s">
        <v>921</v>
      </c>
      <c r="C190" s="116" t="s">
        <v>229</v>
      </c>
      <c r="D190" s="133" t="s">
        <v>922</v>
      </c>
      <c r="E190" s="116" t="s">
        <v>279</v>
      </c>
      <c r="F190" s="315" t="s">
        <v>4240</v>
      </c>
      <c r="G190" s="153" t="s">
        <v>4457</v>
      </c>
      <c r="H190" s="356">
        <v>2034.42</v>
      </c>
      <c r="I190" s="152">
        <f t="shared" si="4"/>
        <v>5.5419056265354483E-4</v>
      </c>
      <c r="J190" s="414">
        <f t="shared" si="5"/>
        <v>0.95634646751146724</v>
      </c>
    </row>
    <row r="191" spans="1:10" x14ac:dyDescent="0.25">
      <c r="A191" s="135" t="s">
        <v>121</v>
      </c>
      <c r="B191" s="116" t="s">
        <v>1076</v>
      </c>
      <c r="C191" s="116" t="s">
        <v>229</v>
      </c>
      <c r="D191" s="133" t="s">
        <v>1077</v>
      </c>
      <c r="E191" s="116" t="s">
        <v>628</v>
      </c>
      <c r="F191" s="315" t="s">
        <v>4458</v>
      </c>
      <c r="G191" s="153" t="s">
        <v>4459</v>
      </c>
      <c r="H191" s="356">
        <v>2032.74</v>
      </c>
      <c r="I191" s="152">
        <f t="shared" si="4"/>
        <v>5.5373291863448383E-4</v>
      </c>
      <c r="J191" s="414">
        <f t="shared" si="5"/>
        <v>0.95690020043010171</v>
      </c>
    </row>
    <row r="192" spans="1:10" ht="25.5" x14ac:dyDescent="0.25">
      <c r="A192" s="135" t="s">
        <v>121</v>
      </c>
      <c r="B192" s="116" t="s">
        <v>1860</v>
      </c>
      <c r="C192" s="116" t="s">
        <v>238</v>
      </c>
      <c r="D192" s="133" t="s">
        <v>1861</v>
      </c>
      <c r="E192" s="116" t="s">
        <v>292</v>
      </c>
      <c r="F192" s="315" t="s">
        <v>2113</v>
      </c>
      <c r="G192" s="153" t="s">
        <v>2114</v>
      </c>
      <c r="H192" s="356">
        <v>2024.39</v>
      </c>
      <c r="I192" s="152">
        <f t="shared" si="4"/>
        <v>5.5145831889688937E-4</v>
      </c>
      <c r="J192" s="414">
        <f t="shared" si="5"/>
        <v>0.95745165874899862</v>
      </c>
    </row>
    <row r="193" spans="1:10" x14ac:dyDescent="0.25">
      <c r="A193" s="135" t="s">
        <v>121</v>
      </c>
      <c r="B193" s="116" t="s">
        <v>1175</v>
      </c>
      <c r="C193" s="116" t="s">
        <v>229</v>
      </c>
      <c r="D193" s="133" t="s">
        <v>1176</v>
      </c>
      <c r="E193" s="116" t="s">
        <v>279</v>
      </c>
      <c r="F193" s="315" t="s">
        <v>4460</v>
      </c>
      <c r="G193" s="153" t="s">
        <v>4461</v>
      </c>
      <c r="H193" s="356">
        <v>2014.32</v>
      </c>
      <c r="I193" s="152">
        <f t="shared" si="4"/>
        <v>5.4871517885406575E-4</v>
      </c>
      <c r="J193" s="414">
        <f t="shared" si="5"/>
        <v>0.95800037392785264</v>
      </c>
    </row>
    <row r="194" spans="1:10" ht="25.5" x14ac:dyDescent="0.25">
      <c r="A194" s="135" t="s">
        <v>121</v>
      </c>
      <c r="B194" s="116" t="s">
        <v>904</v>
      </c>
      <c r="C194" s="116" t="s">
        <v>890</v>
      </c>
      <c r="D194" s="133" t="s">
        <v>905</v>
      </c>
      <c r="E194" s="116" t="s">
        <v>284</v>
      </c>
      <c r="F194" s="315" t="s">
        <v>2115</v>
      </c>
      <c r="G194" s="153" t="s">
        <v>4462</v>
      </c>
      <c r="H194" s="356">
        <v>1969.45</v>
      </c>
      <c r="I194" s="152">
        <f t="shared" si="4"/>
        <v>5.3649226984497987E-4</v>
      </c>
      <c r="J194" s="414">
        <f t="shared" si="5"/>
        <v>0.95853686619769762</v>
      </c>
    </row>
    <row r="195" spans="1:10" ht="25.5" x14ac:dyDescent="0.25">
      <c r="A195" s="135" t="s">
        <v>121</v>
      </c>
      <c r="B195" s="116" t="s">
        <v>1964</v>
      </c>
      <c r="C195" s="116" t="s">
        <v>462</v>
      </c>
      <c r="D195" s="133" t="s">
        <v>1965</v>
      </c>
      <c r="E195" s="116" t="s">
        <v>292</v>
      </c>
      <c r="F195" s="315" t="s">
        <v>2116</v>
      </c>
      <c r="G195" s="153" t="s">
        <v>4463</v>
      </c>
      <c r="H195" s="356">
        <v>1919.07</v>
      </c>
      <c r="I195" s="152">
        <f t="shared" si="4"/>
        <v>5.2276839741623572E-4</v>
      </c>
      <c r="J195" s="414">
        <f t="shared" si="5"/>
        <v>0.9590596345951139</v>
      </c>
    </row>
    <row r="196" spans="1:10" x14ac:dyDescent="0.25">
      <c r="A196" s="135" t="s">
        <v>121</v>
      </c>
      <c r="B196" s="116" t="s">
        <v>556</v>
      </c>
      <c r="C196" s="116" t="s">
        <v>229</v>
      </c>
      <c r="D196" s="133" t="s">
        <v>557</v>
      </c>
      <c r="E196" s="116" t="s">
        <v>292</v>
      </c>
      <c r="F196" s="315" t="s">
        <v>4464</v>
      </c>
      <c r="G196" s="153" t="s">
        <v>4465</v>
      </c>
      <c r="H196" s="356">
        <v>1905.04</v>
      </c>
      <c r="I196" s="152">
        <f t="shared" si="4"/>
        <v>5.1894652504276843E-4</v>
      </c>
      <c r="J196" s="414">
        <f t="shared" si="5"/>
        <v>0.9595785811201567</v>
      </c>
    </row>
    <row r="197" spans="1:10" x14ac:dyDescent="0.25">
      <c r="A197" s="135" t="s">
        <v>121</v>
      </c>
      <c r="B197" s="116" t="s">
        <v>1943</v>
      </c>
      <c r="C197" s="116" t="s">
        <v>229</v>
      </c>
      <c r="D197" s="133" t="s">
        <v>1944</v>
      </c>
      <c r="E197" s="116" t="s">
        <v>268</v>
      </c>
      <c r="F197" s="315" t="s">
        <v>4223</v>
      </c>
      <c r="G197" s="153" t="s">
        <v>4466</v>
      </c>
      <c r="H197" s="356">
        <v>1900.07</v>
      </c>
      <c r="I197" s="152">
        <f t="shared" si="4"/>
        <v>5.1759266148637987E-4</v>
      </c>
      <c r="J197" s="414">
        <f t="shared" si="5"/>
        <v>0.96009617378164314</v>
      </c>
    </row>
    <row r="198" spans="1:10" x14ac:dyDescent="0.25">
      <c r="A198" s="135" t="s">
        <v>121</v>
      </c>
      <c r="B198" s="116" t="s">
        <v>319</v>
      </c>
      <c r="C198" s="116" t="s">
        <v>229</v>
      </c>
      <c r="D198" s="133" t="s">
        <v>320</v>
      </c>
      <c r="E198" s="116" t="s">
        <v>284</v>
      </c>
      <c r="F198" s="315" t="s">
        <v>2117</v>
      </c>
      <c r="G198" s="153" t="s">
        <v>4467</v>
      </c>
      <c r="H198" s="356">
        <v>1892.25</v>
      </c>
      <c r="I198" s="152">
        <f t="shared" si="4"/>
        <v>5.1546243754051289E-4</v>
      </c>
      <c r="J198" s="414">
        <f t="shared" si="5"/>
        <v>0.96061163621918366</v>
      </c>
    </row>
    <row r="199" spans="1:10" ht="38.25" x14ac:dyDescent="0.25">
      <c r="A199" s="135" t="s">
        <v>121</v>
      </c>
      <c r="B199" s="116" t="s">
        <v>1371</v>
      </c>
      <c r="C199" s="116" t="s">
        <v>462</v>
      </c>
      <c r="D199" s="133" t="s">
        <v>1372</v>
      </c>
      <c r="E199" s="116" t="s">
        <v>268</v>
      </c>
      <c r="F199" s="315" t="s">
        <v>4415</v>
      </c>
      <c r="G199" s="153" t="s">
        <v>4468</v>
      </c>
      <c r="H199" s="356">
        <v>1887.15</v>
      </c>
      <c r="I199" s="152">
        <f t="shared" si="4"/>
        <v>5.1407316105407793E-4</v>
      </c>
      <c r="J199" s="414">
        <f t="shared" si="5"/>
        <v>0.96112570938023778</v>
      </c>
    </row>
    <row r="200" spans="1:10" x14ac:dyDescent="0.25">
      <c r="A200" s="135" t="s">
        <v>121</v>
      </c>
      <c r="B200" s="116" t="s">
        <v>1056</v>
      </c>
      <c r="C200" s="116" t="s">
        <v>229</v>
      </c>
      <c r="D200" s="133" t="s">
        <v>1057</v>
      </c>
      <c r="E200" s="116" t="s">
        <v>279</v>
      </c>
      <c r="F200" s="315" t="s">
        <v>4418</v>
      </c>
      <c r="G200" s="153" t="s">
        <v>4469</v>
      </c>
      <c r="H200" s="356">
        <v>1878.94</v>
      </c>
      <c r="I200" s="152">
        <f t="shared" si="4"/>
        <v>5.1183669831807177E-4</v>
      </c>
      <c r="J200" s="414">
        <f t="shared" si="5"/>
        <v>0.96163754607855589</v>
      </c>
    </row>
    <row r="201" spans="1:10" ht="51" x14ac:dyDescent="0.25">
      <c r="A201" s="135" t="s">
        <v>121</v>
      </c>
      <c r="B201" s="116" t="s">
        <v>2042</v>
      </c>
      <c r="C201" s="116" t="s">
        <v>1568</v>
      </c>
      <c r="D201" s="133" t="s">
        <v>4835</v>
      </c>
      <c r="E201" s="116" t="s">
        <v>428</v>
      </c>
      <c r="F201" s="315" t="s">
        <v>4240</v>
      </c>
      <c r="G201" s="153" t="s">
        <v>4924</v>
      </c>
      <c r="H201" s="356">
        <v>1865.04</v>
      </c>
      <c r="I201" s="152">
        <f t="shared" si="4"/>
        <v>5.0805023887465087E-4</v>
      </c>
      <c r="J201" s="414">
        <f t="shared" si="5"/>
        <v>0.96214559631743057</v>
      </c>
    </row>
    <row r="202" spans="1:10" x14ac:dyDescent="0.25">
      <c r="A202" s="135" t="s">
        <v>121</v>
      </c>
      <c r="B202" s="116" t="s">
        <v>751</v>
      </c>
      <c r="C202" s="116" t="s">
        <v>229</v>
      </c>
      <c r="D202" s="133" t="s">
        <v>752</v>
      </c>
      <c r="E202" s="116" t="s">
        <v>628</v>
      </c>
      <c r="F202" s="315" t="s">
        <v>4470</v>
      </c>
      <c r="G202" s="153" t="s">
        <v>4471</v>
      </c>
      <c r="H202" s="356">
        <v>1846.78</v>
      </c>
      <c r="I202" s="152">
        <f t="shared" ref="I202:I265" si="6">H202/$J$537</f>
        <v>5.0307608423890522E-4</v>
      </c>
      <c r="J202" s="414">
        <f t="shared" si="5"/>
        <v>0.96264867240166951</v>
      </c>
    </row>
    <row r="203" spans="1:10" x14ac:dyDescent="0.25">
      <c r="A203" s="135" t="s">
        <v>121</v>
      </c>
      <c r="B203" s="116" t="s">
        <v>1931</v>
      </c>
      <c r="C203" s="116" t="s">
        <v>229</v>
      </c>
      <c r="D203" s="133" t="s">
        <v>1932</v>
      </c>
      <c r="E203" s="116" t="s">
        <v>240</v>
      </c>
      <c r="F203" s="315" t="s">
        <v>2118</v>
      </c>
      <c r="G203" s="153" t="s">
        <v>4472</v>
      </c>
      <c r="H203" s="356">
        <v>1842.85</v>
      </c>
      <c r="I203" s="152">
        <f t="shared" si="6"/>
        <v>5.0200552412288759E-4</v>
      </c>
      <c r="J203" s="414">
        <f t="shared" ref="J203:J266" si="7">+J202+I203</f>
        <v>0.96315067792579245</v>
      </c>
    </row>
    <row r="204" spans="1:10" ht="38.25" x14ac:dyDescent="0.25">
      <c r="A204" s="135" t="s">
        <v>121</v>
      </c>
      <c r="B204" s="116" t="s">
        <v>937</v>
      </c>
      <c r="C204" s="116" t="s">
        <v>434</v>
      </c>
      <c r="D204" s="133" t="s">
        <v>938</v>
      </c>
      <c r="E204" s="116" t="s">
        <v>428</v>
      </c>
      <c r="F204" s="315" t="s">
        <v>4382</v>
      </c>
      <c r="G204" s="153" t="s">
        <v>4473</v>
      </c>
      <c r="H204" s="356">
        <v>1799.82</v>
      </c>
      <c r="I204" s="152">
        <f t="shared" si="6"/>
        <v>4.9028384427753514E-4</v>
      </c>
      <c r="J204" s="414">
        <f t="shared" si="7"/>
        <v>0.96364096177006997</v>
      </c>
    </row>
    <row r="205" spans="1:10" ht="38.25" x14ac:dyDescent="0.25">
      <c r="A205" s="135" t="s">
        <v>121</v>
      </c>
      <c r="B205" s="116" t="s">
        <v>461</v>
      </c>
      <c r="C205" s="116" t="s">
        <v>462</v>
      </c>
      <c r="D205" s="133" t="s">
        <v>463</v>
      </c>
      <c r="E205" s="116" t="s">
        <v>268</v>
      </c>
      <c r="F205" s="315" t="s">
        <v>4240</v>
      </c>
      <c r="G205" s="153" t="s">
        <v>4474</v>
      </c>
      <c r="H205" s="356">
        <v>1792.2</v>
      </c>
      <c r="I205" s="152">
        <f t="shared" si="6"/>
        <v>4.8820810176250875E-4</v>
      </c>
      <c r="J205" s="414">
        <f t="shared" si="7"/>
        <v>0.9641291698718325</v>
      </c>
    </row>
    <row r="206" spans="1:10" x14ac:dyDescent="0.25">
      <c r="A206" s="135" t="s">
        <v>121</v>
      </c>
      <c r="B206" s="116" t="s">
        <v>1209</v>
      </c>
      <c r="C206" s="116" t="s">
        <v>229</v>
      </c>
      <c r="D206" s="133" t="s">
        <v>1210</v>
      </c>
      <c r="E206" s="116" t="s">
        <v>268</v>
      </c>
      <c r="F206" s="315" t="s">
        <v>4475</v>
      </c>
      <c r="G206" s="153" t="s">
        <v>4476</v>
      </c>
      <c r="H206" s="356">
        <v>1786.36</v>
      </c>
      <c r="I206" s="152">
        <f t="shared" si="6"/>
        <v>4.8661724398196355E-4</v>
      </c>
      <c r="J206" s="414">
        <f t="shared" si="7"/>
        <v>0.96461578711581442</v>
      </c>
    </row>
    <row r="207" spans="1:10" ht="25.5" x14ac:dyDescent="0.25">
      <c r="A207" s="135" t="s">
        <v>121</v>
      </c>
      <c r="B207" s="116" t="s">
        <v>1788</v>
      </c>
      <c r="C207" s="116" t="s">
        <v>462</v>
      </c>
      <c r="D207" s="133" t="s">
        <v>1789</v>
      </c>
      <c r="E207" s="116" t="s">
        <v>268</v>
      </c>
      <c r="F207" s="315" t="s">
        <v>2119</v>
      </c>
      <c r="G207" s="153" t="s">
        <v>4477</v>
      </c>
      <c r="H207" s="356">
        <v>1780.93</v>
      </c>
      <c r="I207" s="152">
        <f t="shared" si="6"/>
        <v>4.851380731346416E-4</v>
      </c>
      <c r="J207" s="414">
        <f t="shared" si="7"/>
        <v>0.96510092518894908</v>
      </c>
    </row>
    <row r="208" spans="1:10" x14ac:dyDescent="0.25">
      <c r="A208" s="135" t="s">
        <v>121</v>
      </c>
      <c r="B208" s="116" t="s">
        <v>1972</v>
      </c>
      <c r="C208" s="116" t="s">
        <v>426</v>
      </c>
      <c r="D208" s="133" t="s">
        <v>1973</v>
      </c>
      <c r="E208" s="116" t="s">
        <v>240</v>
      </c>
      <c r="F208" s="315" t="s">
        <v>4405</v>
      </c>
      <c r="G208" s="153" t="s">
        <v>4478</v>
      </c>
      <c r="H208" s="356">
        <v>1780.51</v>
      </c>
      <c r="I208" s="152">
        <f t="shared" si="6"/>
        <v>4.8502366212987638E-4</v>
      </c>
      <c r="J208" s="414">
        <f t="shared" si="7"/>
        <v>0.96558594885107896</v>
      </c>
    </row>
    <row r="209" spans="1:10" x14ac:dyDescent="0.25">
      <c r="A209" s="135" t="s">
        <v>121</v>
      </c>
      <c r="B209" s="116" t="s">
        <v>532</v>
      </c>
      <c r="C209" s="116" t="s">
        <v>229</v>
      </c>
      <c r="D209" s="133" t="s">
        <v>533</v>
      </c>
      <c r="E209" s="116" t="s">
        <v>279</v>
      </c>
      <c r="F209" s="315" t="s">
        <v>4479</v>
      </c>
      <c r="G209" s="153" t="s">
        <v>4480</v>
      </c>
      <c r="H209" s="356">
        <v>1774.8</v>
      </c>
      <c r="I209" s="152">
        <f t="shared" si="6"/>
        <v>4.8346821727937757E-4</v>
      </c>
      <c r="J209" s="414">
        <f t="shared" si="7"/>
        <v>0.96606941706835836</v>
      </c>
    </row>
    <row r="210" spans="1:10" ht="25.5" x14ac:dyDescent="0.25">
      <c r="A210" s="135" t="s">
        <v>121</v>
      </c>
      <c r="B210" s="116" t="s">
        <v>1981</v>
      </c>
      <c r="C210" s="116" t="s">
        <v>229</v>
      </c>
      <c r="D210" s="133" t="s">
        <v>1982</v>
      </c>
      <c r="E210" s="116" t="s">
        <v>279</v>
      </c>
      <c r="F210" s="315" t="s">
        <v>4315</v>
      </c>
      <c r="G210" s="153" t="s">
        <v>4481</v>
      </c>
      <c r="H210" s="356">
        <v>1765.05</v>
      </c>
      <c r="I210" s="152">
        <f t="shared" si="6"/>
        <v>4.8081224752589892E-4</v>
      </c>
      <c r="J210" s="414">
        <f t="shared" si="7"/>
        <v>0.9665502293158843</v>
      </c>
    </row>
    <row r="211" spans="1:10" x14ac:dyDescent="0.25">
      <c r="A211" s="135" t="s">
        <v>121</v>
      </c>
      <c r="B211" s="116" t="s">
        <v>1362</v>
      </c>
      <c r="C211" s="116" t="s">
        <v>229</v>
      </c>
      <c r="D211" s="133" t="s">
        <v>1363</v>
      </c>
      <c r="E211" s="116" t="s">
        <v>268</v>
      </c>
      <c r="F211" s="315" t="s">
        <v>4273</v>
      </c>
      <c r="G211" s="153" t="s">
        <v>4482</v>
      </c>
      <c r="H211" s="356">
        <v>1760.8</v>
      </c>
      <c r="I211" s="152">
        <f t="shared" si="6"/>
        <v>4.7965451712053643E-4</v>
      </c>
      <c r="J211" s="414">
        <f t="shared" si="7"/>
        <v>0.96702988383300481</v>
      </c>
    </row>
    <row r="212" spans="1:10" ht="38.25" x14ac:dyDescent="0.25">
      <c r="A212" s="135" t="s">
        <v>121</v>
      </c>
      <c r="B212" s="116" t="s">
        <v>1092</v>
      </c>
      <c r="C212" s="116" t="s">
        <v>434</v>
      </c>
      <c r="D212" s="133" t="s">
        <v>1093</v>
      </c>
      <c r="E212" s="116" t="s">
        <v>628</v>
      </c>
      <c r="F212" s="315" t="s">
        <v>4479</v>
      </c>
      <c r="G212" s="153" t="s">
        <v>4483</v>
      </c>
      <c r="H212" s="356">
        <v>1749.6</v>
      </c>
      <c r="I212" s="152">
        <f t="shared" si="6"/>
        <v>4.7660355699346348E-4</v>
      </c>
      <c r="J212" s="414">
        <f t="shared" si="7"/>
        <v>0.96750648738999823</v>
      </c>
    </row>
    <row r="213" spans="1:10" x14ac:dyDescent="0.25">
      <c r="A213" s="135" t="s">
        <v>121</v>
      </c>
      <c r="B213" s="116" t="s">
        <v>677</v>
      </c>
      <c r="C213" s="116" t="s">
        <v>229</v>
      </c>
      <c r="D213" s="133" t="s">
        <v>678</v>
      </c>
      <c r="E213" s="116" t="s">
        <v>279</v>
      </c>
      <c r="F213" s="315" t="s">
        <v>4277</v>
      </c>
      <c r="G213" s="153" t="s">
        <v>4484</v>
      </c>
      <c r="H213" s="356">
        <v>1702.92</v>
      </c>
      <c r="I213" s="152">
        <f t="shared" si="6"/>
        <v>4.6388759103527027E-4</v>
      </c>
      <c r="J213" s="414">
        <f t="shared" si="7"/>
        <v>0.96797037498103344</v>
      </c>
    </row>
    <row r="214" spans="1:10" ht="25.5" x14ac:dyDescent="0.25">
      <c r="A214" s="135" t="s">
        <v>121</v>
      </c>
      <c r="B214" s="116" t="s">
        <v>1494</v>
      </c>
      <c r="C214" s="116" t="s">
        <v>294</v>
      </c>
      <c r="D214" s="133" t="s">
        <v>1495</v>
      </c>
      <c r="E214" s="116" t="s">
        <v>268</v>
      </c>
      <c r="F214" s="315" t="s">
        <v>4485</v>
      </c>
      <c r="G214" s="153" t="s">
        <v>4486</v>
      </c>
      <c r="H214" s="356">
        <v>1686.58</v>
      </c>
      <c r="I214" s="152">
        <f t="shared" si="6"/>
        <v>4.5943645813559421E-4</v>
      </c>
      <c r="J214" s="414">
        <f t="shared" si="7"/>
        <v>0.96842981143916906</v>
      </c>
    </row>
    <row r="215" spans="1:10" ht="51" x14ac:dyDescent="0.25">
      <c r="A215" s="135" t="s">
        <v>121</v>
      </c>
      <c r="B215" s="116" t="s">
        <v>1374</v>
      </c>
      <c r="C215" s="116" t="s">
        <v>1163</v>
      </c>
      <c r="D215" s="133" t="s">
        <v>1375</v>
      </c>
      <c r="E215" s="116" t="s">
        <v>1376</v>
      </c>
      <c r="F215" s="315" t="s">
        <v>4338</v>
      </c>
      <c r="G215" s="153" t="s">
        <v>4487</v>
      </c>
      <c r="H215" s="356">
        <v>1678</v>
      </c>
      <c r="I215" s="152">
        <f t="shared" si="6"/>
        <v>4.57099204752533E-4</v>
      </c>
      <c r="J215" s="414">
        <f t="shared" si="7"/>
        <v>0.96888691064392163</v>
      </c>
    </row>
    <row r="216" spans="1:10" ht="25.5" x14ac:dyDescent="0.25">
      <c r="A216" s="135" t="s">
        <v>121</v>
      </c>
      <c r="B216" s="116" t="s">
        <v>505</v>
      </c>
      <c r="C216" s="116" t="s">
        <v>462</v>
      </c>
      <c r="D216" s="133" t="s">
        <v>506</v>
      </c>
      <c r="E216" s="116" t="s">
        <v>268</v>
      </c>
      <c r="F216" s="315" t="s">
        <v>4488</v>
      </c>
      <c r="G216" s="153" t="s">
        <v>4489</v>
      </c>
      <c r="H216" s="356">
        <v>1601.9</v>
      </c>
      <c r="I216" s="152">
        <f t="shared" si="6"/>
        <v>4.363690203176893E-4</v>
      </c>
      <c r="J216" s="414">
        <f t="shared" si="7"/>
        <v>0.96932327966423937</v>
      </c>
    </row>
    <row r="217" spans="1:10" ht="25.5" x14ac:dyDescent="0.25">
      <c r="A217" s="135" t="s">
        <v>121</v>
      </c>
      <c r="B217" s="116" t="s">
        <v>886</v>
      </c>
      <c r="C217" s="116" t="s">
        <v>462</v>
      </c>
      <c r="D217" s="133" t="s">
        <v>887</v>
      </c>
      <c r="E217" s="116" t="s">
        <v>292</v>
      </c>
      <c r="F217" s="315" t="s">
        <v>4335</v>
      </c>
      <c r="G217" s="153" t="s">
        <v>2120</v>
      </c>
      <c r="H217" s="356">
        <v>1575.4</v>
      </c>
      <c r="I217" s="152">
        <f t="shared" si="6"/>
        <v>4.2915023073131139E-4</v>
      </c>
      <c r="J217" s="414">
        <f t="shared" si="7"/>
        <v>0.96975242989497068</v>
      </c>
    </row>
    <row r="218" spans="1:10" ht="25.5" x14ac:dyDescent="0.25">
      <c r="A218" s="135" t="s">
        <v>121</v>
      </c>
      <c r="B218" s="116" t="s">
        <v>1512</v>
      </c>
      <c r="C218" s="116" t="s">
        <v>462</v>
      </c>
      <c r="D218" s="133" t="s">
        <v>1513</v>
      </c>
      <c r="E218" s="116" t="s">
        <v>268</v>
      </c>
      <c r="F218" s="315" t="s">
        <v>4490</v>
      </c>
      <c r="G218" s="153" t="s">
        <v>4491</v>
      </c>
      <c r="H218" s="356">
        <v>1572.9</v>
      </c>
      <c r="I218" s="152">
        <f t="shared" si="6"/>
        <v>4.2846921284580403E-4</v>
      </c>
      <c r="J218" s="414">
        <f t="shared" si="7"/>
        <v>0.97018089910781646</v>
      </c>
    </row>
    <row r="219" spans="1:10" x14ac:dyDescent="0.25">
      <c r="A219" s="135" t="s">
        <v>121</v>
      </c>
      <c r="B219" s="116" t="s">
        <v>1132</v>
      </c>
      <c r="C219" s="116" t="s">
        <v>229</v>
      </c>
      <c r="D219" s="133" t="s">
        <v>1133</v>
      </c>
      <c r="E219" s="116" t="s">
        <v>628</v>
      </c>
      <c r="F219" s="315" t="s">
        <v>4492</v>
      </c>
      <c r="G219" s="153" t="s">
        <v>4350</v>
      </c>
      <c r="H219" s="356">
        <v>1552.4</v>
      </c>
      <c r="I219" s="152">
        <f t="shared" si="6"/>
        <v>4.2288486618464381E-4</v>
      </c>
      <c r="J219" s="414">
        <f t="shared" si="7"/>
        <v>0.97060378397400116</v>
      </c>
    </row>
    <row r="220" spans="1:10" ht="38.25" x14ac:dyDescent="0.25">
      <c r="A220" s="135" t="s">
        <v>121</v>
      </c>
      <c r="B220" s="116" t="s">
        <v>1590</v>
      </c>
      <c r="C220" s="116" t="s">
        <v>434</v>
      </c>
      <c r="D220" s="133" t="s">
        <v>1591</v>
      </c>
      <c r="E220" s="116" t="s">
        <v>628</v>
      </c>
      <c r="F220" s="315" t="s">
        <v>4259</v>
      </c>
      <c r="G220" s="153" t="s">
        <v>4493</v>
      </c>
      <c r="H220" s="356">
        <v>1526</v>
      </c>
      <c r="I220" s="152">
        <f t="shared" si="6"/>
        <v>4.1569331731368614E-4</v>
      </c>
      <c r="J220" s="414">
        <f t="shared" si="7"/>
        <v>0.97101947729131488</v>
      </c>
    </row>
    <row r="221" spans="1:10" ht="38.25" x14ac:dyDescent="0.25">
      <c r="A221" s="135" t="s">
        <v>121</v>
      </c>
      <c r="B221" s="116" t="s">
        <v>1083</v>
      </c>
      <c r="C221" s="116" t="s">
        <v>434</v>
      </c>
      <c r="D221" s="133" t="s">
        <v>1084</v>
      </c>
      <c r="E221" s="116" t="s">
        <v>628</v>
      </c>
      <c r="F221" s="315" t="s">
        <v>4494</v>
      </c>
      <c r="G221" s="153" t="s">
        <v>4495</v>
      </c>
      <c r="H221" s="356">
        <v>1524.18</v>
      </c>
      <c r="I221" s="152">
        <f t="shared" si="6"/>
        <v>4.151975362930368E-4</v>
      </c>
      <c r="J221" s="414">
        <f t="shared" si="7"/>
        <v>0.97143467482760792</v>
      </c>
    </row>
    <row r="222" spans="1:10" x14ac:dyDescent="0.25">
      <c r="A222" s="135" t="s">
        <v>121</v>
      </c>
      <c r="B222" s="116" t="s">
        <v>1138</v>
      </c>
      <c r="C222" s="116" t="s">
        <v>229</v>
      </c>
      <c r="D222" s="133" t="s">
        <v>1139</v>
      </c>
      <c r="E222" s="116" t="s">
        <v>628</v>
      </c>
      <c r="F222" s="315" t="s">
        <v>4496</v>
      </c>
      <c r="G222" s="153" t="s">
        <v>4497</v>
      </c>
      <c r="H222" s="356">
        <v>1516.11</v>
      </c>
      <c r="I222" s="152">
        <f t="shared" si="6"/>
        <v>4.1299921055861904E-4</v>
      </c>
      <c r="J222" s="414">
        <f t="shared" si="7"/>
        <v>0.97184767403816652</v>
      </c>
    </row>
    <row r="223" spans="1:10" x14ac:dyDescent="0.25">
      <c r="A223" s="135" t="s">
        <v>121</v>
      </c>
      <c r="B223" s="116" t="s">
        <v>1728</v>
      </c>
      <c r="C223" s="116" t="s">
        <v>229</v>
      </c>
      <c r="D223" s="133" t="s">
        <v>1729</v>
      </c>
      <c r="E223" s="116" t="s">
        <v>240</v>
      </c>
      <c r="F223" s="315" t="s">
        <v>2121</v>
      </c>
      <c r="G223" s="153" t="s">
        <v>4498</v>
      </c>
      <c r="H223" s="356">
        <v>1455.57</v>
      </c>
      <c r="I223" s="152">
        <f t="shared" si="6"/>
        <v>3.9650768144317309E-4</v>
      </c>
      <c r="J223" s="414">
        <f t="shared" si="7"/>
        <v>0.97224418171960969</v>
      </c>
    </row>
    <row r="224" spans="1:10" x14ac:dyDescent="0.25">
      <c r="A224" s="135" t="s">
        <v>121</v>
      </c>
      <c r="B224" s="116" t="s">
        <v>1754</v>
      </c>
      <c r="C224" s="116" t="s">
        <v>229</v>
      </c>
      <c r="D224" s="133" t="s">
        <v>1755</v>
      </c>
      <c r="E224" s="116" t="s">
        <v>279</v>
      </c>
      <c r="F224" s="315" t="s">
        <v>4275</v>
      </c>
      <c r="G224" s="153" t="s">
        <v>4499</v>
      </c>
      <c r="H224" s="356">
        <v>1434.08</v>
      </c>
      <c r="I224" s="152">
        <f t="shared" si="6"/>
        <v>3.906536516993519E-4</v>
      </c>
      <c r="J224" s="414">
        <f t="shared" si="7"/>
        <v>0.97263483537130901</v>
      </c>
    </row>
    <row r="225" spans="1:10" x14ac:dyDescent="0.25">
      <c r="A225" s="135" t="s">
        <v>121</v>
      </c>
      <c r="B225" s="116" t="s">
        <v>1105</v>
      </c>
      <c r="C225" s="116" t="s">
        <v>229</v>
      </c>
      <c r="D225" s="133" t="s">
        <v>1106</v>
      </c>
      <c r="E225" s="116" t="s">
        <v>628</v>
      </c>
      <c r="F225" s="315" t="s">
        <v>4500</v>
      </c>
      <c r="G225" s="153" t="s">
        <v>4501</v>
      </c>
      <c r="H225" s="356">
        <v>1371.76</v>
      </c>
      <c r="I225" s="152">
        <f t="shared" si="6"/>
        <v>3.7367723784942472E-4</v>
      </c>
      <c r="J225" s="414">
        <f t="shared" si="7"/>
        <v>0.97300851260915844</v>
      </c>
    </row>
    <row r="226" spans="1:10" x14ac:dyDescent="0.25">
      <c r="A226" s="135" t="s">
        <v>121</v>
      </c>
      <c r="B226" s="116" t="s">
        <v>846</v>
      </c>
      <c r="C226" s="116" t="s">
        <v>229</v>
      </c>
      <c r="D226" s="133" t="s">
        <v>847</v>
      </c>
      <c r="E226" s="116" t="s">
        <v>292</v>
      </c>
      <c r="F226" s="315" t="s">
        <v>4502</v>
      </c>
      <c r="G226" s="153" t="s">
        <v>4503</v>
      </c>
      <c r="H226" s="356">
        <v>1328.3</v>
      </c>
      <c r="I226" s="152">
        <f t="shared" si="6"/>
        <v>3.6183842292776493E-4</v>
      </c>
      <c r="J226" s="414">
        <f t="shared" si="7"/>
        <v>0.97337035103208625</v>
      </c>
    </row>
    <row r="227" spans="1:10" ht="25.5" x14ac:dyDescent="0.25">
      <c r="A227" s="135" t="s">
        <v>121</v>
      </c>
      <c r="B227" s="116" t="s">
        <v>1155</v>
      </c>
      <c r="C227" s="116" t="s">
        <v>1156</v>
      </c>
      <c r="D227" s="133" t="s">
        <v>1157</v>
      </c>
      <c r="E227" s="116" t="s">
        <v>268</v>
      </c>
      <c r="F227" s="315" t="s">
        <v>4223</v>
      </c>
      <c r="G227" s="153" t="s">
        <v>4504</v>
      </c>
      <c r="H227" s="356">
        <v>1309.19</v>
      </c>
      <c r="I227" s="152">
        <f t="shared" si="6"/>
        <v>3.5663272221094676E-4</v>
      </c>
      <c r="J227" s="414">
        <f t="shared" si="7"/>
        <v>0.97372698375429723</v>
      </c>
    </row>
    <row r="228" spans="1:10" ht="25.5" x14ac:dyDescent="0.25">
      <c r="A228" s="135" t="s">
        <v>121</v>
      </c>
      <c r="B228" s="116" t="s">
        <v>419</v>
      </c>
      <c r="C228" s="116" t="s">
        <v>229</v>
      </c>
      <c r="D228" s="133" t="s">
        <v>420</v>
      </c>
      <c r="E228" s="116" t="s">
        <v>279</v>
      </c>
      <c r="F228" s="315" t="s">
        <v>4275</v>
      </c>
      <c r="G228" s="153" t="s">
        <v>4505</v>
      </c>
      <c r="H228" s="356">
        <v>1307.78</v>
      </c>
      <c r="I228" s="152">
        <f t="shared" si="6"/>
        <v>3.5624862812352063E-4</v>
      </c>
      <c r="J228" s="414">
        <f t="shared" si="7"/>
        <v>0.97408323238242078</v>
      </c>
    </row>
    <row r="229" spans="1:10" x14ac:dyDescent="0.25">
      <c r="A229" s="135" t="s">
        <v>121</v>
      </c>
      <c r="B229" s="116" t="s">
        <v>520</v>
      </c>
      <c r="C229" s="116" t="s">
        <v>229</v>
      </c>
      <c r="D229" s="133" t="s">
        <v>521</v>
      </c>
      <c r="E229" s="116" t="s">
        <v>279</v>
      </c>
      <c r="F229" s="315" t="s">
        <v>4506</v>
      </c>
      <c r="G229" s="153" t="s">
        <v>4507</v>
      </c>
      <c r="H229" s="356">
        <v>1249.98</v>
      </c>
      <c r="I229" s="152">
        <f t="shared" si="6"/>
        <v>3.4050349461059069E-4</v>
      </c>
      <c r="J229" s="414">
        <f t="shared" si="7"/>
        <v>0.97442373587703135</v>
      </c>
    </row>
    <row r="230" spans="1:10" x14ac:dyDescent="0.25">
      <c r="A230" s="135" t="s">
        <v>121</v>
      </c>
      <c r="B230" s="116" t="s">
        <v>422</v>
      </c>
      <c r="C230" s="116" t="s">
        <v>229</v>
      </c>
      <c r="D230" s="133" t="s">
        <v>423</v>
      </c>
      <c r="E230" s="116" t="s">
        <v>279</v>
      </c>
      <c r="F230" s="315" t="s">
        <v>4418</v>
      </c>
      <c r="G230" s="153" t="s">
        <v>4508</v>
      </c>
      <c r="H230" s="356">
        <v>1246.98</v>
      </c>
      <c r="I230" s="152">
        <f t="shared" si="6"/>
        <v>3.3968627314798189E-4</v>
      </c>
      <c r="J230" s="414">
        <f t="shared" si="7"/>
        <v>0.9747634221501793</v>
      </c>
    </row>
    <row r="231" spans="1:10" x14ac:dyDescent="0.25">
      <c r="A231" s="135" t="s">
        <v>121</v>
      </c>
      <c r="B231" s="116" t="s">
        <v>1746</v>
      </c>
      <c r="C231" s="116" t="s">
        <v>229</v>
      </c>
      <c r="D231" s="133" t="s">
        <v>1747</v>
      </c>
      <c r="E231" s="116" t="s">
        <v>240</v>
      </c>
      <c r="F231" s="315" t="s">
        <v>2122</v>
      </c>
      <c r="G231" s="153" t="s">
        <v>4509</v>
      </c>
      <c r="H231" s="356">
        <v>1194.1400000000001</v>
      </c>
      <c r="I231" s="152">
        <f t="shared" si="6"/>
        <v>3.2529227911989856E-4</v>
      </c>
      <c r="J231" s="414">
        <f t="shared" si="7"/>
        <v>0.97508871442929923</v>
      </c>
    </row>
    <row r="232" spans="1:10" x14ac:dyDescent="0.25">
      <c r="A232" s="135" t="s">
        <v>121</v>
      </c>
      <c r="B232" s="116" t="s">
        <v>1172</v>
      </c>
      <c r="C232" s="116" t="s">
        <v>229</v>
      </c>
      <c r="D232" s="133" t="s">
        <v>1173</v>
      </c>
      <c r="E232" s="116" t="s">
        <v>279</v>
      </c>
      <c r="F232" s="315" t="s">
        <v>4259</v>
      </c>
      <c r="G232" s="153" t="s">
        <v>4510</v>
      </c>
      <c r="H232" s="356">
        <v>1179.5</v>
      </c>
      <c r="I232" s="152">
        <f t="shared" si="6"/>
        <v>3.2130423838236751E-4</v>
      </c>
      <c r="J232" s="414">
        <f t="shared" si="7"/>
        <v>0.97541001866768162</v>
      </c>
    </row>
    <row r="233" spans="1:10" ht="25.5" x14ac:dyDescent="0.25">
      <c r="A233" s="135" t="s">
        <v>121</v>
      </c>
      <c r="B233" s="116" t="s">
        <v>1120</v>
      </c>
      <c r="C233" s="116" t="s">
        <v>294</v>
      </c>
      <c r="D233" s="133" t="s">
        <v>1121</v>
      </c>
      <c r="E233" s="116" t="s">
        <v>292</v>
      </c>
      <c r="F233" s="315" t="s">
        <v>4511</v>
      </c>
      <c r="G233" s="153" t="s">
        <v>4512</v>
      </c>
      <c r="H233" s="356">
        <v>1152.07</v>
      </c>
      <c r="I233" s="152">
        <f t="shared" si="6"/>
        <v>3.1383211014258087E-4</v>
      </c>
      <c r="J233" s="414">
        <f t="shared" si="7"/>
        <v>0.9757238507778242</v>
      </c>
    </row>
    <row r="234" spans="1:10" x14ac:dyDescent="0.25">
      <c r="A234" s="135" t="s">
        <v>121</v>
      </c>
      <c r="B234" s="116" t="s">
        <v>410</v>
      </c>
      <c r="C234" s="116" t="s">
        <v>229</v>
      </c>
      <c r="D234" s="133" t="s">
        <v>411</v>
      </c>
      <c r="E234" s="116" t="s">
        <v>279</v>
      </c>
      <c r="F234" s="315" t="s">
        <v>4394</v>
      </c>
      <c r="G234" s="153" t="s">
        <v>4513</v>
      </c>
      <c r="H234" s="356">
        <v>1142.9000000000001</v>
      </c>
      <c r="I234" s="152">
        <f t="shared" si="6"/>
        <v>3.1133413653853994E-4</v>
      </c>
      <c r="J234" s="414">
        <f t="shared" si="7"/>
        <v>0.9760351849143627</v>
      </c>
    </row>
    <row r="235" spans="1:10" ht="25.5" x14ac:dyDescent="0.25">
      <c r="A235" s="135" t="s">
        <v>121</v>
      </c>
      <c r="B235" s="116" t="s">
        <v>927</v>
      </c>
      <c r="C235" s="116" t="s">
        <v>229</v>
      </c>
      <c r="D235" s="133" t="s">
        <v>928</v>
      </c>
      <c r="E235" s="116" t="s">
        <v>240</v>
      </c>
      <c r="F235" s="315" t="s">
        <v>4514</v>
      </c>
      <c r="G235" s="153" t="s">
        <v>4515</v>
      </c>
      <c r="H235" s="356">
        <v>1136.23</v>
      </c>
      <c r="I235" s="152">
        <f t="shared" si="6"/>
        <v>3.095171808200063E-4</v>
      </c>
      <c r="J235" s="414">
        <f t="shared" si="7"/>
        <v>0.97634470209518265</v>
      </c>
    </row>
    <row r="236" spans="1:10" ht="38.25" x14ac:dyDescent="0.25">
      <c r="A236" s="135" t="s">
        <v>121</v>
      </c>
      <c r="B236" s="116" t="s">
        <v>1166</v>
      </c>
      <c r="C236" s="116" t="s">
        <v>462</v>
      </c>
      <c r="D236" s="133" t="s">
        <v>1167</v>
      </c>
      <c r="E236" s="116" t="s">
        <v>268</v>
      </c>
      <c r="F236" s="315" t="s">
        <v>4223</v>
      </c>
      <c r="G236" s="153" t="s">
        <v>4516</v>
      </c>
      <c r="H236" s="356">
        <v>1116.3499999999999</v>
      </c>
      <c r="I236" s="152">
        <f t="shared" si="6"/>
        <v>3.0410172659445185E-4</v>
      </c>
      <c r="J236" s="414">
        <f t="shared" si="7"/>
        <v>0.9766488038217771</v>
      </c>
    </row>
    <row r="237" spans="1:10" x14ac:dyDescent="0.25">
      <c r="A237" s="135" t="s">
        <v>121</v>
      </c>
      <c r="B237" s="116" t="s">
        <v>769</v>
      </c>
      <c r="C237" s="116" t="s">
        <v>229</v>
      </c>
      <c r="D237" s="133" t="s">
        <v>770</v>
      </c>
      <c r="E237" s="116" t="s">
        <v>279</v>
      </c>
      <c r="F237" s="315" t="s">
        <v>4335</v>
      </c>
      <c r="G237" s="153" t="s">
        <v>4517</v>
      </c>
      <c r="H237" s="356">
        <v>1109.8</v>
      </c>
      <c r="I237" s="152">
        <f t="shared" si="6"/>
        <v>3.0231745973442259E-4</v>
      </c>
      <c r="J237" s="414">
        <f t="shared" si="7"/>
        <v>0.97695112128151151</v>
      </c>
    </row>
    <row r="238" spans="1:10" x14ac:dyDescent="0.25">
      <c r="A238" s="135" t="s">
        <v>121</v>
      </c>
      <c r="B238" s="116" t="s">
        <v>1365</v>
      </c>
      <c r="C238" s="116" t="s">
        <v>229</v>
      </c>
      <c r="D238" s="133" t="s">
        <v>1366</v>
      </c>
      <c r="E238" s="116" t="s">
        <v>279</v>
      </c>
      <c r="F238" s="315" t="s">
        <v>4518</v>
      </c>
      <c r="G238" s="153" t="s">
        <v>4519</v>
      </c>
      <c r="H238" s="356">
        <v>1083.29</v>
      </c>
      <c r="I238" s="152">
        <f t="shared" si="6"/>
        <v>2.9509594607650267E-4</v>
      </c>
      <c r="J238" s="414">
        <f t="shared" si="7"/>
        <v>0.97724621722758798</v>
      </c>
    </row>
    <row r="239" spans="1:10" x14ac:dyDescent="0.25">
      <c r="A239" s="135" t="s">
        <v>121</v>
      </c>
      <c r="B239" s="116" t="s">
        <v>1500</v>
      </c>
      <c r="C239" s="116" t="s">
        <v>229</v>
      </c>
      <c r="D239" s="133" t="s">
        <v>1501</v>
      </c>
      <c r="E239" s="116" t="s">
        <v>268</v>
      </c>
      <c r="F239" s="315" t="s">
        <v>4401</v>
      </c>
      <c r="G239" s="153" t="s">
        <v>4520</v>
      </c>
      <c r="H239" s="356">
        <v>1070.6400000000001</v>
      </c>
      <c r="I239" s="152">
        <f t="shared" si="6"/>
        <v>2.9164999557583553E-4</v>
      </c>
      <c r="J239" s="414">
        <f t="shared" si="7"/>
        <v>0.97753786722316383</v>
      </c>
    </row>
    <row r="240" spans="1:10" ht="25.5" x14ac:dyDescent="0.25">
      <c r="A240" s="135" t="s">
        <v>121</v>
      </c>
      <c r="B240" s="116" t="s">
        <v>1848</v>
      </c>
      <c r="C240" s="116" t="s">
        <v>434</v>
      </c>
      <c r="D240" s="133" t="s">
        <v>1849</v>
      </c>
      <c r="E240" s="116" t="s">
        <v>240</v>
      </c>
      <c r="F240" s="315" t="s">
        <v>2049</v>
      </c>
      <c r="G240" s="153" t="s">
        <v>4521</v>
      </c>
      <c r="H240" s="356">
        <v>1068.1300000000001</v>
      </c>
      <c r="I240" s="152">
        <f t="shared" si="6"/>
        <v>2.9096625361878611E-4</v>
      </c>
      <c r="J240" s="414">
        <f t="shared" si="7"/>
        <v>0.97782883347678262</v>
      </c>
    </row>
    <row r="241" spans="1:10" ht="38.25" x14ac:dyDescent="0.25">
      <c r="A241" s="135" t="s">
        <v>121</v>
      </c>
      <c r="B241" s="116" t="s">
        <v>433</v>
      </c>
      <c r="C241" s="116" t="s">
        <v>434</v>
      </c>
      <c r="D241" s="133" t="s">
        <v>435</v>
      </c>
      <c r="E241" s="116" t="s">
        <v>428</v>
      </c>
      <c r="F241" s="315" t="s">
        <v>4315</v>
      </c>
      <c r="G241" s="153" t="s">
        <v>4522</v>
      </c>
      <c r="H241" s="356">
        <v>1067.08</v>
      </c>
      <c r="I241" s="152">
        <f t="shared" si="6"/>
        <v>2.90680226106873E-4</v>
      </c>
      <c r="J241" s="414">
        <f t="shared" si="7"/>
        <v>0.97811951370288952</v>
      </c>
    </row>
    <row r="242" spans="1:10" ht="25.5" x14ac:dyDescent="0.25">
      <c r="A242" s="135" t="s">
        <v>121</v>
      </c>
      <c r="B242" s="116" t="s">
        <v>1245</v>
      </c>
      <c r="C242" s="116" t="s">
        <v>434</v>
      </c>
      <c r="D242" s="133" t="s">
        <v>1246</v>
      </c>
      <c r="E242" s="116" t="s">
        <v>428</v>
      </c>
      <c r="F242" s="315" t="s">
        <v>4523</v>
      </c>
      <c r="G242" s="153" t="s">
        <v>4524</v>
      </c>
      <c r="H242" s="356">
        <v>1052.6400000000001</v>
      </c>
      <c r="I242" s="152">
        <f t="shared" si="6"/>
        <v>2.8674666680018261E-4</v>
      </c>
      <c r="J242" s="414">
        <f t="shared" si="7"/>
        <v>0.9784062603696897</v>
      </c>
    </row>
    <row r="243" spans="1:10" x14ac:dyDescent="0.25">
      <c r="A243" s="135" t="s">
        <v>121</v>
      </c>
      <c r="B243" s="116" t="s">
        <v>316</v>
      </c>
      <c r="C243" s="116" t="s">
        <v>229</v>
      </c>
      <c r="D243" s="133" t="s">
        <v>317</v>
      </c>
      <c r="E243" s="116" t="s">
        <v>240</v>
      </c>
      <c r="F243" s="315" t="s">
        <v>2123</v>
      </c>
      <c r="G243" s="153" t="s">
        <v>4525</v>
      </c>
      <c r="H243" s="356">
        <v>1052.5</v>
      </c>
      <c r="I243" s="152">
        <f t="shared" si="6"/>
        <v>2.8670852979859415E-4</v>
      </c>
      <c r="J243" s="414">
        <f t="shared" si="7"/>
        <v>0.97869296889948831</v>
      </c>
    </row>
    <row r="244" spans="1:10" ht="38.25" x14ac:dyDescent="0.25">
      <c r="A244" s="135" t="s">
        <v>121</v>
      </c>
      <c r="B244" s="116" t="s">
        <v>1538</v>
      </c>
      <c r="C244" s="116" t="s">
        <v>238</v>
      </c>
      <c r="D244" s="133" t="s">
        <v>1539</v>
      </c>
      <c r="E244" s="116" t="s">
        <v>268</v>
      </c>
      <c r="F244" s="315" t="s">
        <v>4223</v>
      </c>
      <c r="G244" s="153" t="s">
        <v>4526</v>
      </c>
      <c r="H244" s="356">
        <v>1041.79</v>
      </c>
      <c r="I244" s="152">
        <f t="shared" si="6"/>
        <v>2.8379104917708068E-4</v>
      </c>
      <c r="J244" s="414">
        <f t="shared" si="7"/>
        <v>0.9789767599486654</v>
      </c>
    </row>
    <row r="245" spans="1:10" ht="25.5" x14ac:dyDescent="0.25">
      <c r="A245" s="135" t="s">
        <v>121</v>
      </c>
      <c r="B245" s="116" t="s">
        <v>1531</v>
      </c>
      <c r="C245" s="116" t="s">
        <v>294</v>
      </c>
      <c r="D245" s="133" t="s">
        <v>1532</v>
      </c>
      <c r="E245" s="116" t="s">
        <v>1533</v>
      </c>
      <c r="F245" s="315" t="s">
        <v>4223</v>
      </c>
      <c r="G245" s="153" t="s">
        <v>4527</v>
      </c>
      <c r="H245" s="356">
        <v>1039.33</v>
      </c>
      <c r="I245" s="152">
        <f t="shared" si="6"/>
        <v>2.8312092757774144E-4</v>
      </c>
      <c r="J245" s="414">
        <f t="shared" si="7"/>
        <v>0.97925988087624316</v>
      </c>
    </row>
    <row r="246" spans="1:10" ht="25.5" x14ac:dyDescent="0.25">
      <c r="A246" s="135" t="s">
        <v>121</v>
      </c>
      <c r="B246" s="116" t="s">
        <v>1336</v>
      </c>
      <c r="C246" s="116" t="s">
        <v>462</v>
      </c>
      <c r="D246" s="133" t="s">
        <v>1337</v>
      </c>
      <c r="E246" s="116" t="s">
        <v>268</v>
      </c>
      <c r="F246" s="315" t="s">
        <v>4528</v>
      </c>
      <c r="G246" s="153" t="s">
        <v>4529</v>
      </c>
      <c r="H246" s="356">
        <v>1002.24</v>
      </c>
      <c r="I246" s="152">
        <f t="shared" si="6"/>
        <v>2.7301734622835438E-4</v>
      </c>
      <c r="J246" s="414">
        <f t="shared" si="7"/>
        <v>0.97953289822247147</v>
      </c>
    </row>
    <row r="247" spans="1:10" x14ac:dyDescent="0.25">
      <c r="A247" s="135" t="s">
        <v>121</v>
      </c>
      <c r="B247" s="116" t="s">
        <v>1318</v>
      </c>
      <c r="C247" s="116" t="s">
        <v>229</v>
      </c>
      <c r="D247" s="133" t="s">
        <v>1319</v>
      </c>
      <c r="E247" s="116" t="s">
        <v>279</v>
      </c>
      <c r="F247" s="315" t="s">
        <v>4530</v>
      </c>
      <c r="G247" s="153" t="s">
        <v>4531</v>
      </c>
      <c r="H247" s="355">
        <v>999</v>
      </c>
      <c r="I247" s="152">
        <f t="shared" si="6"/>
        <v>2.7213474704873688E-4</v>
      </c>
      <c r="J247" s="414">
        <f t="shared" si="7"/>
        <v>0.97980503296952026</v>
      </c>
    </row>
    <row r="248" spans="1:10" x14ac:dyDescent="0.25">
      <c r="A248" s="135" t="s">
        <v>121</v>
      </c>
      <c r="B248" s="116" t="s">
        <v>547</v>
      </c>
      <c r="C248" s="116" t="s">
        <v>229</v>
      </c>
      <c r="D248" s="133" t="s">
        <v>548</v>
      </c>
      <c r="E248" s="116" t="s">
        <v>279</v>
      </c>
      <c r="F248" s="315" t="s">
        <v>4532</v>
      </c>
      <c r="G248" s="153" t="s">
        <v>4533</v>
      </c>
      <c r="H248" s="355">
        <v>892.5</v>
      </c>
      <c r="I248" s="152">
        <f t="shared" si="6"/>
        <v>2.4312338512612379E-4</v>
      </c>
      <c r="J248" s="414">
        <f t="shared" si="7"/>
        <v>0.98004815635464637</v>
      </c>
    </row>
    <row r="249" spans="1:10" x14ac:dyDescent="0.25">
      <c r="A249" s="135" t="s">
        <v>121</v>
      </c>
      <c r="B249" s="116" t="s">
        <v>1291</v>
      </c>
      <c r="C249" s="116" t="s">
        <v>229</v>
      </c>
      <c r="D249" s="133" t="s">
        <v>1292</v>
      </c>
      <c r="E249" s="116" t="s">
        <v>279</v>
      </c>
      <c r="F249" s="315" t="s">
        <v>4534</v>
      </c>
      <c r="G249" s="153" t="s">
        <v>4535</v>
      </c>
      <c r="H249" s="355">
        <v>882.82</v>
      </c>
      <c r="I249" s="152">
        <f t="shared" si="6"/>
        <v>2.4048648387343935E-4</v>
      </c>
      <c r="J249" s="414">
        <f t="shared" si="7"/>
        <v>0.9802886428385198</v>
      </c>
    </row>
    <row r="250" spans="1:10" ht="25.5" x14ac:dyDescent="0.25">
      <c r="A250" s="135" t="s">
        <v>121</v>
      </c>
      <c r="B250" s="116" t="s">
        <v>930</v>
      </c>
      <c r="C250" s="116" t="s">
        <v>229</v>
      </c>
      <c r="D250" s="133" t="s">
        <v>931</v>
      </c>
      <c r="E250" s="116" t="s">
        <v>240</v>
      </c>
      <c r="F250" s="315" t="s">
        <v>4536</v>
      </c>
      <c r="G250" s="153" t="s">
        <v>4537</v>
      </c>
      <c r="H250" s="355">
        <v>865.49</v>
      </c>
      <c r="I250" s="152">
        <f t="shared" si="6"/>
        <v>2.3576566789110237E-4</v>
      </c>
      <c r="J250" s="414">
        <f t="shared" si="7"/>
        <v>0.98052440850641087</v>
      </c>
    </row>
    <row r="251" spans="1:10" ht="25.5" x14ac:dyDescent="0.25">
      <c r="A251" s="135" t="s">
        <v>121</v>
      </c>
      <c r="B251" s="116" t="s">
        <v>1584</v>
      </c>
      <c r="C251" s="116" t="s">
        <v>462</v>
      </c>
      <c r="D251" s="133" t="s">
        <v>1585</v>
      </c>
      <c r="E251" s="116" t="s">
        <v>292</v>
      </c>
      <c r="F251" s="315" t="s">
        <v>4320</v>
      </c>
      <c r="G251" s="153" t="s">
        <v>4538</v>
      </c>
      <c r="H251" s="355">
        <v>857.2</v>
      </c>
      <c r="I251" s="152">
        <f t="shared" si="6"/>
        <v>2.3350741258276002E-4</v>
      </c>
      <c r="J251" s="414">
        <f t="shared" si="7"/>
        <v>0.98075791591899364</v>
      </c>
    </row>
    <row r="252" spans="1:10" x14ac:dyDescent="0.25">
      <c r="A252" s="135" t="s">
        <v>121</v>
      </c>
      <c r="B252" s="116" t="s">
        <v>1026</v>
      </c>
      <c r="C252" s="116" t="s">
        <v>462</v>
      </c>
      <c r="D252" s="133" t="s">
        <v>1027</v>
      </c>
      <c r="E252" s="116" t="s">
        <v>279</v>
      </c>
      <c r="F252" s="315" t="s">
        <v>4240</v>
      </c>
      <c r="G252" s="153" t="s">
        <v>2124</v>
      </c>
      <c r="H252" s="355">
        <v>852</v>
      </c>
      <c r="I252" s="152">
        <f t="shared" si="6"/>
        <v>2.3209089538090471E-4</v>
      </c>
      <c r="J252" s="414">
        <f t="shared" si="7"/>
        <v>0.98099000681437454</v>
      </c>
    </row>
    <row r="253" spans="1:10" ht="25.5" x14ac:dyDescent="0.25">
      <c r="A253" s="135" t="s">
        <v>121</v>
      </c>
      <c r="B253" s="116" t="s">
        <v>674</v>
      </c>
      <c r="C253" s="116" t="s">
        <v>671</v>
      </c>
      <c r="D253" s="133" t="s">
        <v>675</v>
      </c>
      <c r="E253" s="116" t="s">
        <v>268</v>
      </c>
      <c r="F253" s="315" t="s">
        <v>4223</v>
      </c>
      <c r="G253" s="153" t="s">
        <v>4539</v>
      </c>
      <c r="H253" s="355">
        <v>845.84</v>
      </c>
      <c r="I253" s="152">
        <f t="shared" si="6"/>
        <v>2.3041286731101461E-4</v>
      </c>
      <c r="J253" s="414">
        <f t="shared" si="7"/>
        <v>0.98122041968168561</v>
      </c>
    </row>
    <row r="254" spans="1:10" ht="25.5" x14ac:dyDescent="0.25">
      <c r="A254" s="135" t="s">
        <v>121</v>
      </c>
      <c r="B254" s="116" t="s">
        <v>600</v>
      </c>
      <c r="C254" s="116" t="s">
        <v>238</v>
      </c>
      <c r="D254" s="133" t="s">
        <v>601</v>
      </c>
      <c r="E254" s="116" t="s">
        <v>268</v>
      </c>
      <c r="F254" s="315" t="s">
        <v>4540</v>
      </c>
      <c r="G254" s="153" t="s">
        <v>4541</v>
      </c>
      <c r="H254" s="355">
        <v>844.14</v>
      </c>
      <c r="I254" s="152">
        <f t="shared" si="6"/>
        <v>2.2994977514886962E-4</v>
      </c>
      <c r="J254" s="414">
        <f t="shared" si="7"/>
        <v>0.9814503694568345</v>
      </c>
    </row>
    <row r="255" spans="1:10" ht="25.5" x14ac:dyDescent="0.25">
      <c r="A255" s="135" t="s">
        <v>121</v>
      </c>
      <c r="B255" s="116" t="s">
        <v>1572</v>
      </c>
      <c r="C255" s="116" t="s">
        <v>294</v>
      </c>
      <c r="D255" s="133" t="s">
        <v>1573</v>
      </c>
      <c r="E255" s="116" t="s">
        <v>240</v>
      </c>
      <c r="F255" s="315" t="s">
        <v>2125</v>
      </c>
      <c r="G255" s="153" t="s">
        <v>4542</v>
      </c>
      <c r="H255" s="355">
        <v>835.34</v>
      </c>
      <c r="I255" s="152">
        <f t="shared" si="6"/>
        <v>2.2755259219188375E-4</v>
      </c>
      <c r="J255" s="414">
        <f t="shared" si="7"/>
        <v>0.98167792204902637</v>
      </c>
    </row>
    <row r="256" spans="1:10" ht="25.5" x14ac:dyDescent="0.25">
      <c r="A256" s="135" t="s">
        <v>121</v>
      </c>
      <c r="B256" s="116" t="s">
        <v>1062</v>
      </c>
      <c r="C256" s="116" t="s">
        <v>229</v>
      </c>
      <c r="D256" s="133" t="s">
        <v>1063</v>
      </c>
      <c r="E256" s="116" t="s">
        <v>279</v>
      </c>
      <c r="F256" s="315" t="s">
        <v>4240</v>
      </c>
      <c r="G256" s="153" t="s">
        <v>4543</v>
      </c>
      <c r="H256" s="355">
        <v>834.81</v>
      </c>
      <c r="I256" s="152">
        <f t="shared" si="6"/>
        <v>2.2740821640015616E-4</v>
      </c>
      <c r="J256" s="414">
        <f t="shared" si="7"/>
        <v>0.98190533026542648</v>
      </c>
    </row>
    <row r="257" spans="1:10" x14ac:dyDescent="0.25">
      <c r="A257" s="135" t="s">
        <v>121</v>
      </c>
      <c r="B257" s="116" t="s">
        <v>1383</v>
      </c>
      <c r="C257" s="116" t="s">
        <v>229</v>
      </c>
      <c r="D257" s="133" t="s">
        <v>1384</v>
      </c>
      <c r="E257" s="116" t="s">
        <v>279</v>
      </c>
      <c r="F257" s="315" t="s">
        <v>4223</v>
      </c>
      <c r="G257" s="153" t="s">
        <v>4544</v>
      </c>
      <c r="H257" s="355">
        <v>811.9</v>
      </c>
      <c r="I257" s="152">
        <f t="shared" si="6"/>
        <v>2.2116736849736682E-4</v>
      </c>
      <c r="J257" s="414">
        <f t="shared" si="7"/>
        <v>0.9821264976339239</v>
      </c>
    </row>
    <row r="258" spans="1:10" ht="25.5" x14ac:dyDescent="0.25">
      <c r="A258" s="135" t="s">
        <v>121</v>
      </c>
      <c r="B258" s="116" t="s">
        <v>1564</v>
      </c>
      <c r="C258" s="116" t="s">
        <v>238</v>
      </c>
      <c r="D258" s="133" t="s">
        <v>1565</v>
      </c>
      <c r="E258" s="116" t="s">
        <v>428</v>
      </c>
      <c r="F258" s="315" t="s">
        <v>4277</v>
      </c>
      <c r="G258" s="153" t="s">
        <v>4545</v>
      </c>
      <c r="H258" s="355">
        <v>793.38</v>
      </c>
      <c r="I258" s="152">
        <f t="shared" si="6"/>
        <v>2.1612238800152838E-4</v>
      </c>
      <c r="J258" s="414">
        <f t="shared" si="7"/>
        <v>0.98234262002192541</v>
      </c>
    </row>
    <row r="259" spans="1:10" x14ac:dyDescent="0.25">
      <c r="A259" s="135" t="s">
        <v>121</v>
      </c>
      <c r="B259" s="116" t="s">
        <v>714</v>
      </c>
      <c r="C259" s="116" t="s">
        <v>229</v>
      </c>
      <c r="D259" s="133" t="s">
        <v>715</v>
      </c>
      <c r="E259" s="116" t="s">
        <v>292</v>
      </c>
      <c r="F259" s="315" t="s">
        <v>4546</v>
      </c>
      <c r="G259" s="153" t="s">
        <v>4547</v>
      </c>
      <c r="H259" s="355">
        <v>783.15</v>
      </c>
      <c r="I259" s="152">
        <f t="shared" si="6"/>
        <v>2.133356628140323E-4</v>
      </c>
      <c r="J259" s="414">
        <f t="shared" si="7"/>
        <v>0.98255595568473941</v>
      </c>
    </row>
    <row r="260" spans="1:10" x14ac:dyDescent="0.25">
      <c r="A260" s="135" t="s">
        <v>121</v>
      </c>
      <c r="B260" s="116" t="s">
        <v>1126</v>
      </c>
      <c r="C260" s="116" t="s">
        <v>229</v>
      </c>
      <c r="D260" s="133" t="s">
        <v>1127</v>
      </c>
      <c r="E260" s="116" t="s">
        <v>292</v>
      </c>
      <c r="F260" s="315" t="s">
        <v>4548</v>
      </c>
      <c r="G260" s="153" t="s">
        <v>4549</v>
      </c>
      <c r="H260" s="355">
        <v>779.81</v>
      </c>
      <c r="I260" s="152">
        <f t="shared" si="6"/>
        <v>2.1242582291899448E-4</v>
      </c>
      <c r="J260" s="414">
        <f t="shared" si="7"/>
        <v>0.98276838150765844</v>
      </c>
    </row>
    <row r="261" spans="1:10" x14ac:dyDescent="0.25">
      <c r="A261" s="135" t="s">
        <v>121</v>
      </c>
      <c r="B261" s="116" t="s">
        <v>1890</v>
      </c>
      <c r="C261" s="116" t="s">
        <v>229</v>
      </c>
      <c r="D261" s="133" t="s">
        <v>1891</v>
      </c>
      <c r="E261" s="116" t="s">
        <v>279</v>
      </c>
      <c r="F261" s="315" t="s">
        <v>4394</v>
      </c>
      <c r="G261" s="153" t="s">
        <v>4550</v>
      </c>
      <c r="H261" s="355">
        <v>778.2</v>
      </c>
      <c r="I261" s="152">
        <f t="shared" si="6"/>
        <v>2.1198724740072777E-4</v>
      </c>
      <c r="J261" s="414">
        <f t="shared" si="7"/>
        <v>0.98298036875505912</v>
      </c>
    </row>
    <row r="262" spans="1:10" x14ac:dyDescent="0.25">
      <c r="A262" s="135" t="s">
        <v>121</v>
      </c>
      <c r="B262" s="116" t="s">
        <v>711</v>
      </c>
      <c r="C262" s="116" t="s">
        <v>229</v>
      </c>
      <c r="D262" s="133" t="s">
        <v>712</v>
      </c>
      <c r="E262" s="116" t="s">
        <v>292</v>
      </c>
      <c r="F262" s="315" t="s">
        <v>4551</v>
      </c>
      <c r="G262" s="153" t="s">
        <v>4552</v>
      </c>
      <c r="H262" s="355">
        <v>773.13</v>
      </c>
      <c r="I262" s="152">
        <f t="shared" si="6"/>
        <v>2.1060614312891886E-4</v>
      </c>
      <c r="J262" s="414">
        <f t="shared" si="7"/>
        <v>0.98319097489818807</v>
      </c>
    </row>
    <row r="263" spans="1:10" ht="38.25" x14ac:dyDescent="0.25">
      <c r="A263" s="135" t="s">
        <v>121</v>
      </c>
      <c r="B263" s="116" t="s">
        <v>1162</v>
      </c>
      <c r="C263" s="116" t="s">
        <v>1163</v>
      </c>
      <c r="D263" s="133" t="s">
        <v>1164</v>
      </c>
      <c r="E263" s="116" t="s">
        <v>428</v>
      </c>
      <c r="F263" s="315" t="s">
        <v>4223</v>
      </c>
      <c r="G263" s="153" t="s">
        <v>4553</v>
      </c>
      <c r="H263" s="355">
        <v>765.71</v>
      </c>
      <c r="I263" s="152">
        <f t="shared" si="6"/>
        <v>2.0858488204473306E-4</v>
      </c>
      <c r="J263" s="414">
        <f t="shared" si="7"/>
        <v>0.98339955978023286</v>
      </c>
    </row>
    <row r="264" spans="1:10" x14ac:dyDescent="0.25">
      <c r="A264" s="135" t="s">
        <v>121</v>
      </c>
      <c r="B264" s="116" t="s">
        <v>1455</v>
      </c>
      <c r="C264" s="116" t="s">
        <v>229</v>
      </c>
      <c r="D264" s="133" t="s">
        <v>1456</v>
      </c>
      <c r="E264" s="116" t="s">
        <v>268</v>
      </c>
      <c r="F264" s="315" t="s">
        <v>4223</v>
      </c>
      <c r="G264" s="153" t="s">
        <v>4554</v>
      </c>
      <c r="H264" s="355">
        <v>763.57</v>
      </c>
      <c r="I264" s="152">
        <f t="shared" si="6"/>
        <v>2.0800193073473877E-4</v>
      </c>
      <c r="J264" s="414">
        <f t="shared" si="7"/>
        <v>0.98360756171096764</v>
      </c>
    </row>
    <row r="265" spans="1:10" x14ac:dyDescent="0.25">
      <c r="A265" s="135" t="s">
        <v>121</v>
      </c>
      <c r="B265" s="116" t="s">
        <v>1760</v>
      </c>
      <c r="C265" s="116" t="s">
        <v>229</v>
      </c>
      <c r="D265" s="133" t="s">
        <v>1761</v>
      </c>
      <c r="E265" s="116" t="s">
        <v>268</v>
      </c>
      <c r="F265" s="315" t="s">
        <v>4223</v>
      </c>
      <c r="G265" s="153" t="s">
        <v>4555</v>
      </c>
      <c r="H265" s="355">
        <v>762.19</v>
      </c>
      <c r="I265" s="152">
        <f t="shared" si="6"/>
        <v>2.076260088619387E-4</v>
      </c>
      <c r="J265" s="414">
        <f t="shared" si="7"/>
        <v>0.98381518771982956</v>
      </c>
    </row>
    <row r="266" spans="1:10" ht="38.25" x14ac:dyDescent="0.25">
      <c r="A266" s="135" t="s">
        <v>121</v>
      </c>
      <c r="B266" s="116" t="s">
        <v>1718</v>
      </c>
      <c r="C266" s="116" t="s">
        <v>238</v>
      </c>
      <c r="D266" s="133" t="s">
        <v>1719</v>
      </c>
      <c r="E266" s="116" t="s">
        <v>1720</v>
      </c>
      <c r="F266" s="315" t="s">
        <v>2126</v>
      </c>
      <c r="G266" s="153" t="s">
        <v>4556</v>
      </c>
      <c r="H266" s="355">
        <v>758.1</v>
      </c>
      <c r="I266" s="152">
        <f t="shared" ref="I266:I329" si="8">H266/$J$537</f>
        <v>2.0651186360124869E-4</v>
      </c>
      <c r="J266" s="414">
        <f t="shared" si="7"/>
        <v>0.98402169958343078</v>
      </c>
    </row>
    <row r="267" spans="1:10" x14ac:dyDescent="0.25">
      <c r="A267" s="135" t="s">
        <v>121</v>
      </c>
      <c r="B267" s="116" t="s">
        <v>745</v>
      </c>
      <c r="C267" s="116" t="s">
        <v>229</v>
      </c>
      <c r="D267" s="133" t="s">
        <v>746</v>
      </c>
      <c r="E267" s="116" t="s">
        <v>279</v>
      </c>
      <c r="F267" s="315" t="s">
        <v>4557</v>
      </c>
      <c r="G267" s="153" t="s">
        <v>4558</v>
      </c>
      <c r="H267" s="355">
        <v>756.24</v>
      </c>
      <c r="I267" s="152">
        <f t="shared" si="8"/>
        <v>2.0600518629443121E-4</v>
      </c>
      <c r="J267" s="414">
        <f t="shared" ref="J267:J330" si="9">+J266+I267</f>
        <v>0.98422770476972521</v>
      </c>
    </row>
    <row r="268" spans="1:10" x14ac:dyDescent="0.25">
      <c r="A268" s="135" t="s">
        <v>121</v>
      </c>
      <c r="B268" s="116" t="s">
        <v>924</v>
      </c>
      <c r="C268" s="116" t="s">
        <v>229</v>
      </c>
      <c r="D268" s="133" t="s">
        <v>925</v>
      </c>
      <c r="E268" s="116" t="s">
        <v>279</v>
      </c>
      <c r="F268" s="315" t="s">
        <v>4223</v>
      </c>
      <c r="G268" s="153" t="s">
        <v>4559</v>
      </c>
      <c r="H268" s="355">
        <v>756.15</v>
      </c>
      <c r="I268" s="152">
        <f t="shared" si="8"/>
        <v>2.0598066965055292E-4</v>
      </c>
      <c r="J268" s="414">
        <f t="shared" si="9"/>
        <v>0.98443368543937582</v>
      </c>
    </row>
    <row r="269" spans="1:10" x14ac:dyDescent="0.25">
      <c r="A269" s="135" t="s">
        <v>121</v>
      </c>
      <c r="B269" s="116" t="s">
        <v>458</v>
      </c>
      <c r="C269" s="116" t="s">
        <v>229</v>
      </c>
      <c r="D269" s="133" t="s">
        <v>459</v>
      </c>
      <c r="E269" s="116" t="s">
        <v>279</v>
      </c>
      <c r="F269" s="315" t="s">
        <v>4277</v>
      </c>
      <c r="G269" s="153" t="s">
        <v>4560</v>
      </c>
      <c r="H269" s="355">
        <v>753.96</v>
      </c>
      <c r="I269" s="152">
        <f t="shared" si="8"/>
        <v>2.053840979828485E-4</v>
      </c>
      <c r="J269" s="414">
        <f t="shared" si="9"/>
        <v>0.98463906953735869</v>
      </c>
    </row>
    <row r="270" spans="1:10" x14ac:dyDescent="0.25">
      <c r="A270" s="135" t="s">
        <v>121</v>
      </c>
      <c r="B270" s="116" t="s">
        <v>1854</v>
      </c>
      <c r="C270" s="116" t="s">
        <v>238</v>
      </c>
      <c r="D270" s="133" t="s">
        <v>1855</v>
      </c>
      <c r="E270" s="116" t="s">
        <v>240</v>
      </c>
      <c r="F270" s="315" t="s">
        <v>2127</v>
      </c>
      <c r="G270" s="153" t="s">
        <v>4561</v>
      </c>
      <c r="H270" s="355">
        <v>745.46</v>
      </c>
      <c r="I270" s="152">
        <f t="shared" si="8"/>
        <v>2.0306863717212351E-4</v>
      </c>
      <c r="J270" s="414">
        <f t="shared" si="9"/>
        <v>0.98484213817453081</v>
      </c>
    </row>
    <row r="271" spans="1:10" ht="25.5" x14ac:dyDescent="0.25">
      <c r="A271" s="135" t="s">
        <v>121</v>
      </c>
      <c r="B271" s="116" t="s">
        <v>1436</v>
      </c>
      <c r="C271" s="116" t="s">
        <v>238</v>
      </c>
      <c r="D271" s="133" t="s">
        <v>1437</v>
      </c>
      <c r="E271" s="116" t="s">
        <v>428</v>
      </c>
      <c r="F271" s="315" t="s">
        <v>4562</v>
      </c>
      <c r="G271" s="153" t="s">
        <v>4563</v>
      </c>
      <c r="H271" s="355">
        <v>740.08</v>
      </c>
      <c r="I271" s="152">
        <f t="shared" si="8"/>
        <v>2.0160308668251171E-4</v>
      </c>
      <c r="J271" s="414">
        <f t="shared" si="9"/>
        <v>0.9850437412612133</v>
      </c>
    </row>
    <row r="272" spans="1:10" ht="25.5" x14ac:dyDescent="0.25">
      <c r="A272" s="135" t="s">
        <v>121</v>
      </c>
      <c r="B272" s="116" t="s">
        <v>680</v>
      </c>
      <c r="C272" s="116" t="s">
        <v>434</v>
      </c>
      <c r="D272" s="133" t="s">
        <v>681</v>
      </c>
      <c r="E272" s="116" t="s">
        <v>428</v>
      </c>
      <c r="F272" s="315" t="s">
        <v>4394</v>
      </c>
      <c r="G272" s="153" t="s">
        <v>4564</v>
      </c>
      <c r="H272" s="355">
        <v>731.3</v>
      </c>
      <c r="I272" s="152">
        <f t="shared" si="8"/>
        <v>1.9921135186860988E-4</v>
      </c>
      <c r="J272" s="414">
        <f t="shared" si="9"/>
        <v>0.98524295261308192</v>
      </c>
    </row>
    <row r="273" spans="1:10" x14ac:dyDescent="0.25">
      <c r="A273" s="135" t="s">
        <v>121</v>
      </c>
      <c r="B273" s="116" t="s">
        <v>785</v>
      </c>
      <c r="C273" s="116" t="s">
        <v>229</v>
      </c>
      <c r="D273" s="133" t="s">
        <v>786</v>
      </c>
      <c r="E273" s="116" t="s">
        <v>279</v>
      </c>
      <c r="F273" s="315" t="s">
        <v>4565</v>
      </c>
      <c r="G273" s="153" t="s">
        <v>4566</v>
      </c>
      <c r="H273" s="355">
        <v>717.2</v>
      </c>
      <c r="I273" s="152">
        <f t="shared" si="8"/>
        <v>1.9537041099434844E-4</v>
      </c>
      <c r="J273" s="414">
        <f t="shared" si="9"/>
        <v>0.9854383230240763</v>
      </c>
    </row>
    <row r="274" spans="1:10" ht="38.25" x14ac:dyDescent="0.25">
      <c r="A274" s="135" t="s">
        <v>121</v>
      </c>
      <c r="B274" s="116" t="s">
        <v>1587</v>
      </c>
      <c r="C274" s="116" t="s">
        <v>434</v>
      </c>
      <c r="D274" s="133" t="s">
        <v>1588</v>
      </c>
      <c r="E274" s="116" t="s">
        <v>628</v>
      </c>
      <c r="F274" s="315" t="s">
        <v>4415</v>
      </c>
      <c r="G274" s="153" t="s">
        <v>4567</v>
      </c>
      <c r="H274" s="355">
        <v>715.95</v>
      </c>
      <c r="I274" s="152">
        <f t="shared" si="8"/>
        <v>1.9502990205159476E-4</v>
      </c>
      <c r="J274" s="414">
        <f t="shared" si="9"/>
        <v>0.98563335292612786</v>
      </c>
    </row>
    <row r="275" spans="1:10" x14ac:dyDescent="0.25">
      <c r="A275" s="135" t="s">
        <v>121</v>
      </c>
      <c r="B275" s="116" t="s">
        <v>1791</v>
      </c>
      <c r="C275" s="116" t="s">
        <v>229</v>
      </c>
      <c r="D275" s="133" t="s">
        <v>1792</v>
      </c>
      <c r="E275" s="116" t="s">
        <v>240</v>
      </c>
      <c r="F275" s="315" t="s">
        <v>2100</v>
      </c>
      <c r="G275" s="153" t="s">
        <v>4568</v>
      </c>
      <c r="H275" s="355">
        <v>715.76</v>
      </c>
      <c r="I275" s="152">
        <f t="shared" si="8"/>
        <v>1.9497814469229621E-4</v>
      </c>
      <c r="J275" s="414">
        <f t="shared" si="9"/>
        <v>0.98582833107082013</v>
      </c>
    </row>
    <row r="276" spans="1:10" ht="25.5" x14ac:dyDescent="0.25">
      <c r="A276" s="135" t="s">
        <v>121</v>
      </c>
      <c r="B276" s="116" t="s">
        <v>1032</v>
      </c>
      <c r="C276" s="116" t="s">
        <v>426</v>
      </c>
      <c r="D276" s="133" t="s">
        <v>1033</v>
      </c>
      <c r="E276" s="116" t="s">
        <v>428</v>
      </c>
      <c r="F276" s="315" t="s">
        <v>4240</v>
      </c>
      <c r="G276" s="153" t="s">
        <v>4569</v>
      </c>
      <c r="H276" s="355">
        <v>684.71</v>
      </c>
      <c r="I276" s="152">
        <f t="shared" si="8"/>
        <v>1.8651990255429493E-4</v>
      </c>
      <c r="J276" s="414">
        <f t="shared" si="9"/>
        <v>0.98601485097337438</v>
      </c>
    </row>
    <row r="277" spans="1:10" x14ac:dyDescent="0.25">
      <c r="A277" s="135" t="s">
        <v>121</v>
      </c>
      <c r="B277" s="116" t="s">
        <v>390</v>
      </c>
      <c r="C277" s="116" t="s">
        <v>229</v>
      </c>
      <c r="D277" s="133" t="s">
        <v>391</v>
      </c>
      <c r="E277" s="116" t="s">
        <v>240</v>
      </c>
      <c r="F277" s="315" t="s">
        <v>4420</v>
      </c>
      <c r="G277" s="153" t="s">
        <v>4570</v>
      </c>
      <c r="H277" s="355">
        <v>678.73</v>
      </c>
      <c r="I277" s="152">
        <f t="shared" si="8"/>
        <v>1.8489090777216134E-4</v>
      </c>
      <c r="J277" s="414">
        <f t="shared" si="9"/>
        <v>0.98619974188114656</v>
      </c>
    </row>
    <row r="278" spans="1:10" ht="25.5" x14ac:dyDescent="0.25">
      <c r="A278" s="135" t="s">
        <v>121</v>
      </c>
      <c r="B278" s="116" t="s">
        <v>416</v>
      </c>
      <c r="C278" s="116" t="s">
        <v>229</v>
      </c>
      <c r="D278" s="133" t="s">
        <v>417</v>
      </c>
      <c r="E278" s="116" t="s">
        <v>279</v>
      </c>
      <c r="F278" s="315" t="s">
        <v>4425</v>
      </c>
      <c r="G278" s="153" t="s">
        <v>4571</v>
      </c>
      <c r="H278" s="355">
        <v>678.56</v>
      </c>
      <c r="I278" s="152">
        <f t="shared" si="8"/>
        <v>1.8484459855594681E-4</v>
      </c>
      <c r="J278" s="414">
        <f t="shared" si="9"/>
        <v>0.98638458647970251</v>
      </c>
    </row>
    <row r="279" spans="1:10" ht="38.25" x14ac:dyDescent="0.25">
      <c r="A279" s="135" t="s">
        <v>121</v>
      </c>
      <c r="B279" s="116" t="s">
        <v>1650</v>
      </c>
      <c r="C279" s="116" t="s">
        <v>434</v>
      </c>
      <c r="D279" s="133" t="s">
        <v>1651</v>
      </c>
      <c r="E279" s="116" t="s">
        <v>428</v>
      </c>
      <c r="F279" s="315" t="s">
        <v>4223</v>
      </c>
      <c r="G279" s="153" t="s">
        <v>4572</v>
      </c>
      <c r="H279" s="355">
        <v>660.2</v>
      </c>
      <c r="I279" s="152">
        <f t="shared" si="8"/>
        <v>1.7984320320478089E-4</v>
      </c>
      <c r="J279" s="414">
        <f t="shared" si="9"/>
        <v>0.98656442968290725</v>
      </c>
    </row>
    <row r="280" spans="1:10" x14ac:dyDescent="0.25">
      <c r="A280" s="135" t="s">
        <v>121</v>
      </c>
      <c r="B280" s="116" t="s">
        <v>472</v>
      </c>
      <c r="C280" s="116" t="s">
        <v>229</v>
      </c>
      <c r="D280" s="133" t="s">
        <v>473</v>
      </c>
      <c r="E280" s="116" t="s">
        <v>279</v>
      </c>
      <c r="F280" s="315" t="s">
        <v>4377</v>
      </c>
      <c r="G280" s="153" t="s">
        <v>4573</v>
      </c>
      <c r="H280" s="355">
        <v>657.54</v>
      </c>
      <c r="I280" s="152">
        <f t="shared" si="8"/>
        <v>1.7911860017460105E-4</v>
      </c>
      <c r="J280" s="414">
        <f t="shared" si="9"/>
        <v>0.98674354828308186</v>
      </c>
    </row>
    <row r="281" spans="1:10" x14ac:dyDescent="0.25">
      <c r="A281" s="135" t="s">
        <v>121</v>
      </c>
      <c r="B281" s="116" t="s">
        <v>1181</v>
      </c>
      <c r="C281" s="116" t="s">
        <v>229</v>
      </c>
      <c r="D281" s="133" t="s">
        <v>1182</v>
      </c>
      <c r="E281" s="116" t="s">
        <v>279</v>
      </c>
      <c r="F281" s="315" t="s">
        <v>4275</v>
      </c>
      <c r="G281" s="153" t="s">
        <v>4574</v>
      </c>
      <c r="H281" s="355">
        <v>652.62</v>
      </c>
      <c r="I281" s="152">
        <f t="shared" si="8"/>
        <v>1.7777835697592258E-4</v>
      </c>
      <c r="J281" s="414">
        <f t="shared" si="9"/>
        <v>0.98692132664005783</v>
      </c>
    </row>
    <row r="282" spans="1:10" x14ac:dyDescent="0.25">
      <c r="A282" s="135" t="s">
        <v>121</v>
      </c>
      <c r="B282" s="116" t="s">
        <v>565</v>
      </c>
      <c r="C282" s="116" t="s">
        <v>229</v>
      </c>
      <c r="D282" s="133" t="s">
        <v>566</v>
      </c>
      <c r="E282" s="116" t="s">
        <v>279</v>
      </c>
      <c r="F282" s="315" t="s">
        <v>4575</v>
      </c>
      <c r="G282" s="153" t="s">
        <v>4576</v>
      </c>
      <c r="H282" s="355">
        <v>650.91</v>
      </c>
      <c r="I282" s="152">
        <f t="shared" si="8"/>
        <v>1.7731254074223555E-4</v>
      </c>
      <c r="J282" s="414">
        <f t="shared" si="9"/>
        <v>0.9870986391808001</v>
      </c>
    </row>
    <row r="283" spans="1:10" ht="25.5" x14ac:dyDescent="0.25">
      <c r="A283" s="135" t="s">
        <v>121</v>
      </c>
      <c r="B283" s="116" t="s">
        <v>2002</v>
      </c>
      <c r="C283" s="116" t="s">
        <v>462</v>
      </c>
      <c r="D283" s="133" t="s">
        <v>2003</v>
      </c>
      <c r="E283" s="116" t="s">
        <v>268</v>
      </c>
      <c r="F283" s="315" t="s">
        <v>4562</v>
      </c>
      <c r="G283" s="153" t="s">
        <v>4577</v>
      </c>
      <c r="H283" s="355">
        <v>650.54</v>
      </c>
      <c r="I283" s="152">
        <f t="shared" si="8"/>
        <v>1.7721175009518045E-4</v>
      </c>
      <c r="J283" s="414">
        <f t="shared" si="9"/>
        <v>0.98727585093089532</v>
      </c>
    </row>
    <row r="284" spans="1:10" x14ac:dyDescent="0.25">
      <c r="A284" s="135" t="s">
        <v>121</v>
      </c>
      <c r="B284" s="116" t="s">
        <v>1212</v>
      </c>
      <c r="C284" s="116" t="s">
        <v>229</v>
      </c>
      <c r="D284" s="133" t="s">
        <v>1213</v>
      </c>
      <c r="E284" s="116" t="s">
        <v>279</v>
      </c>
      <c r="F284" s="315" t="s">
        <v>4578</v>
      </c>
      <c r="G284" s="153" t="s">
        <v>4579</v>
      </c>
      <c r="H284" s="355">
        <v>623.74</v>
      </c>
      <c r="I284" s="152">
        <f t="shared" si="8"/>
        <v>1.6991123836254169E-4</v>
      </c>
      <c r="J284" s="414">
        <f t="shared" si="9"/>
        <v>0.98744576216925783</v>
      </c>
    </row>
    <row r="285" spans="1:10" x14ac:dyDescent="0.25">
      <c r="A285" s="135" t="s">
        <v>121</v>
      </c>
      <c r="B285" s="116" t="s">
        <v>1300</v>
      </c>
      <c r="C285" s="116" t="s">
        <v>229</v>
      </c>
      <c r="D285" s="133" t="s">
        <v>1301</v>
      </c>
      <c r="E285" s="116" t="s">
        <v>279</v>
      </c>
      <c r="F285" s="315" t="s">
        <v>4534</v>
      </c>
      <c r="G285" s="153" t="s">
        <v>4580</v>
      </c>
      <c r="H285" s="355">
        <v>620.36</v>
      </c>
      <c r="I285" s="152">
        <f t="shared" si="8"/>
        <v>1.6899050218133573E-4</v>
      </c>
      <c r="J285" s="414">
        <f t="shared" si="9"/>
        <v>0.98761475267143917</v>
      </c>
    </row>
    <row r="286" spans="1:10" x14ac:dyDescent="0.25">
      <c r="A286" s="135" t="s">
        <v>121</v>
      </c>
      <c r="B286" s="116" t="s">
        <v>1059</v>
      </c>
      <c r="C286" s="116" t="s">
        <v>229</v>
      </c>
      <c r="D286" s="133" t="s">
        <v>1060</v>
      </c>
      <c r="E286" s="116" t="s">
        <v>268</v>
      </c>
      <c r="F286" s="315" t="s">
        <v>4277</v>
      </c>
      <c r="G286" s="153" t="s">
        <v>4581</v>
      </c>
      <c r="H286" s="355">
        <v>619.67999999999995</v>
      </c>
      <c r="I286" s="152">
        <f t="shared" si="8"/>
        <v>1.6880526531647773E-4</v>
      </c>
      <c r="J286" s="414">
        <f t="shared" si="9"/>
        <v>0.98778355793675565</v>
      </c>
    </row>
    <row r="287" spans="1:10" ht="25.5" x14ac:dyDescent="0.25">
      <c r="A287" s="135" t="s">
        <v>121</v>
      </c>
      <c r="B287" s="116" t="s">
        <v>1927</v>
      </c>
      <c r="C287" s="116" t="s">
        <v>1928</v>
      </c>
      <c r="D287" s="133" t="s">
        <v>1929</v>
      </c>
      <c r="E287" s="116" t="s">
        <v>240</v>
      </c>
      <c r="F287" s="315" t="s">
        <v>4582</v>
      </c>
      <c r="G287" s="153" t="s">
        <v>4583</v>
      </c>
      <c r="H287" s="355">
        <v>580.94000000000005</v>
      </c>
      <c r="I287" s="152">
        <f t="shared" si="8"/>
        <v>1.5825221216265588E-4</v>
      </c>
      <c r="J287" s="414">
        <f t="shared" si="9"/>
        <v>0.98794181014891835</v>
      </c>
    </row>
    <row r="288" spans="1:10" x14ac:dyDescent="0.25">
      <c r="A288" s="135" t="s">
        <v>121</v>
      </c>
      <c r="B288" s="116" t="s">
        <v>455</v>
      </c>
      <c r="C288" s="116" t="s">
        <v>229</v>
      </c>
      <c r="D288" s="133" t="s">
        <v>456</v>
      </c>
      <c r="E288" s="116" t="s">
        <v>279</v>
      </c>
      <c r="F288" s="315" t="s">
        <v>4275</v>
      </c>
      <c r="G288" s="153" t="s">
        <v>4584</v>
      </c>
      <c r="H288" s="355">
        <v>575.78</v>
      </c>
      <c r="I288" s="152">
        <f t="shared" si="8"/>
        <v>1.5684659124696868E-4</v>
      </c>
      <c r="J288" s="414">
        <f t="shared" si="9"/>
        <v>0.98809865674016528</v>
      </c>
    </row>
    <row r="289" spans="1:10" ht="25.5" x14ac:dyDescent="0.25">
      <c r="A289" s="135" t="s">
        <v>121</v>
      </c>
      <c r="B289" s="116" t="s">
        <v>1978</v>
      </c>
      <c r="C289" s="116" t="s">
        <v>462</v>
      </c>
      <c r="D289" s="133" t="s">
        <v>1979</v>
      </c>
      <c r="E289" s="116" t="s">
        <v>892</v>
      </c>
      <c r="F289" s="315" t="s">
        <v>4585</v>
      </c>
      <c r="G289" s="153" t="s">
        <v>4586</v>
      </c>
      <c r="H289" s="355">
        <v>549.36</v>
      </c>
      <c r="I289" s="152">
        <f t="shared" si="8"/>
        <v>1.4964959423292701E-4</v>
      </c>
      <c r="J289" s="414">
        <f t="shared" si="9"/>
        <v>0.9882483063343982</v>
      </c>
    </row>
    <row r="290" spans="1:10" ht="25.5" x14ac:dyDescent="0.25">
      <c r="A290" s="135" t="s">
        <v>121</v>
      </c>
      <c r="B290" s="116" t="s">
        <v>1392</v>
      </c>
      <c r="C290" s="116" t="s">
        <v>1163</v>
      </c>
      <c r="D290" s="133" t="s">
        <v>1393</v>
      </c>
      <c r="E290" s="116" t="s">
        <v>428</v>
      </c>
      <c r="F290" s="315" t="s">
        <v>4223</v>
      </c>
      <c r="G290" s="153" t="s">
        <v>4587</v>
      </c>
      <c r="H290" s="355">
        <v>549.11</v>
      </c>
      <c r="I290" s="152">
        <f t="shared" si="8"/>
        <v>1.495814924443763E-4</v>
      </c>
      <c r="J290" s="414">
        <f t="shared" si="9"/>
        <v>0.98839788782684257</v>
      </c>
    </row>
    <row r="291" spans="1:10" x14ac:dyDescent="0.25">
      <c r="A291" s="135" t="s">
        <v>121</v>
      </c>
      <c r="B291" s="116" t="s">
        <v>1194</v>
      </c>
      <c r="C291" s="116" t="s">
        <v>229</v>
      </c>
      <c r="D291" s="133" t="s">
        <v>1195</v>
      </c>
      <c r="E291" s="116" t="s">
        <v>279</v>
      </c>
      <c r="F291" s="315" t="s">
        <v>4588</v>
      </c>
      <c r="G291" s="153" t="s">
        <v>4589</v>
      </c>
      <c r="H291" s="355">
        <v>521.22</v>
      </c>
      <c r="I291" s="152">
        <f t="shared" si="8"/>
        <v>1.419840569136563E-4</v>
      </c>
      <c r="J291" s="414">
        <f t="shared" si="9"/>
        <v>0.98853987188375625</v>
      </c>
    </row>
    <row r="292" spans="1:10" x14ac:dyDescent="0.25">
      <c r="A292" s="135" t="s">
        <v>121</v>
      </c>
      <c r="B292" s="116" t="s">
        <v>1359</v>
      </c>
      <c r="C292" s="116" t="s">
        <v>229</v>
      </c>
      <c r="D292" s="133" t="s">
        <v>1360</v>
      </c>
      <c r="E292" s="116" t="s">
        <v>268</v>
      </c>
      <c r="F292" s="315" t="s">
        <v>4377</v>
      </c>
      <c r="G292" s="153" t="s">
        <v>4590</v>
      </c>
      <c r="H292" s="355">
        <v>519.75</v>
      </c>
      <c r="I292" s="152">
        <f t="shared" si="8"/>
        <v>1.4158361839697797E-4</v>
      </c>
      <c r="J292" s="414">
        <f t="shared" si="9"/>
        <v>0.98868145550215325</v>
      </c>
    </row>
    <row r="293" spans="1:10" ht="38.25" x14ac:dyDescent="0.25">
      <c r="A293" s="135" t="s">
        <v>121</v>
      </c>
      <c r="B293" s="116" t="s">
        <v>1152</v>
      </c>
      <c r="C293" s="116" t="s">
        <v>667</v>
      </c>
      <c r="D293" s="133" t="s">
        <v>1153</v>
      </c>
      <c r="E293" s="116" t="s">
        <v>268</v>
      </c>
      <c r="F293" s="315" t="s">
        <v>4223</v>
      </c>
      <c r="G293" s="153" t="s">
        <v>4591</v>
      </c>
      <c r="H293" s="355">
        <v>512.36</v>
      </c>
      <c r="I293" s="152">
        <f t="shared" si="8"/>
        <v>1.3957052952741825E-4</v>
      </c>
      <c r="J293" s="414">
        <f t="shared" si="9"/>
        <v>0.98882102603168065</v>
      </c>
    </row>
    <row r="294" spans="1:10" x14ac:dyDescent="0.25">
      <c r="A294" s="135" t="s">
        <v>121</v>
      </c>
      <c r="B294" s="116" t="s">
        <v>325</v>
      </c>
      <c r="C294" s="116" t="s">
        <v>229</v>
      </c>
      <c r="D294" s="133" t="s">
        <v>326</v>
      </c>
      <c r="E294" s="116" t="s">
        <v>284</v>
      </c>
      <c r="F294" s="315" t="s">
        <v>2128</v>
      </c>
      <c r="G294" s="153" t="s">
        <v>4449</v>
      </c>
      <c r="H294" s="355">
        <v>507.54</v>
      </c>
      <c r="I294" s="152">
        <f t="shared" si="8"/>
        <v>1.3825752704416008E-4</v>
      </c>
      <c r="J294" s="414">
        <f t="shared" si="9"/>
        <v>0.98895928355872476</v>
      </c>
    </row>
    <row r="295" spans="1:10" x14ac:dyDescent="0.25">
      <c r="A295" s="135" t="s">
        <v>121</v>
      </c>
      <c r="B295" s="116" t="s">
        <v>594</v>
      </c>
      <c r="C295" s="116" t="s">
        <v>229</v>
      </c>
      <c r="D295" s="133" t="s">
        <v>595</v>
      </c>
      <c r="E295" s="116" t="s">
        <v>279</v>
      </c>
      <c r="F295" s="315" t="s">
        <v>4592</v>
      </c>
      <c r="G295" s="153" t="s">
        <v>4593</v>
      </c>
      <c r="H295" s="355">
        <v>504</v>
      </c>
      <c r="I295" s="152">
        <f t="shared" si="8"/>
        <v>1.3729320571828166E-4</v>
      </c>
      <c r="J295" s="414">
        <f t="shared" si="9"/>
        <v>0.98909657676444307</v>
      </c>
    </row>
    <row r="296" spans="1:10" ht="38.25" x14ac:dyDescent="0.25">
      <c r="A296" s="135" t="s">
        <v>121</v>
      </c>
      <c r="B296" s="116" t="s">
        <v>946</v>
      </c>
      <c r="C296" s="116" t="s">
        <v>434</v>
      </c>
      <c r="D296" s="133" t="s">
        <v>947</v>
      </c>
      <c r="E296" s="116" t="s">
        <v>428</v>
      </c>
      <c r="F296" s="315" t="s">
        <v>4240</v>
      </c>
      <c r="G296" s="153" t="s">
        <v>4594</v>
      </c>
      <c r="H296" s="355">
        <v>497.52</v>
      </c>
      <c r="I296" s="152">
        <f t="shared" si="8"/>
        <v>1.3552800735904661E-4</v>
      </c>
      <c r="J296" s="414">
        <f t="shared" si="9"/>
        <v>0.98923210477180212</v>
      </c>
    </row>
    <row r="297" spans="1:10" ht="38.25" x14ac:dyDescent="0.25">
      <c r="A297" s="135" t="s">
        <v>121</v>
      </c>
      <c r="B297" s="116" t="s">
        <v>1497</v>
      </c>
      <c r="C297" s="116" t="s">
        <v>434</v>
      </c>
      <c r="D297" s="133" t="s">
        <v>1498</v>
      </c>
      <c r="E297" s="116" t="s">
        <v>428</v>
      </c>
      <c r="F297" s="315" t="s">
        <v>4223</v>
      </c>
      <c r="G297" s="153" t="s">
        <v>4595</v>
      </c>
      <c r="H297" s="355">
        <v>484.29</v>
      </c>
      <c r="I297" s="152">
        <f t="shared" si="8"/>
        <v>1.3192406070894173E-4</v>
      </c>
      <c r="J297" s="414">
        <f t="shared" si="9"/>
        <v>0.98936402883251107</v>
      </c>
    </row>
    <row r="298" spans="1:10" x14ac:dyDescent="0.25">
      <c r="A298" s="135" t="s">
        <v>121</v>
      </c>
      <c r="B298" s="116" t="s">
        <v>1644</v>
      </c>
      <c r="C298" s="116" t="s">
        <v>229</v>
      </c>
      <c r="D298" s="133" t="s">
        <v>1645</v>
      </c>
      <c r="E298" s="116" t="s">
        <v>279</v>
      </c>
      <c r="F298" s="315" t="s">
        <v>4223</v>
      </c>
      <c r="G298" s="153" t="s">
        <v>4596</v>
      </c>
      <c r="H298" s="355">
        <v>474.01</v>
      </c>
      <c r="I298" s="152">
        <f t="shared" si="8"/>
        <v>1.291237151637355E-4</v>
      </c>
      <c r="J298" s="414">
        <f t="shared" si="9"/>
        <v>0.98949315254767478</v>
      </c>
    </row>
    <row r="299" spans="1:10" x14ac:dyDescent="0.25">
      <c r="A299" s="135" t="s">
        <v>121</v>
      </c>
      <c r="B299" s="116" t="s">
        <v>328</v>
      </c>
      <c r="C299" s="116" t="s">
        <v>229</v>
      </c>
      <c r="D299" s="133" t="s">
        <v>329</v>
      </c>
      <c r="E299" s="116" t="s">
        <v>284</v>
      </c>
      <c r="F299" s="315" t="s">
        <v>2129</v>
      </c>
      <c r="G299" s="153" t="s">
        <v>4597</v>
      </c>
      <c r="H299" s="355">
        <v>472.57</v>
      </c>
      <c r="I299" s="152">
        <f t="shared" si="8"/>
        <v>1.2873144886168327E-4</v>
      </c>
      <c r="J299" s="414">
        <f t="shared" si="9"/>
        <v>0.9896218839965365</v>
      </c>
    </row>
    <row r="300" spans="1:10" x14ac:dyDescent="0.25">
      <c r="A300" s="135" t="s">
        <v>121</v>
      </c>
      <c r="B300" s="116" t="s">
        <v>529</v>
      </c>
      <c r="C300" s="116" t="s">
        <v>229</v>
      </c>
      <c r="D300" s="133" t="s">
        <v>530</v>
      </c>
      <c r="E300" s="116" t="s">
        <v>279</v>
      </c>
      <c r="F300" s="315" t="s">
        <v>4598</v>
      </c>
      <c r="G300" s="153" t="s">
        <v>4599</v>
      </c>
      <c r="H300" s="355">
        <v>469.59</v>
      </c>
      <c r="I300" s="152">
        <f t="shared" si="8"/>
        <v>1.279196755421585E-4</v>
      </c>
      <c r="J300" s="414">
        <f t="shared" si="9"/>
        <v>0.98974980367207865</v>
      </c>
    </row>
    <row r="301" spans="1:10" x14ac:dyDescent="0.25">
      <c r="A301" s="135" t="s">
        <v>121</v>
      </c>
      <c r="B301" s="116" t="s">
        <v>702</v>
      </c>
      <c r="C301" s="116" t="s">
        <v>229</v>
      </c>
      <c r="D301" s="133" t="s">
        <v>703</v>
      </c>
      <c r="E301" s="116" t="s">
        <v>279</v>
      </c>
      <c r="F301" s="315" t="s">
        <v>4382</v>
      </c>
      <c r="G301" s="153" t="s">
        <v>4600</v>
      </c>
      <c r="H301" s="355">
        <v>469.08</v>
      </c>
      <c r="I301" s="152">
        <f t="shared" si="8"/>
        <v>1.2778074789351499E-4</v>
      </c>
      <c r="J301" s="414">
        <f t="shared" si="9"/>
        <v>0.9898775844199722</v>
      </c>
    </row>
    <row r="302" spans="1:10" x14ac:dyDescent="0.25">
      <c r="A302" s="135" t="s">
        <v>121</v>
      </c>
      <c r="B302" s="116" t="s">
        <v>443</v>
      </c>
      <c r="C302" s="116" t="s">
        <v>229</v>
      </c>
      <c r="D302" s="133" t="s">
        <v>444</v>
      </c>
      <c r="E302" s="116" t="s">
        <v>268</v>
      </c>
      <c r="F302" s="315" t="s">
        <v>4240</v>
      </c>
      <c r="G302" s="153" t="s">
        <v>4601</v>
      </c>
      <c r="H302" s="355">
        <v>463.14</v>
      </c>
      <c r="I302" s="152">
        <f t="shared" si="8"/>
        <v>1.2616264939754954E-4</v>
      </c>
      <c r="J302" s="414">
        <f t="shared" si="9"/>
        <v>0.99000374706936978</v>
      </c>
    </row>
    <row r="303" spans="1:10" x14ac:dyDescent="0.25">
      <c r="A303" s="135" t="s">
        <v>121</v>
      </c>
      <c r="B303" s="116" t="s">
        <v>1135</v>
      </c>
      <c r="C303" s="116" t="s">
        <v>229</v>
      </c>
      <c r="D303" s="133" t="s">
        <v>1136</v>
      </c>
      <c r="E303" s="116" t="s">
        <v>628</v>
      </c>
      <c r="F303" s="315" t="s">
        <v>4602</v>
      </c>
      <c r="G303" s="153" t="s">
        <v>4603</v>
      </c>
      <c r="H303" s="355">
        <v>458.95</v>
      </c>
      <c r="I303" s="152">
        <f t="shared" si="8"/>
        <v>1.2502126342143921E-4</v>
      </c>
      <c r="J303" s="414">
        <f t="shared" si="9"/>
        <v>0.99012876833279118</v>
      </c>
    </row>
    <row r="304" spans="1:10" ht="25.5" x14ac:dyDescent="0.25">
      <c r="A304" s="135" t="s">
        <v>121</v>
      </c>
      <c r="B304" s="116" t="s">
        <v>1561</v>
      </c>
      <c r="C304" s="116" t="s">
        <v>294</v>
      </c>
      <c r="D304" s="133" t="s">
        <v>1562</v>
      </c>
      <c r="E304" s="116" t="s">
        <v>240</v>
      </c>
      <c r="F304" s="315" t="s">
        <v>2130</v>
      </c>
      <c r="G304" s="153" t="s">
        <v>4604</v>
      </c>
      <c r="H304" s="355">
        <v>452.66</v>
      </c>
      <c r="I304" s="152">
        <f t="shared" si="8"/>
        <v>1.2330782242150274E-4</v>
      </c>
      <c r="J304" s="414">
        <f t="shared" si="9"/>
        <v>0.99025207615521271</v>
      </c>
    </row>
    <row r="305" spans="1:10" ht="38.25" x14ac:dyDescent="0.25">
      <c r="A305" s="135" t="s">
        <v>121</v>
      </c>
      <c r="B305" s="116" t="s">
        <v>1230</v>
      </c>
      <c r="C305" s="116" t="s">
        <v>434</v>
      </c>
      <c r="D305" s="133" t="s">
        <v>1231</v>
      </c>
      <c r="E305" s="116" t="s">
        <v>428</v>
      </c>
      <c r="F305" s="315" t="s">
        <v>4605</v>
      </c>
      <c r="G305" s="153" t="s">
        <v>4606</v>
      </c>
      <c r="H305" s="355">
        <v>448.24</v>
      </c>
      <c r="I305" s="152">
        <f t="shared" si="8"/>
        <v>1.2210378279992574E-4</v>
      </c>
      <c r="J305" s="414">
        <f t="shared" si="9"/>
        <v>0.99037417993801269</v>
      </c>
    </row>
    <row r="306" spans="1:10" ht="25.5" x14ac:dyDescent="0.25">
      <c r="A306" s="135" t="s">
        <v>121</v>
      </c>
      <c r="B306" s="116" t="s">
        <v>1999</v>
      </c>
      <c r="C306" s="116" t="s">
        <v>462</v>
      </c>
      <c r="D306" s="133" t="s">
        <v>2000</v>
      </c>
      <c r="E306" s="116" t="s">
        <v>268</v>
      </c>
      <c r="F306" s="315" t="s">
        <v>4588</v>
      </c>
      <c r="G306" s="153" t="s">
        <v>4607</v>
      </c>
      <c r="H306" s="355">
        <v>443.1</v>
      </c>
      <c r="I306" s="152">
        <f t="shared" si="8"/>
        <v>1.2070361002732264E-4</v>
      </c>
      <c r="J306" s="414">
        <f t="shared" si="9"/>
        <v>0.99049488354804005</v>
      </c>
    </row>
    <row r="307" spans="1:10" ht="25.5" x14ac:dyDescent="0.25">
      <c r="A307" s="135" t="s">
        <v>121</v>
      </c>
      <c r="B307" s="116" t="s">
        <v>1677</v>
      </c>
      <c r="C307" s="116" t="s">
        <v>660</v>
      </c>
      <c r="D307" s="133" t="s">
        <v>1678</v>
      </c>
      <c r="E307" s="116" t="s">
        <v>428</v>
      </c>
      <c r="F307" s="315" t="s">
        <v>4338</v>
      </c>
      <c r="G307" s="153" t="s">
        <v>4608</v>
      </c>
      <c r="H307" s="355">
        <v>443.04</v>
      </c>
      <c r="I307" s="152">
        <f t="shared" si="8"/>
        <v>1.2068726559807047E-4</v>
      </c>
      <c r="J307" s="414">
        <f t="shared" si="9"/>
        <v>0.99061557081363816</v>
      </c>
    </row>
    <row r="308" spans="1:10" ht="25.5" x14ac:dyDescent="0.25">
      <c r="A308" s="135" t="s">
        <v>121</v>
      </c>
      <c r="B308" s="116" t="s">
        <v>1624</v>
      </c>
      <c r="C308" s="116" t="s">
        <v>462</v>
      </c>
      <c r="D308" s="133" t="s">
        <v>1625</v>
      </c>
      <c r="E308" s="116" t="s">
        <v>268</v>
      </c>
      <c r="F308" s="315" t="s">
        <v>4609</v>
      </c>
      <c r="G308" s="153" t="s">
        <v>2131</v>
      </c>
      <c r="H308" s="355">
        <v>440.8</v>
      </c>
      <c r="I308" s="152">
        <f t="shared" si="8"/>
        <v>1.2007707357265587E-4</v>
      </c>
      <c r="J308" s="414">
        <f t="shared" si="9"/>
        <v>0.9907356478872108</v>
      </c>
    </row>
    <row r="309" spans="1:10" ht="25.5" x14ac:dyDescent="0.25">
      <c r="A309" s="135" t="s">
        <v>121</v>
      </c>
      <c r="B309" s="116" t="s">
        <v>578</v>
      </c>
      <c r="C309" s="116" t="s">
        <v>229</v>
      </c>
      <c r="D309" s="133" t="s">
        <v>579</v>
      </c>
      <c r="E309" s="116" t="s">
        <v>268</v>
      </c>
      <c r="F309" s="315" t="s">
        <v>4223</v>
      </c>
      <c r="G309" s="153" t="s">
        <v>4610</v>
      </c>
      <c r="H309" s="355">
        <v>437.82</v>
      </c>
      <c r="I309" s="152">
        <f t="shared" si="8"/>
        <v>1.1926530025313111E-4</v>
      </c>
      <c r="J309" s="414">
        <f t="shared" si="9"/>
        <v>0.99085491318746388</v>
      </c>
    </row>
    <row r="310" spans="1:10" ht="25.5" x14ac:dyDescent="0.25">
      <c r="A310" s="135" t="s">
        <v>121</v>
      </c>
      <c r="B310" s="116" t="s">
        <v>1503</v>
      </c>
      <c r="C310" s="116" t="s">
        <v>462</v>
      </c>
      <c r="D310" s="133" t="s">
        <v>1504</v>
      </c>
      <c r="E310" s="116" t="s">
        <v>268</v>
      </c>
      <c r="F310" s="315" t="s">
        <v>4611</v>
      </c>
      <c r="G310" s="153" t="s">
        <v>4612</v>
      </c>
      <c r="H310" s="355">
        <v>431.8</v>
      </c>
      <c r="I310" s="152">
        <f t="shared" si="8"/>
        <v>1.1762540918482941E-4</v>
      </c>
      <c r="J310" s="414">
        <f t="shared" si="9"/>
        <v>0.99097253859664869</v>
      </c>
    </row>
    <row r="311" spans="1:10" x14ac:dyDescent="0.25">
      <c r="A311" s="135" t="s">
        <v>121</v>
      </c>
      <c r="B311" s="116" t="s">
        <v>322</v>
      </c>
      <c r="C311" s="116" t="s">
        <v>229</v>
      </c>
      <c r="D311" s="133" t="s">
        <v>323</v>
      </c>
      <c r="E311" s="116" t="s">
        <v>284</v>
      </c>
      <c r="F311" s="315" t="s">
        <v>2132</v>
      </c>
      <c r="G311" s="153" t="s">
        <v>4613</v>
      </c>
      <c r="H311" s="355">
        <v>416.93</v>
      </c>
      <c r="I311" s="152">
        <f t="shared" si="8"/>
        <v>1.1357471480183169E-4</v>
      </c>
      <c r="J311" s="414">
        <f t="shared" si="9"/>
        <v>0.99108611331145047</v>
      </c>
    </row>
    <row r="312" spans="1:10" ht="25.5" x14ac:dyDescent="0.25">
      <c r="A312" s="135" t="s">
        <v>121</v>
      </c>
      <c r="B312" s="116" t="s">
        <v>1356</v>
      </c>
      <c r="C312" s="116" t="s">
        <v>462</v>
      </c>
      <c r="D312" s="133" t="s">
        <v>1357</v>
      </c>
      <c r="E312" s="116" t="s">
        <v>268</v>
      </c>
      <c r="F312" s="315" t="s">
        <v>4240</v>
      </c>
      <c r="G312" s="153" t="s">
        <v>4614</v>
      </c>
      <c r="H312" s="355">
        <v>415.23</v>
      </c>
      <c r="I312" s="152">
        <f t="shared" si="8"/>
        <v>1.131116226396867E-4</v>
      </c>
      <c r="J312" s="414">
        <f t="shared" si="9"/>
        <v>0.99119922493409018</v>
      </c>
    </row>
    <row r="313" spans="1:10" x14ac:dyDescent="0.25">
      <c r="A313" s="135" t="s">
        <v>121</v>
      </c>
      <c r="B313" s="116" t="s">
        <v>1017</v>
      </c>
      <c r="C313" s="116" t="s">
        <v>229</v>
      </c>
      <c r="D313" s="133" t="s">
        <v>1018</v>
      </c>
      <c r="E313" s="116" t="s">
        <v>279</v>
      </c>
      <c r="F313" s="315" t="s">
        <v>4277</v>
      </c>
      <c r="G313" s="153" t="s">
        <v>4615</v>
      </c>
      <c r="H313" s="355">
        <v>403.86</v>
      </c>
      <c r="I313" s="152">
        <f t="shared" si="8"/>
        <v>1.1001435329639928E-4</v>
      </c>
      <c r="J313" s="414">
        <f t="shared" si="9"/>
        <v>0.99130923928738657</v>
      </c>
    </row>
    <row r="314" spans="1:10" x14ac:dyDescent="0.25">
      <c r="A314" s="135" t="s">
        <v>121</v>
      </c>
      <c r="B314" s="116" t="s">
        <v>1023</v>
      </c>
      <c r="C314" s="116" t="s">
        <v>238</v>
      </c>
      <c r="D314" s="133" t="s">
        <v>1024</v>
      </c>
      <c r="E314" s="116" t="s">
        <v>279</v>
      </c>
      <c r="F314" s="315" t="s">
        <v>4223</v>
      </c>
      <c r="G314" s="153" t="s">
        <v>4616</v>
      </c>
      <c r="H314" s="355">
        <v>403.44</v>
      </c>
      <c r="I314" s="152">
        <f t="shared" si="8"/>
        <v>1.0989994229163404E-4</v>
      </c>
      <c r="J314" s="414">
        <f t="shared" si="9"/>
        <v>0.99141913922967817</v>
      </c>
    </row>
    <row r="315" spans="1:10" ht="25.5" x14ac:dyDescent="0.25">
      <c r="A315" s="135" t="s">
        <v>121</v>
      </c>
      <c r="B315" s="116" t="s">
        <v>302</v>
      </c>
      <c r="C315" s="116" t="s">
        <v>229</v>
      </c>
      <c r="D315" s="133" t="s">
        <v>303</v>
      </c>
      <c r="E315" s="116" t="s">
        <v>268</v>
      </c>
      <c r="F315" s="315" t="s">
        <v>4223</v>
      </c>
      <c r="G315" s="153" t="s">
        <v>4617</v>
      </c>
      <c r="H315" s="355">
        <v>403.37</v>
      </c>
      <c r="I315" s="152">
        <f t="shared" si="8"/>
        <v>1.0988087379083984E-4</v>
      </c>
      <c r="J315" s="414">
        <f t="shared" si="9"/>
        <v>0.99152902010346899</v>
      </c>
    </row>
    <row r="316" spans="1:10" ht="25.5" x14ac:dyDescent="0.25">
      <c r="A316" s="135" t="s">
        <v>121</v>
      </c>
      <c r="B316" s="116" t="s">
        <v>305</v>
      </c>
      <c r="C316" s="116" t="s">
        <v>229</v>
      </c>
      <c r="D316" s="133" t="s">
        <v>306</v>
      </c>
      <c r="E316" s="116" t="s">
        <v>268</v>
      </c>
      <c r="F316" s="315" t="s">
        <v>4223</v>
      </c>
      <c r="G316" s="153" t="s">
        <v>4617</v>
      </c>
      <c r="H316" s="355">
        <v>403.37</v>
      </c>
      <c r="I316" s="152">
        <f t="shared" si="8"/>
        <v>1.0988087379083984E-4</v>
      </c>
      <c r="J316" s="414">
        <f t="shared" si="9"/>
        <v>0.99163890097725982</v>
      </c>
    </row>
    <row r="317" spans="1:10" x14ac:dyDescent="0.25">
      <c r="A317" s="135" t="s">
        <v>121</v>
      </c>
      <c r="B317" s="116" t="s">
        <v>526</v>
      </c>
      <c r="C317" s="116" t="s">
        <v>229</v>
      </c>
      <c r="D317" s="133" t="s">
        <v>527</v>
      </c>
      <c r="E317" s="116" t="s">
        <v>279</v>
      </c>
      <c r="F317" s="315" t="s">
        <v>4418</v>
      </c>
      <c r="G317" s="153" t="s">
        <v>4618</v>
      </c>
      <c r="H317" s="355">
        <v>396.62</v>
      </c>
      <c r="I317" s="152">
        <f t="shared" si="8"/>
        <v>1.0804212549996999E-4</v>
      </c>
      <c r="J317" s="414">
        <f t="shared" si="9"/>
        <v>0.99174694310275979</v>
      </c>
    </row>
    <row r="318" spans="1:10" x14ac:dyDescent="0.25">
      <c r="A318" s="135" t="s">
        <v>121</v>
      </c>
      <c r="B318" s="116" t="s">
        <v>1659</v>
      </c>
      <c r="C318" s="116" t="s">
        <v>229</v>
      </c>
      <c r="D318" s="133" t="s">
        <v>1660</v>
      </c>
      <c r="E318" s="116" t="s">
        <v>279</v>
      </c>
      <c r="F318" s="315" t="s">
        <v>4275</v>
      </c>
      <c r="G318" s="153" t="s">
        <v>4619</v>
      </c>
      <c r="H318" s="355">
        <v>396.36</v>
      </c>
      <c r="I318" s="152">
        <f t="shared" si="8"/>
        <v>1.0797129963987723E-4</v>
      </c>
      <c r="J318" s="414">
        <f t="shared" si="9"/>
        <v>0.9918549144023997</v>
      </c>
    </row>
    <row r="319" spans="1:10" ht="38.25" x14ac:dyDescent="0.25">
      <c r="A319" s="135" t="s">
        <v>121</v>
      </c>
      <c r="B319" s="116" t="s">
        <v>1615</v>
      </c>
      <c r="C319" s="116" t="s">
        <v>434</v>
      </c>
      <c r="D319" s="133" t="s">
        <v>1616</v>
      </c>
      <c r="E319" s="116" t="s">
        <v>628</v>
      </c>
      <c r="F319" s="315" t="s">
        <v>4277</v>
      </c>
      <c r="G319" s="153" t="s">
        <v>4620</v>
      </c>
      <c r="H319" s="355">
        <v>388.92</v>
      </c>
      <c r="I319" s="152">
        <f t="shared" si="8"/>
        <v>1.0594459041260735E-4</v>
      </c>
      <c r="J319" s="414">
        <f t="shared" si="9"/>
        <v>0.99196085899281228</v>
      </c>
    </row>
    <row r="320" spans="1:10" x14ac:dyDescent="0.25">
      <c r="A320" s="135" t="s">
        <v>121</v>
      </c>
      <c r="B320" s="116" t="s">
        <v>275</v>
      </c>
      <c r="C320" s="116" t="s">
        <v>229</v>
      </c>
      <c r="D320" s="133" t="s">
        <v>276</v>
      </c>
      <c r="E320" s="116" t="s">
        <v>240</v>
      </c>
      <c r="F320" s="315" t="s">
        <v>2088</v>
      </c>
      <c r="G320" s="153" t="s">
        <v>4621</v>
      </c>
      <c r="H320" s="355">
        <v>386.57</v>
      </c>
      <c r="I320" s="152">
        <f t="shared" si="8"/>
        <v>1.0530443360023043E-4</v>
      </c>
      <c r="J320" s="414">
        <f t="shared" si="9"/>
        <v>0.99206616342641252</v>
      </c>
    </row>
    <row r="321" spans="1:10" ht="38.25" x14ac:dyDescent="0.25">
      <c r="A321" s="135" t="s">
        <v>121</v>
      </c>
      <c r="B321" s="116" t="s">
        <v>1635</v>
      </c>
      <c r="C321" s="116" t="s">
        <v>434</v>
      </c>
      <c r="D321" s="133" t="s">
        <v>1636</v>
      </c>
      <c r="E321" s="116" t="s">
        <v>628</v>
      </c>
      <c r="F321" s="315" t="s">
        <v>4622</v>
      </c>
      <c r="G321" s="153" t="s">
        <v>4623</v>
      </c>
      <c r="H321" s="355">
        <v>385.8</v>
      </c>
      <c r="I321" s="152">
        <f t="shared" si="8"/>
        <v>1.0509468009149418E-4</v>
      </c>
      <c r="J321" s="414">
        <f t="shared" si="9"/>
        <v>0.99217125810650397</v>
      </c>
    </row>
    <row r="322" spans="1:10" x14ac:dyDescent="0.25">
      <c r="A322" s="135" t="s">
        <v>121</v>
      </c>
      <c r="B322" s="116" t="s">
        <v>1144</v>
      </c>
      <c r="C322" s="116" t="s">
        <v>229</v>
      </c>
      <c r="D322" s="133" t="s">
        <v>1145</v>
      </c>
      <c r="E322" s="116" t="s">
        <v>628</v>
      </c>
      <c r="F322" s="315" t="s">
        <v>4624</v>
      </c>
      <c r="G322" s="153" t="s">
        <v>4625</v>
      </c>
      <c r="H322" s="355">
        <v>383.53</v>
      </c>
      <c r="I322" s="152">
        <f t="shared" si="8"/>
        <v>1.0447631585145349E-4</v>
      </c>
      <c r="J322" s="414">
        <f t="shared" si="9"/>
        <v>0.99227573442235539</v>
      </c>
    </row>
    <row r="323" spans="1:10" x14ac:dyDescent="0.25">
      <c r="A323" s="135" t="s">
        <v>121</v>
      </c>
      <c r="B323" s="116" t="s">
        <v>1111</v>
      </c>
      <c r="C323" s="116" t="s">
        <v>229</v>
      </c>
      <c r="D323" s="133" t="s">
        <v>1112</v>
      </c>
      <c r="E323" s="116" t="s">
        <v>628</v>
      </c>
      <c r="F323" s="315" t="s">
        <v>4626</v>
      </c>
      <c r="G323" s="153" t="s">
        <v>4627</v>
      </c>
      <c r="H323" s="355">
        <v>380.36</v>
      </c>
      <c r="I323" s="152">
        <f t="shared" si="8"/>
        <v>1.0361278517263018E-4</v>
      </c>
      <c r="J323" s="414">
        <f t="shared" si="9"/>
        <v>0.99237934720752807</v>
      </c>
    </row>
    <row r="324" spans="1:10" ht="38.25" x14ac:dyDescent="0.25">
      <c r="A324" s="135" t="s">
        <v>121</v>
      </c>
      <c r="B324" s="116" t="s">
        <v>1638</v>
      </c>
      <c r="C324" s="116" t="s">
        <v>434</v>
      </c>
      <c r="D324" s="133" t="s">
        <v>1639</v>
      </c>
      <c r="E324" s="116" t="s">
        <v>628</v>
      </c>
      <c r="F324" s="315" t="s">
        <v>4628</v>
      </c>
      <c r="G324" s="153" t="s">
        <v>4629</v>
      </c>
      <c r="H324" s="355">
        <v>377.03</v>
      </c>
      <c r="I324" s="152">
        <f t="shared" si="8"/>
        <v>1.0270566934913439E-4</v>
      </c>
      <c r="J324" s="414">
        <f t="shared" si="9"/>
        <v>0.99248205287687719</v>
      </c>
    </row>
    <row r="325" spans="1:10" ht="38.25" x14ac:dyDescent="0.25">
      <c r="A325" s="135" t="s">
        <v>121</v>
      </c>
      <c r="B325" s="116" t="s">
        <v>1089</v>
      </c>
      <c r="C325" s="116" t="s">
        <v>434</v>
      </c>
      <c r="D325" s="133" t="s">
        <v>1090</v>
      </c>
      <c r="E325" s="116" t="s">
        <v>628</v>
      </c>
      <c r="F325" s="315" t="s">
        <v>4630</v>
      </c>
      <c r="G325" s="153" t="s">
        <v>4631</v>
      </c>
      <c r="H325" s="355">
        <v>376.72</v>
      </c>
      <c r="I325" s="152">
        <f t="shared" si="8"/>
        <v>1.0262122313133149E-4</v>
      </c>
      <c r="J325" s="414">
        <f t="shared" si="9"/>
        <v>0.9925846741000085</v>
      </c>
    </row>
    <row r="326" spans="1:10" ht="25.5" x14ac:dyDescent="0.25">
      <c r="A326" s="135" t="s">
        <v>121</v>
      </c>
      <c r="B326" s="116" t="s">
        <v>1489</v>
      </c>
      <c r="C326" s="116" t="s">
        <v>294</v>
      </c>
      <c r="D326" s="133" t="s">
        <v>1490</v>
      </c>
      <c r="E326" s="116" t="s">
        <v>268</v>
      </c>
      <c r="F326" s="315" t="s">
        <v>4578</v>
      </c>
      <c r="G326" s="153" t="s">
        <v>4599</v>
      </c>
      <c r="H326" s="355">
        <v>369.98</v>
      </c>
      <c r="I326" s="152">
        <f t="shared" si="8"/>
        <v>1.0078519891200368E-4</v>
      </c>
      <c r="J326" s="414">
        <f t="shared" si="9"/>
        <v>0.99268545929892049</v>
      </c>
    </row>
    <row r="327" spans="1:10" ht="25.5" x14ac:dyDescent="0.25">
      <c r="A327" s="135" t="s">
        <v>121</v>
      </c>
      <c r="B327" s="116" t="s">
        <v>2022</v>
      </c>
      <c r="C327" s="116" t="s">
        <v>660</v>
      </c>
      <c r="D327" s="133" t="s">
        <v>2023</v>
      </c>
      <c r="E327" s="116" t="s">
        <v>428</v>
      </c>
      <c r="F327" s="315" t="s">
        <v>4405</v>
      </c>
      <c r="G327" s="153" t="s">
        <v>4632</v>
      </c>
      <c r="H327" s="355">
        <v>358.5</v>
      </c>
      <c r="I327" s="152">
        <f t="shared" si="8"/>
        <v>9.7657964781753921E-5</v>
      </c>
      <c r="J327" s="414">
        <f t="shared" si="9"/>
        <v>0.99278311726370227</v>
      </c>
    </row>
    <row r="328" spans="1:10" x14ac:dyDescent="0.25">
      <c r="A328" s="135" t="s">
        <v>121</v>
      </c>
      <c r="B328" s="116" t="s">
        <v>1321</v>
      </c>
      <c r="C328" s="116" t="s">
        <v>229</v>
      </c>
      <c r="D328" s="133" t="s">
        <v>1322</v>
      </c>
      <c r="E328" s="116" t="s">
        <v>279</v>
      </c>
      <c r="F328" s="315" t="s">
        <v>4633</v>
      </c>
      <c r="G328" s="153" t="s">
        <v>4634</v>
      </c>
      <c r="H328" s="355">
        <v>356.16</v>
      </c>
      <c r="I328" s="152">
        <f t="shared" si="8"/>
        <v>9.7020532040919055E-5</v>
      </c>
      <c r="J328" s="414">
        <f t="shared" si="9"/>
        <v>0.99288013779574325</v>
      </c>
    </row>
    <row r="329" spans="1:10" ht="25.5" x14ac:dyDescent="0.25">
      <c r="A329" s="135" t="s">
        <v>121</v>
      </c>
      <c r="B329" s="116" t="s">
        <v>1461</v>
      </c>
      <c r="C329" s="116" t="s">
        <v>462</v>
      </c>
      <c r="D329" s="133" t="s">
        <v>1462</v>
      </c>
      <c r="E329" s="116" t="s">
        <v>428</v>
      </c>
      <c r="F329" s="315" t="s">
        <v>4223</v>
      </c>
      <c r="G329" s="153" t="s">
        <v>4635</v>
      </c>
      <c r="H329" s="355">
        <v>350.41</v>
      </c>
      <c r="I329" s="152">
        <f t="shared" si="8"/>
        <v>9.5454190904252148E-5</v>
      </c>
      <c r="J329" s="414">
        <f t="shared" si="9"/>
        <v>0.99297559198664753</v>
      </c>
    </row>
    <row r="330" spans="1:10" x14ac:dyDescent="0.25">
      <c r="A330" s="135" t="s">
        <v>121</v>
      </c>
      <c r="B330" s="116" t="s">
        <v>1197</v>
      </c>
      <c r="C330" s="116" t="s">
        <v>229</v>
      </c>
      <c r="D330" s="133" t="s">
        <v>1198</v>
      </c>
      <c r="E330" s="116" t="s">
        <v>279</v>
      </c>
      <c r="F330" s="315" t="s">
        <v>4588</v>
      </c>
      <c r="G330" s="153" t="s">
        <v>4636</v>
      </c>
      <c r="H330" s="355">
        <v>347.76</v>
      </c>
      <c r="I330" s="152">
        <f t="shared" ref="I330:I393" si="10">H330/$J$537</f>
        <v>9.4732311945614346E-5</v>
      </c>
      <c r="J330" s="414">
        <f t="shared" si="9"/>
        <v>0.9930703242985931</v>
      </c>
    </row>
    <row r="331" spans="1:10" ht="38.25" x14ac:dyDescent="0.25">
      <c r="A331" s="135" t="s">
        <v>121</v>
      </c>
      <c r="B331" s="116" t="s">
        <v>1612</v>
      </c>
      <c r="C331" s="116" t="s">
        <v>434</v>
      </c>
      <c r="D331" s="133" t="s">
        <v>1613</v>
      </c>
      <c r="E331" s="116" t="s">
        <v>628</v>
      </c>
      <c r="F331" s="315" t="s">
        <v>4277</v>
      </c>
      <c r="G331" s="153" t="s">
        <v>4637</v>
      </c>
      <c r="H331" s="355">
        <v>347.64</v>
      </c>
      <c r="I331" s="152">
        <f t="shared" si="10"/>
        <v>9.4699623087109993E-5</v>
      </c>
      <c r="J331" s="414">
        <f t="shared" ref="J331:J394" si="11">+J330+I331</f>
        <v>0.99316502392168016</v>
      </c>
    </row>
    <row r="332" spans="1:10" ht="25.5" x14ac:dyDescent="0.25">
      <c r="A332" s="135" t="s">
        <v>121</v>
      </c>
      <c r="B332" s="116" t="s">
        <v>1578</v>
      </c>
      <c r="C332" s="116" t="s">
        <v>294</v>
      </c>
      <c r="D332" s="133" t="s">
        <v>1579</v>
      </c>
      <c r="E332" s="116" t="s">
        <v>240</v>
      </c>
      <c r="F332" s="315" t="s">
        <v>2133</v>
      </c>
      <c r="G332" s="153" t="s">
        <v>4638</v>
      </c>
      <c r="H332" s="355">
        <v>338.73</v>
      </c>
      <c r="I332" s="152">
        <f t="shared" si="10"/>
        <v>9.2272475343161805E-5</v>
      </c>
      <c r="J332" s="414">
        <f t="shared" si="11"/>
        <v>0.99325729639702331</v>
      </c>
    </row>
    <row r="333" spans="1:10" x14ac:dyDescent="0.25">
      <c r="A333" s="135" t="s">
        <v>121</v>
      </c>
      <c r="B333" s="116" t="s">
        <v>1184</v>
      </c>
      <c r="C333" s="116" t="s">
        <v>229</v>
      </c>
      <c r="D333" s="133" t="s">
        <v>1185</v>
      </c>
      <c r="E333" s="116" t="s">
        <v>279</v>
      </c>
      <c r="F333" s="315" t="s">
        <v>4223</v>
      </c>
      <c r="G333" s="153" t="s">
        <v>4639</v>
      </c>
      <c r="H333" s="355">
        <v>334.44</v>
      </c>
      <c r="I333" s="152">
        <f t="shared" si="10"/>
        <v>9.1103848651631186E-5</v>
      </c>
      <c r="J333" s="414">
        <f t="shared" si="11"/>
        <v>0.99334840024567495</v>
      </c>
    </row>
    <row r="334" spans="1:10" x14ac:dyDescent="0.25">
      <c r="A334" s="135" t="s">
        <v>121</v>
      </c>
      <c r="B334" s="116" t="s">
        <v>2031</v>
      </c>
      <c r="C334" s="116" t="s">
        <v>229</v>
      </c>
      <c r="D334" s="133" t="s">
        <v>2032</v>
      </c>
      <c r="E334" s="116" t="s">
        <v>240</v>
      </c>
      <c r="F334" s="315" t="s">
        <v>2134</v>
      </c>
      <c r="G334" s="153" t="s">
        <v>4640</v>
      </c>
      <c r="H334" s="355">
        <v>333.45</v>
      </c>
      <c r="I334" s="152">
        <f t="shared" si="10"/>
        <v>9.0834165568970282E-5</v>
      </c>
      <c r="J334" s="414">
        <f t="shared" si="11"/>
        <v>0.99343923441124393</v>
      </c>
    </row>
    <row r="335" spans="1:10" ht="25.5" x14ac:dyDescent="0.25">
      <c r="A335" s="135" t="s">
        <v>121</v>
      </c>
      <c r="B335" s="116" t="s">
        <v>1596</v>
      </c>
      <c r="C335" s="116" t="s">
        <v>238</v>
      </c>
      <c r="D335" s="133" t="s">
        <v>1597</v>
      </c>
      <c r="E335" s="116" t="s">
        <v>268</v>
      </c>
      <c r="F335" s="315" t="s">
        <v>4277</v>
      </c>
      <c r="G335" s="153" t="s">
        <v>4641</v>
      </c>
      <c r="H335" s="355">
        <v>332.34</v>
      </c>
      <c r="I335" s="152">
        <f t="shared" si="10"/>
        <v>9.0531793627805012E-5</v>
      </c>
      <c r="J335" s="414">
        <f t="shared" si="11"/>
        <v>0.99352976620487177</v>
      </c>
    </row>
    <row r="336" spans="1:10" ht="25.5" x14ac:dyDescent="0.25">
      <c r="A336" s="135" t="s">
        <v>121</v>
      </c>
      <c r="B336" s="116" t="s">
        <v>1674</v>
      </c>
      <c r="C336" s="116" t="s">
        <v>660</v>
      </c>
      <c r="D336" s="133" t="s">
        <v>1675</v>
      </c>
      <c r="E336" s="116" t="s">
        <v>428</v>
      </c>
      <c r="F336" s="315" t="s">
        <v>4445</v>
      </c>
      <c r="G336" s="153" t="s">
        <v>4642</v>
      </c>
      <c r="H336" s="355">
        <v>331.92</v>
      </c>
      <c r="I336" s="152">
        <f t="shared" si="10"/>
        <v>9.0417382623039791E-5</v>
      </c>
      <c r="J336" s="414">
        <f t="shared" si="11"/>
        <v>0.99362018358749482</v>
      </c>
    </row>
    <row r="337" spans="1:10" ht="25.5" x14ac:dyDescent="0.25">
      <c r="A337" s="135" t="s">
        <v>121</v>
      </c>
      <c r="B337" s="116" t="s">
        <v>1656</v>
      </c>
      <c r="C337" s="116" t="s">
        <v>229</v>
      </c>
      <c r="D337" s="133" t="s">
        <v>1657</v>
      </c>
      <c r="E337" s="116" t="s">
        <v>268</v>
      </c>
      <c r="F337" s="315" t="s">
        <v>4223</v>
      </c>
      <c r="G337" s="153" t="s">
        <v>4643</v>
      </c>
      <c r="H337" s="355">
        <v>326.64</v>
      </c>
      <c r="I337" s="152">
        <f t="shared" si="10"/>
        <v>8.8979072848848254E-5</v>
      </c>
      <c r="J337" s="414">
        <f t="shared" si="11"/>
        <v>0.9937091626603437</v>
      </c>
    </row>
    <row r="338" spans="1:10" ht="25.5" x14ac:dyDescent="0.25">
      <c r="A338" s="135" t="s">
        <v>121</v>
      </c>
      <c r="B338" s="116" t="s">
        <v>581</v>
      </c>
      <c r="C338" s="116" t="s">
        <v>229</v>
      </c>
      <c r="D338" s="133" t="s">
        <v>582</v>
      </c>
      <c r="E338" s="116" t="s">
        <v>268</v>
      </c>
      <c r="F338" s="315" t="s">
        <v>4223</v>
      </c>
      <c r="G338" s="153" t="s">
        <v>4644</v>
      </c>
      <c r="H338" s="355">
        <v>326.61</v>
      </c>
      <c r="I338" s="152">
        <f t="shared" si="10"/>
        <v>8.8970900634222173E-5</v>
      </c>
      <c r="J338" s="414">
        <f t="shared" si="11"/>
        <v>0.9937981335609779</v>
      </c>
    </row>
    <row r="339" spans="1:10" ht="38.25" x14ac:dyDescent="0.25">
      <c r="A339" s="135" t="s">
        <v>121</v>
      </c>
      <c r="B339" s="116" t="s">
        <v>1389</v>
      </c>
      <c r="C339" s="116" t="s">
        <v>667</v>
      </c>
      <c r="D339" s="133" t="s">
        <v>1390</v>
      </c>
      <c r="E339" s="116" t="s">
        <v>268</v>
      </c>
      <c r="F339" s="315" t="s">
        <v>4645</v>
      </c>
      <c r="G339" s="153" t="s">
        <v>2135</v>
      </c>
      <c r="H339" s="355">
        <v>316.8</v>
      </c>
      <c r="I339" s="152">
        <f t="shared" si="10"/>
        <v>8.6298586451491338E-5</v>
      </c>
      <c r="J339" s="414">
        <f t="shared" si="11"/>
        <v>0.99388443214742939</v>
      </c>
    </row>
    <row r="340" spans="1:10" x14ac:dyDescent="0.25">
      <c r="A340" s="135" t="s">
        <v>121</v>
      </c>
      <c r="B340" s="116" t="s">
        <v>727</v>
      </c>
      <c r="C340" s="116" t="s">
        <v>229</v>
      </c>
      <c r="D340" s="133" t="s">
        <v>728</v>
      </c>
      <c r="E340" s="116" t="s">
        <v>279</v>
      </c>
      <c r="F340" s="315" t="s">
        <v>4240</v>
      </c>
      <c r="G340" s="153" t="s">
        <v>4646</v>
      </c>
      <c r="H340" s="355">
        <v>312.93</v>
      </c>
      <c r="I340" s="152">
        <f t="shared" si="10"/>
        <v>8.5244370764725954E-5</v>
      </c>
      <c r="J340" s="414">
        <f t="shared" si="11"/>
        <v>0.99396967651819412</v>
      </c>
    </row>
    <row r="341" spans="1:10" x14ac:dyDescent="0.25">
      <c r="A341" s="135" t="s">
        <v>121</v>
      </c>
      <c r="B341" s="116" t="s">
        <v>1079</v>
      </c>
      <c r="C341" s="116" t="s">
        <v>229</v>
      </c>
      <c r="D341" s="133" t="s">
        <v>1080</v>
      </c>
      <c r="E341" s="116" t="s">
        <v>628</v>
      </c>
      <c r="F341" s="315" t="s">
        <v>4425</v>
      </c>
      <c r="G341" s="153" t="s">
        <v>4647</v>
      </c>
      <c r="H341" s="355">
        <v>312.08</v>
      </c>
      <c r="I341" s="152">
        <f t="shared" si="10"/>
        <v>8.5012824683653457E-5</v>
      </c>
      <c r="J341" s="414">
        <f t="shared" si="11"/>
        <v>0.99405468934287777</v>
      </c>
    </row>
    <row r="342" spans="1:10" x14ac:dyDescent="0.25">
      <c r="A342" s="135" t="s">
        <v>121</v>
      </c>
      <c r="B342" s="116" t="s">
        <v>1731</v>
      </c>
      <c r="C342" s="116" t="s">
        <v>229</v>
      </c>
      <c r="D342" s="133" t="s">
        <v>1732</v>
      </c>
      <c r="E342" s="116" t="s">
        <v>240</v>
      </c>
      <c r="F342" s="315" t="s">
        <v>2134</v>
      </c>
      <c r="G342" s="153" t="s">
        <v>2136</v>
      </c>
      <c r="H342" s="355">
        <v>311.26</v>
      </c>
      <c r="I342" s="152">
        <f t="shared" si="10"/>
        <v>8.4789450817207042E-5</v>
      </c>
      <c r="J342" s="414">
        <f t="shared" si="11"/>
        <v>0.99413947879369502</v>
      </c>
    </row>
    <row r="343" spans="1:10" x14ac:dyDescent="0.25">
      <c r="A343" s="135" t="s">
        <v>121</v>
      </c>
      <c r="B343" s="116" t="s">
        <v>1509</v>
      </c>
      <c r="C343" s="116" t="s">
        <v>229</v>
      </c>
      <c r="D343" s="133" t="s">
        <v>1510</v>
      </c>
      <c r="E343" s="116" t="s">
        <v>279</v>
      </c>
      <c r="F343" s="315" t="s">
        <v>4335</v>
      </c>
      <c r="G343" s="153" t="s">
        <v>4648</v>
      </c>
      <c r="H343" s="355">
        <v>303</v>
      </c>
      <c r="I343" s="152">
        <f t="shared" si="10"/>
        <v>8.2539367723490767E-5</v>
      </c>
      <c r="J343" s="414">
        <f t="shared" si="11"/>
        <v>0.99422201816141853</v>
      </c>
    </row>
    <row r="344" spans="1:10" x14ac:dyDescent="0.25">
      <c r="A344" s="135" t="s">
        <v>121</v>
      </c>
      <c r="B344" s="116" t="s">
        <v>614</v>
      </c>
      <c r="C344" s="116" t="s">
        <v>229</v>
      </c>
      <c r="D344" s="133" t="s">
        <v>615</v>
      </c>
      <c r="E344" s="116" t="s">
        <v>279</v>
      </c>
      <c r="F344" s="315" t="s">
        <v>4335</v>
      </c>
      <c r="G344" s="153" t="s">
        <v>4649</v>
      </c>
      <c r="H344" s="355">
        <v>288.5</v>
      </c>
      <c r="I344" s="152">
        <f t="shared" si="10"/>
        <v>7.8589463987548133E-5</v>
      </c>
      <c r="J344" s="414">
        <f t="shared" si="11"/>
        <v>0.99430060762540606</v>
      </c>
    </row>
    <row r="345" spans="1:10" x14ac:dyDescent="0.25">
      <c r="A345" s="135" t="s">
        <v>121</v>
      </c>
      <c r="B345" s="116" t="s">
        <v>430</v>
      </c>
      <c r="C345" s="116" t="s">
        <v>229</v>
      </c>
      <c r="D345" s="133" t="s">
        <v>431</v>
      </c>
      <c r="E345" s="116" t="s">
        <v>279</v>
      </c>
      <c r="F345" s="315" t="s">
        <v>4425</v>
      </c>
      <c r="G345" s="153" t="s">
        <v>4650</v>
      </c>
      <c r="H345" s="355">
        <v>288.44</v>
      </c>
      <c r="I345" s="152">
        <f t="shared" si="10"/>
        <v>7.8573119558295957E-5</v>
      </c>
      <c r="J345" s="414">
        <f t="shared" si="11"/>
        <v>0.99437918074496434</v>
      </c>
    </row>
    <row r="346" spans="1:10" ht="25.5" x14ac:dyDescent="0.25">
      <c r="A346" s="135" t="s">
        <v>121</v>
      </c>
      <c r="B346" s="116" t="s">
        <v>1987</v>
      </c>
      <c r="C346" s="116" t="s">
        <v>462</v>
      </c>
      <c r="D346" s="133" t="s">
        <v>1988</v>
      </c>
      <c r="E346" s="116" t="s">
        <v>268</v>
      </c>
      <c r="F346" s="315" t="s">
        <v>4275</v>
      </c>
      <c r="G346" s="153" t="s">
        <v>4651</v>
      </c>
      <c r="H346" s="355">
        <v>288.27999999999997</v>
      </c>
      <c r="I346" s="152">
        <f t="shared" si="10"/>
        <v>7.8529534413623482E-5</v>
      </c>
      <c r="J346" s="414">
        <f t="shared" si="11"/>
        <v>0.99445771027937802</v>
      </c>
    </row>
    <row r="347" spans="1:10" ht="51" x14ac:dyDescent="0.25">
      <c r="A347" s="135" t="s">
        <v>121</v>
      </c>
      <c r="B347" s="116" t="s">
        <v>2043</v>
      </c>
      <c r="C347" s="116" t="s">
        <v>1568</v>
      </c>
      <c r="D347" s="133" t="s">
        <v>4836</v>
      </c>
      <c r="E347" s="116" t="s">
        <v>428</v>
      </c>
      <c r="F347" s="315" t="s">
        <v>4223</v>
      </c>
      <c r="G347" s="153" t="s">
        <v>4925</v>
      </c>
      <c r="H347" s="355">
        <v>278.73</v>
      </c>
      <c r="I347" s="152">
        <f t="shared" si="10"/>
        <v>7.5928046090985421E-5</v>
      </c>
      <c r="J347" s="414">
        <f t="shared" si="11"/>
        <v>0.99453363832546904</v>
      </c>
    </row>
    <row r="348" spans="1:10" ht="25.5" x14ac:dyDescent="0.25">
      <c r="A348" s="135" t="s">
        <v>121</v>
      </c>
      <c r="B348" s="116" t="s">
        <v>1464</v>
      </c>
      <c r="C348" s="116" t="s">
        <v>1465</v>
      </c>
      <c r="D348" s="133" t="s">
        <v>1466</v>
      </c>
      <c r="E348" s="116" t="s">
        <v>1467</v>
      </c>
      <c r="F348" s="315" t="s">
        <v>4223</v>
      </c>
      <c r="G348" s="153" t="s">
        <v>4652</v>
      </c>
      <c r="H348" s="355">
        <v>274.58999999999997</v>
      </c>
      <c r="I348" s="152">
        <f t="shared" si="10"/>
        <v>7.4800280472585236E-5</v>
      </c>
      <c r="J348" s="414">
        <f t="shared" si="11"/>
        <v>0.99460843860594161</v>
      </c>
    </row>
    <row r="349" spans="1:10" ht="25.5" x14ac:dyDescent="0.25">
      <c r="A349" s="135" t="s">
        <v>121</v>
      </c>
      <c r="B349" s="116" t="s">
        <v>425</v>
      </c>
      <c r="C349" s="116" t="s">
        <v>426</v>
      </c>
      <c r="D349" s="133" t="s">
        <v>427</v>
      </c>
      <c r="E349" s="116" t="s">
        <v>428</v>
      </c>
      <c r="F349" s="315" t="s">
        <v>4223</v>
      </c>
      <c r="G349" s="153" t="s">
        <v>4653</v>
      </c>
      <c r="H349" s="355">
        <v>274.39999999999998</v>
      </c>
      <c r="I349" s="152">
        <f t="shared" si="10"/>
        <v>7.474852311328668E-5</v>
      </c>
      <c r="J349" s="414">
        <f t="shared" si="11"/>
        <v>0.9946831871290549</v>
      </c>
    </row>
    <row r="350" spans="1:10" x14ac:dyDescent="0.25">
      <c r="A350" s="135" t="s">
        <v>121</v>
      </c>
      <c r="B350" s="116" t="s">
        <v>517</v>
      </c>
      <c r="C350" s="116" t="s">
        <v>229</v>
      </c>
      <c r="D350" s="133" t="s">
        <v>518</v>
      </c>
      <c r="E350" s="116" t="s">
        <v>279</v>
      </c>
      <c r="F350" s="315" t="s">
        <v>4320</v>
      </c>
      <c r="G350" s="153" t="s">
        <v>4654</v>
      </c>
      <c r="H350" s="355">
        <v>272.39999999999998</v>
      </c>
      <c r="I350" s="152">
        <f t="shared" si="10"/>
        <v>7.4203708804880804E-5</v>
      </c>
      <c r="J350" s="414">
        <f t="shared" si="11"/>
        <v>0.99475739083785975</v>
      </c>
    </row>
    <row r="351" spans="1:10" ht="25.5" x14ac:dyDescent="0.25">
      <c r="A351" s="135" t="s">
        <v>121</v>
      </c>
      <c r="B351" s="116" t="s">
        <v>1535</v>
      </c>
      <c r="C351" s="116" t="s">
        <v>462</v>
      </c>
      <c r="D351" s="133" t="s">
        <v>1536</v>
      </c>
      <c r="E351" s="116" t="s">
        <v>268</v>
      </c>
      <c r="F351" s="315" t="s">
        <v>4223</v>
      </c>
      <c r="G351" s="153" t="s">
        <v>4655</v>
      </c>
      <c r="H351" s="355">
        <v>272.32</v>
      </c>
      <c r="I351" s="152">
        <f t="shared" si="10"/>
        <v>7.4181916232544574E-5</v>
      </c>
      <c r="J351" s="414">
        <f t="shared" si="11"/>
        <v>0.99483157275409229</v>
      </c>
    </row>
    <row r="352" spans="1:10" ht="25.5" x14ac:dyDescent="0.25">
      <c r="A352" s="135" t="s">
        <v>121</v>
      </c>
      <c r="B352" s="116" t="s">
        <v>1984</v>
      </c>
      <c r="C352" s="116" t="s">
        <v>434</v>
      </c>
      <c r="D352" s="133" t="s">
        <v>1985</v>
      </c>
      <c r="E352" s="116" t="s">
        <v>428</v>
      </c>
      <c r="F352" s="315" t="s">
        <v>4223</v>
      </c>
      <c r="G352" s="153" t="s">
        <v>4656</v>
      </c>
      <c r="H352" s="355">
        <v>270.99</v>
      </c>
      <c r="I352" s="152">
        <f t="shared" si="10"/>
        <v>7.3819614717454666E-5</v>
      </c>
      <c r="J352" s="414">
        <f t="shared" si="11"/>
        <v>0.9949053923688097</v>
      </c>
    </row>
    <row r="353" spans="1:10" x14ac:dyDescent="0.25">
      <c r="A353" s="135" t="s">
        <v>121</v>
      </c>
      <c r="B353" s="116" t="s">
        <v>1433</v>
      </c>
      <c r="C353" s="116" t="s">
        <v>229</v>
      </c>
      <c r="D353" s="133" t="s">
        <v>1434</v>
      </c>
      <c r="E353" s="116" t="s">
        <v>279</v>
      </c>
      <c r="F353" s="315" t="s">
        <v>4315</v>
      </c>
      <c r="G353" s="153" t="s">
        <v>4657</v>
      </c>
      <c r="H353" s="355">
        <v>266.49</v>
      </c>
      <c r="I353" s="152">
        <f t="shared" si="10"/>
        <v>7.2593782523541436E-5</v>
      </c>
      <c r="J353" s="414">
        <f t="shared" si="11"/>
        <v>0.99497798615133326</v>
      </c>
    </row>
    <row r="354" spans="1:10" ht="38.25" x14ac:dyDescent="0.25">
      <c r="A354" s="135" t="s">
        <v>121</v>
      </c>
      <c r="B354" s="116" t="s">
        <v>1089</v>
      </c>
      <c r="C354" s="116" t="s">
        <v>434</v>
      </c>
      <c r="D354" s="133" t="s">
        <v>1439</v>
      </c>
      <c r="E354" s="116" t="s">
        <v>628</v>
      </c>
      <c r="F354" s="315" t="s">
        <v>4658</v>
      </c>
      <c r="G354" s="153" t="s">
        <v>4631</v>
      </c>
      <c r="H354" s="355">
        <v>262.48</v>
      </c>
      <c r="I354" s="152">
        <f t="shared" si="10"/>
        <v>7.1501429835187644E-5</v>
      </c>
      <c r="J354" s="414">
        <f t="shared" si="11"/>
        <v>0.9950494875811684</v>
      </c>
    </row>
    <row r="355" spans="1:10" ht="25.5" x14ac:dyDescent="0.25">
      <c r="A355" s="135" t="s">
        <v>121</v>
      </c>
      <c r="B355" s="116" t="s">
        <v>683</v>
      </c>
      <c r="C355" s="116" t="s">
        <v>434</v>
      </c>
      <c r="D355" s="133" t="s">
        <v>684</v>
      </c>
      <c r="E355" s="116" t="s">
        <v>428</v>
      </c>
      <c r="F355" s="315" t="s">
        <v>4275</v>
      </c>
      <c r="G355" s="153" t="s">
        <v>4659</v>
      </c>
      <c r="H355" s="355">
        <v>258.04000000000002</v>
      </c>
      <c r="I355" s="152">
        <f t="shared" si="10"/>
        <v>7.0291942070526591E-5</v>
      </c>
      <c r="J355" s="414">
        <f t="shared" si="11"/>
        <v>0.99511977952323893</v>
      </c>
    </row>
    <row r="356" spans="1:10" ht="25.5" x14ac:dyDescent="0.25">
      <c r="A356" s="135" t="s">
        <v>121</v>
      </c>
      <c r="B356" s="116" t="s">
        <v>1910</v>
      </c>
      <c r="C356" s="116" t="s">
        <v>229</v>
      </c>
      <c r="D356" s="133" t="s">
        <v>1911</v>
      </c>
      <c r="E356" s="116" t="s">
        <v>240</v>
      </c>
      <c r="F356" s="315" t="s">
        <v>4277</v>
      </c>
      <c r="G356" s="153" t="s">
        <v>4660</v>
      </c>
      <c r="H356" s="355">
        <v>246.06</v>
      </c>
      <c r="I356" s="152">
        <f t="shared" si="10"/>
        <v>6.7028504363175366E-5</v>
      </c>
      <c r="J356" s="414">
        <f t="shared" si="11"/>
        <v>0.99518680802760207</v>
      </c>
    </row>
    <row r="357" spans="1:10" ht="25.5" x14ac:dyDescent="0.25">
      <c r="A357" s="135" t="s">
        <v>121</v>
      </c>
      <c r="B357" s="116" t="s">
        <v>763</v>
      </c>
      <c r="C357" s="116" t="s">
        <v>667</v>
      </c>
      <c r="D357" s="133" t="s">
        <v>764</v>
      </c>
      <c r="E357" s="116" t="s">
        <v>761</v>
      </c>
      <c r="F357" s="315" t="s">
        <v>4223</v>
      </c>
      <c r="G357" s="153" t="s">
        <v>4661</v>
      </c>
      <c r="H357" s="355">
        <v>243.54</v>
      </c>
      <c r="I357" s="152">
        <f t="shared" si="10"/>
        <v>6.6342038334583957E-5</v>
      </c>
      <c r="J357" s="414">
        <f t="shared" si="11"/>
        <v>0.99525315006593662</v>
      </c>
    </row>
    <row r="358" spans="1:10" ht="38.25" x14ac:dyDescent="0.25">
      <c r="A358" s="135" t="s">
        <v>121</v>
      </c>
      <c r="B358" s="116" t="s">
        <v>1233</v>
      </c>
      <c r="C358" s="116" t="s">
        <v>434</v>
      </c>
      <c r="D358" s="133" t="s">
        <v>1234</v>
      </c>
      <c r="E358" s="116" t="s">
        <v>428</v>
      </c>
      <c r="F358" s="315" t="s">
        <v>4277</v>
      </c>
      <c r="G358" s="153" t="s">
        <v>4662</v>
      </c>
      <c r="H358" s="355">
        <v>242.1</v>
      </c>
      <c r="I358" s="152">
        <f t="shared" si="10"/>
        <v>6.5949772032531723E-5</v>
      </c>
      <c r="J358" s="414">
        <f t="shared" si="11"/>
        <v>0.99531909983796918</v>
      </c>
    </row>
    <row r="359" spans="1:10" ht="25.5" x14ac:dyDescent="0.25">
      <c r="A359" s="135" t="s">
        <v>121</v>
      </c>
      <c r="B359" s="116" t="s">
        <v>1689</v>
      </c>
      <c r="C359" s="116" t="s">
        <v>462</v>
      </c>
      <c r="D359" s="133" t="s">
        <v>1690</v>
      </c>
      <c r="E359" s="116" t="s">
        <v>268</v>
      </c>
      <c r="F359" s="315" t="s">
        <v>4415</v>
      </c>
      <c r="G359" s="153" t="s">
        <v>4663</v>
      </c>
      <c r="H359" s="355">
        <v>241.65</v>
      </c>
      <c r="I359" s="152">
        <f t="shared" si="10"/>
        <v>6.5827188813140407E-5</v>
      </c>
      <c r="J359" s="414">
        <f t="shared" si="11"/>
        <v>0.99538492702678227</v>
      </c>
    </row>
    <row r="360" spans="1:10" ht="38.25" x14ac:dyDescent="0.25">
      <c r="A360" s="135" t="s">
        <v>121</v>
      </c>
      <c r="B360" s="116" t="s">
        <v>953</v>
      </c>
      <c r="C360" s="116" t="s">
        <v>434</v>
      </c>
      <c r="D360" s="133" t="s">
        <v>954</v>
      </c>
      <c r="E360" s="116" t="s">
        <v>428</v>
      </c>
      <c r="F360" s="315" t="s">
        <v>4425</v>
      </c>
      <c r="G360" s="153" t="s">
        <v>4664</v>
      </c>
      <c r="H360" s="355">
        <v>238.84</v>
      </c>
      <c r="I360" s="152">
        <f t="shared" si="10"/>
        <v>6.5061724709830144E-5</v>
      </c>
      <c r="J360" s="414">
        <f t="shared" si="11"/>
        <v>0.99544998875149215</v>
      </c>
    </row>
    <row r="361" spans="1:10" ht="25.5" x14ac:dyDescent="0.25">
      <c r="A361" s="135" t="s">
        <v>121</v>
      </c>
      <c r="B361" s="116" t="s">
        <v>1671</v>
      </c>
      <c r="C361" s="116" t="s">
        <v>660</v>
      </c>
      <c r="D361" s="133" t="s">
        <v>1672</v>
      </c>
      <c r="E361" s="116" t="s">
        <v>428</v>
      </c>
      <c r="F361" s="315" t="s">
        <v>4335</v>
      </c>
      <c r="G361" s="153" t="s">
        <v>4665</v>
      </c>
      <c r="H361" s="355">
        <v>238.2</v>
      </c>
      <c r="I361" s="152">
        <f t="shared" si="10"/>
        <v>6.4887384131140258E-5</v>
      </c>
      <c r="J361" s="414">
        <f t="shared" si="11"/>
        <v>0.99551487613562328</v>
      </c>
    </row>
    <row r="362" spans="1:10" x14ac:dyDescent="0.25">
      <c r="A362" s="135" t="s">
        <v>121</v>
      </c>
      <c r="B362" s="116" t="s">
        <v>446</v>
      </c>
      <c r="C362" s="116" t="s">
        <v>229</v>
      </c>
      <c r="D362" s="133" t="s">
        <v>447</v>
      </c>
      <c r="E362" s="116" t="s">
        <v>279</v>
      </c>
      <c r="F362" s="315" t="s">
        <v>4275</v>
      </c>
      <c r="G362" s="153" t="s">
        <v>4666</v>
      </c>
      <c r="H362" s="355">
        <v>237.16</v>
      </c>
      <c r="I362" s="152">
        <f t="shared" si="10"/>
        <v>6.4604080690769205E-5</v>
      </c>
      <c r="J362" s="414">
        <f t="shared" si="11"/>
        <v>0.99557948021631404</v>
      </c>
    </row>
    <row r="363" spans="1:10" ht="25.5" x14ac:dyDescent="0.25">
      <c r="A363" s="135" t="s">
        <v>121</v>
      </c>
      <c r="B363" s="116" t="s">
        <v>502</v>
      </c>
      <c r="C363" s="116" t="s">
        <v>238</v>
      </c>
      <c r="D363" s="133" t="s">
        <v>503</v>
      </c>
      <c r="E363" s="116" t="s">
        <v>268</v>
      </c>
      <c r="F363" s="315" t="s">
        <v>4667</v>
      </c>
      <c r="G363" s="153" t="s">
        <v>4668</v>
      </c>
      <c r="H363" s="355">
        <v>236.67</v>
      </c>
      <c r="I363" s="152">
        <f t="shared" si="10"/>
        <v>6.4470601185209766E-5</v>
      </c>
      <c r="J363" s="414">
        <f t="shared" si="11"/>
        <v>0.99564395081749923</v>
      </c>
    </row>
    <row r="364" spans="1:10" ht="25.5" x14ac:dyDescent="0.25">
      <c r="A364" s="135" t="s">
        <v>121</v>
      </c>
      <c r="B364" s="116" t="s">
        <v>969</v>
      </c>
      <c r="C364" s="116" t="s">
        <v>434</v>
      </c>
      <c r="D364" s="133" t="s">
        <v>970</v>
      </c>
      <c r="E364" s="116" t="s">
        <v>428</v>
      </c>
      <c r="F364" s="315" t="s">
        <v>4275</v>
      </c>
      <c r="G364" s="153" t="s">
        <v>4669</v>
      </c>
      <c r="H364" s="355">
        <v>234.88</v>
      </c>
      <c r="I364" s="152">
        <f t="shared" si="10"/>
        <v>6.3982992379186501E-5</v>
      </c>
      <c r="J364" s="414">
        <f t="shared" si="11"/>
        <v>0.99570793380987843</v>
      </c>
    </row>
    <row r="365" spans="1:10" x14ac:dyDescent="0.25">
      <c r="A365" s="135" t="s">
        <v>121</v>
      </c>
      <c r="B365" s="116" t="s">
        <v>1380</v>
      </c>
      <c r="C365" s="116" t="s">
        <v>229</v>
      </c>
      <c r="D365" s="133" t="s">
        <v>1381</v>
      </c>
      <c r="E365" s="116" t="s">
        <v>279</v>
      </c>
      <c r="F365" s="315" t="s">
        <v>4475</v>
      </c>
      <c r="G365" s="153" t="s">
        <v>4670</v>
      </c>
      <c r="H365" s="355">
        <v>233.92</v>
      </c>
      <c r="I365" s="152">
        <f t="shared" si="10"/>
        <v>6.3721481511151679E-5</v>
      </c>
      <c r="J365" s="414">
        <f t="shared" si="11"/>
        <v>0.99577165529138956</v>
      </c>
    </row>
    <row r="366" spans="1:10" x14ac:dyDescent="0.25">
      <c r="A366" s="135" t="s">
        <v>121</v>
      </c>
      <c r="B366" s="116" t="s">
        <v>449</v>
      </c>
      <c r="C366" s="116" t="s">
        <v>229</v>
      </c>
      <c r="D366" s="133" t="s">
        <v>450</v>
      </c>
      <c r="E366" s="116" t="s">
        <v>279</v>
      </c>
      <c r="F366" s="315" t="s">
        <v>4240</v>
      </c>
      <c r="G366" s="153" t="s">
        <v>4671</v>
      </c>
      <c r="H366" s="355">
        <v>230.94</v>
      </c>
      <c r="I366" s="152">
        <f t="shared" si="10"/>
        <v>6.2909708191626914E-5</v>
      </c>
      <c r="J366" s="414">
        <f t="shared" si="11"/>
        <v>0.99583456499958123</v>
      </c>
    </row>
    <row r="367" spans="1:10" ht="25.5" x14ac:dyDescent="0.25">
      <c r="A367" s="135" t="s">
        <v>121</v>
      </c>
      <c r="B367" s="116" t="s">
        <v>1242</v>
      </c>
      <c r="C367" s="116" t="s">
        <v>434</v>
      </c>
      <c r="D367" s="133" t="s">
        <v>1243</v>
      </c>
      <c r="E367" s="116" t="s">
        <v>428</v>
      </c>
      <c r="F367" s="315" t="s">
        <v>4320</v>
      </c>
      <c r="G367" s="153" t="s">
        <v>4672</v>
      </c>
      <c r="H367" s="355">
        <v>222.2</v>
      </c>
      <c r="I367" s="152">
        <f t="shared" si="10"/>
        <v>6.0528869663893221E-5</v>
      </c>
      <c r="J367" s="414">
        <f t="shared" si="11"/>
        <v>0.99589509386924513</v>
      </c>
    </row>
    <row r="368" spans="1:10" ht="25.5" x14ac:dyDescent="0.25">
      <c r="A368" s="135" t="s">
        <v>121</v>
      </c>
      <c r="B368" s="116" t="s">
        <v>1008</v>
      </c>
      <c r="C368" s="116" t="s">
        <v>294</v>
      </c>
      <c r="D368" s="133" t="s">
        <v>1009</v>
      </c>
      <c r="E368" s="116" t="s">
        <v>268</v>
      </c>
      <c r="F368" s="315" t="s">
        <v>4338</v>
      </c>
      <c r="G368" s="153" t="s">
        <v>2137</v>
      </c>
      <c r="H368" s="355">
        <v>222</v>
      </c>
      <c r="I368" s="152">
        <f t="shared" si="10"/>
        <v>6.0474388233052637E-5</v>
      </c>
      <c r="J368" s="414">
        <f t="shared" si="11"/>
        <v>0.99595556825747822</v>
      </c>
    </row>
    <row r="369" spans="1:10" x14ac:dyDescent="0.25">
      <c r="A369" s="135" t="s">
        <v>121</v>
      </c>
      <c r="B369" s="116" t="s">
        <v>989</v>
      </c>
      <c r="C369" s="116" t="s">
        <v>229</v>
      </c>
      <c r="D369" s="133" t="s">
        <v>990</v>
      </c>
      <c r="E369" s="116" t="s">
        <v>360</v>
      </c>
      <c r="F369" s="315" t="s">
        <v>4425</v>
      </c>
      <c r="G369" s="153" t="s">
        <v>4673</v>
      </c>
      <c r="H369" s="355">
        <v>215.92</v>
      </c>
      <c r="I369" s="152">
        <f t="shared" si="10"/>
        <v>5.881815273549876E-5</v>
      </c>
      <c r="J369" s="414">
        <f t="shared" si="11"/>
        <v>0.99601438641021367</v>
      </c>
    </row>
    <row r="370" spans="1:10" ht="25.5" x14ac:dyDescent="0.25">
      <c r="A370" s="135" t="s">
        <v>121</v>
      </c>
      <c r="B370" s="116" t="s">
        <v>1068</v>
      </c>
      <c r="C370" s="116" t="s">
        <v>434</v>
      </c>
      <c r="D370" s="133" t="s">
        <v>1069</v>
      </c>
      <c r="E370" s="116" t="s">
        <v>428</v>
      </c>
      <c r="F370" s="315" t="s">
        <v>4223</v>
      </c>
      <c r="G370" s="153" t="s">
        <v>4674</v>
      </c>
      <c r="H370" s="355">
        <v>214.98</v>
      </c>
      <c r="I370" s="152">
        <f t="shared" si="10"/>
        <v>5.8562090010547999E-5</v>
      </c>
      <c r="J370" s="414">
        <f t="shared" si="11"/>
        <v>0.99607294850022421</v>
      </c>
    </row>
    <row r="371" spans="1:10" ht="38.25" x14ac:dyDescent="0.25">
      <c r="A371" s="135" t="s">
        <v>121</v>
      </c>
      <c r="B371" s="116" t="s">
        <v>1086</v>
      </c>
      <c r="C371" s="116" t="s">
        <v>434</v>
      </c>
      <c r="D371" s="133" t="s">
        <v>1087</v>
      </c>
      <c r="E371" s="116" t="s">
        <v>628</v>
      </c>
      <c r="F371" s="315" t="s">
        <v>4675</v>
      </c>
      <c r="G371" s="153" t="s">
        <v>4676</v>
      </c>
      <c r="H371" s="355">
        <v>214.13</v>
      </c>
      <c r="I371" s="152">
        <f t="shared" si="10"/>
        <v>5.8330543929475502E-5</v>
      </c>
      <c r="J371" s="414">
        <f t="shared" si="11"/>
        <v>0.99613127904415366</v>
      </c>
    </row>
    <row r="372" spans="1:10" ht="25.5" x14ac:dyDescent="0.25">
      <c r="A372" s="135" t="s">
        <v>121</v>
      </c>
      <c r="B372" s="116" t="s">
        <v>1662</v>
      </c>
      <c r="C372" s="116" t="s">
        <v>434</v>
      </c>
      <c r="D372" s="133" t="s">
        <v>1663</v>
      </c>
      <c r="E372" s="116" t="s">
        <v>428</v>
      </c>
      <c r="F372" s="315" t="s">
        <v>4425</v>
      </c>
      <c r="G372" s="153" t="s">
        <v>4677</v>
      </c>
      <c r="H372" s="355">
        <v>212.48</v>
      </c>
      <c r="I372" s="152">
        <f t="shared" si="10"/>
        <v>5.7881072125040651E-5</v>
      </c>
      <c r="J372" s="414">
        <f t="shared" si="11"/>
        <v>0.99618916011627867</v>
      </c>
    </row>
    <row r="373" spans="1:10" x14ac:dyDescent="0.25">
      <c r="A373" s="135" t="s">
        <v>121</v>
      </c>
      <c r="B373" s="116" t="s">
        <v>487</v>
      </c>
      <c r="C373" s="116" t="s">
        <v>229</v>
      </c>
      <c r="D373" s="133" t="s">
        <v>488</v>
      </c>
      <c r="E373" s="116" t="s">
        <v>279</v>
      </c>
      <c r="F373" s="315" t="s">
        <v>4338</v>
      </c>
      <c r="G373" s="153" t="s">
        <v>4678</v>
      </c>
      <c r="H373" s="355">
        <v>212.24</v>
      </c>
      <c r="I373" s="152">
        <f t="shared" si="10"/>
        <v>5.7815694408031945E-5</v>
      </c>
      <c r="J373" s="414">
        <f t="shared" si="11"/>
        <v>0.99624697581068666</v>
      </c>
    </row>
    <row r="374" spans="1:10" ht="25.5" x14ac:dyDescent="0.25">
      <c r="A374" s="135" t="s">
        <v>121</v>
      </c>
      <c r="B374" s="116" t="s">
        <v>889</v>
      </c>
      <c r="C374" s="116" t="s">
        <v>890</v>
      </c>
      <c r="D374" s="133" t="s">
        <v>891</v>
      </c>
      <c r="E374" s="116" t="s">
        <v>892</v>
      </c>
      <c r="F374" s="315" t="s">
        <v>4405</v>
      </c>
      <c r="G374" s="153" t="s">
        <v>4679</v>
      </c>
      <c r="H374" s="355">
        <v>211</v>
      </c>
      <c r="I374" s="152">
        <f t="shared" si="10"/>
        <v>5.7477909536820302E-5</v>
      </c>
      <c r="J374" s="414">
        <f t="shared" si="11"/>
        <v>0.99630445372022347</v>
      </c>
    </row>
    <row r="375" spans="1:10" x14ac:dyDescent="0.25">
      <c r="A375" s="135" t="s">
        <v>121</v>
      </c>
      <c r="B375" s="116" t="s">
        <v>779</v>
      </c>
      <c r="C375" s="116" t="s">
        <v>229</v>
      </c>
      <c r="D375" s="133" t="s">
        <v>780</v>
      </c>
      <c r="E375" s="116" t="s">
        <v>279</v>
      </c>
      <c r="F375" s="315" t="s">
        <v>4425</v>
      </c>
      <c r="G375" s="153" t="s">
        <v>4680</v>
      </c>
      <c r="H375" s="355">
        <v>210.16</v>
      </c>
      <c r="I375" s="152">
        <f t="shared" si="10"/>
        <v>5.7249087527289832E-5</v>
      </c>
      <c r="J375" s="414">
        <f t="shared" si="11"/>
        <v>0.99636170280775072</v>
      </c>
    </row>
    <row r="376" spans="1:10" ht="38.25" x14ac:dyDescent="0.25">
      <c r="A376" s="135" t="s">
        <v>121</v>
      </c>
      <c r="B376" s="116" t="s">
        <v>1692</v>
      </c>
      <c r="C376" s="116" t="s">
        <v>462</v>
      </c>
      <c r="D376" s="133" t="s">
        <v>1693</v>
      </c>
      <c r="E376" s="116" t="s">
        <v>268</v>
      </c>
      <c r="F376" s="315" t="s">
        <v>4377</v>
      </c>
      <c r="G376" s="153" t="s">
        <v>4681</v>
      </c>
      <c r="H376" s="355">
        <v>209.25</v>
      </c>
      <c r="I376" s="152">
        <f t="shared" si="10"/>
        <v>5.7001197016965153E-5</v>
      </c>
      <c r="J376" s="414">
        <f t="shared" si="11"/>
        <v>0.99641870400476773</v>
      </c>
    </row>
    <row r="377" spans="1:10" x14ac:dyDescent="0.25">
      <c r="A377" s="135" t="s">
        <v>121</v>
      </c>
      <c r="B377" s="116" t="s">
        <v>481</v>
      </c>
      <c r="C377" s="116" t="s">
        <v>229</v>
      </c>
      <c r="D377" s="133" t="s">
        <v>482</v>
      </c>
      <c r="E377" s="116" t="s">
        <v>279</v>
      </c>
      <c r="F377" s="315" t="s">
        <v>4338</v>
      </c>
      <c r="G377" s="153" t="s">
        <v>4600</v>
      </c>
      <c r="H377" s="355">
        <v>208.48</v>
      </c>
      <c r="I377" s="152">
        <f t="shared" si="10"/>
        <v>5.6791443508228887E-5</v>
      </c>
      <c r="J377" s="414">
        <f t="shared" si="11"/>
        <v>0.99647549544827596</v>
      </c>
    </row>
    <row r="378" spans="1:10" x14ac:dyDescent="0.25">
      <c r="A378" s="135" t="s">
        <v>121</v>
      </c>
      <c r="B378" s="116" t="s">
        <v>1294</v>
      </c>
      <c r="C378" s="116" t="s">
        <v>229</v>
      </c>
      <c r="D378" s="133" t="s">
        <v>1295</v>
      </c>
      <c r="E378" s="116" t="s">
        <v>279</v>
      </c>
      <c r="F378" s="315" t="s">
        <v>4682</v>
      </c>
      <c r="G378" s="153" t="s">
        <v>4683</v>
      </c>
      <c r="H378" s="355">
        <v>208.28</v>
      </c>
      <c r="I378" s="152">
        <f t="shared" si="10"/>
        <v>5.6736962077388303E-5</v>
      </c>
      <c r="J378" s="414">
        <f t="shared" si="11"/>
        <v>0.99653223241035338</v>
      </c>
    </row>
    <row r="379" spans="1:10" ht="38.25" x14ac:dyDescent="0.25">
      <c r="A379" s="135" t="s">
        <v>121</v>
      </c>
      <c r="B379" s="116" t="s">
        <v>1273</v>
      </c>
      <c r="C379" s="116" t="s">
        <v>667</v>
      </c>
      <c r="D379" s="133" t="s">
        <v>1274</v>
      </c>
      <c r="E379" s="116" t="s">
        <v>268</v>
      </c>
      <c r="F379" s="315" t="s">
        <v>4240</v>
      </c>
      <c r="G379" s="153" t="s">
        <v>4684</v>
      </c>
      <c r="H379" s="355">
        <v>202.47</v>
      </c>
      <c r="I379" s="152">
        <f t="shared" si="10"/>
        <v>5.5154276511469226E-5</v>
      </c>
      <c r="J379" s="414">
        <f t="shared" si="11"/>
        <v>0.99658738668686486</v>
      </c>
    </row>
    <row r="380" spans="1:10" x14ac:dyDescent="0.25">
      <c r="A380" s="135" t="s">
        <v>121</v>
      </c>
      <c r="B380" s="116" t="s">
        <v>1041</v>
      </c>
      <c r="C380" s="116" t="s">
        <v>229</v>
      </c>
      <c r="D380" s="133" t="s">
        <v>1042</v>
      </c>
      <c r="E380" s="116" t="s">
        <v>279</v>
      </c>
      <c r="F380" s="315" t="s">
        <v>4223</v>
      </c>
      <c r="G380" s="153" t="s">
        <v>4685</v>
      </c>
      <c r="H380" s="355">
        <v>189.77</v>
      </c>
      <c r="I380" s="152">
        <f t="shared" si="10"/>
        <v>5.1694705653091891E-5</v>
      </c>
      <c r="J380" s="414">
        <f t="shared" si="11"/>
        <v>0.996639081392518</v>
      </c>
    </row>
    <row r="381" spans="1:10" x14ac:dyDescent="0.25">
      <c r="A381" s="135" t="s">
        <v>121</v>
      </c>
      <c r="B381" s="116" t="s">
        <v>1480</v>
      </c>
      <c r="C381" s="116" t="s">
        <v>229</v>
      </c>
      <c r="D381" s="133" t="s">
        <v>1481</v>
      </c>
      <c r="E381" s="116" t="s">
        <v>279</v>
      </c>
      <c r="F381" s="315" t="s">
        <v>4223</v>
      </c>
      <c r="G381" s="153" t="s">
        <v>4686</v>
      </c>
      <c r="H381" s="355">
        <v>185.18</v>
      </c>
      <c r="I381" s="152">
        <f t="shared" si="10"/>
        <v>5.0444356815300397E-5</v>
      </c>
      <c r="J381" s="414">
        <f t="shared" si="11"/>
        <v>0.99668952574933334</v>
      </c>
    </row>
    <row r="382" spans="1:10" ht="25.5" x14ac:dyDescent="0.25">
      <c r="A382" s="135" t="s">
        <v>121</v>
      </c>
      <c r="B382" s="116" t="s">
        <v>1486</v>
      </c>
      <c r="C382" s="116" t="s">
        <v>434</v>
      </c>
      <c r="D382" s="133" t="s">
        <v>1487</v>
      </c>
      <c r="E382" s="116" t="s">
        <v>428</v>
      </c>
      <c r="F382" s="315" t="s">
        <v>4223</v>
      </c>
      <c r="G382" s="153" t="s">
        <v>4687</v>
      </c>
      <c r="H382" s="355">
        <v>183.03</v>
      </c>
      <c r="I382" s="152">
        <f t="shared" si="10"/>
        <v>4.9858681433764074E-5</v>
      </c>
      <c r="J382" s="414">
        <f t="shared" si="11"/>
        <v>0.99673938443076715</v>
      </c>
    </row>
    <row r="383" spans="1:10" x14ac:dyDescent="0.25">
      <c r="A383" s="135" t="s">
        <v>121</v>
      </c>
      <c r="B383" s="116" t="s">
        <v>1306</v>
      </c>
      <c r="C383" s="116" t="s">
        <v>229</v>
      </c>
      <c r="D383" s="133" t="s">
        <v>1307</v>
      </c>
      <c r="E383" s="116" t="s">
        <v>279</v>
      </c>
      <c r="F383" s="315" t="s">
        <v>4688</v>
      </c>
      <c r="G383" s="153" t="s">
        <v>4689</v>
      </c>
      <c r="H383" s="355">
        <v>180.88</v>
      </c>
      <c r="I383" s="152">
        <f t="shared" si="10"/>
        <v>4.927300605222775E-5</v>
      </c>
      <c r="J383" s="414">
        <f t="shared" si="11"/>
        <v>0.99678865743681933</v>
      </c>
    </row>
    <row r="384" spans="1:10" ht="25.5" x14ac:dyDescent="0.25">
      <c r="A384" s="135" t="s">
        <v>121</v>
      </c>
      <c r="B384" s="116" t="s">
        <v>1993</v>
      </c>
      <c r="C384" s="116" t="s">
        <v>426</v>
      </c>
      <c r="D384" s="133" t="s">
        <v>1994</v>
      </c>
      <c r="E384" s="116" t="s">
        <v>428</v>
      </c>
      <c r="F384" s="315" t="s">
        <v>4223</v>
      </c>
      <c r="G384" s="153" t="s">
        <v>4690</v>
      </c>
      <c r="H384" s="355">
        <v>180.71</v>
      </c>
      <c r="I384" s="152">
        <f t="shared" si="10"/>
        <v>4.9226696836013255E-5</v>
      </c>
      <c r="J384" s="414">
        <f t="shared" si="11"/>
        <v>0.99683788413365537</v>
      </c>
    </row>
    <row r="385" spans="1:10" ht="25.5" x14ac:dyDescent="0.25">
      <c r="A385" s="135" t="s">
        <v>121</v>
      </c>
      <c r="B385" s="116" t="s">
        <v>2025</v>
      </c>
      <c r="C385" s="116" t="s">
        <v>660</v>
      </c>
      <c r="D385" s="133" t="s">
        <v>2026</v>
      </c>
      <c r="E385" s="116" t="s">
        <v>428</v>
      </c>
      <c r="F385" s="315" t="s">
        <v>4394</v>
      </c>
      <c r="G385" s="153" t="s">
        <v>4691</v>
      </c>
      <c r="H385" s="355">
        <v>179.4</v>
      </c>
      <c r="I385" s="152">
        <f t="shared" si="10"/>
        <v>4.8869843464007402E-5</v>
      </c>
      <c r="J385" s="414">
        <f t="shared" si="11"/>
        <v>0.99688675397711934</v>
      </c>
    </row>
    <row r="386" spans="1:10" x14ac:dyDescent="0.25">
      <c r="A386" s="135" t="s">
        <v>121</v>
      </c>
      <c r="B386" s="116" t="s">
        <v>693</v>
      </c>
      <c r="C386" s="116" t="s">
        <v>229</v>
      </c>
      <c r="D386" s="133" t="s">
        <v>694</v>
      </c>
      <c r="E386" s="116" t="s">
        <v>279</v>
      </c>
      <c r="F386" s="315" t="s">
        <v>4592</v>
      </c>
      <c r="G386" s="153" t="s">
        <v>4692</v>
      </c>
      <c r="H386" s="355">
        <v>178.72</v>
      </c>
      <c r="I386" s="152">
        <f t="shared" si="10"/>
        <v>4.86846065991494E-5</v>
      </c>
      <c r="J386" s="414">
        <f t="shared" si="11"/>
        <v>0.99693543858371847</v>
      </c>
    </row>
    <row r="387" spans="1:10" ht="25.5" x14ac:dyDescent="0.25">
      <c r="A387" s="135" t="s">
        <v>121</v>
      </c>
      <c r="B387" s="116" t="s">
        <v>1975</v>
      </c>
      <c r="C387" s="116" t="s">
        <v>434</v>
      </c>
      <c r="D387" s="133" t="s">
        <v>1976</v>
      </c>
      <c r="E387" s="116" t="s">
        <v>240</v>
      </c>
      <c r="F387" s="315" t="s">
        <v>4405</v>
      </c>
      <c r="G387" s="153" t="s">
        <v>4693</v>
      </c>
      <c r="H387" s="355">
        <v>176.25</v>
      </c>
      <c r="I387" s="152">
        <f t="shared" si="10"/>
        <v>4.8011760928268141E-5</v>
      </c>
      <c r="J387" s="414">
        <f t="shared" si="11"/>
        <v>0.99698345034464675</v>
      </c>
    </row>
    <row r="388" spans="1:10" x14ac:dyDescent="0.25">
      <c r="A388" s="135" t="s">
        <v>121</v>
      </c>
      <c r="B388" s="116" t="s">
        <v>1047</v>
      </c>
      <c r="C388" s="116" t="s">
        <v>229</v>
      </c>
      <c r="D388" s="133" t="s">
        <v>1048</v>
      </c>
      <c r="E388" s="116" t="s">
        <v>268</v>
      </c>
      <c r="F388" s="315" t="s">
        <v>4277</v>
      </c>
      <c r="G388" s="153" t="s">
        <v>4694</v>
      </c>
      <c r="H388" s="355">
        <v>176.04</v>
      </c>
      <c r="I388" s="152">
        <f t="shared" si="10"/>
        <v>4.7954555425885523E-5</v>
      </c>
      <c r="J388" s="414">
        <f t="shared" si="11"/>
        <v>0.99703140490007258</v>
      </c>
    </row>
    <row r="389" spans="1:10" x14ac:dyDescent="0.25">
      <c r="A389" s="135" t="s">
        <v>121</v>
      </c>
      <c r="B389" s="116" t="s">
        <v>863</v>
      </c>
      <c r="C389" s="116" t="s">
        <v>229</v>
      </c>
      <c r="D389" s="133" t="s">
        <v>864</v>
      </c>
      <c r="E389" s="116" t="s">
        <v>279</v>
      </c>
      <c r="F389" s="315" t="s">
        <v>4415</v>
      </c>
      <c r="G389" s="153" t="s">
        <v>4695</v>
      </c>
      <c r="H389" s="355">
        <v>175.2</v>
      </c>
      <c r="I389" s="152">
        <f t="shared" si="10"/>
        <v>4.7725733416355054E-5</v>
      </c>
      <c r="J389" s="414">
        <f t="shared" si="11"/>
        <v>0.99707913063348896</v>
      </c>
    </row>
    <row r="390" spans="1:10" ht="25.5" x14ac:dyDescent="0.25">
      <c r="A390" s="135" t="s">
        <v>121</v>
      </c>
      <c r="B390" s="116" t="s">
        <v>2028</v>
      </c>
      <c r="C390" s="116" t="s">
        <v>229</v>
      </c>
      <c r="D390" s="133" t="s">
        <v>2029</v>
      </c>
      <c r="E390" s="116" t="s">
        <v>268</v>
      </c>
      <c r="F390" s="315" t="s">
        <v>4275</v>
      </c>
      <c r="G390" s="153" t="s">
        <v>4696</v>
      </c>
      <c r="H390" s="355">
        <v>172.34</v>
      </c>
      <c r="I390" s="152">
        <f t="shared" si="10"/>
        <v>4.6946648955334648E-5</v>
      </c>
      <c r="J390" s="414">
        <f t="shared" si="11"/>
        <v>0.99712607728244429</v>
      </c>
    </row>
    <row r="391" spans="1:10" x14ac:dyDescent="0.25">
      <c r="A391" s="135" t="s">
        <v>121</v>
      </c>
      <c r="B391" s="116" t="s">
        <v>440</v>
      </c>
      <c r="C391" s="116" t="s">
        <v>229</v>
      </c>
      <c r="D391" s="133" t="s">
        <v>441</v>
      </c>
      <c r="E391" s="116" t="s">
        <v>268</v>
      </c>
      <c r="F391" s="315" t="s">
        <v>4275</v>
      </c>
      <c r="G391" s="153" t="s">
        <v>4697</v>
      </c>
      <c r="H391" s="355">
        <v>171.06</v>
      </c>
      <c r="I391" s="152">
        <f t="shared" si="10"/>
        <v>4.6597967797954882E-5</v>
      </c>
      <c r="J391" s="414">
        <f t="shared" si="11"/>
        <v>0.99717267525024222</v>
      </c>
    </row>
    <row r="392" spans="1:10" ht="25.5" x14ac:dyDescent="0.25">
      <c r="A392" s="135" t="s">
        <v>121</v>
      </c>
      <c r="B392" s="116" t="s">
        <v>1958</v>
      </c>
      <c r="C392" s="116" t="s">
        <v>229</v>
      </c>
      <c r="D392" s="133" t="s">
        <v>1959</v>
      </c>
      <c r="E392" s="116" t="s">
        <v>292</v>
      </c>
      <c r="F392" s="315" t="s">
        <v>2138</v>
      </c>
      <c r="G392" s="153" t="s">
        <v>2139</v>
      </c>
      <c r="H392" s="355">
        <v>169.88</v>
      </c>
      <c r="I392" s="152">
        <f t="shared" si="10"/>
        <v>4.6276527355995415E-5</v>
      </c>
      <c r="J392" s="414">
        <f t="shared" si="11"/>
        <v>0.99721895177759823</v>
      </c>
    </row>
    <row r="393" spans="1:10" ht="25.5" x14ac:dyDescent="0.25">
      <c r="A393" s="135" t="s">
        <v>121</v>
      </c>
      <c r="B393" s="116" t="s">
        <v>1893</v>
      </c>
      <c r="C393" s="116" t="s">
        <v>434</v>
      </c>
      <c r="D393" s="133" t="s">
        <v>1894</v>
      </c>
      <c r="E393" s="116" t="s">
        <v>428</v>
      </c>
      <c r="F393" s="315" t="s">
        <v>4394</v>
      </c>
      <c r="G393" s="153" t="s">
        <v>4698</v>
      </c>
      <c r="H393" s="355">
        <v>168.3</v>
      </c>
      <c r="I393" s="152">
        <f t="shared" si="10"/>
        <v>4.5846124052354775E-5</v>
      </c>
      <c r="J393" s="414">
        <f t="shared" si="11"/>
        <v>0.99726479790165057</v>
      </c>
    </row>
    <row r="394" spans="1:10" x14ac:dyDescent="0.25">
      <c r="A394" s="135" t="s">
        <v>121</v>
      </c>
      <c r="B394" s="116" t="s">
        <v>511</v>
      </c>
      <c r="C394" s="116" t="s">
        <v>229</v>
      </c>
      <c r="D394" s="133" t="s">
        <v>512</v>
      </c>
      <c r="E394" s="116" t="s">
        <v>279</v>
      </c>
      <c r="F394" s="315" t="s">
        <v>4335</v>
      </c>
      <c r="G394" s="153" t="s">
        <v>4699</v>
      </c>
      <c r="H394" s="355">
        <v>166.8</v>
      </c>
      <c r="I394" s="152">
        <f t="shared" ref="I394:I457" si="12">H394/$J$537</f>
        <v>4.5437513321050365E-5</v>
      </c>
      <c r="J394" s="414">
        <f t="shared" si="11"/>
        <v>0.99731023541497166</v>
      </c>
    </row>
    <row r="395" spans="1:10" ht="25.5" x14ac:dyDescent="0.25">
      <c r="A395" s="135" t="s">
        <v>121</v>
      </c>
      <c r="B395" s="116" t="s">
        <v>1575</v>
      </c>
      <c r="C395" s="116" t="s">
        <v>294</v>
      </c>
      <c r="D395" s="133" t="s">
        <v>1576</v>
      </c>
      <c r="E395" s="116" t="s">
        <v>268</v>
      </c>
      <c r="F395" s="315" t="s">
        <v>4223</v>
      </c>
      <c r="G395" s="153" t="s">
        <v>4700</v>
      </c>
      <c r="H395" s="355">
        <v>160.76</v>
      </c>
      <c r="I395" s="152">
        <f t="shared" si="12"/>
        <v>4.3792174109664603E-5</v>
      </c>
      <c r="J395" s="414">
        <f t="shared" ref="J395:J458" si="13">+J394+I395</f>
        <v>0.99735402758908132</v>
      </c>
    </row>
    <row r="396" spans="1:10" ht="25.5" x14ac:dyDescent="0.25">
      <c r="A396" s="135" t="s">
        <v>121</v>
      </c>
      <c r="B396" s="116" t="s">
        <v>1368</v>
      </c>
      <c r="C396" s="116" t="s">
        <v>462</v>
      </c>
      <c r="D396" s="133" t="s">
        <v>1369</v>
      </c>
      <c r="E396" s="116" t="s">
        <v>268</v>
      </c>
      <c r="F396" s="315" t="s">
        <v>4315</v>
      </c>
      <c r="G396" s="153" t="s">
        <v>4701</v>
      </c>
      <c r="H396" s="355">
        <v>156.31</v>
      </c>
      <c r="I396" s="152">
        <f t="shared" si="12"/>
        <v>4.2579962273461522E-5</v>
      </c>
      <c r="J396" s="414">
        <f t="shared" si="13"/>
        <v>0.99739660755135473</v>
      </c>
    </row>
    <row r="397" spans="1:10" ht="25.5" x14ac:dyDescent="0.25">
      <c r="A397" s="135" t="s">
        <v>121</v>
      </c>
      <c r="B397" s="116" t="s">
        <v>1916</v>
      </c>
      <c r="C397" s="116" t="s">
        <v>434</v>
      </c>
      <c r="D397" s="133" t="s">
        <v>1917</v>
      </c>
      <c r="E397" s="116" t="s">
        <v>628</v>
      </c>
      <c r="F397" s="315" t="s">
        <v>4702</v>
      </c>
      <c r="G397" s="153" t="s">
        <v>4703</v>
      </c>
      <c r="H397" s="355">
        <v>155.6</v>
      </c>
      <c r="I397" s="152">
        <f t="shared" si="12"/>
        <v>4.2386553193977433E-5</v>
      </c>
      <c r="J397" s="414">
        <f t="shared" si="13"/>
        <v>0.99743899410454873</v>
      </c>
    </row>
    <row r="398" spans="1:10" x14ac:dyDescent="0.25">
      <c r="A398" s="135" t="s">
        <v>121</v>
      </c>
      <c r="B398" s="116" t="s">
        <v>1020</v>
      </c>
      <c r="C398" s="116" t="s">
        <v>229</v>
      </c>
      <c r="D398" s="133" t="s">
        <v>1021</v>
      </c>
      <c r="E398" s="116" t="s">
        <v>279</v>
      </c>
      <c r="F398" s="315" t="s">
        <v>4394</v>
      </c>
      <c r="G398" s="153" t="s">
        <v>4704</v>
      </c>
      <c r="H398" s="355">
        <v>153.75</v>
      </c>
      <c r="I398" s="152">
        <f t="shared" si="12"/>
        <v>4.1882599958701998E-5</v>
      </c>
      <c r="J398" s="414">
        <f t="shared" si="13"/>
        <v>0.99748087670450747</v>
      </c>
    </row>
    <row r="399" spans="1:10" x14ac:dyDescent="0.25">
      <c r="A399" s="135" t="s">
        <v>121</v>
      </c>
      <c r="B399" s="116" t="s">
        <v>766</v>
      </c>
      <c r="C399" s="116" t="s">
        <v>229</v>
      </c>
      <c r="D399" s="133" t="s">
        <v>767</v>
      </c>
      <c r="E399" s="116" t="s">
        <v>279</v>
      </c>
      <c r="F399" s="315" t="s">
        <v>4223</v>
      </c>
      <c r="G399" s="153" t="s">
        <v>4705</v>
      </c>
      <c r="H399" s="355">
        <v>153.65</v>
      </c>
      <c r="I399" s="152">
        <f t="shared" si="12"/>
        <v>4.1855359243281707E-5</v>
      </c>
      <c r="J399" s="414">
        <f t="shared" si="13"/>
        <v>0.99752273206375075</v>
      </c>
    </row>
    <row r="400" spans="1:10" ht="38.25" x14ac:dyDescent="0.25">
      <c r="A400" s="135" t="s">
        <v>121</v>
      </c>
      <c r="B400" s="116" t="s">
        <v>1221</v>
      </c>
      <c r="C400" s="116" t="s">
        <v>434</v>
      </c>
      <c r="D400" s="133" t="s">
        <v>1222</v>
      </c>
      <c r="E400" s="116" t="s">
        <v>428</v>
      </c>
      <c r="F400" s="315" t="s">
        <v>4277</v>
      </c>
      <c r="G400" s="153" t="s">
        <v>4706</v>
      </c>
      <c r="H400" s="355">
        <v>152.58000000000001</v>
      </c>
      <c r="I400" s="152">
        <f t="shared" si="12"/>
        <v>4.1563883588284559E-5</v>
      </c>
      <c r="J400" s="414">
        <f t="shared" si="13"/>
        <v>0.99756429594733909</v>
      </c>
    </row>
    <row r="401" spans="1:10" x14ac:dyDescent="0.25">
      <c r="A401" s="135" t="s">
        <v>121</v>
      </c>
      <c r="B401" s="116" t="s">
        <v>1303</v>
      </c>
      <c r="C401" s="116" t="s">
        <v>229</v>
      </c>
      <c r="D401" s="133" t="s">
        <v>1304</v>
      </c>
      <c r="E401" s="116" t="s">
        <v>279</v>
      </c>
      <c r="F401" s="315" t="s">
        <v>4682</v>
      </c>
      <c r="G401" s="153" t="s">
        <v>4707</v>
      </c>
      <c r="H401" s="355">
        <v>152.4</v>
      </c>
      <c r="I401" s="152">
        <f t="shared" si="12"/>
        <v>4.1514850300528029E-5</v>
      </c>
      <c r="J401" s="414">
        <f t="shared" si="13"/>
        <v>0.99760581079763966</v>
      </c>
    </row>
    <row r="402" spans="1:10" ht="38.25" x14ac:dyDescent="0.25">
      <c r="A402" s="135" t="s">
        <v>121</v>
      </c>
      <c r="B402" s="116" t="s">
        <v>1239</v>
      </c>
      <c r="C402" s="116" t="s">
        <v>434</v>
      </c>
      <c r="D402" s="133" t="s">
        <v>1240</v>
      </c>
      <c r="E402" s="116" t="s">
        <v>428</v>
      </c>
      <c r="F402" s="315" t="s">
        <v>4335</v>
      </c>
      <c r="G402" s="153" t="s">
        <v>4708</v>
      </c>
      <c r="H402" s="355">
        <v>152.1</v>
      </c>
      <c r="I402" s="152">
        <f t="shared" si="12"/>
        <v>4.1433128154267141E-5</v>
      </c>
      <c r="J402" s="414">
        <f t="shared" si="13"/>
        <v>0.99764724392579396</v>
      </c>
    </row>
    <row r="403" spans="1:10" ht="25.5" x14ac:dyDescent="0.25">
      <c r="A403" s="135" t="s">
        <v>121</v>
      </c>
      <c r="B403" s="116" t="s">
        <v>966</v>
      </c>
      <c r="C403" s="116" t="s">
        <v>434</v>
      </c>
      <c r="D403" s="133" t="s">
        <v>967</v>
      </c>
      <c r="E403" s="116" t="s">
        <v>428</v>
      </c>
      <c r="F403" s="315" t="s">
        <v>4223</v>
      </c>
      <c r="G403" s="153" t="s">
        <v>4709</v>
      </c>
      <c r="H403" s="355">
        <v>152.01</v>
      </c>
      <c r="I403" s="152">
        <f t="shared" si="12"/>
        <v>4.1408611510388876E-5</v>
      </c>
      <c r="J403" s="414">
        <f t="shared" si="13"/>
        <v>0.99768865253730432</v>
      </c>
    </row>
    <row r="404" spans="1:10" x14ac:dyDescent="0.25">
      <c r="A404" s="135" t="s">
        <v>121</v>
      </c>
      <c r="B404" s="116" t="s">
        <v>1159</v>
      </c>
      <c r="C404" s="116" t="s">
        <v>229</v>
      </c>
      <c r="D404" s="133" t="s">
        <v>1160</v>
      </c>
      <c r="E404" s="116" t="s">
        <v>279</v>
      </c>
      <c r="F404" s="315" t="s">
        <v>4223</v>
      </c>
      <c r="G404" s="153" t="s">
        <v>4710</v>
      </c>
      <c r="H404" s="355">
        <v>150.79</v>
      </c>
      <c r="I404" s="152">
        <f t="shared" si="12"/>
        <v>4.1076274782261294E-5</v>
      </c>
      <c r="J404" s="414">
        <f t="shared" si="13"/>
        <v>0.99772972881208655</v>
      </c>
    </row>
    <row r="405" spans="1:10" x14ac:dyDescent="0.25">
      <c r="A405" s="135" t="s">
        <v>121</v>
      </c>
      <c r="B405" s="116" t="s">
        <v>535</v>
      </c>
      <c r="C405" s="116" t="s">
        <v>229</v>
      </c>
      <c r="D405" s="133" t="s">
        <v>536</v>
      </c>
      <c r="E405" s="116" t="s">
        <v>279</v>
      </c>
      <c r="F405" s="315" t="s">
        <v>4335</v>
      </c>
      <c r="G405" s="153" t="s">
        <v>4299</v>
      </c>
      <c r="H405" s="355">
        <v>147</v>
      </c>
      <c r="I405" s="152">
        <f t="shared" si="12"/>
        <v>4.0043851667832154E-5</v>
      </c>
      <c r="J405" s="414">
        <f t="shared" si="13"/>
        <v>0.99776977266375433</v>
      </c>
    </row>
    <row r="406" spans="1:10" ht="25.5" x14ac:dyDescent="0.25">
      <c r="A406" s="135" t="s">
        <v>121</v>
      </c>
      <c r="B406" s="116" t="s">
        <v>1990</v>
      </c>
      <c r="C406" s="116" t="s">
        <v>462</v>
      </c>
      <c r="D406" s="133" t="s">
        <v>1991</v>
      </c>
      <c r="E406" s="116" t="s">
        <v>268</v>
      </c>
      <c r="F406" s="315" t="s">
        <v>4275</v>
      </c>
      <c r="G406" s="153" t="s">
        <v>4711</v>
      </c>
      <c r="H406" s="355">
        <v>144.24</v>
      </c>
      <c r="I406" s="152">
        <f t="shared" si="12"/>
        <v>3.9292007922232039E-5</v>
      </c>
      <c r="J406" s="414">
        <f t="shared" si="13"/>
        <v>0.99780906467167652</v>
      </c>
    </row>
    <row r="407" spans="1:10" x14ac:dyDescent="0.25">
      <c r="A407" s="135" t="s">
        <v>121</v>
      </c>
      <c r="B407" s="116" t="s">
        <v>866</v>
      </c>
      <c r="C407" s="116" t="s">
        <v>229</v>
      </c>
      <c r="D407" s="133" t="s">
        <v>867</v>
      </c>
      <c r="E407" s="116" t="s">
        <v>279</v>
      </c>
      <c r="F407" s="315" t="s">
        <v>4445</v>
      </c>
      <c r="G407" s="153" t="s">
        <v>4260</v>
      </c>
      <c r="H407" s="355">
        <v>142.44</v>
      </c>
      <c r="I407" s="152">
        <f t="shared" si="12"/>
        <v>3.8801675044666747E-5</v>
      </c>
      <c r="J407" s="414">
        <f t="shared" si="13"/>
        <v>0.99784786634672118</v>
      </c>
    </row>
    <row r="408" spans="1:10" ht="38.25" x14ac:dyDescent="0.25">
      <c r="A408" s="135" t="s">
        <v>121</v>
      </c>
      <c r="B408" s="116" t="s">
        <v>956</v>
      </c>
      <c r="C408" s="116" t="s">
        <v>434</v>
      </c>
      <c r="D408" s="133" t="s">
        <v>957</v>
      </c>
      <c r="E408" s="116" t="s">
        <v>428</v>
      </c>
      <c r="F408" s="315" t="s">
        <v>4275</v>
      </c>
      <c r="G408" s="153" t="s">
        <v>4712</v>
      </c>
      <c r="H408" s="355">
        <v>141.9</v>
      </c>
      <c r="I408" s="152">
        <f t="shared" si="12"/>
        <v>3.865457518139716E-5</v>
      </c>
      <c r="J408" s="414">
        <f t="shared" si="13"/>
        <v>0.99788652092190255</v>
      </c>
    </row>
    <row r="409" spans="1:10" ht="25.5" x14ac:dyDescent="0.25">
      <c r="A409" s="135" t="s">
        <v>121</v>
      </c>
      <c r="B409" s="116" t="s">
        <v>759</v>
      </c>
      <c r="C409" s="116" t="s">
        <v>667</v>
      </c>
      <c r="D409" s="133" t="s">
        <v>760</v>
      </c>
      <c r="E409" s="116" t="s">
        <v>761</v>
      </c>
      <c r="F409" s="315" t="s">
        <v>4223</v>
      </c>
      <c r="G409" s="153" t="s">
        <v>4713</v>
      </c>
      <c r="H409" s="355">
        <v>138.80000000000001</v>
      </c>
      <c r="I409" s="152">
        <f t="shared" si="12"/>
        <v>3.7810113003368048E-5</v>
      </c>
      <c r="J409" s="414">
        <f t="shared" si="13"/>
        <v>0.99792433103490596</v>
      </c>
    </row>
    <row r="410" spans="1:10" ht="38.25" x14ac:dyDescent="0.25">
      <c r="A410" s="135" t="s">
        <v>121</v>
      </c>
      <c r="B410" s="116" t="s">
        <v>496</v>
      </c>
      <c r="C410" s="116" t="s">
        <v>434</v>
      </c>
      <c r="D410" s="133" t="s">
        <v>497</v>
      </c>
      <c r="E410" s="116" t="s">
        <v>428</v>
      </c>
      <c r="F410" s="315" t="s">
        <v>4275</v>
      </c>
      <c r="G410" s="153" t="s">
        <v>4714</v>
      </c>
      <c r="H410" s="355">
        <v>138.76</v>
      </c>
      <c r="I410" s="152">
        <f t="shared" si="12"/>
        <v>3.7799216717199926E-5</v>
      </c>
      <c r="J410" s="414">
        <f t="shared" si="13"/>
        <v>0.99796213025162317</v>
      </c>
    </row>
    <row r="411" spans="1:10" x14ac:dyDescent="0.25">
      <c r="A411" s="135" t="s">
        <v>121</v>
      </c>
      <c r="B411" s="116" t="s">
        <v>782</v>
      </c>
      <c r="C411" s="116" t="s">
        <v>229</v>
      </c>
      <c r="D411" s="133" t="s">
        <v>783</v>
      </c>
      <c r="E411" s="116" t="s">
        <v>279</v>
      </c>
      <c r="F411" s="315" t="s">
        <v>4335</v>
      </c>
      <c r="G411" s="153" t="s">
        <v>4208</v>
      </c>
      <c r="H411" s="355">
        <v>135.69999999999999</v>
      </c>
      <c r="I411" s="152">
        <f t="shared" si="12"/>
        <v>3.696565082533893E-5</v>
      </c>
      <c r="J411" s="414">
        <f t="shared" si="13"/>
        <v>0.99799909590244851</v>
      </c>
    </row>
    <row r="412" spans="1:10" x14ac:dyDescent="0.25">
      <c r="A412" s="135" t="s">
        <v>121</v>
      </c>
      <c r="B412" s="116" t="s">
        <v>478</v>
      </c>
      <c r="C412" s="116" t="s">
        <v>229</v>
      </c>
      <c r="D412" s="133" t="s">
        <v>479</v>
      </c>
      <c r="E412" s="116" t="s">
        <v>240</v>
      </c>
      <c r="F412" s="315" t="s">
        <v>4715</v>
      </c>
      <c r="G412" s="153" t="s">
        <v>4716</v>
      </c>
      <c r="H412" s="355">
        <v>135.35</v>
      </c>
      <c r="I412" s="152">
        <f t="shared" si="12"/>
        <v>3.6870308321367899E-5</v>
      </c>
      <c r="J412" s="414">
        <f t="shared" si="13"/>
        <v>0.99803596621076984</v>
      </c>
    </row>
    <row r="413" spans="1:10" x14ac:dyDescent="0.25">
      <c r="A413" s="135" t="s">
        <v>121</v>
      </c>
      <c r="B413" s="116" t="s">
        <v>508</v>
      </c>
      <c r="C413" s="116" t="s">
        <v>229</v>
      </c>
      <c r="D413" s="133" t="s">
        <v>509</v>
      </c>
      <c r="E413" s="116" t="s">
        <v>279</v>
      </c>
      <c r="F413" s="315" t="s">
        <v>4592</v>
      </c>
      <c r="G413" s="153" t="s">
        <v>4717</v>
      </c>
      <c r="H413" s="355">
        <v>133.91999999999999</v>
      </c>
      <c r="I413" s="152">
        <f t="shared" si="12"/>
        <v>3.6480766090857699E-5</v>
      </c>
      <c r="J413" s="414">
        <f t="shared" si="13"/>
        <v>0.99807244697686071</v>
      </c>
    </row>
    <row r="414" spans="1:10" ht="25.5" x14ac:dyDescent="0.25">
      <c r="A414" s="135" t="s">
        <v>121</v>
      </c>
      <c r="B414" s="116" t="s">
        <v>499</v>
      </c>
      <c r="C414" s="116" t="s">
        <v>462</v>
      </c>
      <c r="D414" s="133" t="s">
        <v>500</v>
      </c>
      <c r="E414" s="116" t="s">
        <v>268</v>
      </c>
      <c r="F414" s="315" t="s">
        <v>4405</v>
      </c>
      <c r="G414" s="153" t="s">
        <v>4718</v>
      </c>
      <c r="H414" s="355">
        <v>133.5</v>
      </c>
      <c r="I414" s="152">
        <f t="shared" si="12"/>
        <v>3.6366355086092464E-5</v>
      </c>
      <c r="J414" s="414">
        <f t="shared" si="13"/>
        <v>0.99810881333194679</v>
      </c>
    </row>
    <row r="415" spans="1:10" x14ac:dyDescent="0.25">
      <c r="A415" s="135" t="s">
        <v>121</v>
      </c>
      <c r="B415" s="116" t="s">
        <v>1483</v>
      </c>
      <c r="C415" s="116" t="s">
        <v>229</v>
      </c>
      <c r="D415" s="133" t="s">
        <v>1484</v>
      </c>
      <c r="E415" s="116" t="s">
        <v>279</v>
      </c>
      <c r="F415" s="315" t="s">
        <v>4223</v>
      </c>
      <c r="G415" s="153" t="s">
        <v>4719</v>
      </c>
      <c r="H415" s="355">
        <v>133.18</v>
      </c>
      <c r="I415" s="152">
        <f t="shared" si="12"/>
        <v>3.6279184796747528E-5</v>
      </c>
      <c r="J415" s="414">
        <f t="shared" si="13"/>
        <v>0.99814509251674355</v>
      </c>
    </row>
    <row r="416" spans="1:10" ht="25.5" x14ac:dyDescent="0.25">
      <c r="A416" s="135" t="s">
        <v>121</v>
      </c>
      <c r="B416" s="116" t="s">
        <v>1506</v>
      </c>
      <c r="C416" s="116" t="s">
        <v>462</v>
      </c>
      <c r="D416" s="133" t="s">
        <v>1507</v>
      </c>
      <c r="E416" s="116" t="s">
        <v>268</v>
      </c>
      <c r="F416" s="315" t="s">
        <v>4428</v>
      </c>
      <c r="G416" s="153" t="s">
        <v>2140</v>
      </c>
      <c r="H416" s="355">
        <v>130.56</v>
      </c>
      <c r="I416" s="152">
        <f t="shared" si="12"/>
        <v>3.5565478052735821E-5</v>
      </c>
      <c r="J416" s="414">
        <f t="shared" si="13"/>
        <v>0.99818065799479627</v>
      </c>
    </row>
    <row r="417" spans="1:10" x14ac:dyDescent="0.25">
      <c r="A417" s="135" t="s">
        <v>121</v>
      </c>
      <c r="B417" s="116" t="s">
        <v>620</v>
      </c>
      <c r="C417" s="116" t="s">
        <v>229</v>
      </c>
      <c r="D417" s="133" t="s">
        <v>621</v>
      </c>
      <c r="E417" s="116" t="s">
        <v>279</v>
      </c>
      <c r="F417" s="315" t="s">
        <v>4415</v>
      </c>
      <c r="G417" s="153" t="s">
        <v>4720</v>
      </c>
      <c r="H417" s="355">
        <v>127.2</v>
      </c>
      <c r="I417" s="152">
        <f t="shared" si="12"/>
        <v>3.4650190014613942E-5</v>
      </c>
      <c r="J417" s="414">
        <f t="shared" si="13"/>
        <v>0.99821530818481086</v>
      </c>
    </row>
    <row r="418" spans="1:10" x14ac:dyDescent="0.25">
      <c r="A418" s="135" t="s">
        <v>121</v>
      </c>
      <c r="B418" s="116" t="s">
        <v>643</v>
      </c>
      <c r="C418" s="116" t="s">
        <v>229</v>
      </c>
      <c r="D418" s="133" t="s">
        <v>644</v>
      </c>
      <c r="E418" s="116" t="s">
        <v>279</v>
      </c>
      <c r="F418" s="315" t="s">
        <v>4394</v>
      </c>
      <c r="G418" s="153" t="s">
        <v>4721</v>
      </c>
      <c r="H418" s="355">
        <v>121.4</v>
      </c>
      <c r="I418" s="152">
        <f t="shared" si="12"/>
        <v>3.3070228520236893E-5</v>
      </c>
      <c r="J418" s="414">
        <f t="shared" si="13"/>
        <v>0.99824837841333114</v>
      </c>
    </row>
    <row r="419" spans="1:10" ht="38.25" x14ac:dyDescent="0.25">
      <c r="A419" s="135" t="s">
        <v>121</v>
      </c>
      <c r="B419" s="116" t="s">
        <v>949</v>
      </c>
      <c r="C419" s="116" t="s">
        <v>434</v>
      </c>
      <c r="D419" s="133" t="s">
        <v>950</v>
      </c>
      <c r="E419" s="116" t="s">
        <v>428</v>
      </c>
      <c r="F419" s="315" t="s">
        <v>4377</v>
      </c>
      <c r="G419" s="153" t="s">
        <v>4722</v>
      </c>
      <c r="H419" s="355">
        <v>120.15</v>
      </c>
      <c r="I419" s="152">
        <f t="shared" si="12"/>
        <v>3.2729719577483223E-5</v>
      </c>
      <c r="J419" s="414">
        <f t="shared" si="13"/>
        <v>0.9982811081329086</v>
      </c>
    </row>
    <row r="420" spans="1:10" x14ac:dyDescent="0.25">
      <c r="A420" s="135" t="s">
        <v>121</v>
      </c>
      <c r="B420" s="116" t="s">
        <v>754</v>
      </c>
      <c r="C420" s="116" t="s">
        <v>229</v>
      </c>
      <c r="D420" s="133" t="s">
        <v>755</v>
      </c>
      <c r="E420" s="116" t="s">
        <v>279</v>
      </c>
      <c r="F420" s="315" t="s">
        <v>4605</v>
      </c>
      <c r="G420" s="153" t="s">
        <v>4723</v>
      </c>
      <c r="H420" s="355">
        <v>119.86</v>
      </c>
      <c r="I420" s="152">
        <f t="shared" si="12"/>
        <v>3.2650721502764368E-5</v>
      </c>
      <c r="J420" s="414">
        <f t="shared" si="13"/>
        <v>0.99831375885441132</v>
      </c>
    </row>
    <row r="421" spans="1:10" x14ac:dyDescent="0.25">
      <c r="A421" s="135" t="s">
        <v>121</v>
      </c>
      <c r="B421" s="116" t="s">
        <v>562</v>
      </c>
      <c r="C421" s="116" t="s">
        <v>229</v>
      </c>
      <c r="D421" s="133" t="s">
        <v>563</v>
      </c>
      <c r="E421" s="116" t="s">
        <v>279</v>
      </c>
      <c r="F421" s="315" t="s">
        <v>4425</v>
      </c>
      <c r="G421" s="153" t="s">
        <v>4724</v>
      </c>
      <c r="H421" s="355">
        <v>117.08</v>
      </c>
      <c r="I421" s="152">
        <f t="shared" si="12"/>
        <v>3.1893429614080192E-5</v>
      </c>
      <c r="J421" s="414">
        <f t="shared" si="13"/>
        <v>0.99834565228402539</v>
      </c>
    </row>
    <row r="422" spans="1:10" x14ac:dyDescent="0.25">
      <c r="A422" s="135" t="s">
        <v>121</v>
      </c>
      <c r="B422" s="116" t="s">
        <v>523</v>
      </c>
      <c r="C422" s="116" t="s">
        <v>229</v>
      </c>
      <c r="D422" s="133" t="s">
        <v>524</v>
      </c>
      <c r="E422" s="116" t="s">
        <v>279</v>
      </c>
      <c r="F422" s="315" t="s">
        <v>4394</v>
      </c>
      <c r="G422" s="153" t="s">
        <v>4725</v>
      </c>
      <c r="H422" s="355">
        <v>113.05</v>
      </c>
      <c r="I422" s="152">
        <f t="shared" si="12"/>
        <v>3.0795628782642347E-5</v>
      </c>
      <c r="J422" s="414">
        <f t="shared" si="13"/>
        <v>0.998376447912808</v>
      </c>
    </row>
    <row r="423" spans="1:10" x14ac:dyDescent="0.25">
      <c r="A423" s="135" t="s">
        <v>121</v>
      </c>
      <c r="B423" s="116" t="s">
        <v>739</v>
      </c>
      <c r="C423" s="116" t="s">
        <v>229</v>
      </c>
      <c r="D423" s="133" t="s">
        <v>740</v>
      </c>
      <c r="E423" s="116" t="s">
        <v>279</v>
      </c>
      <c r="F423" s="315" t="s">
        <v>4726</v>
      </c>
      <c r="G423" s="153" t="s">
        <v>4727</v>
      </c>
      <c r="H423" s="355">
        <v>109.02</v>
      </c>
      <c r="I423" s="152">
        <f t="shared" si="12"/>
        <v>2.9697827951204497E-5</v>
      </c>
      <c r="J423" s="414">
        <f t="shared" si="13"/>
        <v>0.99840614574075925</v>
      </c>
    </row>
    <row r="424" spans="1:10" x14ac:dyDescent="0.25">
      <c r="A424" s="135" t="s">
        <v>121</v>
      </c>
      <c r="B424" s="116" t="s">
        <v>1053</v>
      </c>
      <c r="C424" s="116" t="s">
        <v>229</v>
      </c>
      <c r="D424" s="133" t="s">
        <v>1054</v>
      </c>
      <c r="E424" s="116" t="s">
        <v>268</v>
      </c>
      <c r="F424" s="315" t="s">
        <v>4240</v>
      </c>
      <c r="G424" s="153" t="s">
        <v>4728</v>
      </c>
      <c r="H424" s="355">
        <v>107.88</v>
      </c>
      <c r="I424" s="152">
        <f t="shared" si="12"/>
        <v>2.9387283795413146E-5</v>
      </c>
      <c r="J424" s="414">
        <f t="shared" si="13"/>
        <v>0.99843553302455468</v>
      </c>
    </row>
    <row r="425" spans="1:10" x14ac:dyDescent="0.25">
      <c r="A425" s="135" t="s">
        <v>121</v>
      </c>
      <c r="B425" s="116" t="s">
        <v>872</v>
      </c>
      <c r="C425" s="116" t="s">
        <v>229</v>
      </c>
      <c r="D425" s="133" t="s">
        <v>873</v>
      </c>
      <c r="E425" s="116" t="s">
        <v>279</v>
      </c>
      <c r="F425" s="315" t="s">
        <v>4277</v>
      </c>
      <c r="G425" s="153" t="s">
        <v>4729</v>
      </c>
      <c r="H425" s="355">
        <v>106.74</v>
      </c>
      <c r="I425" s="152">
        <f t="shared" si="12"/>
        <v>2.9076739639621794E-5</v>
      </c>
      <c r="J425" s="414">
        <f t="shared" si="13"/>
        <v>0.99846460976419427</v>
      </c>
    </row>
    <row r="426" spans="1:10" x14ac:dyDescent="0.25">
      <c r="A426" s="135" t="s">
        <v>121</v>
      </c>
      <c r="B426" s="116" t="s">
        <v>717</v>
      </c>
      <c r="C426" s="116" t="s">
        <v>229</v>
      </c>
      <c r="D426" s="133" t="s">
        <v>718</v>
      </c>
      <c r="E426" s="116" t="s">
        <v>279</v>
      </c>
      <c r="F426" s="315" t="s">
        <v>4425</v>
      </c>
      <c r="G426" s="153" t="s">
        <v>4730</v>
      </c>
      <c r="H426" s="355">
        <v>101.76</v>
      </c>
      <c r="I426" s="152">
        <f t="shared" si="12"/>
        <v>2.7720152011691157E-5</v>
      </c>
      <c r="J426" s="414">
        <f t="shared" si="13"/>
        <v>0.99849232991620596</v>
      </c>
    </row>
    <row r="427" spans="1:10" x14ac:dyDescent="0.25">
      <c r="A427" s="135" t="s">
        <v>121</v>
      </c>
      <c r="B427" s="116" t="s">
        <v>1333</v>
      </c>
      <c r="C427" s="116" t="s">
        <v>229</v>
      </c>
      <c r="D427" s="133" t="s">
        <v>1334</v>
      </c>
      <c r="E427" s="116" t="s">
        <v>279</v>
      </c>
      <c r="F427" s="315" t="s">
        <v>4605</v>
      </c>
      <c r="G427" s="153" t="s">
        <v>4731</v>
      </c>
      <c r="H427" s="355">
        <v>98.15</v>
      </c>
      <c r="I427" s="152">
        <f t="shared" si="12"/>
        <v>2.6736762185018546E-5</v>
      </c>
      <c r="J427" s="414">
        <f t="shared" si="13"/>
        <v>0.99851906667839097</v>
      </c>
    </row>
    <row r="428" spans="1:10" x14ac:dyDescent="0.25">
      <c r="A428" s="135" t="s">
        <v>121</v>
      </c>
      <c r="B428" s="116" t="s">
        <v>1178</v>
      </c>
      <c r="C428" s="116" t="s">
        <v>229</v>
      </c>
      <c r="D428" s="133" t="s">
        <v>1179</v>
      </c>
      <c r="E428" s="116" t="s">
        <v>279</v>
      </c>
      <c r="F428" s="315" t="s">
        <v>4223</v>
      </c>
      <c r="G428" s="153" t="s">
        <v>4732</v>
      </c>
      <c r="H428" s="355">
        <v>96.6</v>
      </c>
      <c r="I428" s="152">
        <f t="shared" si="12"/>
        <v>2.6314531096003983E-5</v>
      </c>
      <c r="J428" s="414">
        <f t="shared" si="13"/>
        <v>0.99854538120948699</v>
      </c>
    </row>
    <row r="429" spans="1:10" x14ac:dyDescent="0.25">
      <c r="A429" s="135" t="s">
        <v>121</v>
      </c>
      <c r="B429" s="116" t="s">
        <v>650</v>
      </c>
      <c r="C429" s="116" t="s">
        <v>229</v>
      </c>
      <c r="D429" s="133" t="s">
        <v>651</v>
      </c>
      <c r="E429" s="116" t="s">
        <v>279</v>
      </c>
      <c r="F429" s="315" t="s">
        <v>4338</v>
      </c>
      <c r="G429" s="153" t="s">
        <v>4733</v>
      </c>
      <c r="H429" s="355">
        <v>95.44</v>
      </c>
      <c r="I429" s="152">
        <f t="shared" si="12"/>
        <v>2.5998538797128574E-5</v>
      </c>
      <c r="J429" s="414">
        <f t="shared" si="13"/>
        <v>0.99857137974828414</v>
      </c>
    </row>
    <row r="430" spans="1:10" ht="25.5" x14ac:dyDescent="0.25">
      <c r="A430" s="135" t="s">
        <v>121</v>
      </c>
      <c r="B430" s="116" t="s">
        <v>1913</v>
      </c>
      <c r="C430" s="116" t="s">
        <v>229</v>
      </c>
      <c r="D430" s="133" t="s">
        <v>1914</v>
      </c>
      <c r="E430" s="116" t="s">
        <v>268</v>
      </c>
      <c r="F430" s="315" t="s">
        <v>4275</v>
      </c>
      <c r="G430" s="153" t="s">
        <v>4734</v>
      </c>
      <c r="H430" s="355">
        <v>94.48</v>
      </c>
      <c r="I430" s="152">
        <f t="shared" si="12"/>
        <v>2.5737027929093755E-5</v>
      </c>
      <c r="J430" s="414">
        <f t="shared" si="13"/>
        <v>0.99859711677621321</v>
      </c>
    </row>
    <row r="431" spans="1:10" ht="38.25" x14ac:dyDescent="0.25">
      <c r="A431" s="135" t="s">
        <v>121</v>
      </c>
      <c r="B431" s="116" t="s">
        <v>1279</v>
      </c>
      <c r="C431" s="116" t="s">
        <v>1163</v>
      </c>
      <c r="D431" s="133" t="s">
        <v>1280</v>
      </c>
      <c r="E431" s="116" t="s">
        <v>428</v>
      </c>
      <c r="F431" s="315" t="s">
        <v>4240</v>
      </c>
      <c r="G431" s="153" t="s">
        <v>4735</v>
      </c>
      <c r="H431" s="355">
        <v>94.08</v>
      </c>
      <c r="I431" s="152">
        <f t="shared" si="12"/>
        <v>2.5628065067412578E-5</v>
      </c>
      <c r="J431" s="414">
        <f t="shared" si="13"/>
        <v>0.99862274484128066</v>
      </c>
    </row>
    <row r="432" spans="1:10" x14ac:dyDescent="0.25">
      <c r="A432" s="135" t="s">
        <v>121</v>
      </c>
      <c r="B432" s="116" t="s">
        <v>817</v>
      </c>
      <c r="C432" s="116" t="s">
        <v>229</v>
      </c>
      <c r="D432" s="133" t="s">
        <v>818</v>
      </c>
      <c r="E432" s="116" t="s">
        <v>279</v>
      </c>
      <c r="F432" s="315" t="s">
        <v>4335</v>
      </c>
      <c r="G432" s="153" t="s">
        <v>2141</v>
      </c>
      <c r="H432" s="355">
        <v>91.8</v>
      </c>
      <c r="I432" s="152">
        <f t="shared" si="12"/>
        <v>2.5006976755829875E-5</v>
      </c>
      <c r="J432" s="414">
        <f t="shared" si="13"/>
        <v>0.99864775181803644</v>
      </c>
    </row>
    <row r="433" spans="1:10" x14ac:dyDescent="0.25">
      <c r="A433" s="135" t="s">
        <v>121</v>
      </c>
      <c r="B433" s="116" t="s">
        <v>484</v>
      </c>
      <c r="C433" s="116" t="s">
        <v>229</v>
      </c>
      <c r="D433" s="133" t="s">
        <v>485</v>
      </c>
      <c r="E433" s="116" t="s">
        <v>279</v>
      </c>
      <c r="F433" s="315" t="s">
        <v>4275</v>
      </c>
      <c r="G433" s="153" t="s">
        <v>4736</v>
      </c>
      <c r="H433" s="355">
        <v>91.44</v>
      </c>
      <c r="I433" s="152">
        <f t="shared" si="12"/>
        <v>2.4908910180316816E-5</v>
      </c>
      <c r="J433" s="414">
        <f t="shared" si="13"/>
        <v>0.99867266072821681</v>
      </c>
    </row>
    <row r="434" spans="1:10" x14ac:dyDescent="0.25">
      <c r="A434" s="135" t="s">
        <v>121</v>
      </c>
      <c r="B434" s="116" t="s">
        <v>705</v>
      </c>
      <c r="C434" s="116" t="s">
        <v>229</v>
      </c>
      <c r="D434" s="133" t="s">
        <v>706</v>
      </c>
      <c r="E434" s="116" t="s">
        <v>279</v>
      </c>
      <c r="F434" s="315" t="s">
        <v>4377</v>
      </c>
      <c r="G434" s="153" t="s">
        <v>4737</v>
      </c>
      <c r="H434" s="355">
        <v>88.29</v>
      </c>
      <c r="I434" s="152">
        <f t="shared" si="12"/>
        <v>2.4050827644577559E-5</v>
      </c>
      <c r="J434" s="414">
        <f t="shared" si="13"/>
        <v>0.99869671155586137</v>
      </c>
    </row>
    <row r="435" spans="1:10" x14ac:dyDescent="0.25">
      <c r="A435" s="135" t="s">
        <v>121</v>
      </c>
      <c r="B435" s="116" t="s">
        <v>1050</v>
      </c>
      <c r="C435" s="116" t="s">
        <v>462</v>
      </c>
      <c r="D435" s="133" t="s">
        <v>1051</v>
      </c>
      <c r="E435" s="116" t="s">
        <v>268</v>
      </c>
      <c r="F435" s="315" t="s">
        <v>4277</v>
      </c>
      <c r="G435" s="153" t="s">
        <v>2142</v>
      </c>
      <c r="H435" s="355">
        <v>87.6</v>
      </c>
      <c r="I435" s="152">
        <f t="shared" si="12"/>
        <v>2.3862866708177527E-5</v>
      </c>
      <c r="J435" s="414">
        <f t="shared" si="13"/>
        <v>0.99872057442256956</v>
      </c>
    </row>
    <row r="436" spans="1:10" x14ac:dyDescent="0.25">
      <c r="A436" s="135" t="s">
        <v>121</v>
      </c>
      <c r="B436" s="116" t="s">
        <v>708</v>
      </c>
      <c r="C436" s="116" t="s">
        <v>229</v>
      </c>
      <c r="D436" s="133" t="s">
        <v>709</v>
      </c>
      <c r="E436" s="116" t="s">
        <v>279</v>
      </c>
      <c r="F436" s="315" t="s">
        <v>4394</v>
      </c>
      <c r="G436" s="153" t="s">
        <v>4738</v>
      </c>
      <c r="H436" s="355">
        <v>87.55</v>
      </c>
      <c r="I436" s="152">
        <f t="shared" si="12"/>
        <v>2.3849246350467381E-5</v>
      </c>
      <c r="J436" s="414">
        <f t="shared" si="13"/>
        <v>0.99874442366892002</v>
      </c>
    </row>
    <row r="437" spans="1:10" ht="38.25" x14ac:dyDescent="0.25">
      <c r="A437" s="135" t="s">
        <v>121</v>
      </c>
      <c r="B437" s="116" t="s">
        <v>1215</v>
      </c>
      <c r="C437" s="116" t="s">
        <v>434</v>
      </c>
      <c r="D437" s="133" t="s">
        <v>1216</v>
      </c>
      <c r="E437" s="116" t="s">
        <v>428</v>
      </c>
      <c r="F437" s="315" t="s">
        <v>4275</v>
      </c>
      <c r="G437" s="153" t="s">
        <v>4739</v>
      </c>
      <c r="H437" s="355">
        <v>87.2</v>
      </c>
      <c r="I437" s="152">
        <f t="shared" si="12"/>
        <v>2.3753903846496353E-5</v>
      </c>
      <c r="J437" s="414">
        <f t="shared" si="13"/>
        <v>0.99876817757276648</v>
      </c>
    </row>
    <row r="438" spans="1:10" ht="25.5" x14ac:dyDescent="0.25">
      <c r="A438" s="135" t="s">
        <v>121</v>
      </c>
      <c r="B438" s="116" t="s">
        <v>1417</v>
      </c>
      <c r="C438" s="116" t="s">
        <v>462</v>
      </c>
      <c r="D438" s="133" t="s">
        <v>1418</v>
      </c>
      <c r="E438" s="116" t="s">
        <v>268</v>
      </c>
      <c r="F438" s="315" t="s">
        <v>4702</v>
      </c>
      <c r="G438" s="153" t="s">
        <v>4740</v>
      </c>
      <c r="H438" s="355">
        <v>86.8</v>
      </c>
      <c r="I438" s="152">
        <f t="shared" si="12"/>
        <v>2.3644940984815176E-5</v>
      </c>
      <c r="J438" s="414">
        <f t="shared" si="13"/>
        <v>0.99879182251375132</v>
      </c>
    </row>
    <row r="439" spans="1:10" ht="38.25" x14ac:dyDescent="0.25">
      <c r="A439" s="135" t="s">
        <v>121</v>
      </c>
      <c r="B439" s="116" t="s">
        <v>1441</v>
      </c>
      <c r="C439" s="116" t="s">
        <v>434</v>
      </c>
      <c r="D439" s="133" t="s">
        <v>1442</v>
      </c>
      <c r="E439" s="116" t="s">
        <v>628</v>
      </c>
      <c r="F439" s="315" t="s">
        <v>4741</v>
      </c>
      <c r="G439" s="153" t="s">
        <v>4742</v>
      </c>
      <c r="H439" s="355">
        <v>86.07</v>
      </c>
      <c r="I439" s="152">
        <f t="shared" si="12"/>
        <v>2.3446083762247029E-5</v>
      </c>
      <c r="J439" s="414">
        <f t="shared" si="13"/>
        <v>0.99881526859751357</v>
      </c>
    </row>
    <row r="440" spans="1:10" x14ac:dyDescent="0.25">
      <c r="A440" s="135" t="s">
        <v>121</v>
      </c>
      <c r="B440" s="116" t="s">
        <v>1203</v>
      </c>
      <c r="C440" s="116" t="s">
        <v>229</v>
      </c>
      <c r="D440" s="133" t="s">
        <v>1204</v>
      </c>
      <c r="E440" s="116" t="s">
        <v>279</v>
      </c>
      <c r="F440" s="315" t="s">
        <v>4240</v>
      </c>
      <c r="G440" s="153" t="s">
        <v>4743</v>
      </c>
      <c r="H440" s="355">
        <v>85.77</v>
      </c>
      <c r="I440" s="152">
        <f t="shared" si="12"/>
        <v>2.3364361615986147E-5</v>
      </c>
      <c r="J440" s="414">
        <f t="shared" si="13"/>
        <v>0.99883863295912956</v>
      </c>
    </row>
    <row r="441" spans="1:10" x14ac:dyDescent="0.25">
      <c r="A441" s="135" t="s">
        <v>121</v>
      </c>
      <c r="B441" s="116" t="s">
        <v>1258</v>
      </c>
      <c r="C441" s="116" t="s">
        <v>229</v>
      </c>
      <c r="D441" s="133" t="s">
        <v>1259</v>
      </c>
      <c r="E441" s="116" t="s">
        <v>279</v>
      </c>
      <c r="F441" s="315" t="s">
        <v>4744</v>
      </c>
      <c r="G441" s="153" t="s">
        <v>4745</v>
      </c>
      <c r="H441" s="355">
        <v>83.79</v>
      </c>
      <c r="I441" s="152">
        <f t="shared" si="12"/>
        <v>2.2824995450664329E-5</v>
      </c>
      <c r="J441" s="414">
        <f t="shared" si="13"/>
        <v>0.99886145795458026</v>
      </c>
    </row>
    <row r="442" spans="1:10" x14ac:dyDescent="0.25">
      <c r="A442" s="135" t="s">
        <v>121</v>
      </c>
      <c r="B442" s="116" t="s">
        <v>1044</v>
      </c>
      <c r="C442" s="116" t="s">
        <v>229</v>
      </c>
      <c r="D442" s="133" t="s">
        <v>1045</v>
      </c>
      <c r="E442" s="116" t="s">
        <v>279</v>
      </c>
      <c r="F442" s="315" t="s">
        <v>4275</v>
      </c>
      <c r="G442" s="153" t="s">
        <v>4746</v>
      </c>
      <c r="H442" s="355">
        <v>82.72</v>
      </c>
      <c r="I442" s="152">
        <f t="shared" si="12"/>
        <v>2.2533519795667181E-5</v>
      </c>
      <c r="J442" s="414">
        <f t="shared" si="13"/>
        <v>0.9988839914743759</v>
      </c>
    </row>
    <row r="443" spans="1:10" x14ac:dyDescent="0.25">
      <c r="A443" s="135" t="s">
        <v>121</v>
      </c>
      <c r="B443" s="116" t="s">
        <v>541</v>
      </c>
      <c r="C443" s="116" t="s">
        <v>229</v>
      </c>
      <c r="D443" s="133" t="s">
        <v>542</v>
      </c>
      <c r="E443" s="116" t="s">
        <v>279</v>
      </c>
      <c r="F443" s="315" t="s">
        <v>4275</v>
      </c>
      <c r="G443" s="153" t="s">
        <v>4747</v>
      </c>
      <c r="H443" s="355">
        <v>82.66</v>
      </c>
      <c r="I443" s="152">
        <f t="shared" si="12"/>
        <v>2.2517175366415005E-5</v>
      </c>
      <c r="J443" s="414">
        <f t="shared" si="13"/>
        <v>0.99890650864974229</v>
      </c>
    </row>
    <row r="444" spans="1:10" x14ac:dyDescent="0.25">
      <c r="A444" s="135" t="s">
        <v>121</v>
      </c>
      <c r="B444" s="116" t="s">
        <v>1108</v>
      </c>
      <c r="C444" s="116" t="s">
        <v>229</v>
      </c>
      <c r="D444" s="133" t="s">
        <v>1109</v>
      </c>
      <c r="E444" s="116" t="s">
        <v>628</v>
      </c>
      <c r="F444" s="315" t="s">
        <v>4748</v>
      </c>
      <c r="G444" s="153" t="s">
        <v>4749</v>
      </c>
      <c r="H444" s="355">
        <v>81.77</v>
      </c>
      <c r="I444" s="152">
        <f t="shared" si="12"/>
        <v>2.2274732999174386E-5</v>
      </c>
      <c r="J444" s="414">
        <f t="shared" si="13"/>
        <v>0.99892878338274149</v>
      </c>
    </row>
    <row r="445" spans="1:10" x14ac:dyDescent="0.25">
      <c r="A445" s="135" t="s">
        <v>121</v>
      </c>
      <c r="B445" s="116" t="s">
        <v>623</v>
      </c>
      <c r="C445" s="116" t="s">
        <v>229</v>
      </c>
      <c r="D445" s="133" t="s">
        <v>624</v>
      </c>
      <c r="E445" s="116" t="s">
        <v>279</v>
      </c>
      <c r="F445" s="315" t="s">
        <v>4425</v>
      </c>
      <c r="G445" s="153" t="s">
        <v>4750</v>
      </c>
      <c r="H445" s="355">
        <v>81.48</v>
      </c>
      <c r="I445" s="152">
        <f t="shared" si="12"/>
        <v>2.2195734924455538E-5</v>
      </c>
      <c r="J445" s="414">
        <f t="shared" si="13"/>
        <v>0.99895097911766595</v>
      </c>
    </row>
    <row r="446" spans="1:10" ht="25.5" x14ac:dyDescent="0.25">
      <c r="A446" s="135" t="s">
        <v>121</v>
      </c>
      <c r="B446" s="116" t="s">
        <v>1558</v>
      </c>
      <c r="C446" s="116" t="s">
        <v>294</v>
      </c>
      <c r="D446" s="133" t="s">
        <v>1559</v>
      </c>
      <c r="E446" s="116" t="s">
        <v>240</v>
      </c>
      <c r="F446" s="315" t="s">
        <v>2143</v>
      </c>
      <c r="G446" s="153" t="s">
        <v>4751</v>
      </c>
      <c r="H446" s="355">
        <v>81</v>
      </c>
      <c r="I446" s="152">
        <f t="shared" si="12"/>
        <v>2.2064979490438123E-5</v>
      </c>
      <c r="J446" s="414">
        <f t="shared" si="13"/>
        <v>0.99897304409715637</v>
      </c>
    </row>
    <row r="447" spans="1:10" x14ac:dyDescent="0.25">
      <c r="A447" s="135" t="s">
        <v>121</v>
      </c>
      <c r="B447" s="116" t="s">
        <v>986</v>
      </c>
      <c r="C447" s="116" t="s">
        <v>229</v>
      </c>
      <c r="D447" s="133" t="s">
        <v>987</v>
      </c>
      <c r="E447" s="116" t="s">
        <v>279</v>
      </c>
      <c r="F447" s="315" t="s">
        <v>4277</v>
      </c>
      <c r="G447" s="153" t="s">
        <v>4752</v>
      </c>
      <c r="H447" s="355">
        <v>79.92</v>
      </c>
      <c r="I447" s="152">
        <f t="shared" si="12"/>
        <v>2.1770779763898951E-5</v>
      </c>
      <c r="J447" s="414">
        <f t="shared" si="13"/>
        <v>0.99899481487692032</v>
      </c>
    </row>
    <row r="448" spans="1:10" x14ac:dyDescent="0.25">
      <c r="A448" s="135" t="s">
        <v>121</v>
      </c>
      <c r="B448" s="116" t="s">
        <v>1324</v>
      </c>
      <c r="C448" s="116" t="s">
        <v>229</v>
      </c>
      <c r="D448" s="133" t="s">
        <v>1325</v>
      </c>
      <c r="E448" s="116" t="s">
        <v>279</v>
      </c>
      <c r="F448" s="315" t="s">
        <v>4578</v>
      </c>
      <c r="G448" s="153" t="s">
        <v>4753</v>
      </c>
      <c r="H448" s="355">
        <v>79.3</v>
      </c>
      <c r="I448" s="152">
        <f t="shared" si="12"/>
        <v>2.1601887328293126E-5</v>
      </c>
      <c r="J448" s="414">
        <f t="shared" si="13"/>
        <v>0.99901641676424857</v>
      </c>
    </row>
    <row r="449" spans="1:10" ht="25.5" x14ac:dyDescent="0.25">
      <c r="A449" s="135" t="s">
        <v>121</v>
      </c>
      <c r="B449" s="116" t="s">
        <v>1653</v>
      </c>
      <c r="C449" s="116" t="s">
        <v>434</v>
      </c>
      <c r="D449" s="133" t="s">
        <v>1654</v>
      </c>
      <c r="E449" s="116" t="s">
        <v>428</v>
      </c>
      <c r="F449" s="315" t="s">
        <v>4275</v>
      </c>
      <c r="G449" s="153" t="s">
        <v>4754</v>
      </c>
      <c r="H449" s="355">
        <v>78.02</v>
      </c>
      <c r="I449" s="152">
        <f t="shared" si="12"/>
        <v>2.1253206170913364E-5</v>
      </c>
      <c r="J449" s="414">
        <f t="shared" si="13"/>
        <v>0.99903766997041954</v>
      </c>
    </row>
    <row r="450" spans="1:10" x14ac:dyDescent="0.25">
      <c r="A450" s="135" t="s">
        <v>121</v>
      </c>
      <c r="B450" s="116" t="s">
        <v>1414</v>
      </c>
      <c r="C450" s="116" t="s">
        <v>229</v>
      </c>
      <c r="D450" s="133" t="s">
        <v>1415</v>
      </c>
      <c r="E450" s="116" t="s">
        <v>279</v>
      </c>
      <c r="F450" s="315" t="s">
        <v>4755</v>
      </c>
      <c r="G450" s="153" t="s">
        <v>4525</v>
      </c>
      <c r="H450" s="355">
        <v>77.7</v>
      </c>
      <c r="I450" s="152">
        <f t="shared" si="12"/>
        <v>2.1166035881568425E-5</v>
      </c>
      <c r="J450" s="414">
        <f t="shared" si="13"/>
        <v>0.99905883600630108</v>
      </c>
    </row>
    <row r="451" spans="1:10" ht="25.5" x14ac:dyDescent="0.25">
      <c r="A451" s="135" t="s">
        <v>121</v>
      </c>
      <c r="B451" s="116" t="s">
        <v>1599</v>
      </c>
      <c r="C451" s="116" t="s">
        <v>462</v>
      </c>
      <c r="D451" s="133" t="s">
        <v>1600</v>
      </c>
      <c r="E451" s="116" t="s">
        <v>268</v>
      </c>
      <c r="F451" s="315" t="s">
        <v>4277</v>
      </c>
      <c r="G451" s="153" t="s">
        <v>4756</v>
      </c>
      <c r="H451" s="355">
        <v>75.12</v>
      </c>
      <c r="I451" s="152">
        <f t="shared" si="12"/>
        <v>2.046322542372484E-5</v>
      </c>
      <c r="J451" s="414">
        <f t="shared" si="13"/>
        <v>0.99907929923172478</v>
      </c>
    </row>
    <row r="452" spans="1:10" x14ac:dyDescent="0.25">
      <c r="A452" s="135" t="s">
        <v>121</v>
      </c>
      <c r="B452" s="116" t="s">
        <v>1458</v>
      </c>
      <c r="C452" s="116" t="s">
        <v>229</v>
      </c>
      <c r="D452" s="133" t="s">
        <v>1459</v>
      </c>
      <c r="E452" s="116" t="s">
        <v>279</v>
      </c>
      <c r="F452" s="315" t="s">
        <v>4223</v>
      </c>
      <c r="G452" s="153" t="s">
        <v>4757</v>
      </c>
      <c r="H452" s="355">
        <v>73.69</v>
      </c>
      <c r="I452" s="152">
        <f t="shared" si="12"/>
        <v>2.0073683193214633E-5</v>
      </c>
      <c r="J452" s="414">
        <f t="shared" si="13"/>
        <v>0.99909937291491802</v>
      </c>
    </row>
    <row r="453" spans="1:10" ht="25.5" x14ac:dyDescent="0.25">
      <c r="A453" s="135" t="s">
        <v>121</v>
      </c>
      <c r="B453" s="116" t="s">
        <v>776</v>
      </c>
      <c r="C453" s="116" t="s">
        <v>434</v>
      </c>
      <c r="D453" s="133" t="s">
        <v>777</v>
      </c>
      <c r="E453" s="116" t="s">
        <v>428</v>
      </c>
      <c r="F453" s="315" t="s">
        <v>4223</v>
      </c>
      <c r="G453" s="153" t="s">
        <v>4758</v>
      </c>
      <c r="H453" s="355">
        <v>73.17</v>
      </c>
      <c r="I453" s="152">
        <f t="shared" si="12"/>
        <v>1.9932031473029107E-5</v>
      </c>
      <c r="J453" s="414">
        <f t="shared" si="13"/>
        <v>0.99911930494639101</v>
      </c>
    </row>
    <row r="454" spans="1:10" ht="25.5" x14ac:dyDescent="0.25">
      <c r="A454" s="135" t="s">
        <v>121</v>
      </c>
      <c r="B454" s="116" t="s">
        <v>1996</v>
      </c>
      <c r="C454" s="116" t="s">
        <v>434</v>
      </c>
      <c r="D454" s="133" t="s">
        <v>1997</v>
      </c>
      <c r="E454" s="116" t="s">
        <v>428</v>
      </c>
      <c r="F454" s="315" t="s">
        <v>4223</v>
      </c>
      <c r="G454" s="153" t="s">
        <v>4759</v>
      </c>
      <c r="H454" s="355">
        <v>72.55</v>
      </c>
      <c r="I454" s="152">
        <f t="shared" si="12"/>
        <v>1.9763139037423282E-5</v>
      </c>
      <c r="J454" s="414">
        <f t="shared" si="13"/>
        <v>0.99913906808542841</v>
      </c>
    </row>
    <row r="455" spans="1:10" x14ac:dyDescent="0.25">
      <c r="A455" s="135" t="s">
        <v>121</v>
      </c>
      <c r="B455" s="116" t="s">
        <v>571</v>
      </c>
      <c r="C455" s="116" t="s">
        <v>229</v>
      </c>
      <c r="D455" s="133" t="s">
        <v>572</v>
      </c>
      <c r="E455" s="116" t="s">
        <v>279</v>
      </c>
      <c r="F455" s="315" t="s">
        <v>4425</v>
      </c>
      <c r="G455" s="153" t="s">
        <v>4760</v>
      </c>
      <c r="H455" s="355">
        <v>72.319999999999993</v>
      </c>
      <c r="I455" s="152">
        <f t="shared" si="12"/>
        <v>1.9700485391956607E-5</v>
      </c>
      <c r="J455" s="414">
        <f t="shared" si="13"/>
        <v>0.99915876857082031</v>
      </c>
    </row>
    <row r="456" spans="1:10" x14ac:dyDescent="0.25">
      <c r="A456" s="135" t="s">
        <v>121</v>
      </c>
      <c r="B456" s="116" t="s">
        <v>730</v>
      </c>
      <c r="C456" s="116" t="s">
        <v>229</v>
      </c>
      <c r="D456" s="133" t="s">
        <v>731</v>
      </c>
      <c r="E456" s="116" t="s">
        <v>279</v>
      </c>
      <c r="F456" s="315" t="s">
        <v>4223</v>
      </c>
      <c r="G456" s="153" t="s">
        <v>4761</v>
      </c>
      <c r="H456" s="355">
        <v>69.95</v>
      </c>
      <c r="I456" s="152">
        <f t="shared" si="12"/>
        <v>1.9054880436495642E-5</v>
      </c>
      <c r="J456" s="414">
        <f t="shared" si="13"/>
        <v>0.99917782345125683</v>
      </c>
    </row>
    <row r="457" spans="1:10" x14ac:dyDescent="0.25">
      <c r="A457" s="135" t="s">
        <v>121</v>
      </c>
      <c r="B457" s="116" t="s">
        <v>1309</v>
      </c>
      <c r="C457" s="116" t="s">
        <v>229</v>
      </c>
      <c r="D457" s="133" t="s">
        <v>1310</v>
      </c>
      <c r="E457" s="116" t="s">
        <v>279</v>
      </c>
      <c r="F457" s="315" t="s">
        <v>4506</v>
      </c>
      <c r="G457" s="153" t="s">
        <v>4762</v>
      </c>
      <c r="H457" s="355">
        <v>69.72</v>
      </c>
      <c r="I457" s="152">
        <f t="shared" si="12"/>
        <v>1.8992226791028964E-5</v>
      </c>
      <c r="J457" s="414">
        <f t="shared" si="13"/>
        <v>0.99919681567804786</v>
      </c>
    </row>
    <row r="458" spans="1:10" x14ac:dyDescent="0.25">
      <c r="A458" s="135" t="s">
        <v>121</v>
      </c>
      <c r="B458" s="116" t="s">
        <v>1312</v>
      </c>
      <c r="C458" s="116" t="s">
        <v>229</v>
      </c>
      <c r="D458" s="133" t="s">
        <v>1313</v>
      </c>
      <c r="E458" s="116" t="s">
        <v>279</v>
      </c>
      <c r="F458" s="315" t="s">
        <v>4645</v>
      </c>
      <c r="G458" s="153" t="s">
        <v>4763</v>
      </c>
      <c r="H458" s="355">
        <v>69.12</v>
      </c>
      <c r="I458" s="152">
        <f t="shared" ref="I458:I521" si="14">H458/$J$537</f>
        <v>1.88287824985072E-5</v>
      </c>
      <c r="J458" s="414">
        <f t="shared" si="13"/>
        <v>0.99921564446054634</v>
      </c>
    </row>
    <row r="459" spans="1:10" ht="38.25" x14ac:dyDescent="0.25">
      <c r="A459" s="135" t="s">
        <v>121</v>
      </c>
      <c r="B459" s="116" t="s">
        <v>1668</v>
      </c>
      <c r="C459" s="116" t="s">
        <v>434</v>
      </c>
      <c r="D459" s="133" t="s">
        <v>1669</v>
      </c>
      <c r="E459" s="116" t="s">
        <v>428</v>
      </c>
      <c r="F459" s="315" t="s">
        <v>4240</v>
      </c>
      <c r="G459" s="153" t="s">
        <v>4764</v>
      </c>
      <c r="H459" s="355">
        <v>68.55</v>
      </c>
      <c r="I459" s="152">
        <f t="shared" si="14"/>
        <v>1.8673510420611524E-5</v>
      </c>
      <c r="J459" s="414">
        <f t="shared" ref="J459:J522" si="15">+J458+I459</f>
        <v>0.99923431797096696</v>
      </c>
    </row>
    <row r="460" spans="1:10" x14ac:dyDescent="0.25">
      <c r="A460" s="135" t="s">
        <v>121</v>
      </c>
      <c r="B460" s="116" t="s">
        <v>2016</v>
      </c>
      <c r="C460" s="116" t="s">
        <v>229</v>
      </c>
      <c r="D460" s="133" t="s">
        <v>2017</v>
      </c>
      <c r="E460" s="116" t="s">
        <v>279</v>
      </c>
      <c r="F460" s="315" t="s">
        <v>4315</v>
      </c>
      <c r="G460" s="153" t="s">
        <v>4765</v>
      </c>
      <c r="H460" s="355">
        <v>67.97</v>
      </c>
      <c r="I460" s="152">
        <f t="shared" si="14"/>
        <v>1.8515514271173818E-5</v>
      </c>
      <c r="J460" s="414">
        <f t="shared" si="15"/>
        <v>0.99925283348523808</v>
      </c>
    </row>
    <row r="461" spans="1:10" ht="25.5" x14ac:dyDescent="0.25">
      <c r="A461" s="135" t="s">
        <v>121</v>
      </c>
      <c r="B461" s="116" t="s">
        <v>2019</v>
      </c>
      <c r="C461" s="116" t="s">
        <v>462</v>
      </c>
      <c r="D461" s="133" t="s">
        <v>2020</v>
      </c>
      <c r="E461" s="116" t="s">
        <v>268</v>
      </c>
      <c r="F461" s="315" t="s">
        <v>4275</v>
      </c>
      <c r="G461" s="153" t="s">
        <v>4766</v>
      </c>
      <c r="H461" s="355">
        <v>67.040000000000006</v>
      </c>
      <c r="I461" s="152">
        <f t="shared" si="14"/>
        <v>1.8262175617765087E-5</v>
      </c>
      <c r="J461" s="414">
        <f t="shared" si="15"/>
        <v>0.99927109566085581</v>
      </c>
    </row>
    <row r="462" spans="1:10" x14ac:dyDescent="0.25">
      <c r="A462" s="135" t="s">
        <v>121</v>
      </c>
      <c r="B462" s="116" t="s">
        <v>1264</v>
      </c>
      <c r="C462" s="116" t="s">
        <v>229</v>
      </c>
      <c r="D462" s="133" t="s">
        <v>1265</v>
      </c>
      <c r="E462" s="116" t="s">
        <v>279</v>
      </c>
      <c r="F462" s="315" t="s">
        <v>4275</v>
      </c>
      <c r="G462" s="153" t="s">
        <v>4767</v>
      </c>
      <c r="H462" s="355">
        <v>66.58</v>
      </c>
      <c r="I462" s="152">
        <f t="shared" si="14"/>
        <v>1.8136868326831733E-5</v>
      </c>
      <c r="J462" s="414">
        <f t="shared" si="15"/>
        <v>0.99928923252918267</v>
      </c>
    </row>
    <row r="463" spans="1:10" x14ac:dyDescent="0.25">
      <c r="A463" s="135" t="s">
        <v>121</v>
      </c>
      <c r="B463" s="116" t="s">
        <v>1248</v>
      </c>
      <c r="C463" s="116" t="s">
        <v>229</v>
      </c>
      <c r="D463" s="133" t="s">
        <v>1249</v>
      </c>
      <c r="E463" s="116" t="s">
        <v>279</v>
      </c>
      <c r="F463" s="315" t="s">
        <v>4223</v>
      </c>
      <c r="G463" s="153" t="s">
        <v>4768</v>
      </c>
      <c r="H463" s="355">
        <v>66.150000000000006</v>
      </c>
      <c r="I463" s="152">
        <f t="shared" si="14"/>
        <v>1.8019733250524472E-5</v>
      </c>
      <c r="J463" s="414">
        <f t="shared" si="15"/>
        <v>0.99930725226243322</v>
      </c>
    </row>
    <row r="464" spans="1:10" x14ac:dyDescent="0.25">
      <c r="A464" s="135" t="s">
        <v>121</v>
      </c>
      <c r="B464" s="116" t="s">
        <v>996</v>
      </c>
      <c r="C464" s="116" t="s">
        <v>229</v>
      </c>
      <c r="D464" s="133" t="s">
        <v>997</v>
      </c>
      <c r="E464" s="116" t="s">
        <v>279</v>
      </c>
      <c r="F464" s="315" t="s">
        <v>4223</v>
      </c>
      <c r="G464" s="153" t="s">
        <v>4769</v>
      </c>
      <c r="H464" s="355">
        <v>65.84</v>
      </c>
      <c r="I464" s="152">
        <f t="shared" si="14"/>
        <v>1.7935287032721559E-5</v>
      </c>
      <c r="J464" s="414">
        <f t="shared" si="15"/>
        <v>0.99932518754946598</v>
      </c>
    </row>
    <row r="465" spans="1:10" x14ac:dyDescent="0.25">
      <c r="A465" s="135" t="s">
        <v>121</v>
      </c>
      <c r="B465" s="116" t="s">
        <v>860</v>
      </c>
      <c r="C465" s="116" t="s">
        <v>229</v>
      </c>
      <c r="D465" s="133" t="s">
        <v>861</v>
      </c>
      <c r="E465" s="116" t="s">
        <v>279</v>
      </c>
      <c r="F465" s="315" t="s">
        <v>4240</v>
      </c>
      <c r="G465" s="153" t="s">
        <v>4427</v>
      </c>
      <c r="H465" s="355">
        <v>64.739999999999995</v>
      </c>
      <c r="I465" s="152">
        <f t="shared" si="14"/>
        <v>1.7635639163098323E-5</v>
      </c>
      <c r="J465" s="414">
        <f t="shared" si="15"/>
        <v>0.9993428231886291</v>
      </c>
    </row>
    <row r="466" spans="1:10" x14ac:dyDescent="0.25">
      <c r="A466" s="135" t="s">
        <v>121</v>
      </c>
      <c r="B466" s="116" t="s">
        <v>1014</v>
      </c>
      <c r="C466" s="116" t="s">
        <v>238</v>
      </c>
      <c r="D466" s="133" t="s">
        <v>1015</v>
      </c>
      <c r="E466" s="116" t="s">
        <v>279</v>
      </c>
      <c r="F466" s="315" t="s">
        <v>4223</v>
      </c>
      <c r="G466" s="153" t="s">
        <v>4770</v>
      </c>
      <c r="H466" s="355">
        <v>64.7</v>
      </c>
      <c r="I466" s="152">
        <f t="shared" si="14"/>
        <v>1.7624742876930207E-5</v>
      </c>
      <c r="J466" s="414">
        <f t="shared" si="15"/>
        <v>0.99936044793150602</v>
      </c>
    </row>
    <row r="467" spans="1:10" ht="38.25" x14ac:dyDescent="0.25">
      <c r="A467" s="135" t="s">
        <v>121</v>
      </c>
      <c r="B467" s="116" t="s">
        <v>1452</v>
      </c>
      <c r="C467" s="116" t="s">
        <v>434</v>
      </c>
      <c r="D467" s="133" t="s">
        <v>1453</v>
      </c>
      <c r="E467" s="116" t="s">
        <v>428</v>
      </c>
      <c r="F467" s="315" t="s">
        <v>4425</v>
      </c>
      <c r="G467" s="153" t="s">
        <v>4771</v>
      </c>
      <c r="H467" s="355">
        <v>62.6</v>
      </c>
      <c r="I467" s="152">
        <f t="shared" si="14"/>
        <v>1.7052687853104034E-5</v>
      </c>
      <c r="J467" s="414">
        <f t="shared" si="15"/>
        <v>0.99937750061935915</v>
      </c>
    </row>
    <row r="468" spans="1:10" x14ac:dyDescent="0.25">
      <c r="A468" s="135" t="s">
        <v>121</v>
      </c>
      <c r="B468" s="116" t="s">
        <v>1288</v>
      </c>
      <c r="C468" s="116" t="s">
        <v>462</v>
      </c>
      <c r="D468" s="133" t="s">
        <v>1289</v>
      </c>
      <c r="E468" s="116" t="s">
        <v>268</v>
      </c>
      <c r="F468" s="315" t="s">
        <v>4772</v>
      </c>
      <c r="G468" s="153" t="s">
        <v>4773</v>
      </c>
      <c r="H468" s="355">
        <v>90.729999997653096</v>
      </c>
      <c r="I468" s="152">
        <f t="shared" si="14"/>
        <v>2.4715501100193417E-5</v>
      </c>
      <c r="J468" s="414">
        <f t="shared" si="15"/>
        <v>0.99940221612045932</v>
      </c>
    </row>
    <row r="469" spans="1:10" x14ac:dyDescent="0.25">
      <c r="A469" s="135" t="s">
        <v>121</v>
      </c>
      <c r="B469" s="116" t="s">
        <v>963</v>
      </c>
      <c r="C469" s="116" t="s">
        <v>229</v>
      </c>
      <c r="D469" s="133" t="s">
        <v>964</v>
      </c>
      <c r="E469" s="116" t="s">
        <v>279</v>
      </c>
      <c r="F469" s="315" t="s">
        <v>4275</v>
      </c>
      <c r="G469" s="153" t="s">
        <v>4774</v>
      </c>
      <c r="H469" s="355">
        <v>61.34</v>
      </c>
      <c r="I469" s="152">
        <f t="shared" si="14"/>
        <v>1.6709454838808329E-5</v>
      </c>
      <c r="J469" s="414">
        <f t="shared" si="15"/>
        <v>0.9994189255752981</v>
      </c>
    </row>
    <row r="470" spans="1:10" x14ac:dyDescent="0.25">
      <c r="A470" s="135" t="s">
        <v>121</v>
      </c>
      <c r="B470" s="116" t="s">
        <v>748</v>
      </c>
      <c r="C470" s="116" t="s">
        <v>229</v>
      </c>
      <c r="D470" s="133" t="s">
        <v>749</v>
      </c>
      <c r="E470" s="116" t="s">
        <v>279</v>
      </c>
      <c r="F470" s="315" t="s">
        <v>4223</v>
      </c>
      <c r="G470" s="153" t="s">
        <v>4775</v>
      </c>
      <c r="H470" s="355">
        <v>61.2</v>
      </c>
      <c r="I470" s="152">
        <f t="shared" si="14"/>
        <v>1.6671317837219919E-5</v>
      </c>
      <c r="J470" s="414">
        <f t="shared" si="15"/>
        <v>0.99943559689313533</v>
      </c>
    </row>
    <row r="471" spans="1:10" x14ac:dyDescent="0.25">
      <c r="A471" s="135" t="s">
        <v>121</v>
      </c>
      <c r="B471" s="116" t="s">
        <v>699</v>
      </c>
      <c r="C471" s="116" t="s">
        <v>229</v>
      </c>
      <c r="D471" s="133" t="s">
        <v>700</v>
      </c>
      <c r="E471" s="116" t="s">
        <v>279</v>
      </c>
      <c r="F471" s="315" t="s">
        <v>4425</v>
      </c>
      <c r="G471" s="153" t="s">
        <v>4776</v>
      </c>
      <c r="H471" s="355">
        <v>60.08</v>
      </c>
      <c r="I471" s="152">
        <f t="shared" si="14"/>
        <v>1.6366221824512625E-5</v>
      </c>
      <c r="J471" s="414">
        <f t="shared" si="15"/>
        <v>0.99945196311495987</v>
      </c>
    </row>
    <row r="472" spans="1:10" x14ac:dyDescent="0.25">
      <c r="A472" s="135" t="s">
        <v>121</v>
      </c>
      <c r="B472" s="116" t="s">
        <v>1282</v>
      </c>
      <c r="C472" s="116" t="s">
        <v>229</v>
      </c>
      <c r="D472" s="133" t="s">
        <v>1283</v>
      </c>
      <c r="E472" s="116" t="s">
        <v>279</v>
      </c>
      <c r="F472" s="315" t="s">
        <v>4777</v>
      </c>
      <c r="G472" s="153" t="s">
        <v>2144</v>
      </c>
      <c r="H472" s="355">
        <v>59.6</v>
      </c>
      <c r="I472" s="152">
        <f t="shared" si="14"/>
        <v>1.6235466390495214E-5</v>
      </c>
      <c r="J472" s="414">
        <f t="shared" si="15"/>
        <v>0.99946819858135039</v>
      </c>
    </row>
    <row r="473" spans="1:10" ht="38.25" x14ac:dyDescent="0.25">
      <c r="A473" s="135" t="s">
        <v>121</v>
      </c>
      <c r="B473" s="116" t="s">
        <v>1227</v>
      </c>
      <c r="C473" s="116" t="s">
        <v>434</v>
      </c>
      <c r="D473" s="133" t="s">
        <v>1228</v>
      </c>
      <c r="E473" s="116" t="s">
        <v>428</v>
      </c>
      <c r="F473" s="315" t="s">
        <v>4275</v>
      </c>
      <c r="G473" s="153" t="s">
        <v>4778</v>
      </c>
      <c r="H473" s="355">
        <v>59.58</v>
      </c>
      <c r="I473" s="152">
        <f t="shared" si="14"/>
        <v>1.6230018247411153E-5</v>
      </c>
      <c r="J473" s="414">
        <f t="shared" si="15"/>
        <v>0.99948442859959785</v>
      </c>
    </row>
    <row r="474" spans="1:10" x14ac:dyDescent="0.25">
      <c r="A474" s="135" t="s">
        <v>121</v>
      </c>
      <c r="B474" s="116" t="s">
        <v>842</v>
      </c>
      <c r="C474" s="116" t="s">
        <v>229</v>
      </c>
      <c r="D474" s="133" t="s">
        <v>843</v>
      </c>
      <c r="E474" s="116" t="s">
        <v>292</v>
      </c>
      <c r="F474" s="315" t="s">
        <v>4779</v>
      </c>
      <c r="G474" s="153" t="s">
        <v>4780</v>
      </c>
      <c r="H474" s="355">
        <v>56.9</v>
      </c>
      <c r="I474" s="152">
        <f t="shared" si="14"/>
        <v>1.5499967074147276E-5</v>
      </c>
      <c r="J474" s="414">
        <f t="shared" si="15"/>
        <v>0.99949992856667202</v>
      </c>
    </row>
    <row r="475" spans="1:10" ht="51" x14ac:dyDescent="0.25">
      <c r="A475" s="135" t="s">
        <v>121</v>
      </c>
      <c r="B475" s="116" t="s">
        <v>686</v>
      </c>
      <c r="C475" s="116" t="s">
        <v>434</v>
      </c>
      <c r="D475" s="133" t="s">
        <v>687</v>
      </c>
      <c r="E475" s="116" t="s">
        <v>292</v>
      </c>
      <c r="F475" s="315" t="s">
        <v>4748</v>
      </c>
      <c r="G475" s="153" t="s">
        <v>4781</v>
      </c>
      <c r="H475" s="355">
        <v>56.69</v>
      </c>
      <c r="I475" s="152">
        <f t="shared" si="14"/>
        <v>1.5442761571764658E-5</v>
      </c>
      <c r="J475" s="414">
        <f t="shared" si="15"/>
        <v>0.99951537132824375</v>
      </c>
    </row>
    <row r="476" spans="1:10" ht="25.5" x14ac:dyDescent="0.25">
      <c r="A476" s="135" t="s">
        <v>121</v>
      </c>
      <c r="B476" s="116" t="s">
        <v>1686</v>
      </c>
      <c r="C476" s="116" t="s">
        <v>229</v>
      </c>
      <c r="D476" s="133" t="s">
        <v>1687</v>
      </c>
      <c r="E476" s="116" t="s">
        <v>268</v>
      </c>
      <c r="F476" s="315" t="s">
        <v>4223</v>
      </c>
      <c r="G476" s="153" t="s">
        <v>4782</v>
      </c>
      <c r="H476" s="355">
        <v>51.58</v>
      </c>
      <c r="I476" s="152">
        <f t="shared" si="14"/>
        <v>1.4050761013787636E-5</v>
      </c>
      <c r="J476" s="414">
        <f t="shared" si="15"/>
        <v>0.99952942208925755</v>
      </c>
    </row>
    <row r="477" spans="1:10" x14ac:dyDescent="0.25">
      <c r="A477" s="135" t="s">
        <v>121</v>
      </c>
      <c r="B477" s="116" t="s">
        <v>797</v>
      </c>
      <c r="C477" s="116" t="s">
        <v>229</v>
      </c>
      <c r="D477" s="133" t="s">
        <v>798</v>
      </c>
      <c r="E477" s="116" t="s">
        <v>279</v>
      </c>
      <c r="F477" s="315" t="s">
        <v>4223</v>
      </c>
      <c r="G477" s="153" t="s">
        <v>4783</v>
      </c>
      <c r="H477" s="355">
        <v>49.24</v>
      </c>
      <c r="I477" s="152">
        <f t="shared" si="14"/>
        <v>1.3413328272952756E-5</v>
      </c>
      <c r="J477" s="414">
        <f t="shared" si="15"/>
        <v>0.99954283541753053</v>
      </c>
    </row>
    <row r="478" spans="1:10" x14ac:dyDescent="0.25">
      <c r="A478" s="135" t="s">
        <v>121</v>
      </c>
      <c r="B478" s="116" t="s">
        <v>1297</v>
      </c>
      <c r="C478" s="116" t="s">
        <v>229</v>
      </c>
      <c r="D478" s="133" t="s">
        <v>1298</v>
      </c>
      <c r="E478" s="116" t="s">
        <v>279</v>
      </c>
      <c r="F478" s="315" t="s">
        <v>4450</v>
      </c>
      <c r="G478" s="153" t="s">
        <v>4784</v>
      </c>
      <c r="H478" s="355">
        <v>49.02</v>
      </c>
      <c r="I478" s="152">
        <f t="shared" si="14"/>
        <v>1.335339869902811E-5</v>
      </c>
      <c r="J478" s="414">
        <f t="shared" si="15"/>
        <v>0.99955618881622954</v>
      </c>
    </row>
    <row r="479" spans="1:10" x14ac:dyDescent="0.25">
      <c r="A479" s="135" t="s">
        <v>121</v>
      </c>
      <c r="B479" s="116" t="s">
        <v>1276</v>
      </c>
      <c r="C479" s="116" t="s">
        <v>229</v>
      </c>
      <c r="D479" s="133" t="s">
        <v>1277</v>
      </c>
      <c r="E479" s="116" t="s">
        <v>279</v>
      </c>
      <c r="F479" s="315" t="s">
        <v>4223</v>
      </c>
      <c r="G479" s="153" t="s">
        <v>4785</v>
      </c>
      <c r="H479" s="355">
        <v>48.12</v>
      </c>
      <c r="I479" s="152">
        <f t="shared" si="14"/>
        <v>1.3108232260245462E-5</v>
      </c>
      <c r="J479" s="414">
        <f t="shared" si="15"/>
        <v>0.99956929704848974</v>
      </c>
    </row>
    <row r="480" spans="1:10" x14ac:dyDescent="0.25">
      <c r="A480" s="135" t="s">
        <v>121</v>
      </c>
      <c r="B480" s="116" t="s">
        <v>869</v>
      </c>
      <c r="C480" s="116" t="s">
        <v>229</v>
      </c>
      <c r="D480" s="133" t="s">
        <v>870</v>
      </c>
      <c r="E480" s="116" t="s">
        <v>279</v>
      </c>
      <c r="F480" s="315" t="s">
        <v>4240</v>
      </c>
      <c r="G480" s="153" t="s">
        <v>4786</v>
      </c>
      <c r="H480" s="355">
        <v>47.7</v>
      </c>
      <c r="I480" s="152">
        <f t="shared" si="14"/>
        <v>1.2993821255480229E-5</v>
      </c>
      <c r="J480" s="414">
        <f t="shared" si="15"/>
        <v>0.99958229086974526</v>
      </c>
    </row>
    <row r="481" spans="1:10" x14ac:dyDescent="0.25">
      <c r="A481" s="135" t="s">
        <v>121</v>
      </c>
      <c r="B481" s="116" t="s">
        <v>544</v>
      </c>
      <c r="C481" s="116" t="s">
        <v>229</v>
      </c>
      <c r="D481" s="133" t="s">
        <v>545</v>
      </c>
      <c r="E481" s="116" t="s">
        <v>279</v>
      </c>
      <c r="F481" s="315" t="s">
        <v>4223</v>
      </c>
      <c r="G481" s="153" t="s">
        <v>4787</v>
      </c>
      <c r="H481" s="355">
        <v>47.68</v>
      </c>
      <c r="I481" s="152">
        <f t="shared" si="14"/>
        <v>1.298837311239617E-5</v>
      </c>
      <c r="J481" s="414">
        <f t="shared" si="15"/>
        <v>0.99959527924285763</v>
      </c>
    </row>
    <row r="482" spans="1:10" ht="38.25" x14ac:dyDescent="0.25">
      <c r="A482" s="135" t="s">
        <v>121</v>
      </c>
      <c r="B482" s="116" t="s">
        <v>1206</v>
      </c>
      <c r="C482" s="116" t="s">
        <v>434</v>
      </c>
      <c r="D482" s="133" t="s">
        <v>1207</v>
      </c>
      <c r="E482" s="116" t="s">
        <v>428</v>
      </c>
      <c r="F482" s="315" t="s">
        <v>4223</v>
      </c>
      <c r="G482" s="153" t="s">
        <v>4788</v>
      </c>
      <c r="H482" s="355">
        <v>46.49</v>
      </c>
      <c r="I482" s="152">
        <f t="shared" si="14"/>
        <v>1.2664208598894672E-5</v>
      </c>
      <c r="J482" s="414">
        <f t="shared" si="15"/>
        <v>0.99960794345145654</v>
      </c>
    </row>
    <row r="483" spans="1:10" x14ac:dyDescent="0.25">
      <c r="A483" s="135" t="s">
        <v>121</v>
      </c>
      <c r="B483" s="116" t="s">
        <v>823</v>
      </c>
      <c r="C483" s="116" t="s">
        <v>229</v>
      </c>
      <c r="D483" s="133" t="s">
        <v>824</v>
      </c>
      <c r="E483" s="116" t="s">
        <v>279</v>
      </c>
      <c r="F483" s="315" t="s">
        <v>4223</v>
      </c>
      <c r="G483" s="153" t="s">
        <v>4789</v>
      </c>
      <c r="H483" s="355">
        <v>46.23</v>
      </c>
      <c r="I483" s="152">
        <f t="shared" si="14"/>
        <v>1.2593382738801906E-5</v>
      </c>
      <c r="J483" s="414">
        <f t="shared" si="15"/>
        <v>0.99962053683419538</v>
      </c>
    </row>
    <row r="484" spans="1:10" x14ac:dyDescent="0.25">
      <c r="A484" s="135" t="s">
        <v>121</v>
      </c>
      <c r="B484" s="116" t="s">
        <v>828</v>
      </c>
      <c r="C484" s="116" t="s">
        <v>229</v>
      </c>
      <c r="D484" s="133" t="s">
        <v>829</v>
      </c>
      <c r="E484" s="116" t="s">
        <v>279</v>
      </c>
      <c r="F484" s="315" t="s">
        <v>4425</v>
      </c>
      <c r="G484" s="153" t="s">
        <v>4790</v>
      </c>
      <c r="H484" s="355">
        <v>46.16</v>
      </c>
      <c r="I484" s="152">
        <f t="shared" si="14"/>
        <v>1.2574314238007701E-5</v>
      </c>
      <c r="J484" s="414">
        <f t="shared" si="15"/>
        <v>0.99963311114843334</v>
      </c>
    </row>
    <row r="485" spans="1:10" x14ac:dyDescent="0.25">
      <c r="A485" s="135" t="s">
        <v>121</v>
      </c>
      <c r="B485" s="116" t="s">
        <v>490</v>
      </c>
      <c r="C485" s="116" t="s">
        <v>229</v>
      </c>
      <c r="D485" s="133" t="s">
        <v>491</v>
      </c>
      <c r="E485" s="116" t="s">
        <v>279</v>
      </c>
      <c r="F485" s="315" t="s">
        <v>4275</v>
      </c>
      <c r="G485" s="153" t="s">
        <v>4791</v>
      </c>
      <c r="H485" s="355">
        <v>45.48</v>
      </c>
      <c r="I485" s="152">
        <f t="shared" si="14"/>
        <v>1.2389077373149703E-5</v>
      </c>
      <c r="J485" s="414">
        <f t="shared" si="15"/>
        <v>0.99964550022580645</v>
      </c>
    </row>
    <row r="486" spans="1:10" x14ac:dyDescent="0.25">
      <c r="A486" s="135" t="s">
        <v>121</v>
      </c>
      <c r="B486" s="116" t="s">
        <v>1285</v>
      </c>
      <c r="C486" s="116" t="s">
        <v>462</v>
      </c>
      <c r="D486" s="133" t="s">
        <v>1286</v>
      </c>
      <c r="E486" s="116" t="s">
        <v>268</v>
      </c>
      <c r="F486" s="315" t="s">
        <v>4792</v>
      </c>
      <c r="G486" s="153" t="s">
        <v>4793</v>
      </c>
      <c r="H486" s="355">
        <v>44.72</v>
      </c>
      <c r="I486" s="152">
        <f t="shared" si="14"/>
        <v>1.2182047935955469E-5</v>
      </c>
      <c r="J486" s="414">
        <f t="shared" si="15"/>
        <v>0.99965768227374241</v>
      </c>
    </row>
    <row r="487" spans="1:10" x14ac:dyDescent="0.25">
      <c r="A487" s="135" t="s">
        <v>121</v>
      </c>
      <c r="B487" s="116" t="s">
        <v>853</v>
      </c>
      <c r="C487" s="116" t="s">
        <v>229</v>
      </c>
      <c r="D487" s="133" t="s">
        <v>854</v>
      </c>
      <c r="E487" s="116" t="s">
        <v>279</v>
      </c>
      <c r="F487" s="315" t="s">
        <v>4240</v>
      </c>
      <c r="G487" s="153" t="s">
        <v>4794</v>
      </c>
      <c r="H487" s="355">
        <v>44.49</v>
      </c>
      <c r="I487" s="152">
        <f t="shared" si="14"/>
        <v>1.2119394290488792E-5</v>
      </c>
      <c r="J487" s="414">
        <f t="shared" si="15"/>
        <v>0.99966980166803288</v>
      </c>
    </row>
    <row r="488" spans="1:10" x14ac:dyDescent="0.25">
      <c r="A488" s="135" t="s">
        <v>121</v>
      </c>
      <c r="B488" s="116" t="s">
        <v>1330</v>
      </c>
      <c r="C488" s="116" t="s">
        <v>229</v>
      </c>
      <c r="D488" s="133" t="s">
        <v>1331</v>
      </c>
      <c r="E488" s="116" t="s">
        <v>279</v>
      </c>
      <c r="F488" s="315" t="s">
        <v>4425</v>
      </c>
      <c r="G488" s="153" t="s">
        <v>4795</v>
      </c>
      <c r="H488" s="355">
        <v>44.36</v>
      </c>
      <c r="I488" s="152">
        <f t="shared" si="14"/>
        <v>1.208398136044241E-5</v>
      </c>
      <c r="J488" s="414">
        <f t="shared" si="15"/>
        <v>0.99968188564939331</v>
      </c>
    </row>
    <row r="489" spans="1:10" x14ac:dyDescent="0.25">
      <c r="A489" s="135" t="s">
        <v>121</v>
      </c>
      <c r="B489" s="116" t="s">
        <v>1430</v>
      </c>
      <c r="C489" s="116" t="s">
        <v>229</v>
      </c>
      <c r="D489" s="133" t="s">
        <v>1431</v>
      </c>
      <c r="E489" s="116" t="s">
        <v>279</v>
      </c>
      <c r="F489" s="315" t="s">
        <v>4425</v>
      </c>
      <c r="G489" s="153" t="s">
        <v>2145</v>
      </c>
      <c r="H489" s="355">
        <v>43.2</v>
      </c>
      <c r="I489" s="152">
        <f t="shared" si="14"/>
        <v>1.1767989061567001E-5</v>
      </c>
      <c r="J489" s="414">
        <f t="shared" si="15"/>
        <v>0.99969365363845486</v>
      </c>
    </row>
    <row r="490" spans="1:10" x14ac:dyDescent="0.25">
      <c r="A490" s="135" t="s">
        <v>121</v>
      </c>
      <c r="B490" s="116" t="s">
        <v>1191</v>
      </c>
      <c r="C490" s="116" t="s">
        <v>229</v>
      </c>
      <c r="D490" s="133" t="s">
        <v>1192</v>
      </c>
      <c r="E490" s="116" t="s">
        <v>279</v>
      </c>
      <c r="F490" s="315" t="s">
        <v>4223</v>
      </c>
      <c r="G490" s="153" t="s">
        <v>4796</v>
      </c>
      <c r="H490" s="355">
        <v>43.03</v>
      </c>
      <c r="I490" s="152">
        <f t="shared" si="14"/>
        <v>1.1721679845352501E-5</v>
      </c>
      <c r="J490" s="414">
        <f t="shared" si="15"/>
        <v>0.99970537531830017</v>
      </c>
    </row>
    <row r="491" spans="1:10" ht="38.25" x14ac:dyDescent="0.25">
      <c r="A491" s="135" t="s">
        <v>121</v>
      </c>
      <c r="B491" s="116" t="s">
        <v>1270</v>
      </c>
      <c r="C491" s="116" t="s">
        <v>434</v>
      </c>
      <c r="D491" s="133" t="s">
        <v>1271</v>
      </c>
      <c r="E491" s="116" t="s">
        <v>428</v>
      </c>
      <c r="F491" s="315" t="s">
        <v>4223</v>
      </c>
      <c r="G491" s="153" t="s">
        <v>4797</v>
      </c>
      <c r="H491" s="355">
        <v>42.03</v>
      </c>
      <c r="I491" s="152">
        <f t="shared" si="14"/>
        <v>1.1449272691149561E-5</v>
      </c>
      <c r="J491" s="414">
        <f t="shared" si="15"/>
        <v>0.99971682459099132</v>
      </c>
    </row>
    <row r="492" spans="1:10" x14ac:dyDescent="0.25">
      <c r="A492" s="135" t="s">
        <v>121</v>
      </c>
      <c r="B492" s="116" t="s">
        <v>820</v>
      </c>
      <c r="C492" s="116" t="s">
        <v>229</v>
      </c>
      <c r="D492" s="133" t="s">
        <v>821</v>
      </c>
      <c r="E492" s="116" t="s">
        <v>279</v>
      </c>
      <c r="F492" s="315" t="s">
        <v>4275</v>
      </c>
      <c r="G492" s="153" t="s">
        <v>4798</v>
      </c>
      <c r="H492" s="355">
        <v>39.22</v>
      </c>
      <c r="I492" s="152">
        <f t="shared" si="14"/>
        <v>1.06838085878393E-5</v>
      </c>
      <c r="J492" s="414">
        <f t="shared" si="15"/>
        <v>0.99972750839957913</v>
      </c>
    </row>
    <row r="493" spans="1:10" x14ac:dyDescent="0.25">
      <c r="A493" s="135" t="s">
        <v>121</v>
      </c>
      <c r="B493" s="116" t="s">
        <v>538</v>
      </c>
      <c r="C493" s="116" t="s">
        <v>229</v>
      </c>
      <c r="D493" s="133" t="s">
        <v>539</v>
      </c>
      <c r="E493" s="116" t="s">
        <v>279</v>
      </c>
      <c r="F493" s="315" t="s">
        <v>4223</v>
      </c>
      <c r="G493" s="153" t="s">
        <v>4799</v>
      </c>
      <c r="H493" s="355">
        <v>36.33</v>
      </c>
      <c r="I493" s="152">
        <f t="shared" si="14"/>
        <v>9.8965519121928036E-6</v>
      </c>
      <c r="J493" s="414">
        <f t="shared" si="15"/>
        <v>0.99973740495149133</v>
      </c>
    </row>
    <row r="494" spans="1:10" x14ac:dyDescent="0.25">
      <c r="A494" s="135" t="s">
        <v>121</v>
      </c>
      <c r="B494" s="116" t="s">
        <v>788</v>
      </c>
      <c r="C494" s="116" t="s">
        <v>229</v>
      </c>
      <c r="D494" s="133" t="s">
        <v>789</v>
      </c>
      <c r="E494" s="116" t="s">
        <v>279</v>
      </c>
      <c r="F494" s="315" t="s">
        <v>4223</v>
      </c>
      <c r="G494" s="153" t="s">
        <v>4800</v>
      </c>
      <c r="H494" s="355">
        <v>34.93</v>
      </c>
      <c r="I494" s="152">
        <f t="shared" si="14"/>
        <v>9.5151818963086871E-6</v>
      </c>
      <c r="J494" s="414">
        <f t="shared" si="15"/>
        <v>0.99974692013338762</v>
      </c>
    </row>
    <row r="495" spans="1:10" x14ac:dyDescent="0.25">
      <c r="A495" s="135" t="s">
        <v>121</v>
      </c>
      <c r="B495" s="116" t="s">
        <v>696</v>
      </c>
      <c r="C495" s="116" t="s">
        <v>229</v>
      </c>
      <c r="D495" s="133" t="s">
        <v>697</v>
      </c>
      <c r="E495" s="116" t="s">
        <v>279</v>
      </c>
      <c r="F495" s="315" t="s">
        <v>4223</v>
      </c>
      <c r="G495" s="153" t="s">
        <v>4801</v>
      </c>
      <c r="H495" s="355">
        <v>34.869999999999997</v>
      </c>
      <c r="I495" s="152">
        <f t="shared" si="14"/>
        <v>9.4988374670565107E-6</v>
      </c>
      <c r="J495" s="414">
        <f t="shared" si="15"/>
        <v>0.99975641897085465</v>
      </c>
    </row>
    <row r="496" spans="1:10" x14ac:dyDescent="0.25">
      <c r="A496" s="135" t="s">
        <v>121</v>
      </c>
      <c r="B496" s="116" t="s">
        <v>1398</v>
      </c>
      <c r="C496" s="116" t="s">
        <v>229</v>
      </c>
      <c r="D496" s="133" t="s">
        <v>1399</v>
      </c>
      <c r="E496" s="116" t="s">
        <v>279</v>
      </c>
      <c r="F496" s="315" t="s">
        <v>4223</v>
      </c>
      <c r="G496" s="153" t="s">
        <v>4802</v>
      </c>
      <c r="H496" s="355">
        <v>34.71</v>
      </c>
      <c r="I496" s="152">
        <f t="shared" si="14"/>
        <v>9.4552523223840409E-6</v>
      </c>
      <c r="J496" s="414">
        <f t="shared" si="15"/>
        <v>0.99976587422317709</v>
      </c>
    </row>
    <row r="497" spans="1:10" x14ac:dyDescent="0.25">
      <c r="A497" s="135" t="s">
        <v>121</v>
      </c>
      <c r="B497" s="116" t="s">
        <v>1255</v>
      </c>
      <c r="C497" s="116" t="s">
        <v>229</v>
      </c>
      <c r="D497" s="133" t="s">
        <v>1256</v>
      </c>
      <c r="E497" s="116" t="s">
        <v>279</v>
      </c>
      <c r="F497" s="315" t="s">
        <v>4562</v>
      </c>
      <c r="G497" s="153" t="s">
        <v>2146</v>
      </c>
      <c r="H497" s="355">
        <v>34.43</v>
      </c>
      <c r="I497" s="152">
        <f t="shared" si="14"/>
        <v>9.3789783192072183E-6</v>
      </c>
      <c r="J497" s="414">
        <f t="shared" si="15"/>
        <v>0.99977525320149629</v>
      </c>
    </row>
    <row r="498" spans="1:10" x14ac:dyDescent="0.25">
      <c r="A498" s="135" t="s">
        <v>121</v>
      </c>
      <c r="B498" s="116" t="s">
        <v>837</v>
      </c>
      <c r="C498" s="116" t="s">
        <v>229</v>
      </c>
      <c r="D498" s="133" t="s">
        <v>838</v>
      </c>
      <c r="E498" s="116" t="s">
        <v>279</v>
      </c>
      <c r="F498" s="315" t="s">
        <v>4240</v>
      </c>
      <c r="G498" s="153" t="s">
        <v>4803</v>
      </c>
      <c r="H498" s="355">
        <v>33.96</v>
      </c>
      <c r="I498" s="152">
        <f t="shared" si="14"/>
        <v>9.2509469567318359E-6</v>
      </c>
      <c r="J498" s="414">
        <f t="shared" si="15"/>
        <v>0.99978450414845299</v>
      </c>
    </row>
    <row r="499" spans="1:10" x14ac:dyDescent="0.25">
      <c r="A499" s="135" t="s">
        <v>121</v>
      </c>
      <c r="B499" s="116" t="s">
        <v>856</v>
      </c>
      <c r="C499" s="116" t="s">
        <v>229</v>
      </c>
      <c r="D499" s="133" t="s">
        <v>857</v>
      </c>
      <c r="E499" s="116" t="s">
        <v>279</v>
      </c>
      <c r="F499" s="315" t="s">
        <v>4223</v>
      </c>
      <c r="G499" s="153" t="s">
        <v>2147</v>
      </c>
      <c r="H499" s="355">
        <v>33</v>
      </c>
      <c r="I499" s="152">
        <f t="shared" si="14"/>
        <v>8.9894360886970136E-6</v>
      </c>
      <c r="J499" s="414">
        <f t="shared" si="15"/>
        <v>0.99979349358454173</v>
      </c>
    </row>
    <row r="500" spans="1:10" ht="38.25" x14ac:dyDescent="0.25">
      <c r="A500" s="135" t="s">
        <v>121</v>
      </c>
      <c r="B500" s="116" t="s">
        <v>2013</v>
      </c>
      <c r="C500" s="116" t="s">
        <v>434</v>
      </c>
      <c r="D500" s="133" t="s">
        <v>2014</v>
      </c>
      <c r="E500" s="116" t="s">
        <v>428</v>
      </c>
      <c r="F500" s="315" t="s">
        <v>4275</v>
      </c>
      <c r="G500" s="153" t="s">
        <v>4804</v>
      </c>
      <c r="H500" s="355">
        <v>32.36</v>
      </c>
      <c r="I500" s="152">
        <f t="shared" si="14"/>
        <v>8.8150955100071326E-6</v>
      </c>
      <c r="J500" s="414">
        <f t="shared" si="15"/>
        <v>0.99980230868005171</v>
      </c>
    </row>
    <row r="501" spans="1:10" ht="38.25" x14ac:dyDescent="0.25">
      <c r="A501" s="135" t="s">
        <v>121</v>
      </c>
      <c r="B501" s="116" t="s">
        <v>1038</v>
      </c>
      <c r="C501" s="116" t="s">
        <v>434</v>
      </c>
      <c r="D501" s="133" t="s">
        <v>1039</v>
      </c>
      <c r="E501" s="116" t="s">
        <v>628</v>
      </c>
      <c r="F501" s="315" t="s">
        <v>4805</v>
      </c>
      <c r="G501" s="153" t="s">
        <v>4806</v>
      </c>
      <c r="H501" s="355">
        <v>31.98</v>
      </c>
      <c r="I501" s="152">
        <f t="shared" si="14"/>
        <v>8.7115807914100148E-6</v>
      </c>
      <c r="J501" s="414">
        <f t="shared" si="15"/>
        <v>0.99981102026084312</v>
      </c>
    </row>
    <row r="502" spans="1:10" x14ac:dyDescent="0.25">
      <c r="A502" s="135" t="s">
        <v>121</v>
      </c>
      <c r="B502" s="116" t="s">
        <v>617</v>
      </c>
      <c r="C502" s="116" t="s">
        <v>229</v>
      </c>
      <c r="D502" s="133" t="s">
        <v>618</v>
      </c>
      <c r="E502" s="116" t="s">
        <v>279</v>
      </c>
      <c r="F502" s="315" t="s">
        <v>4223</v>
      </c>
      <c r="G502" s="153" t="s">
        <v>4807</v>
      </c>
      <c r="H502" s="355">
        <v>31.74</v>
      </c>
      <c r="I502" s="152">
        <f t="shared" si="14"/>
        <v>8.6462030744013092E-6</v>
      </c>
      <c r="J502" s="414">
        <f t="shared" si="15"/>
        <v>0.99981966646391751</v>
      </c>
    </row>
    <row r="503" spans="1:10" x14ac:dyDescent="0.25">
      <c r="A503" s="135" t="s">
        <v>121</v>
      </c>
      <c r="B503" s="116" t="s">
        <v>791</v>
      </c>
      <c r="C503" s="116" t="s">
        <v>229</v>
      </c>
      <c r="D503" s="133" t="s">
        <v>792</v>
      </c>
      <c r="E503" s="116" t="s">
        <v>279</v>
      </c>
      <c r="F503" s="315" t="s">
        <v>4275</v>
      </c>
      <c r="G503" s="153" t="s">
        <v>4808</v>
      </c>
      <c r="H503" s="355">
        <v>29.9</v>
      </c>
      <c r="I503" s="152">
        <f t="shared" si="14"/>
        <v>8.1449739106679003E-6</v>
      </c>
      <c r="J503" s="414">
        <f t="shared" si="15"/>
        <v>0.99982781143782817</v>
      </c>
    </row>
    <row r="504" spans="1:10" x14ac:dyDescent="0.25">
      <c r="A504" s="135" t="s">
        <v>121</v>
      </c>
      <c r="B504" s="116" t="s">
        <v>814</v>
      </c>
      <c r="C504" s="116" t="s">
        <v>229</v>
      </c>
      <c r="D504" s="133" t="s">
        <v>815</v>
      </c>
      <c r="E504" s="116" t="s">
        <v>279</v>
      </c>
      <c r="F504" s="315" t="s">
        <v>4275</v>
      </c>
      <c r="G504" s="153" t="s">
        <v>4809</v>
      </c>
      <c r="H504" s="355">
        <v>29.62</v>
      </c>
      <c r="I504" s="152">
        <f t="shared" si="14"/>
        <v>8.0686999074910776E-6</v>
      </c>
      <c r="J504" s="414">
        <f t="shared" si="15"/>
        <v>0.99983588013773561</v>
      </c>
    </row>
    <row r="505" spans="1:10" x14ac:dyDescent="0.25">
      <c r="A505" s="135" t="s">
        <v>121</v>
      </c>
      <c r="B505" s="116" t="s">
        <v>1200</v>
      </c>
      <c r="C505" s="116" t="s">
        <v>229</v>
      </c>
      <c r="D505" s="133" t="s">
        <v>1201</v>
      </c>
      <c r="E505" s="116" t="s">
        <v>279</v>
      </c>
      <c r="F505" s="315" t="s">
        <v>4223</v>
      </c>
      <c r="G505" s="153" t="s">
        <v>4810</v>
      </c>
      <c r="H505" s="355">
        <v>29.35</v>
      </c>
      <c r="I505" s="152">
        <f t="shared" si="14"/>
        <v>7.9951499758562838E-6</v>
      </c>
      <c r="J505" s="414">
        <f t="shared" si="15"/>
        <v>0.99984387528771146</v>
      </c>
    </row>
    <row r="506" spans="1:10" x14ac:dyDescent="0.25">
      <c r="A506" s="135" t="s">
        <v>121</v>
      </c>
      <c r="B506" s="116" t="s">
        <v>1647</v>
      </c>
      <c r="C506" s="116" t="s">
        <v>229</v>
      </c>
      <c r="D506" s="133" t="s">
        <v>1648</v>
      </c>
      <c r="E506" s="116" t="s">
        <v>240</v>
      </c>
      <c r="F506" s="315" t="s">
        <v>2148</v>
      </c>
      <c r="G506" s="153" t="s">
        <v>4811</v>
      </c>
      <c r="H506" s="355">
        <v>28.95</v>
      </c>
      <c r="I506" s="152">
        <f t="shared" si="14"/>
        <v>7.8861871141751067E-6</v>
      </c>
      <c r="J506" s="414">
        <f t="shared" si="15"/>
        <v>0.99985176147482568</v>
      </c>
    </row>
    <row r="507" spans="1:10" x14ac:dyDescent="0.25">
      <c r="A507" s="135" t="s">
        <v>121</v>
      </c>
      <c r="B507" s="116" t="s">
        <v>992</v>
      </c>
      <c r="C507" s="116" t="s">
        <v>229</v>
      </c>
      <c r="D507" s="133" t="s">
        <v>993</v>
      </c>
      <c r="E507" s="116" t="s">
        <v>994</v>
      </c>
      <c r="F507" s="315" t="s">
        <v>4223</v>
      </c>
      <c r="G507" s="153" t="s">
        <v>4812</v>
      </c>
      <c r="H507" s="355">
        <v>28.83</v>
      </c>
      <c r="I507" s="152">
        <f t="shared" si="14"/>
        <v>7.8534982556707539E-6</v>
      </c>
      <c r="J507" s="414">
        <f t="shared" si="15"/>
        <v>0.9998596149730814</v>
      </c>
    </row>
    <row r="508" spans="1:10" x14ac:dyDescent="0.25">
      <c r="A508" s="135" t="s">
        <v>121</v>
      </c>
      <c r="B508" s="116" t="s">
        <v>1261</v>
      </c>
      <c r="C508" s="116" t="s">
        <v>229</v>
      </c>
      <c r="D508" s="133" t="s">
        <v>1262</v>
      </c>
      <c r="E508" s="116" t="s">
        <v>279</v>
      </c>
      <c r="F508" s="315" t="s">
        <v>4425</v>
      </c>
      <c r="G508" s="153" t="s">
        <v>4813</v>
      </c>
      <c r="H508" s="355">
        <v>28.76</v>
      </c>
      <c r="I508" s="152">
        <f t="shared" si="14"/>
        <v>7.8344297548765487E-6</v>
      </c>
      <c r="J508" s="414">
        <f t="shared" si="15"/>
        <v>0.99986744940283623</v>
      </c>
    </row>
    <row r="509" spans="1:10" ht="25.5" x14ac:dyDescent="0.25">
      <c r="A509" s="135" t="s">
        <v>121</v>
      </c>
      <c r="B509" s="116" t="s">
        <v>773</v>
      </c>
      <c r="C509" s="116" t="s">
        <v>434</v>
      </c>
      <c r="D509" s="133" t="s">
        <v>774</v>
      </c>
      <c r="E509" s="116" t="s">
        <v>428</v>
      </c>
      <c r="F509" s="315" t="s">
        <v>4223</v>
      </c>
      <c r="G509" s="153" t="s">
        <v>4743</v>
      </c>
      <c r="H509" s="355">
        <v>28.59</v>
      </c>
      <c r="I509" s="152">
        <f t="shared" si="14"/>
        <v>7.7881205386620483E-6</v>
      </c>
      <c r="J509" s="414">
        <f t="shared" si="15"/>
        <v>0.99987523752337493</v>
      </c>
    </row>
    <row r="510" spans="1:10" x14ac:dyDescent="0.25">
      <c r="A510" s="135" t="s">
        <v>121</v>
      </c>
      <c r="B510" s="116" t="s">
        <v>720</v>
      </c>
      <c r="C510" s="116" t="s">
        <v>229</v>
      </c>
      <c r="D510" s="133" t="s">
        <v>721</v>
      </c>
      <c r="E510" s="116" t="s">
        <v>279</v>
      </c>
      <c r="F510" s="315" t="s">
        <v>4223</v>
      </c>
      <c r="G510" s="153" t="s">
        <v>4814</v>
      </c>
      <c r="H510" s="355">
        <v>28.18</v>
      </c>
      <c r="I510" s="152">
        <f t="shared" si="14"/>
        <v>7.6764336054388441E-6</v>
      </c>
      <c r="J510" s="414">
        <f t="shared" si="15"/>
        <v>0.99988291395698037</v>
      </c>
    </row>
    <row r="511" spans="1:10" x14ac:dyDescent="0.25">
      <c r="A511" s="135" t="s">
        <v>121</v>
      </c>
      <c r="B511" s="116" t="s">
        <v>514</v>
      </c>
      <c r="C511" s="116" t="s">
        <v>229</v>
      </c>
      <c r="D511" s="133" t="s">
        <v>515</v>
      </c>
      <c r="E511" s="116" t="s">
        <v>279</v>
      </c>
      <c r="F511" s="315" t="s">
        <v>4223</v>
      </c>
      <c r="G511" s="153" t="s">
        <v>4815</v>
      </c>
      <c r="H511" s="355">
        <v>26.99</v>
      </c>
      <c r="I511" s="152">
        <f t="shared" si="14"/>
        <v>7.352269091937345E-6</v>
      </c>
      <c r="J511" s="414">
        <f t="shared" si="15"/>
        <v>0.99989026622607236</v>
      </c>
    </row>
    <row r="512" spans="1:10" x14ac:dyDescent="0.25">
      <c r="A512" s="135" t="s">
        <v>121</v>
      </c>
      <c r="B512" s="116" t="s">
        <v>850</v>
      </c>
      <c r="C512" s="116" t="s">
        <v>229</v>
      </c>
      <c r="D512" s="133" t="s">
        <v>851</v>
      </c>
      <c r="E512" s="116" t="s">
        <v>279</v>
      </c>
      <c r="F512" s="315" t="s">
        <v>4275</v>
      </c>
      <c r="G512" s="153" t="s">
        <v>4816</v>
      </c>
      <c r="H512" s="355">
        <v>25.08</v>
      </c>
      <c r="I512" s="152">
        <f t="shared" si="14"/>
        <v>6.8319714274097299E-6</v>
      </c>
      <c r="J512" s="414">
        <f t="shared" si="15"/>
        <v>0.99989709819749972</v>
      </c>
    </row>
    <row r="513" spans="1:10" x14ac:dyDescent="0.25">
      <c r="A513" s="135" t="s">
        <v>121</v>
      </c>
      <c r="B513" s="116" t="s">
        <v>801</v>
      </c>
      <c r="C513" s="116" t="s">
        <v>229</v>
      </c>
      <c r="D513" s="133" t="s">
        <v>802</v>
      </c>
      <c r="E513" s="116" t="s">
        <v>279</v>
      </c>
      <c r="F513" s="315" t="s">
        <v>4425</v>
      </c>
      <c r="G513" s="153" t="s">
        <v>4817</v>
      </c>
      <c r="H513" s="355">
        <v>24.24</v>
      </c>
      <c r="I513" s="152">
        <f t="shared" si="14"/>
        <v>6.6031494178792604E-6</v>
      </c>
      <c r="J513" s="414">
        <f t="shared" si="15"/>
        <v>0.99990370134691764</v>
      </c>
    </row>
    <row r="514" spans="1:10" x14ac:dyDescent="0.25">
      <c r="A514" s="135" t="s">
        <v>121</v>
      </c>
      <c r="B514" s="116" t="s">
        <v>834</v>
      </c>
      <c r="C514" s="116" t="s">
        <v>229</v>
      </c>
      <c r="D514" s="133" t="s">
        <v>835</v>
      </c>
      <c r="E514" s="116" t="s">
        <v>279</v>
      </c>
      <c r="F514" s="315" t="s">
        <v>4223</v>
      </c>
      <c r="G514" s="153" t="s">
        <v>2149</v>
      </c>
      <c r="H514" s="355">
        <v>24.2</v>
      </c>
      <c r="I514" s="152">
        <f t="shared" si="14"/>
        <v>6.5922531317111433E-6</v>
      </c>
      <c r="J514" s="414">
        <f t="shared" si="15"/>
        <v>0.99991029360004935</v>
      </c>
    </row>
    <row r="515" spans="1:10" x14ac:dyDescent="0.25">
      <c r="A515" s="135" t="s">
        <v>121</v>
      </c>
      <c r="B515" s="116" t="s">
        <v>568</v>
      </c>
      <c r="C515" s="116" t="s">
        <v>229</v>
      </c>
      <c r="D515" s="133" t="s">
        <v>569</v>
      </c>
      <c r="E515" s="116" t="s">
        <v>279</v>
      </c>
      <c r="F515" s="315" t="s">
        <v>4223</v>
      </c>
      <c r="G515" s="153" t="s">
        <v>4818</v>
      </c>
      <c r="H515" s="355">
        <v>23.93</v>
      </c>
      <c r="I515" s="152">
        <f t="shared" si="14"/>
        <v>6.5187032000763496E-6</v>
      </c>
      <c r="J515" s="414">
        <f t="shared" si="15"/>
        <v>0.99991681230324947</v>
      </c>
    </row>
    <row r="516" spans="1:10" x14ac:dyDescent="0.25">
      <c r="A516" s="135" t="s">
        <v>121</v>
      </c>
      <c r="B516" s="116" t="s">
        <v>1252</v>
      </c>
      <c r="C516" s="116" t="s">
        <v>229</v>
      </c>
      <c r="D516" s="133" t="s">
        <v>1253</v>
      </c>
      <c r="E516" s="116" t="s">
        <v>279</v>
      </c>
      <c r="F516" s="315" t="s">
        <v>4275</v>
      </c>
      <c r="G516" s="153" t="s">
        <v>4819</v>
      </c>
      <c r="H516" s="355">
        <v>23.92</v>
      </c>
      <c r="I516" s="152">
        <f t="shared" si="14"/>
        <v>6.5159791285343207E-6</v>
      </c>
      <c r="J516" s="414">
        <f t="shared" si="15"/>
        <v>0.99992332828237795</v>
      </c>
    </row>
    <row r="517" spans="1:10" x14ac:dyDescent="0.25">
      <c r="A517" s="135" t="s">
        <v>121</v>
      </c>
      <c r="B517" s="116" t="s">
        <v>811</v>
      </c>
      <c r="C517" s="116" t="s">
        <v>229</v>
      </c>
      <c r="D517" s="133" t="s">
        <v>812</v>
      </c>
      <c r="E517" s="116" t="s">
        <v>279</v>
      </c>
      <c r="F517" s="315" t="s">
        <v>4275</v>
      </c>
      <c r="G517" s="153" t="s">
        <v>4820</v>
      </c>
      <c r="H517" s="355">
        <v>23.52</v>
      </c>
      <c r="I517" s="152">
        <f t="shared" si="14"/>
        <v>6.4070162668531445E-6</v>
      </c>
      <c r="J517" s="414">
        <f t="shared" si="15"/>
        <v>0.99992973529864482</v>
      </c>
    </row>
    <row r="518" spans="1:10" x14ac:dyDescent="0.25">
      <c r="A518" s="135" t="s">
        <v>121</v>
      </c>
      <c r="B518" s="116" t="s">
        <v>690</v>
      </c>
      <c r="C518" s="116" t="s">
        <v>229</v>
      </c>
      <c r="D518" s="133" t="s">
        <v>691</v>
      </c>
      <c r="E518" s="116" t="s">
        <v>279</v>
      </c>
      <c r="F518" s="315" t="s">
        <v>4223</v>
      </c>
      <c r="G518" s="153" t="s">
        <v>4821</v>
      </c>
      <c r="H518" s="355">
        <v>22.8</v>
      </c>
      <c r="I518" s="152">
        <f t="shared" si="14"/>
        <v>6.2108831158270277E-6</v>
      </c>
      <c r="J518" s="414">
        <f t="shared" si="15"/>
        <v>0.99993594618176063</v>
      </c>
    </row>
    <row r="519" spans="1:10" x14ac:dyDescent="0.25">
      <c r="A519" s="135" t="s">
        <v>121</v>
      </c>
      <c r="B519" s="116" t="s">
        <v>794</v>
      </c>
      <c r="C519" s="116" t="s">
        <v>229</v>
      </c>
      <c r="D519" s="133" t="s">
        <v>795</v>
      </c>
      <c r="E519" s="116" t="s">
        <v>279</v>
      </c>
      <c r="F519" s="315" t="s">
        <v>4223</v>
      </c>
      <c r="G519" s="153" t="s">
        <v>4822</v>
      </c>
      <c r="H519" s="355">
        <v>22.1</v>
      </c>
      <c r="I519" s="152">
        <f t="shared" si="14"/>
        <v>6.0201981078849703E-6</v>
      </c>
      <c r="J519" s="414">
        <f t="shared" si="15"/>
        <v>0.99994196637986854</v>
      </c>
    </row>
    <row r="520" spans="1:10" x14ac:dyDescent="0.25">
      <c r="A520" s="135" t="s">
        <v>121</v>
      </c>
      <c r="B520" s="116" t="s">
        <v>1101</v>
      </c>
      <c r="C520" s="116" t="s">
        <v>229</v>
      </c>
      <c r="D520" s="133" t="s">
        <v>1102</v>
      </c>
      <c r="E520" s="116" t="s">
        <v>628</v>
      </c>
      <c r="F520" s="315" t="s">
        <v>4275</v>
      </c>
      <c r="G520" s="153" t="s">
        <v>4823</v>
      </c>
      <c r="H520" s="355">
        <v>21.84</v>
      </c>
      <c r="I520" s="152">
        <f t="shared" si="14"/>
        <v>5.9493722477922053E-6</v>
      </c>
      <c r="J520" s="414">
        <f t="shared" si="15"/>
        <v>0.99994791575211628</v>
      </c>
    </row>
    <row r="521" spans="1:10" x14ac:dyDescent="0.25">
      <c r="A521" s="135" t="s">
        <v>121</v>
      </c>
      <c r="B521" s="116" t="s">
        <v>590</v>
      </c>
      <c r="C521" s="116" t="s">
        <v>229</v>
      </c>
      <c r="D521" s="133" t="s">
        <v>591</v>
      </c>
      <c r="E521" s="116" t="s">
        <v>279</v>
      </c>
      <c r="F521" s="315" t="s">
        <v>4223</v>
      </c>
      <c r="G521" s="153" t="s">
        <v>4824</v>
      </c>
      <c r="H521" s="355">
        <v>20.59</v>
      </c>
      <c r="I521" s="152">
        <f t="shared" si="14"/>
        <v>5.6088633050385307E-6</v>
      </c>
      <c r="J521" s="414">
        <f t="shared" si="15"/>
        <v>0.99995352461542131</v>
      </c>
    </row>
    <row r="522" spans="1:10" ht="38.25" x14ac:dyDescent="0.25">
      <c r="A522" s="135" t="s">
        <v>121</v>
      </c>
      <c r="B522" s="116" t="s">
        <v>1665</v>
      </c>
      <c r="C522" s="116" t="s">
        <v>434</v>
      </c>
      <c r="D522" s="133" t="s">
        <v>1666</v>
      </c>
      <c r="E522" s="116" t="s">
        <v>428</v>
      </c>
      <c r="F522" s="315" t="s">
        <v>4223</v>
      </c>
      <c r="G522" s="153" t="s">
        <v>4825</v>
      </c>
      <c r="H522" s="355">
        <v>19.96</v>
      </c>
      <c r="I522" s="152">
        <f t="shared" ref="I522:I535" si="16">H522/$J$537</f>
        <v>5.4372467978906785E-6</v>
      </c>
      <c r="J522" s="414">
        <f t="shared" si="15"/>
        <v>0.99995896186221922</v>
      </c>
    </row>
    <row r="523" spans="1:10" ht="38.25" x14ac:dyDescent="0.25">
      <c r="A523" s="135" t="s">
        <v>121</v>
      </c>
      <c r="B523" s="116" t="s">
        <v>733</v>
      </c>
      <c r="C523" s="116" t="s">
        <v>434</v>
      </c>
      <c r="D523" s="133" t="s">
        <v>734</v>
      </c>
      <c r="E523" s="116" t="s">
        <v>428</v>
      </c>
      <c r="F523" s="315" t="s">
        <v>4223</v>
      </c>
      <c r="G523" s="153" t="s">
        <v>4826</v>
      </c>
      <c r="H523" s="355">
        <v>19.670000000000002</v>
      </c>
      <c r="I523" s="152">
        <f t="shared" si="16"/>
        <v>5.3582487231718262E-6</v>
      </c>
      <c r="J523" s="414">
        <f t="shared" ref="J523:J535" si="17">+J522+I523</f>
        <v>0.99996432011094238</v>
      </c>
    </row>
    <row r="524" spans="1:10" x14ac:dyDescent="0.25">
      <c r="A524" s="135" t="s">
        <v>121</v>
      </c>
      <c r="B524" s="116" t="s">
        <v>1327</v>
      </c>
      <c r="C524" s="116" t="s">
        <v>229</v>
      </c>
      <c r="D524" s="133" t="s">
        <v>1328</v>
      </c>
      <c r="E524" s="116" t="s">
        <v>279</v>
      </c>
      <c r="F524" s="315" t="s">
        <v>4425</v>
      </c>
      <c r="G524" s="153" t="s">
        <v>4827</v>
      </c>
      <c r="H524" s="355">
        <v>19.36</v>
      </c>
      <c r="I524" s="152">
        <f t="shared" si="16"/>
        <v>5.2738025053689145E-6</v>
      </c>
      <c r="J524" s="414">
        <f t="shared" si="17"/>
        <v>0.99996959391344775</v>
      </c>
    </row>
    <row r="525" spans="1:10" x14ac:dyDescent="0.25">
      <c r="A525" s="135" t="s">
        <v>121</v>
      </c>
      <c r="B525" s="116" t="s">
        <v>1218</v>
      </c>
      <c r="C525" s="116" t="s">
        <v>229</v>
      </c>
      <c r="D525" s="133" t="s">
        <v>1219</v>
      </c>
      <c r="E525" s="116" t="s">
        <v>279</v>
      </c>
      <c r="F525" s="315" t="s">
        <v>4275</v>
      </c>
      <c r="G525" s="153" t="s">
        <v>4828</v>
      </c>
      <c r="H525" s="355">
        <v>16.48</v>
      </c>
      <c r="I525" s="152">
        <f t="shared" si="16"/>
        <v>4.4892699012644483E-6</v>
      </c>
      <c r="J525" s="414">
        <f t="shared" si="17"/>
        <v>0.99997408318334902</v>
      </c>
    </row>
    <row r="526" spans="1:10" x14ac:dyDescent="0.25">
      <c r="A526" s="135" t="s">
        <v>121</v>
      </c>
      <c r="B526" s="116" t="s">
        <v>831</v>
      </c>
      <c r="C526" s="116" t="s">
        <v>229</v>
      </c>
      <c r="D526" s="133" t="s">
        <v>832</v>
      </c>
      <c r="E526" s="116" t="s">
        <v>279</v>
      </c>
      <c r="F526" s="315" t="s">
        <v>4275</v>
      </c>
      <c r="G526" s="153" t="s">
        <v>4829</v>
      </c>
      <c r="H526" s="355">
        <v>16.059999999999999</v>
      </c>
      <c r="I526" s="152">
        <f t="shared" si="16"/>
        <v>4.3748588964992126E-6</v>
      </c>
      <c r="J526" s="414">
        <f t="shared" si="17"/>
        <v>0.9999784580422455</v>
      </c>
    </row>
    <row r="527" spans="1:10" x14ac:dyDescent="0.25">
      <c r="A527" s="135" t="s">
        <v>121</v>
      </c>
      <c r="B527" s="116" t="s">
        <v>742</v>
      </c>
      <c r="C527" s="116" t="s">
        <v>229</v>
      </c>
      <c r="D527" s="133" t="s">
        <v>743</v>
      </c>
      <c r="E527" s="116" t="s">
        <v>279</v>
      </c>
      <c r="F527" s="315" t="s">
        <v>4223</v>
      </c>
      <c r="G527" s="153" t="s">
        <v>4830</v>
      </c>
      <c r="H527" s="355">
        <v>13.13</v>
      </c>
      <c r="I527" s="152">
        <f t="shared" si="16"/>
        <v>3.5767059346846001E-6</v>
      </c>
      <c r="J527" s="414">
        <f t="shared" si="17"/>
        <v>0.99998203474818015</v>
      </c>
    </row>
    <row r="528" spans="1:10" x14ac:dyDescent="0.25">
      <c r="A528" s="135" t="s">
        <v>121</v>
      </c>
      <c r="B528" s="116" t="s">
        <v>736</v>
      </c>
      <c r="C528" s="116" t="s">
        <v>229</v>
      </c>
      <c r="D528" s="133" t="s">
        <v>737</v>
      </c>
      <c r="E528" s="116" t="s">
        <v>279</v>
      </c>
      <c r="F528" s="315" t="s">
        <v>4223</v>
      </c>
      <c r="G528" s="153" t="s">
        <v>2150</v>
      </c>
      <c r="H528" s="355">
        <v>11.71</v>
      </c>
      <c r="I528" s="152">
        <f t="shared" si="16"/>
        <v>3.1898877757164255E-6</v>
      </c>
      <c r="J528" s="414">
        <f t="shared" si="17"/>
        <v>0.99998522463595585</v>
      </c>
    </row>
    <row r="529" spans="1:14" x14ac:dyDescent="0.25">
      <c r="A529" s="135" t="s">
        <v>121</v>
      </c>
      <c r="B529" s="116" t="s">
        <v>808</v>
      </c>
      <c r="C529" s="116" t="s">
        <v>229</v>
      </c>
      <c r="D529" s="133" t="s">
        <v>809</v>
      </c>
      <c r="E529" s="116" t="s">
        <v>279</v>
      </c>
      <c r="F529" s="315" t="s">
        <v>4223</v>
      </c>
      <c r="G529" s="153" t="s">
        <v>4831</v>
      </c>
      <c r="H529" s="355">
        <v>10.76</v>
      </c>
      <c r="I529" s="152">
        <f t="shared" si="16"/>
        <v>2.9311009792236324E-6</v>
      </c>
      <c r="J529" s="414">
        <f t="shared" si="17"/>
        <v>0.99998815573693511</v>
      </c>
    </row>
    <row r="530" spans="1:14" ht="25.5" x14ac:dyDescent="0.25">
      <c r="A530" s="135" t="s">
        <v>121</v>
      </c>
      <c r="B530" s="116" t="s">
        <v>1632</v>
      </c>
      <c r="C530" s="116" t="s">
        <v>462</v>
      </c>
      <c r="D530" s="133" t="s">
        <v>1633</v>
      </c>
      <c r="E530" s="116" t="s">
        <v>292</v>
      </c>
      <c r="F530" s="315" t="s">
        <v>4832</v>
      </c>
      <c r="G530" s="153" t="s">
        <v>4833</v>
      </c>
      <c r="H530" s="355">
        <v>10.24</v>
      </c>
      <c r="I530" s="152">
        <f t="shared" si="16"/>
        <v>2.7894492590381038E-6</v>
      </c>
      <c r="J530" s="414">
        <f t="shared" si="17"/>
        <v>0.99999094518619414</v>
      </c>
    </row>
    <row r="531" spans="1:14" x14ac:dyDescent="0.25">
      <c r="A531" s="135" t="s">
        <v>121</v>
      </c>
      <c r="B531" s="116" t="s">
        <v>805</v>
      </c>
      <c r="C531" s="116" t="s">
        <v>229</v>
      </c>
      <c r="D531" s="133" t="s">
        <v>806</v>
      </c>
      <c r="E531" s="116" t="s">
        <v>279</v>
      </c>
      <c r="F531" s="315" t="s">
        <v>4275</v>
      </c>
      <c r="G531" s="153" t="s">
        <v>4834</v>
      </c>
      <c r="H531" s="355">
        <v>9.52</v>
      </c>
      <c r="I531" s="152">
        <f t="shared" si="16"/>
        <v>2.593316108011987E-6</v>
      </c>
      <c r="J531" s="414">
        <f t="shared" si="17"/>
        <v>0.9999935385023021</v>
      </c>
    </row>
    <row r="532" spans="1:14" x14ac:dyDescent="0.25">
      <c r="A532" s="135" t="s">
        <v>121</v>
      </c>
      <c r="B532" s="116" t="s">
        <v>1267</v>
      </c>
      <c r="C532" s="116" t="s">
        <v>229</v>
      </c>
      <c r="D532" s="133" t="s">
        <v>1268</v>
      </c>
      <c r="E532" s="116" t="s">
        <v>279</v>
      </c>
      <c r="F532" s="315" t="s">
        <v>4223</v>
      </c>
      <c r="G532" s="153" t="s">
        <v>4813</v>
      </c>
      <c r="H532" s="355">
        <v>7.19</v>
      </c>
      <c r="I532" s="152">
        <f t="shared" si="16"/>
        <v>1.9586074387191372E-6</v>
      </c>
      <c r="J532" s="414">
        <f t="shared" si="17"/>
        <v>0.99999549710974078</v>
      </c>
    </row>
    <row r="533" spans="1:14" x14ac:dyDescent="0.25">
      <c r="A533" s="135" t="s">
        <v>121</v>
      </c>
      <c r="B533" s="116" t="s">
        <v>1011</v>
      </c>
      <c r="C533" s="116" t="s">
        <v>229</v>
      </c>
      <c r="D533" s="133" t="s">
        <v>1012</v>
      </c>
      <c r="E533" s="116" t="s">
        <v>279</v>
      </c>
      <c r="F533" s="315" t="s">
        <v>4223</v>
      </c>
      <c r="G533" s="153" t="s">
        <v>4926</v>
      </c>
      <c r="H533" s="355">
        <v>6.77</v>
      </c>
      <c r="I533" s="152">
        <f t="shared" si="16"/>
        <v>1.8441964339539024E-6</v>
      </c>
      <c r="J533" s="414">
        <f t="shared" si="17"/>
        <v>0.99999734130617479</v>
      </c>
    </row>
    <row r="534" spans="1:14" x14ac:dyDescent="0.25">
      <c r="A534" s="135" t="s">
        <v>121</v>
      </c>
      <c r="B534" s="116" t="s">
        <v>1141</v>
      </c>
      <c r="C534" s="116" t="s">
        <v>229</v>
      </c>
      <c r="D534" s="133" t="s">
        <v>1142</v>
      </c>
      <c r="E534" s="116" t="s">
        <v>628</v>
      </c>
      <c r="F534" s="315" t="s">
        <v>4832</v>
      </c>
      <c r="G534" s="153" t="s">
        <v>4927</v>
      </c>
      <c r="H534" s="355">
        <v>4.93</v>
      </c>
      <c r="I534" s="152">
        <f t="shared" si="16"/>
        <v>1.3429672702204932E-6</v>
      </c>
      <c r="J534" s="414">
        <f t="shared" si="17"/>
        <v>0.99999868427344496</v>
      </c>
    </row>
    <row r="535" spans="1:14" x14ac:dyDescent="0.25">
      <c r="A535" s="135" t="s">
        <v>121</v>
      </c>
      <c r="B535" s="116" t="s">
        <v>502</v>
      </c>
      <c r="C535" s="116" t="s">
        <v>238</v>
      </c>
      <c r="D535" s="133" t="s">
        <v>975</v>
      </c>
      <c r="E535" s="116" t="s">
        <v>268</v>
      </c>
      <c r="F535" s="315" t="s">
        <v>4223</v>
      </c>
      <c r="G535" s="153" t="s">
        <v>4668</v>
      </c>
      <c r="H535" s="355">
        <v>4.83</v>
      </c>
      <c r="I535" s="152">
        <f t="shared" si="16"/>
        <v>1.3157265548001994E-6</v>
      </c>
      <c r="J535" s="414">
        <f t="shared" si="17"/>
        <v>0.99999999999999978</v>
      </c>
    </row>
    <row r="536" spans="1:14" ht="16.5" x14ac:dyDescent="0.25">
      <c r="A536" s="100"/>
      <c r="B536" s="100"/>
      <c r="C536" s="100"/>
      <c r="D536" s="136"/>
      <c r="E536" s="100"/>
      <c r="F536" s="100"/>
      <c r="G536" s="100"/>
      <c r="H536" s="100"/>
      <c r="I536" s="100"/>
      <c r="J536" s="31"/>
      <c r="L536" s="50"/>
      <c r="M536" s="280"/>
      <c r="N536" s="280"/>
    </row>
    <row r="537" spans="1:14" x14ac:dyDescent="0.25">
      <c r="A537" s="619"/>
      <c r="B537" s="619"/>
      <c r="C537" s="619"/>
      <c r="D537" s="136"/>
      <c r="F537" s="409"/>
      <c r="H537" s="338"/>
      <c r="I537" s="359" t="s">
        <v>85</v>
      </c>
      <c r="J537" s="360">
        <f>SUM(H9:H535)</f>
        <v>3670975.5399999991</v>
      </c>
    </row>
    <row r="538" spans="1:14" x14ac:dyDescent="0.25">
      <c r="A538" s="619"/>
      <c r="B538" s="619"/>
      <c r="C538" s="619"/>
      <c r="D538" s="136"/>
      <c r="F538" s="409"/>
      <c r="H538" s="338"/>
      <c r="I538" s="359" t="s">
        <v>86</v>
      </c>
      <c r="J538" s="360">
        <f>+'ORÇAMENTO RESUMO (SD)'!K33</f>
        <v>797064.24000000022</v>
      </c>
      <c r="M538" s="154"/>
    </row>
    <row r="539" spans="1:14" x14ac:dyDescent="0.25">
      <c r="A539" s="619"/>
      <c r="B539" s="619"/>
      <c r="C539" s="619"/>
      <c r="D539" s="136"/>
      <c r="F539" s="409"/>
      <c r="H539" s="338"/>
      <c r="I539" s="357" t="s">
        <v>87</v>
      </c>
      <c r="J539" s="358">
        <f>'ORÇAMENTO RESUMO (SD)'!K34</f>
        <v>4468039.7799999993</v>
      </c>
    </row>
    <row r="541" spans="1:14" x14ac:dyDescent="0.25">
      <c r="I541" s="410"/>
    </row>
    <row r="542" spans="1:14" x14ac:dyDescent="0.25">
      <c r="I542" s="411"/>
      <c r="L542" s="415"/>
    </row>
    <row r="543" spans="1:14" x14ac:dyDescent="0.25">
      <c r="I543" s="304"/>
    </row>
  </sheetData>
  <mergeCells count="6">
    <mergeCell ref="A539:C539"/>
    <mergeCell ref="A537:C537"/>
    <mergeCell ref="B1:J1"/>
    <mergeCell ref="C5:D6"/>
    <mergeCell ref="A538:C538"/>
    <mergeCell ref="C3:D3"/>
  </mergeCells>
  <printOptions horizontalCentered="1"/>
  <pageMargins left="0.51181102362204722" right="0.51181102362204722" top="0.98425196850393704" bottom="0.78740157480314965" header="0.31496062992125984" footer="0.31496062992125984"/>
  <pageSetup paperSize="9" scale="75" orientation="landscape" r:id="rId1"/>
  <headerFooter>
    <oddHeader>&amp;L&amp;G</oddHeader>
    <oddFooter>&amp;L&amp;"Arial Narrow,Normal"&amp;10&amp;A
&amp;F&amp;R&amp;"Arial Narrow,Normal"&amp;10Página &amp;P de &amp;N</oddFooter>
  </headerFooter>
  <colBreaks count="1" manualBreakCount="1">
    <brk id="21" max="1048575" man="1"/>
  </colBreaks>
  <legacyDrawingHF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6676BE-F78F-4F0F-A12E-75ACFD220D1E}">
  <sheetPr>
    <pageSetUpPr fitToPage="1"/>
  </sheetPr>
  <dimension ref="B1:N53"/>
  <sheetViews>
    <sheetView showGridLines="0" view="pageBreakPreview" zoomScale="85" zoomScaleNormal="100" zoomScaleSheetLayoutView="85" zoomScalePageLayoutView="70" workbookViewId="0">
      <selection activeCell="M37" sqref="M37"/>
    </sheetView>
  </sheetViews>
  <sheetFormatPr defaultColWidth="9.140625" defaultRowHeight="15" x14ac:dyDescent="0.25"/>
  <cols>
    <col min="1" max="1" width="1.7109375" style="47" customWidth="1"/>
    <col min="2" max="2" width="14.7109375" style="48" customWidth="1"/>
    <col min="3" max="3" width="15.5703125" style="48" customWidth="1"/>
    <col min="4" max="4" width="40.28515625" style="132" customWidth="1"/>
    <col min="5" max="5" width="15.5703125" style="47" customWidth="1"/>
    <col min="6" max="6" width="13.42578125" style="47" bestFit="1" customWidth="1"/>
    <col min="7" max="7" width="11.42578125" style="47" bestFit="1" customWidth="1"/>
    <col min="8" max="8" width="11.7109375" style="47" bestFit="1" customWidth="1"/>
    <col min="9" max="9" width="12.5703125" style="47" customWidth="1"/>
    <col min="10" max="10" width="13.5703125" style="47" customWidth="1"/>
    <col min="11" max="12" width="14.28515625" style="47" customWidth="1"/>
    <col min="13" max="13" width="17" style="47" bestFit="1" customWidth="1"/>
    <col min="14" max="14" width="1.7109375" style="47" customWidth="1"/>
    <col min="15" max="15" width="17.140625" style="47" bestFit="1" customWidth="1"/>
    <col min="16" max="16384" width="9.140625" style="47"/>
  </cols>
  <sheetData>
    <row r="1" spans="2:14" s="102" customFormat="1" ht="50.1" customHeight="1" x14ac:dyDescent="0.25">
      <c r="B1" s="489" t="s">
        <v>2151</v>
      </c>
      <c r="C1" s="489"/>
      <c r="D1" s="489"/>
      <c r="E1" s="489"/>
      <c r="F1" s="489"/>
      <c r="G1" s="489"/>
      <c r="H1" s="489"/>
      <c r="I1" s="489"/>
      <c r="J1" s="489"/>
      <c r="K1" s="489"/>
      <c r="L1" s="489"/>
      <c r="M1" s="489"/>
      <c r="N1" s="49"/>
    </row>
    <row r="2" spans="2:14" s="102" customFormat="1" ht="9.9499999999999993" customHeight="1" x14ac:dyDescent="0.25">
      <c r="B2" s="199"/>
      <c r="C2" s="49"/>
      <c r="D2" s="49"/>
      <c r="E2" s="49"/>
      <c r="F2" s="26"/>
      <c r="G2" s="49"/>
      <c r="H2" s="49"/>
      <c r="I2" s="49"/>
      <c r="J2" s="49"/>
      <c r="K2" s="49"/>
      <c r="L2" s="49"/>
      <c r="M2" s="49"/>
      <c r="N2" s="49"/>
    </row>
    <row r="3" spans="2:14" s="103" customFormat="1" ht="12.75" x14ac:dyDescent="0.25">
      <c r="B3" s="17" t="s">
        <v>16</v>
      </c>
      <c r="C3" s="620" t="str">
        <f>'DADOS DA OBRA'!B13</f>
        <v>CONSTRUÇÃO NOVA FÁBRICA SEAPA (AGROINDÚSTRIA DE POLPA DE FRUTAS)</v>
      </c>
      <c r="D3" s="620"/>
      <c r="E3" s="620"/>
      <c r="F3" s="5"/>
      <c r="G3" s="5"/>
      <c r="H3" s="2"/>
      <c r="I3" s="3" t="s">
        <v>37</v>
      </c>
      <c r="J3" s="200" t="str">
        <f>'DADOS DA OBRA'!N22</f>
        <v>13/06/2025</v>
      </c>
      <c r="K3" s="3"/>
      <c r="L3" s="3" t="s">
        <v>88</v>
      </c>
      <c r="M3" s="201">
        <f>'ENCARGOS SOCIAIS'!F43</f>
        <v>1.1737000000000002</v>
      </c>
      <c r="N3" s="106"/>
    </row>
    <row r="4" spans="2:14" s="103" customFormat="1" ht="15" customHeight="1" x14ac:dyDescent="0.25">
      <c r="B4" s="17" t="s">
        <v>18</v>
      </c>
      <c r="C4" s="2" t="str">
        <f>'DADOS DA OBRA'!B16</f>
        <v xml:space="preserve"> RUA 22 , LT.01 - A, QUADRA 01-A</v>
      </c>
      <c r="D4" s="5"/>
      <c r="E4" s="5"/>
      <c r="F4" s="5"/>
      <c r="G4" s="5"/>
      <c r="H4" s="5"/>
      <c r="I4" s="3" t="s">
        <v>17</v>
      </c>
      <c r="J4" s="4" t="str">
        <f>'DADOS DA OBRA'!N25</f>
        <v>00</v>
      </c>
      <c r="K4" s="3"/>
      <c r="L4" s="3" t="s">
        <v>89</v>
      </c>
      <c r="M4" s="201">
        <f>'ENCARGOS SOCIAIS'!G43</f>
        <v>0.74190000000000011</v>
      </c>
    </row>
    <row r="5" spans="2:14" s="103" customFormat="1" ht="15" customHeight="1" x14ac:dyDescent="0.25">
      <c r="B5" s="17"/>
      <c r="C5" s="495"/>
      <c r="D5" s="495"/>
      <c r="E5" s="5"/>
      <c r="F5" s="5"/>
      <c r="G5" s="5"/>
      <c r="H5" s="5"/>
      <c r="I5" s="3" t="s">
        <v>172</v>
      </c>
      <c r="J5" s="4" t="str">
        <f>'DADOS DA OBRA'!B25</f>
        <v>06 MESES</v>
      </c>
      <c r="K5" s="3"/>
      <c r="L5" s="3" t="s">
        <v>90</v>
      </c>
      <c r="M5" s="201">
        <f>'BDI NORMAL (SD) '!F21/100</f>
        <v>0.22320000000000001</v>
      </c>
    </row>
    <row r="6" spans="2:14" s="103" customFormat="1" ht="12.75" customHeight="1" x14ac:dyDescent="0.25">
      <c r="B6" s="17"/>
      <c r="C6" s="495"/>
      <c r="D6" s="495"/>
      <c r="E6" s="5"/>
      <c r="F6" s="5"/>
      <c r="G6" s="5"/>
      <c r="H6" s="5"/>
      <c r="I6" s="5"/>
      <c r="J6" s="5"/>
      <c r="K6" s="3"/>
      <c r="L6" s="3" t="s">
        <v>92</v>
      </c>
      <c r="M6" s="201">
        <f>'BDI DIFERENCIADO (SD) '!F21/100</f>
        <v>0.182</v>
      </c>
    </row>
    <row r="7" spans="2:14" s="110" customFormat="1" ht="6.95" customHeight="1" x14ac:dyDescent="0.25">
      <c r="B7" s="37"/>
      <c r="D7" s="37"/>
      <c r="M7" s="111"/>
      <c r="N7" s="112"/>
    </row>
    <row r="8" spans="2:14" ht="49.5" x14ac:dyDescent="0.25">
      <c r="B8" s="282" t="s">
        <v>50</v>
      </c>
      <c r="C8" s="283" t="s">
        <v>24</v>
      </c>
      <c r="D8" s="283" t="s">
        <v>45</v>
      </c>
      <c r="E8" s="283" t="s">
        <v>2152</v>
      </c>
      <c r="F8" s="283" t="s">
        <v>2153</v>
      </c>
      <c r="G8" s="283" t="s">
        <v>2154</v>
      </c>
      <c r="H8" s="283" t="s">
        <v>2155</v>
      </c>
      <c r="I8" s="283" t="s">
        <v>2156</v>
      </c>
      <c r="J8" s="283" t="s">
        <v>2157</v>
      </c>
      <c r="K8" s="283" t="s">
        <v>2158</v>
      </c>
      <c r="L8" s="283" t="s">
        <v>2159</v>
      </c>
      <c r="M8" s="284" t="s">
        <v>2157</v>
      </c>
    </row>
    <row r="9" spans="2:14" x14ac:dyDescent="0.25">
      <c r="B9" s="285" t="s">
        <v>2160</v>
      </c>
      <c r="C9" s="202" t="s">
        <v>229</v>
      </c>
      <c r="D9" s="203" t="s">
        <v>2161</v>
      </c>
      <c r="E9" s="202" t="s">
        <v>2162</v>
      </c>
      <c r="F9" s="202" t="s">
        <v>231</v>
      </c>
      <c r="G9" s="204">
        <v>10135.859214399999</v>
      </c>
      <c r="H9" s="205" t="s">
        <v>2220</v>
      </c>
      <c r="I9" s="205" t="s">
        <v>4886</v>
      </c>
      <c r="J9" s="206">
        <v>155078.64597964243</v>
      </c>
      <c r="K9" s="205" t="s">
        <v>4887</v>
      </c>
      <c r="L9" s="206">
        <v>795087.11039964249</v>
      </c>
      <c r="M9" s="333">
        <f>L9/$M$40</f>
        <v>0.21658741708740525</v>
      </c>
    </row>
    <row r="10" spans="2:14" x14ac:dyDescent="0.25">
      <c r="B10" s="285" t="s">
        <v>2186</v>
      </c>
      <c r="C10" s="202" t="s">
        <v>229</v>
      </c>
      <c r="D10" s="203" t="s">
        <v>2187</v>
      </c>
      <c r="E10" s="202" t="s">
        <v>2162</v>
      </c>
      <c r="F10" s="202" t="s">
        <v>2175</v>
      </c>
      <c r="G10" s="204">
        <v>1140</v>
      </c>
      <c r="H10" s="205" t="s">
        <v>2048</v>
      </c>
      <c r="I10" s="205" t="s">
        <v>2221</v>
      </c>
      <c r="J10" s="206">
        <v>116462.39999999999</v>
      </c>
      <c r="K10" s="205" t="s">
        <v>4888</v>
      </c>
      <c r="L10" s="206">
        <v>1169157.6233186424</v>
      </c>
      <c r="M10" s="333">
        <f t="shared" ref="M10:M37" si="0">L10/$M$40</f>
        <v>0.31848690098290405</v>
      </c>
    </row>
    <row r="11" spans="2:14" x14ac:dyDescent="0.25">
      <c r="B11" s="285" t="s">
        <v>2165</v>
      </c>
      <c r="C11" s="202" t="s">
        <v>229</v>
      </c>
      <c r="D11" s="203" t="s">
        <v>2166</v>
      </c>
      <c r="E11" s="202" t="s">
        <v>2162</v>
      </c>
      <c r="F11" s="202" t="s">
        <v>231</v>
      </c>
      <c r="G11" s="204">
        <v>4010.8191022000001</v>
      </c>
      <c r="H11" s="205" t="s">
        <v>2222</v>
      </c>
      <c r="I11" s="205" t="s">
        <v>2223</v>
      </c>
      <c r="J11" s="206">
        <v>93893.275182501995</v>
      </c>
      <c r="K11" s="205" t="s">
        <v>4889</v>
      </c>
      <c r="L11" s="206">
        <v>1263050.8985011445</v>
      </c>
      <c r="M11" s="333">
        <f t="shared" si="0"/>
        <v>0.34406410087416295</v>
      </c>
    </row>
    <row r="12" spans="2:14" x14ac:dyDescent="0.25">
      <c r="B12" s="285" t="s">
        <v>2163</v>
      </c>
      <c r="C12" s="202" t="s">
        <v>229</v>
      </c>
      <c r="D12" s="203" t="s">
        <v>2164</v>
      </c>
      <c r="E12" s="202" t="s">
        <v>2162</v>
      </c>
      <c r="F12" s="202" t="s">
        <v>231</v>
      </c>
      <c r="G12" s="204">
        <v>5293.8242104000001</v>
      </c>
      <c r="H12" s="205" t="s">
        <v>2224</v>
      </c>
      <c r="I12" s="205" t="s">
        <v>4890</v>
      </c>
      <c r="J12" s="206">
        <v>88830.370250817898</v>
      </c>
      <c r="K12" s="205" t="s">
        <v>4891</v>
      </c>
      <c r="L12" s="206">
        <v>1351881.2687519623</v>
      </c>
      <c r="M12" s="333">
        <f t="shared" si="0"/>
        <v>0.36826212924098173</v>
      </c>
    </row>
    <row r="13" spans="2:14" x14ac:dyDescent="0.25">
      <c r="B13" s="285" t="s">
        <v>2169</v>
      </c>
      <c r="C13" s="202" t="s">
        <v>229</v>
      </c>
      <c r="D13" s="203" t="s">
        <v>2170</v>
      </c>
      <c r="E13" s="202" t="s">
        <v>2162</v>
      </c>
      <c r="F13" s="202" t="s">
        <v>231</v>
      </c>
      <c r="G13" s="204">
        <v>3254.8694323999998</v>
      </c>
      <c r="H13" s="205" t="s">
        <v>2222</v>
      </c>
      <c r="I13" s="205" t="s">
        <v>4892</v>
      </c>
      <c r="J13" s="206">
        <v>76196.493411547606</v>
      </c>
      <c r="K13" s="205" t="s">
        <v>4893</v>
      </c>
      <c r="L13" s="206">
        <v>1584775.9458485099</v>
      </c>
      <c r="M13" s="333">
        <f t="shared" si="0"/>
        <v>0.43170430545786481</v>
      </c>
    </row>
    <row r="14" spans="2:14" x14ac:dyDescent="0.25">
      <c r="B14" s="285" t="s">
        <v>2178</v>
      </c>
      <c r="C14" s="202" t="s">
        <v>229</v>
      </c>
      <c r="D14" s="203" t="s">
        <v>2179</v>
      </c>
      <c r="E14" s="202" t="s">
        <v>2162</v>
      </c>
      <c r="F14" s="202" t="s">
        <v>2175</v>
      </c>
      <c r="G14" s="204">
        <v>1320</v>
      </c>
      <c r="H14" s="205" t="s">
        <v>2050</v>
      </c>
      <c r="I14" s="205" t="s">
        <v>4213</v>
      </c>
      <c r="J14" s="206">
        <v>68283.600000000006</v>
      </c>
      <c r="K14" s="205" t="s">
        <v>4214</v>
      </c>
      <c r="L14" s="206">
        <v>1726747.04584851</v>
      </c>
      <c r="M14" s="333">
        <f t="shared" si="0"/>
        <v>0.47037824878792583</v>
      </c>
    </row>
    <row r="15" spans="2:14" x14ac:dyDescent="0.25">
      <c r="B15" s="285" t="s">
        <v>2176</v>
      </c>
      <c r="C15" s="202" t="s">
        <v>229</v>
      </c>
      <c r="D15" s="203" t="s">
        <v>2177</v>
      </c>
      <c r="E15" s="202" t="s">
        <v>2162</v>
      </c>
      <c r="F15" s="202" t="s">
        <v>231</v>
      </c>
      <c r="G15" s="204">
        <v>1991.6833188000001</v>
      </c>
      <c r="H15" s="205" t="s">
        <v>2222</v>
      </c>
      <c r="I15" s="205" t="s">
        <v>2225</v>
      </c>
      <c r="J15" s="206">
        <v>46625.306493108001</v>
      </c>
      <c r="K15" s="205" t="s">
        <v>4215</v>
      </c>
      <c r="L15" s="206">
        <v>1997572.462741618</v>
      </c>
      <c r="M15" s="333">
        <f t="shared" si="0"/>
        <v>0.54415302988960224</v>
      </c>
    </row>
    <row r="16" spans="2:14" x14ac:dyDescent="0.25">
      <c r="B16" s="285" t="s">
        <v>2188</v>
      </c>
      <c r="C16" s="202" t="s">
        <v>229</v>
      </c>
      <c r="D16" s="203" t="s">
        <v>2189</v>
      </c>
      <c r="E16" s="202" t="s">
        <v>2162</v>
      </c>
      <c r="F16" s="202" t="s">
        <v>2175</v>
      </c>
      <c r="G16" s="204">
        <v>1320</v>
      </c>
      <c r="H16" s="205" t="s">
        <v>2057</v>
      </c>
      <c r="I16" s="205" t="s">
        <v>4216</v>
      </c>
      <c r="J16" s="206">
        <v>32181.599999999999</v>
      </c>
      <c r="K16" s="205" t="s">
        <v>4894</v>
      </c>
      <c r="L16" s="206">
        <v>2199508.7990466179</v>
      </c>
      <c r="M16" s="333">
        <f t="shared" si="0"/>
        <v>0.59916193259261497</v>
      </c>
    </row>
    <row r="17" spans="2:13" x14ac:dyDescent="0.25">
      <c r="B17" s="285" t="s">
        <v>2167</v>
      </c>
      <c r="C17" s="202" t="s">
        <v>229</v>
      </c>
      <c r="D17" s="203" t="s">
        <v>2168</v>
      </c>
      <c r="E17" s="202" t="s">
        <v>2162</v>
      </c>
      <c r="F17" s="202" t="s">
        <v>231</v>
      </c>
      <c r="G17" s="204">
        <v>1268.1507704999999</v>
      </c>
      <c r="H17" s="205" t="s">
        <v>2222</v>
      </c>
      <c r="I17" s="205" t="s">
        <v>4895</v>
      </c>
      <c r="J17" s="206">
        <v>29687.409536936801</v>
      </c>
      <c r="K17" s="205" t="s">
        <v>4217</v>
      </c>
      <c r="L17" s="206">
        <v>2320137.7612513918</v>
      </c>
      <c r="M17" s="333">
        <f t="shared" si="0"/>
        <v>0.63202212490127141</v>
      </c>
    </row>
    <row r="18" spans="2:13" x14ac:dyDescent="0.25">
      <c r="B18" s="285" t="s">
        <v>2184</v>
      </c>
      <c r="C18" s="202" t="s">
        <v>229</v>
      </c>
      <c r="D18" s="203" t="s">
        <v>2185</v>
      </c>
      <c r="E18" s="202" t="s">
        <v>2162</v>
      </c>
      <c r="F18" s="202" t="s">
        <v>231</v>
      </c>
      <c r="G18" s="204">
        <v>1129.2034455999999</v>
      </c>
      <c r="H18" s="205" t="s">
        <v>2222</v>
      </c>
      <c r="I18" s="205" t="s">
        <v>2226</v>
      </c>
      <c r="J18" s="206">
        <v>26434.652661495998</v>
      </c>
      <c r="K18" s="205" t="s">
        <v>4218</v>
      </c>
      <c r="L18" s="206">
        <v>2402552.3647277681</v>
      </c>
      <c r="M18" s="333">
        <f t="shared" si="0"/>
        <v>0.65447245249903485</v>
      </c>
    </row>
    <row r="19" spans="2:13" x14ac:dyDescent="0.25">
      <c r="B19" s="285" t="s">
        <v>2180</v>
      </c>
      <c r="C19" s="202" t="s">
        <v>229</v>
      </c>
      <c r="D19" s="203" t="s">
        <v>2181</v>
      </c>
      <c r="E19" s="202" t="s">
        <v>2162</v>
      </c>
      <c r="F19" s="202" t="s">
        <v>231</v>
      </c>
      <c r="G19" s="204">
        <v>1101.7340438000001</v>
      </c>
      <c r="H19" s="205" t="s">
        <v>2222</v>
      </c>
      <c r="I19" s="205" t="s">
        <v>4896</v>
      </c>
      <c r="J19" s="206">
        <v>25791.593965385437</v>
      </c>
      <c r="K19" s="205" t="s">
        <v>4897</v>
      </c>
      <c r="L19" s="206">
        <v>2454343.9586931532</v>
      </c>
      <c r="M19" s="333">
        <f t="shared" si="0"/>
        <v>0.66858085322277949</v>
      </c>
    </row>
    <row r="20" spans="2:13" x14ac:dyDescent="0.25">
      <c r="B20" s="285" t="s">
        <v>2182</v>
      </c>
      <c r="C20" s="202" t="s">
        <v>229</v>
      </c>
      <c r="D20" s="203" t="s">
        <v>2183</v>
      </c>
      <c r="E20" s="202" t="s">
        <v>2162</v>
      </c>
      <c r="F20" s="202" t="s">
        <v>231</v>
      </c>
      <c r="G20" s="202">
        <v>907.87362599999994</v>
      </c>
      <c r="H20" s="205" t="s">
        <v>2222</v>
      </c>
      <c r="I20" s="205" t="s">
        <v>2227</v>
      </c>
      <c r="J20" s="206">
        <v>21253.32158466</v>
      </c>
      <c r="K20" s="205" t="s">
        <v>4219</v>
      </c>
      <c r="L20" s="206">
        <v>2613489.510484417</v>
      </c>
      <c r="M20" s="333">
        <f t="shared" si="0"/>
        <v>0.71193324009029424</v>
      </c>
    </row>
    <row r="21" spans="2:13" x14ac:dyDescent="0.25">
      <c r="B21" s="285" t="s">
        <v>2171</v>
      </c>
      <c r="C21" s="202" t="s">
        <v>229</v>
      </c>
      <c r="D21" s="203" t="s">
        <v>2172</v>
      </c>
      <c r="E21" s="202" t="s">
        <v>2162</v>
      </c>
      <c r="F21" s="202" t="s">
        <v>231</v>
      </c>
      <c r="G21" s="202">
        <v>864.08682780000004</v>
      </c>
      <c r="H21" s="205" t="s">
        <v>2222</v>
      </c>
      <c r="I21" s="205" t="s">
        <v>2228</v>
      </c>
      <c r="J21" s="206">
        <v>20228.272638284569</v>
      </c>
      <c r="K21" s="205" t="s">
        <v>2229</v>
      </c>
      <c r="L21" s="206">
        <v>2654165.7300227014</v>
      </c>
      <c r="M21" s="333">
        <f t="shared" si="0"/>
        <v>0.72301373329845231</v>
      </c>
    </row>
    <row r="22" spans="2:13" x14ac:dyDescent="0.25">
      <c r="B22" s="285" t="s">
        <v>2197</v>
      </c>
      <c r="C22" s="202" t="s">
        <v>229</v>
      </c>
      <c r="D22" s="203" t="s">
        <v>2198</v>
      </c>
      <c r="E22" s="202" t="s">
        <v>2162</v>
      </c>
      <c r="F22" s="202" t="s">
        <v>231</v>
      </c>
      <c r="G22" s="202">
        <v>691.7</v>
      </c>
      <c r="H22" s="205" t="s">
        <v>2222</v>
      </c>
      <c r="I22" s="205" t="s">
        <v>2230</v>
      </c>
      <c r="J22" s="206">
        <v>16192.697</v>
      </c>
      <c r="K22" s="205" t="s">
        <v>2231</v>
      </c>
      <c r="L22" s="206">
        <v>2745011.9801958515</v>
      </c>
      <c r="M22" s="333">
        <f t="shared" si="0"/>
        <v>0.74776090177812848</v>
      </c>
    </row>
    <row r="23" spans="2:13" ht="25.5" x14ac:dyDescent="0.25">
      <c r="B23" s="285" t="s">
        <v>2173</v>
      </c>
      <c r="C23" s="202" t="s">
        <v>229</v>
      </c>
      <c r="D23" s="203" t="s">
        <v>2174</v>
      </c>
      <c r="E23" s="202" t="s">
        <v>2162</v>
      </c>
      <c r="F23" s="202" t="s">
        <v>234</v>
      </c>
      <c r="G23" s="202">
        <v>480</v>
      </c>
      <c r="H23" s="205" t="s">
        <v>2232</v>
      </c>
      <c r="I23" s="205" t="s">
        <v>2233</v>
      </c>
      <c r="J23" s="206">
        <v>9336</v>
      </c>
      <c r="K23" s="205" t="s">
        <v>2234</v>
      </c>
      <c r="L23" s="206">
        <v>3034164.9379060315</v>
      </c>
      <c r="M23" s="333">
        <f t="shared" si="0"/>
        <v>0.82652823611732162</v>
      </c>
    </row>
    <row r="24" spans="2:13" x14ac:dyDescent="0.25">
      <c r="B24" s="285" t="s">
        <v>2190</v>
      </c>
      <c r="C24" s="202" t="s">
        <v>229</v>
      </c>
      <c r="D24" s="203" t="s">
        <v>2191</v>
      </c>
      <c r="E24" s="202" t="s">
        <v>2162</v>
      </c>
      <c r="F24" s="202" t="s">
        <v>231</v>
      </c>
      <c r="G24" s="202">
        <v>270.58184</v>
      </c>
      <c r="H24" s="205" t="s">
        <v>2222</v>
      </c>
      <c r="I24" s="205" t="s">
        <v>2270</v>
      </c>
      <c r="J24" s="206">
        <v>6334.3208744000003</v>
      </c>
      <c r="K24" s="205" t="s">
        <v>2196</v>
      </c>
      <c r="L24" s="206">
        <v>3180290.4377749916</v>
      </c>
      <c r="M24" s="333">
        <f t="shared" si="0"/>
        <v>0.86633386769310705</v>
      </c>
    </row>
    <row r="25" spans="2:13" x14ac:dyDescent="0.25">
      <c r="B25" s="285" t="s">
        <v>2235</v>
      </c>
      <c r="C25" s="202" t="s">
        <v>229</v>
      </c>
      <c r="D25" s="203" t="s">
        <v>2236</v>
      </c>
      <c r="E25" s="202" t="s">
        <v>2162</v>
      </c>
      <c r="F25" s="202" t="s">
        <v>234</v>
      </c>
      <c r="G25" s="202">
        <v>480</v>
      </c>
      <c r="H25" s="205" t="s">
        <v>2237</v>
      </c>
      <c r="I25" s="205" t="s">
        <v>2238</v>
      </c>
      <c r="J25" s="206">
        <v>5884.8</v>
      </c>
      <c r="K25" s="205" t="s">
        <v>2239</v>
      </c>
      <c r="L25" s="206">
        <v>3216981.6546749915</v>
      </c>
      <c r="M25" s="333">
        <f t="shared" si="0"/>
        <v>0.87632881767307891</v>
      </c>
    </row>
    <row r="26" spans="2:13" x14ac:dyDescent="0.25">
      <c r="B26" s="285" t="s">
        <v>2194</v>
      </c>
      <c r="C26" s="202" t="s">
        <v>229</v>
      </c>
      <c r="D26" s="203" t="s">
        <v>2195</v>
      </c>
      <c r="E26" s="202" t="s">
        <v>2162</v>
      </c>
      <c r="F26" s="202" t="s">
        <v>231</v>
      </c>
      <c r="G26" s="202">
        <v>230.39152519999999</v>
      </c>
      <c r="H26" s="205" t="s">
        <v>2081</v>
      </c>
      <c r="I26" s="205" t="s">
        <v>2240</v>
      </c>
      <c r="J26" s="206">
        <v>4229.9884030392004</v>
      </c>
      <c r="K26" s="205" t="s">
        <v>4898</v>
      </c>
      <c r="L26" s="206">
        <v>3297479.9760912908</v>
      </c>
      <c r="M26" s="333">
        <f t="shared" si="0"/>
        <v>0.89825713632820658</v>
      </c>
    </row>
    <row r="27" spans="2:13" x14ac:dyDescent="0.25">
      <c r="B27" s="285" t="s">
        <v>2204</v>
      </c>
      <c r="C27" s="202" t="s">
        <v>229</v>
      </c>
      <c r="D27" s="203" t="s">
        <v>2205</v>
      </c>
      <c r="E27" s="202" t="s">
        <v>2162</v>
      </c>
      <c r="F27" s="202" t="s">
        <v>231</v>
      </c>
      <c r="G27" s="202">
        <v>46.196134000000001</v>
      </c>
      <c r="H27" s="205" t="s">
        <v>2241</v>
      </c>
      <c r="I27" s="205" t="s">
        <v>2242</v>
      </c>
      <c r="J27" s="206">
        <v>699.8714301</v>
      </c>
      <c r="K27" s="205" t="s">
        <v>2203</v>
      </c>
      <c r="L27" s="206">
        <v>3592085.0913755875</v>
      </c>
      <c r="M27" s="333">
        <f t="shared" si="0"/>
        <v>0.9785096773964308</v>
      </c>
    </row>
    <row r="28" spans="2:13" x14ac:dyDescent="0.25">
      <c r="B28" s="285" t="s">
        <v>2199</v>
      </c>
      <c r="C28" s="202" t="s">
        <v>229</v>
      </c>
      <c r="D28" s="203" t="s">
        <v>2200</v>
      </c>
      <c r="E28" s="202" t="s">
        <v>2162</v>
      </c>
      <c r="F28" s="202" t="s">
        <v>231</v>
      </c>
      <c r="G28" s="202">
        <v>31.996597000000001</v>
      </c>
      <c r="H28" s="205" t="s">
        <v>2243</v>
      </c>
      <c r="I28" s="205" t="s">
        <v>2244</v>
      </c>
      <c r="J28" s="206">
        <v>692.72632505000001</v>
      </c>
      <c r="K28" s="205" t="s">
        <v>2203</v>
      </c>
      <c r="L28" s="206">
        <v>3593476.4777006377</v>
      </c>
      <c r="M28" s="333">
        <f t="shared" si="0"/>
        <v>0.97888870098563463</v>
      </c>
    </row>
    <row r="29" spans="2:13" x14ac:dyDescent="0.25">
      <c r="B29" s="285" t="s">
        <v>2245</v>
      </c>
      <c r="C29" s="202" t="s">
        <v>229</v>
      </c>
      <c r="D29" s="203" t="s">
        <v>2246</v>
      </c>
      <c r="E29" s="202" t="s">
        <v>2162</v>
      </c>
      <c r="F29" s="202" t="s">
        <v>234</v>
      </c>
      <c r="G29" s="202">
        <v>19.5228</v>
      </c>
      <c r="H29" s="205" t="s">
        <v>2222</v>
      </c>
      <c r="I29" s="205" t="s">
        <v>2247</v>
      </c>
      <c r="J29" s="206">
        <v>457.02874800000001</v>
      </c>
      <c r="K29" s="205" t="s">
        <v>2206</v>
      </c>
      <c r="L29" s="206">
        <v>3616535.7511059279</v>
      </c>
      <c r="M29" s="333">
        <f t="shared" si="0"/>
        <v>0.9851702120319572</v>
      </c>
    </row>
    <row r="30" spans="2:13" ht="25.5" x14ac:dyDescent="0.25">
      <c r="B30" s="285" t="s">
        <v>2207</v>
      </c>
      <c r="C30" s="202" t="s">
        <v>671</v>
      </c>
      <c r="D30" s="203" t="s">
        <v>2161</v>
      </c>
      <c r="E30" s="202" t="s">
        <v>2162</v>
      </c>
      <c r="F30" s="202" t="s">
        <v>234</v>
      </c>
      <c r="G30" s="202">
        <v>18.297278599999999</v>
      </c>
      <c r="H30" s="205" t="s">
        <v>2248</v>
      </c>
      <c r="I30" s="205" t="s">
        <v>2249</v>
      </c>
      <c r="J30" s="206">
        <v>407.66336792631415</v>
      </c>
      <c r="K30" s="205" t="s">
        <v>2206</v>
      </c>
      <c r="L30" s="206">
        <v>3622097.292529854</v>
      </c>
      <c r="M30" s="333">
        <f t="shared" si="0"/>
        <v>0.98668521570423073</v>
      </c>
    </row>
    <row r="31" spans="2:13" ht="25.5" x14ac:dyDescent="0.25">
      <c r="B31" s="285" t="s">
        <v>2250</v>
      </c>
      <c r="C31" s="202" t="s">
        <v>671</v>
      </c>
      <c r="D31" s="203" t="s">
        <v>2170</v>
      </c>
      <c r="E31" s="202" t="s">
        <v>2162</v>
      </c>
      <c r="F31" s="202" t="s">
        <v>234</v>
      </c>
      <c r="G31" s="202">
        <v>14.336</v>
      </c>
      <c r="H31" s="205" t="s">
        <v>2251</v>
      </c>
      <c r="I31" s="205" t="s">
        <v>2252</v>
      </c>
      <c r="J31" s="206">
        <v>403.27168</v>
      </c>
      <c r="K31" s="205" t="s">
        <v>2206</v>
      </c>
      <c r="L31" s="206">
        <v>3623311.6151062539</v>
      </c>
      <c r="M31" s="333">
        <f t="shared" si="0"/>
        <v>0.98701600586155225</v>
      </c>
    </row>
    <row r="32" spans="2:13" ht="25.5" x14ac:dyDescent="0.25">
      <c r="B32" s="285" t="s">
        <v>2253</v>
      </c>
      <c r="C32" s="202" t="s">
        <v>671</v>
      </c>
      <c r="D32" s="203" t="s">
        <v>2164</v>
      </c>
      <c r="E32" s="202" t="s">
        <v>2162</v>
      </c>
      <c r="F32" s="202" t="s">
        <v>234</v>
      </c>
      <c r="G32" s="202">
        <v>16.629266699999999</v>
      </c>
      <c r="H32" s="205" t="s">
        <v>2254</v>
      </c>
      <c r="I32" s="205" t="s">
        <v>2255</v>
      </c>
      <c r="J32" s="206">
        <v>386.46415733333333</v>
      </c>
      <c r="K32" s="205" t="s">
        <v>2206</v>
      </c>
      <c r="L32" s="206">
        <v>3625281.8824035875</v>
      </c>
      <c r="M32" s="333">
        <f t="shared" si="0"/>
        <v>0.98755272076903799</v>
      </c>
    </row>
    <row r="33" spans="2:13" x14ac:dyDescent="0.25">
      <c r="B33" s="285" t="s">
        <v>2201</v>
      </c>
      <c r="C33" s="202" t="s">
        <v>229</v>
      </c>
      <c r="D33" s="203" t="s">
        <v>2202</v>
      </c>
      <c r="E33" s="202" t="s">
        <v>2162</v>
      </c>
      <c r="F33" s="202" t="s">
        <v>231</v>
      </c>
      <c r="G33" s="202">
        <v>16.612254199999999</v>
      </c>
      <c r="H33" s="205" t="s">
        <v>2224</v>
      </c>
      <c r="I33" s="205" t="s">
        <v>2256</v>
      </c>
      <c r="J33" s="206">
        <v>278.75362581159999</v>
      </c>
      <c r="K33" s="205" t="s">
        <v>2206</v>
      </c>
      <c r="L33" s="206">
        <v>3639344.7320096777</v>
      </c>
      <c r="M33" s="333">
        <f t="shared" si="0"/>
        <v>0.99138354161021691</v>
      </c>
    </row>
    <row r="34" spans="2:13" ht="25.5" x14ac:dyDescent="0.25">
      <c r="B34" s="285" t="s">
        <v>2209</v>
      </c>
      <c r="C34" s="202" t="s">
        <v>671</v>
      </c>
      <c r="D34" s="203" t="s">
        <v>2210</v>
      </c>
      <c r="E34" s="202" t="s">
        <v>2162</v>
      </c>
      <c r="F34" s="202" t="s">
        <v>234</v>
      </c>
      <c r="G34" s="202">
        <v>8.0634210999999993</v>
      </c>
      <c r="H34" s="205" t="s">
        <v>2257</v>
      </c>
      <c r="I34" s="205" t="s">
        <v>2258</v>
      </c>
      <c r="J34" s="206">
        <v>220.85710345226616</v>
      </c>
      <c r="K34" s="205" t="s">
        <v>2206</v>
      </c>
      <c r="L34" s="206">
        <v>3646574.4353874302</v>
      </c>
      <c r="M34" s="333">
        <f t="shared" si="0"/>
        <v>0.99335296453308186</v>
      </c>
    </row>
    <row r="35" spans="2:13" ht="25.5" x14ac:dyDescent="0.25">
      <c r="B35" s="285" t="s">
        <v>2259</v>
      </c>
      <c r="C35" s="202" t="s">
        <v>671</v>
      </c>
      <c r="D35" s="203" t="s">
        <v>2166</v>
      </c>
      <c r="E35" s="202" t="s">
        <v>2162</v>
      </c>
      <c r="F35" s="202" t="s">
        <v>234</v>
      </c>
      <c r="G35" s="202">
        <v>2.7709321999999998</v>
      </c>
      <c r="H35" s="205" t="s">
        <v>2260</v>
      </c>
      <c r="I35" s="205" t="s">
        <v>2261</v>
      </c>
      <c r="J35" s="206">
        <v>78.140287862501125</v>
      </c>
      <c r="K35" s="205" t="s">
        <v>2208</v>
      </c>
      <c r="L35" s="206">
        <v>3663683.9541787487</v>
      </c>
      <c r="M35" s="333">
        <f t="shared" si="0"/>
        <v>0.99801371985680665</v>
      </c>
    </row>
    <row r="36" spans="2:13" ht="25.5" x14ac:dyDescent="0.25">
      <c r="B36" s="285" t="s">
        <v>2262</v>
      </c>
      <c r="C36" s="202" t="s">
        <v>671</v>
      </c>
      <c r="D36" s="203" t="s">
        <v>2181</v>
      </c>
      <c r="E36" s="202" t="s">
        <v>2162</v>
      </c>
      <c r="F36" s="202" t="s">
        <v>234</v>
      </c>
      <c r="G36" s="202">
        <v>2.2933333</v>
      </c>
      <c r="H36" s="205" t="s">
        <v>2263</v>
      </c>
      <c r="I36" s="205" t="s">
        <v>2264</v>
      </c>
      <c r="J36" s="206">
        <v>62.149333333333331</v>
      </c>
      <c r="K36" s="205" t="s">
        <v>2208</v>
      </c>
      <c r="L36" s="206">
        <v>3665388.1051655621</v>
      </c>
      <c r="M36" s="333">
        <f t="shared" si="0"/>
        <v>0.99847794277745661</v>
      </c>
    </row>
    <row r="37" spans="2:13" ht="25.5" x14ac:dyDescent="0.25">
      <c r="B37" s="285" t="s">
        <v>2265</v>
      </c>
      <c r="C37" s="202" t="s">
        <v>671</v>
      </c>
      <c r="D37" s="203" t="s">
        <v>2266</v>
      </c>
      <c r="E37" s="202" t="s">
        <v>2162</v>
      </c>
      <c r="F37" s="202" t="s">
        <v>234</v>
      </c>
      <c r="G37" s="202">
        <v>1.4375989</v>
      </c>
      <c r="H37" s="205" t="s">
        <v>2267</v>
      </c>
      <c r="I37" s="205" t="s">
        <v>2268</v>
      </c>
      <c r="J37" s="206">
        <v>39.620224591862801</v>
      </c>
      <c r="K37" s="205" t="s">
        <v>2208</v>
      </c>
      <c r="L37" s="206">
        <v>3668561.5136036151</v>
      </c>
      <c r="M37" s="333">
        <f t="shared" si="0"/>
        <v>0.99934240193919022</v>
      </c>
    </row>
    <row r="38" spans="2:13" x14ac:dyDescent="0.25">
      <c r="B38" s="286" t="s">
        <v>2192</v>
      </c>
      <c r="C38" s="287" t="s">
        <v>229</v>
      </c>
      <c r="D38" s="288" t="s">
        <v>2193</v>
      </c>
      <c r="E38" s="287" t="s">
        <v>2162</v>
      </c>
      <c r="F38" s="287" t="s">
        <v>231</v>
      </c>
      <c r="G38" s="287">
        <v>6.9120000000000001E-2</v>
      </c>
      <c r="H38" s="289" t="s">
        <v>2222</v>
      </c>
      <c r="I38" s="289" t="s">
        <v>2269</v>
      </c>
      <c r="J38" s="290">
        <v>1.6180992000000001</v>
      </c>
      <c r="K38" s="289" t="s">
        <v>2208</v>
      </c>
      <c r="L38" s="290">
        <v>3670975.5399999991</v>
      </c>
      <c r="M38" s="334">
        <f>L38/$M$40</f>
        <v>1</v>
      </c>
    </row>
    <row r="40" spans="2:13" x14ac:dyDescent="0.25">
      <c r="L40" s="331" t="s">
        <v>85</v>
      </c>
      <c r="M40" s="332">
        <f>'ORÇAMENTO RESUMO (SD)'!K32</f>
        <v>3670975.5399999991</v>
      </c>
    </row>
    <row r="41" spans="2:13" ht="15" customHeight="1" x14ac:dyDescent="0.25">
      <c r="J41" s="101"/>
      <c r="L41" s="331" t="s">
        <v>86</v>
      </c>
      <c r="M41" s="332">
        <f>M42-M40</f>
        <v>797064.24000000022</v>
      </c>
    </row>
    <row r="42" spans="2:13" ht="15" customHeight="1" x14ac:dyDescent="0.25">
      <c r="D42" s="207" t="s">
        <v>2211</v>
      </c>
      <c r="E42" s="208">
        <f>SUM(G9:G38)</f>
        <v>36069.002093099982</v>
      </c>
      <c r="J42" s="101"/>
      <c r="L42" s="331" t="s">
        <v>87</v>
      </c>
      <c r="M42" s="332">
        <f>'ORÇAMENTO RESUMO (SD)'!K34</f>
        <v>4468039.7799999993</v>
      </c>
    </row>
    <row r="43" spans="2:13" ht="25.5" x14ac:dyDescent="0.25">
      <c r="D43" s="207" t="s">
        <v>4210</v>
      </c>
      <c r="E43" s="208">
        <f>E42-((G10)+(G35+G37+G36+G34+G32+G31+G30+G23+G25))</f>
        <v>33905.174262299981</v>
      </c>
      <c r="J43" s="101"/>
    </row>
    <row r="44" spans="2:13" ht="15" customHeight="1" x14ac:dyDescent="0.25">
      <c r="D44" s="207" t="s">
        <v>2212</v>
      </c>
      <c r="E44" s="208">
        <f>(E43/8.8)*0.85</f>
        <v>3274.9316048812475</v>
      </c>
    </row>
    <row r="45" spans="2:13" ht="15" customHeight="1" x14ac:dyDescent="0.25">
      <c r="D45" s="209" t="s">
        <v>2213</v>
      </c>
      <c r="E45" s="210">
        <f>ROUND(E44,0)</f>
        <v>3275</v>
      </c>
    </row>
    <row r="46" spans="2:13" x14ac:dyDescent="0.25">
      <c r="B46" s="211"/>
      <c r="D46" s="212"/>
      <c r="E46" s="213"/>
    </row>
    <row r="47" spans="2:13" x14ac:dyDescent="0.25">
      <c r="B47" s="214"/>
      <c r="D47" s="215" t="s">
        <v>2214</v>
      </c>
      <c r="E47" s="216">
        <f>SUM('ORÇAMENTO SINTÉTICO (SD)'!I10:I12)</f>
        <v>200582.00000000003</v>
      </c>
    </row>
    <row r="48" spans="2:13" x14ac:dyDescent="0.25">
      <c r="B48" s="214"/>
      <c r="D48" s="215" t="s">
        <v>2215</v>
      </c>
      <c r="E48" s="216">
        <f>'ORÇAMENTO SINTÉTICO (SD)'!I14</f>
        <v>73687.5</v>
      </c>
    </row>
    <row r="49" spans="2:6" x14ac:dyDescent="0.25">
      <c r="B49" s="214"/>
      <c r="D49" s="215" t="s">
        <v>2216</v>
      </c>
      <c r="E49" s="216">
        <f>'ORÇAMENTO SINTÉTICO (SD)'!I13</f>
        <v>11069.5</v>
      </c>
    </row>
    <row r="50" spans="2:6" x14ac:dyDescent="0.25">
      <c r="B50" s="214"/>
      <c r="D50" s="215" t="s">
        <v>2217</v>
      </c>
      <c r="E50" s="216">
        <f>'ORÇAMENTO SINTÉTICO (SD)'!I15</f>
        <v>33339.79</v>
      </c>
    </row>
    <row r="51" spans="2:6" x14ac:dyDescent="0.25">
      <c r="B51" s="214"/>
      <c r="D51" s="215" t="s">
        <v>2218</v>
      </c>
      <c r="E51" s="216">
        <f>'ORÇAMENTO SINTÉTICO (SD)'!I16</f>
        <v>4777.6400000000003</v>
      </c>
    </row>
    <row r="52" spans="2:6" x14ac:dyDescent="0.25">
      <c r="B52" s="214"/>
      <c r="D52" s="217" t="s">
        <v>2219</v>
      </c>
      <c r="E52" s="218">
        <f>SUM(E47:E51)</f>
        <v>323456.43</v>
      </c>
    </row>
    <row r="53" spans="2:6" x14ac:dyDescent="0.25">
      <c r="B53" s="214"/>
      <c r="D53" s="219" t="s">
        <v>4209</v>
      </c>
      <c r="E53" s="220">
        <f>E52/M40</f>
        <v>8.811184560494241E-2</v>
      </c>
      <c r="F53" s="221"/>
    </row>
  </sheetData>
  <mergeCells count="3">
    <mergeCell ref="B1:M1"/>
    <mergeCell ref="C3:E3"/>
    <mergeCell ref="C5:D6"/>
  </mergeCells>
  <printOptions horizontalCentered="1" verticalCentered="1"/>
  <pageMargins left="0.23622047244094491" right="0.23622047244094491" top="0.39370078740157483" bottom="0.39370078740157483" header="0.31496062992125984" footer="0.31496062992125984"/>
  <pageSetup paperSize="9" scale="51" orientation="landscape" r:id="rId1"/>
  <headerFooter>
    <oddHeader>&amp;L&amp;G</oddHeader>
    <oddFooter>&amp;L&amp;"Arial Narrow,Normal"&amp;10&amp;A
&amp;F&amp;R&amp;"Arial Narrow,Normal"&amp;10Página &amp;P de &amp;N</oddFooter>
  </headerFooter>
  <colBreaks count="1" manualBreakCount="1">
    <brk id="24" max="1048575" man="1"/>
  </colBreaks>
  <legacyDrawingHF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FCBFFC-5CE9-4E42-8380-49F111E845E1}">
  <dimension ref="B1:Y30"/>
  <sheetViews>
    <sheetView showGridLines="0" showZeros="0" view="pageBreakPreview" zoomScaleNormal="100" zoomScaleSheetLayoutView="100" workbookViewId="0">
      <selection activeCell="B1" sqref="B1:P2"/>
    </sheetView>
  </sheetViews>
  <sheetFormatPr defaultColWidth="9.140625" defaultRowHeight="13.5" x14ac:dyDescent="0.25"/>
  <cols>
    <col min="1" max="1" width="1.7109375" style="34" customWidth="1"/>
    <col min="2" max="2" width="9.140625" style="34" customWidth="1"/>
    <col min="3" max="3" width="11" style="34" customWidth="1"/>
    <col min="4" max="4" width="9.7109375" style="34" bestFit="1" customWidth="1"/>
    <col min="5" max="14" width="10.7109375" style="34" customWidth="1"/>
    <col min="15" max="15" width="10.7109375" style="36" customWidth="1"/>
    <col min="16" max="16" width="1.7109375" style="34" customWidth="1"/>
    <col min="17" max="17" width="9.140625" style="34" customWidth="1"/>
    <col min="18" max="16384" width="9.140625" style="34"/>
  </cols>
  <sheetData>
    <row r="1" spans="2:25" s="25" customFormat="1" ht="20.100000000000001" customHeight="1" x14ac:dyDescent="0.25">
      <c r="B1" s="489" t="s">
        <v>181</v>
      </c>
      <c r="C1" s="622"/>
      <c r="D1" s="622"/>
      <c r="E1" s="622"/>
      <c r="F1" s="622"/>
      <c r="G1" s="622"/>
      <c r="H1" s="622"/>
      <c r="I1" s="622"/>
      <c r="J1" s="622"/>
      <c r="K1" s="622"/>
      <c r="L1" s="622"/>
      <c r="M1" s="622"/>
      <c r="N1" s="622"/>
      <c r="O1" s="622"/>
      <c r="P1" s="622"/>
    </row>
    <row r="2" spans="2:25" s="25" customFormat="1" ht="20.100000000000001" customHeight="1" x14ac:dyDescent="0.25">
      <c r="B2" s="622"/>
      <c r="C2" s="622"/>
      <c r="D2" s="622"/>
      <c r="E2" s="622"/>
      <c r="F2" s="622"/>
      <c r="G2" s="622"/>
      <c r="H2" s="622"/>
      <c r="I2" s="622"/>
      <c r="J2" s="622"/>
      <c r="K2" s="622"/>
      <c r="L2" s="622"/>
      <c r="M2" s="622"/>
      <c r="N2" s="622"/>
      <c r="O2" s="622"/>
      <c r="P2" s="622"/>
    </row>
    <row r="3" spans="2:25" s="25" customFormat="1" ht="12" customHeight="1" x14ac:dyDescent="0.25"/>
    <row r="4" spans="2:25" s="5" customFormat="1" ht="24.95" customHeight="1" x14ac:dyDescent="0.25">
      <c r="B4" s="1" t="s">
        <v>16</v>
      </c>
      <c r="C4" s="495" t="str">
        <f>'DADOS DA OBRA'!B13</f>
        <v>CONSTRUÇÃO NOVA FÁBRICA SEAPA (AGROINDÚSTRIA DE POLPA DE FRUTAS)</v>
      </c>
      <c r="D4" s="495"/>
      <c r="E4" s="495"/>
      <c r="F4" s="495"/>
      <c r="G4" s="495"/>
      <c r="H4" s="495"/>
      <c r="I4" s="495"/>
      <c r="J4" s="495"/>
      <c r="K4" s="495"/>
      <c r="L4" s="495"/>
      <c r="M4" s="495"/>
      <c r="N4" s="3" t="s">
        <v>37</v>
      </c>
      <c r="O4" s="4" t="str">
        <f>+'DADOS DA OBRA'!$N$22</f>
        <v>13/06/2025</v>
      </c>
      <c r="R4" s="11"/>
      <c r="S4" s="11"/>
      <c r="T4" s="12"/>
      <c r="U4" s="12"/>
    </row>
    <row r="5" spans="2:25" s="5" customFormat="1" ht="20.100000000000001" customHeight="1" x14ac:dyDescent="0.25">
      <c r="B5" s="1" t="s">
        <v>18</v>
      </c>
      <c r="C5" s="2" t="str">
        <f>'DADOS DA OBRA'!B16</f>
        <v xml:space="preserve"> RUA 22 , LT.01 - A, QUADRA 01-A</v>
      </c>
      <c r="N5" s="3" t="s">
        <v>17</v>
      </c>
      <c r="O5" s="4" t="str">
        <f>'DADOS DA OBRA'!$N$25</f>
        <v>00</v>
      </c>
    </row>
    <row r="6" spans="2:25" s="5" customFormat="1" ht="15.75" customHeight="1" x14ac:dyDescent="0.25"/>
    <row r="7" spans="2:25" s="5" customFormat="1" ht="20.100000000000001" customHeight="1" x14ac:dyDescent="0.25">
      <c r="B7" s="5" t="s">
        <v>51</v>
      </c>
      <c r="E7" s="80" t="str">
        <f>'DADOS DA OBRA'!J19</f>
        <v>FLORES DE GOIÁS</v>
      </c>
      <c r="H7" s="80"/>
      <c r="I7" s="80"/>
      <c r="J7" s="80"/>
      <c r="K7" s="80"/>
      <c r="L7" s="80"/>
      <c r="M7" s="80"/>
      <c r="N7" s="80"/>
      <c r="O7" s="80"/>
      <c r="P7" s="80"/>
      <c r="Q7" s="80"/>
      <c r="R7" s="80"/>
      <c r="S7" s="80"/>
      <c r="T7" s="80"/>
      <c r="U7" s="80"/>
      <c r="V7" s="80"/>
      <c r="W7" s="80"/>
      <c r="X7" s="80"/>
      <c r="Y7" s="80"/>
    </row>
    <row r="8" spans="2:25" ht="20.100000000000001" customHeight="1" x14ac:dyDescent="0.25">
      <c r="B8" s="5" t="s">
        <v>52</v>
      </c>
      <c r="C8" s="5"/>
      <c r="D8" s="5"/>
      <c r="E8" s="79">
        <v>1</v>
      </c>
      <c r="F8" s="68" t="s">
        <v>53</v>
      </c>
      <c r="G8" s="69">
        <v>0.03</v>
      </c>
      <c r="H8" s="69"/>
      <c r="L8" s="69"/>
      <c r="M8" s="69"/>
      <c r="N8" s="69"/>
      <c r="O8" s="69"/>
      <c r="P8" s="69"/>
      <c r="Q8" s="69"/>
      <c r="R8" s="69"/>
      <c r="S8" s="69"/>
      <c r="T8" s="69"/>
      <c r="U8" s="69"/>
      <c r="V8" s="69"/>
      <c r="W8" s="69"/>
      <c r="X8" s="69"/>
      <c r="Y8" s="69"/>
    </row>
    <row r="9" spans="2:25" ht="20.100000000000001" customHeight="1" thickBot="1" x14ac:dyDescent="0.3">
      <c r="B9" s="52"/>
      <c r="C9" s="52"/>
      <c r="D9" s="52"/>
      <c r="E9" s="52"/>
      <c r="F9" s="52"/>
      <c r="G9" s="52"/>
      <c r="H9" s="52"/>
      <c r="I9" s="52"/>
      <c r="J9" s="52"/>
      <c r="K9" s="52"/>
      <c r="L9" s="52"/>
      <c r="O9" s="34"/>
    </row>
    <row r="10" spans="2:25" s="58" customFormat="1" ht="24" customHeight="1" thickBot="1" x14ac:dyDescent="0.3">
      <c r="B10" s="23"/>
      <c r="C10" s="623" t="s">
        <v>45</v>
      </c>
      <c r="D10" s="624"/>
      <c r="E10" s="625"/>
      <c r="F10" s="629" t="s">
        <v>54</v>
      </c>
      <c r="G10" s="23"/>
      <c r="H10" s="23"/>
      <c r="I10" s="631" t="s">
        <v>55</v>
      </c>
      <c r="J10" s="632"/>
      <c r="K10" s="633"/>
      <c r="L10" s="85"/>
      <c r="M10" s="631" t="s">
        <v>69</v>
      </c>
      <c r="N10" s="632"/>
      <c r="O10" s="633"/>
    </row>
    <row r="11" spans="2:25" s="58" customFormat="1" ht="20.100000000000001" customHeight="1" thickBot="1" x14ac:dyDescent="0.3">
      <c r="B11" s="23"/>
      <c r="C11" s="626"/>
      <c r="D11" s="627"/>
      <c r="E11" s="628"/>
      <c r="F11" s="630"/>
      <c r="G11" s="61"/>
      <c r="H11" s="61"/>
      <c r="I11" s="86" t="s">
        <v>56</v>
      </c>
      <c r="J11" s="87" t="s">
        <v>57</v>
      </c>
      <c r="K11" s="88" t="s">
        <v>58</v>
      </c>
      <c r="M11" s="95">
        <v>20.34</v>
      </c>
      <c r="N11" s="96">
        <v>22.12</v>
      </c>
      <c r="O11" s="97">
        <v>25</v>
      </c>
    </row>
    <row r="12" spans="2:25" s="58" customFormat="1" ht="20.100000000000001" customHeight="1" x14ac:dyDescent="0.25">
      <c r="B12" s="59"/>
      <c r="C12" s="81" t="s">
        <v>59</v>
      </c>
      <c r="D12" s="82"/>
      <c r="E12" s="82"/>
      <c r="F12" s="83">
        <v>4</v>
      </c>
      <c r="G12" s="60"/>
      <c r="H12" s="24"/>
      <c r="I12" s="89">
        <v>3</v>
      </c>
      <c r="J12" s="90">
        <v>4</v>
      </c>
      <c r="K12" s="91">
        <v>5.5</v>
      </c>
    </row>
    <row r="13" spans="2:25" s="58" customFormat="1" ht="20.100000000000001" customHeight="1" x14ac:dyDescent="0.25">
      <c r="B13" s="59"/>
      <c r="C13" s="81" t="s">
        <v>60</v>
      </c>
      <c r="D13" s="82"/>
      <c r="E13" s="82"/>
      <c r="F13" s="83">
        <v>0.12</v>
      </c>
      <c r="G13" s="60"/>
      <c r="H13" s="24"/>
      <c r="I13" s="89">
        <v>0.8</v>
      </c>
      <c r="J13" s="90">
        <v>0.8</v>
      </c>
      <c r="K13" s="91">
        <v>1</v>
      </c>
    </row>
    <row r="14" spans="2:25" s="58" customFormat="1" ht="20.100000000000001" customHeight="1" x14ac:dyDescent="0.25">
      <c r="B14" s="59"/>
      <c r="C14" s="81" t="s">
        <v>61</v>
      </c>
      <c r="D14" s="82"/>
      <c r="E14" s="82"/>
      <c r="F14" s="83">
        <f t="shared" ref="F14:F18" si="0">I14</f>
        <v>0.97</v>
      </c>
      <c r="G14" s="60"/>
      <c r="H14" s="24"/>
      <c r="I14" s="89">
        <v>0.97</v>
      </c>
      <c r="J14" s="90">
        <v>1.27</v>
      </c>
      <c r="K14" s="91">
        <v>1.27</v>
      </c>
    </row>
    <row r="15" spans="2:25" s="58" customFormat="1" ht="20.100000000000001" customHeight="1" x14ac:dyDescent="0.25">
      <c r="B15" s="59"/>
      <c r="C15" s="81" t="s">
        <v>62</v>
      </c>
      <c r="D15" s="82"/>
      <c r="E15" s="82"/>
      <c r="F15" s="83">
        <v>1.17</v>
      </c>
      <c r="G15" s="60"/>
      <c r="H15" s="24"/>
      <c r="I15" s="89">
        <v>0.59</v>
      </c>
      <c r="J15" s="90">
        <v>1.23</v>
      </c>
      <c r="K15" s="91">
        <v>1.39</v>
      </c>
    </row>
    <row r="16" spans="2:25" s="58" customFormat="1" ht="20.100000000000001" customHeight="1" x14ac:dyDescent="0.25">
      <c r="B16" s="59"/>
      <c r="C16" s="81" t="s">
        <v>63</v>
      </c>
      <c r="D16" s="82"/>
      <c r="E16" s="82"/>
      <c r="F16" s="83">
        <v>7.4</v>
      </c>
      <c r="G16" s="60"/>
      <c r="H16" s="24"/>
      <c r="I16" s="89">
        <v>6.16</v>
      </c>
      <c r="J16" s="90">
        <v>7.4</v>
      </c>
      <c r="K16" s="91">
        <v>8.9600000000000009</v>
      </c>
    </row>
    <row r="17" spans="2:25" s="58" customFormat="1" ht="20.100000000000001" customHeight="1" x14ac:dyDescent="0.25">
      <c r="B17" s="59"/>
      <c r="C17" s="81" t="s">
        <v>64</v>
      </c>
      <c r="D17" s="82"/>
      <c r="E17" s="82"/>
      <c r="F17" s="83">
        <f t="shared" si="0"/>
        <v>0.65</v>
      </c>
      <c r="G17" s="60"/>
      <c r="H17" s="24"/>
      <c r="I17" s="89">
        <v>0.65</v>
      </c>
      <c r="J17" s="90">
        <v>0.65</v>
      </c>
      <c r="K17" s="91">
        <v>0.65</v>
      </c>
    </row>
    <row r="18" spans="2:25" s="58" customFormat="1" ht="20.100000000000001" customHeight="1" x14ac:dyDescent="0.25">
      <c r="B18" s="59"/>
      <c r="C18" s="81" t="s">
        <v>65</v>
      </c>
      <c r="D18" s="82"/>
      <c r="E18" s="82"/>
      <c r="F18" s="83">
        <f t="shared" si="0"/>
        <v>3</v>
      </c>
      <c r="G18" s="60"/>
      <c r="H18" s="24"/>
      <c r="I18" s="89">
        <v>3</v>
      </c>
      <c r="J18" s="90">
        <v>3</v>
      </c>
      <c r="K18" s="91">
        <v>3</v>
      </c>
    </row>
    <row r="19" spans="2:25" s="58" customFormat="1" ht="20.100000000000001" customHeight="1" thickBot="1" x14ac:dyDescent="0.3">
      <c r="B19" s="59"/>
      <c r="C19" s="81" t="s">
        <v>66</v>
      </c>
      <c r="D19" s="82"/>
      <c r="E19" s="82"/>
      <c r="F19" s="83">
        <v>3</v>
      </c>
      <c r="G19" s="60"/>
      <c r="H19" s="24"/>
      <c r="I19" s="92">
        <v>2</v>
      </c>
      <c r="J19" s="93">
        <v>2</v>
      </c>
      <c r="K19" s="94">
        <v>5</v>
      </c>
    </row>
    <row r="20" spans="2:25" s="58" customFormat="1" ht="20.100000000000001" customHeight="1" x14ac:dyDescent="0.25">
      <c r="B20" s="59"/>
      <c r="C20" s="81" t="s">
        <v>67</v>
      </c>
      <c r="D20" s="82"/>
      <c r="E20" s="82"/>
      <c r="F20" s="83"/>
      <c r="G20" s="60"/>
      <c r="H20" s="24"/>
      <c r="I20" s="63"/>
      <c r="J20" s="45"/>
      <c r="K20" s="24"/>
    </row>
    <row r="21" spans="2:25" s="58" customFormat="1" ht="20.100000000000001" customHeight="1" thickBot="1" x14ac:dyDescent="0.3">
      <c r="B21" s="59"/>
      <c r="C21" s="634" t="s">
        <v>68</v>
      </c>
      <c r="D21" s="635"/>
      <c r="E21" s="636"/>
      <c r="F21" s="84">
        <f>TRUNC((((((1+F12/100+F13/100+F14/100)*(1+F15/100)*(1+F16/100))/(1-(F17/100+F18/100+F19/100+F20/100)))-1)*100),2)</f>
        <v>22.32</v>
      </c>
      <c r="G21" s="64"/>
      <c r="H21" s="24"/>
      <c r="I21" s="98" t="s">
        <v>77</v>
      </c>
      <c r="J21" s="5"/>
      <c r="K21" s="5"/>
      <c r="L21" s="5"/>
      <c r="M21" s="5"/>
    </row>
    <row r="22" spans="2:25" s="58" customFormat="1" ht="20.100000000000001" customHeight="1" x14ac:dyDescent="0.25">
      <c r="B22" s="23"/>
      <c r="C22" s="7"/>
      <c r="D22" s="62"/>
      <c r="E22" s="65"/>
      <c r="F22" s="65"/>
      <c r="G22" s="65"/>
      <c r="H22" s="66"/>
      <c r="I22" s="70"/>
      <c r="J22" s="70"/>
      <c r="K22" s="70"/>
    </row>
    <row r="23" spans="2:25" s="58" customFormat="1" ht="20.100000000000001" customHeight="1" x14ac:dyDescent="0.25">
      <c r="B23" s="621" t="s">
        <v>70</v>
      </c>
      <c r="C23" s="621"/>
      <c r="D23" s="621"/>
      <c r="E23" s="621"/>
      <c r="F23" s="621"/>
      <c r="G23" s="621"/>
      <c r="H23" s="621"/>
      <c r="I23" s="621"/>
      <c r="J23" s="621"/>
      <c r="K23" s="621"/>
      <c r="L23" s="621"/>
      <c r="M23" s="621"/>
      <c r="N23" s="621"/>
      <c r="O23" s="621"/>
      <c r="P23" s="621"/>
      <c r="Q23" s="621"/>
      <c r="R23" s="621"/>
      <c r="S23" s="621"/>
      <c r="T23" s="621"/>
      <c r="U23" s="621"/>
      <c r="V23" s="621"/>
      <c r="W23" s="621"/>
      <c r="X23" s="621"/>
      <c r="Y23" s="621"/>
    </row>
    <row r="24" spans="2:25" s="58" customFormat="1" ht="14.25" customHeight="1" x14ac:dyDescent="0.25">
      <c r="B24" s="75"/>
      <c r="C24" s="75"/>
      <c r="D24" s="75"/>
      <c r="E24" s="75"/>
      <c r="F24" s="75"/>
      <c r="G24" s="75"/>
      <c r="H24" s="75"/>
      <c r="I24" s="75"/>
      <c r="J24" s="75"/>
      <c r="K24" s="75"/>
      <c r="L24" s="75"/>
      <c r="M24" s="75"/>
      <c r="N24" s="75"/>
      <c r="O24" s="75"/>
      <c r="P24" s="75"/>
      <c r="Q24" s="75"/>
      <c r="R24" s="75"/>
      <c r="S24" s="75"/>
      <c r="T24" s="75"/>
      <c r="U24" s="75"/>
      <c r="V24" s="75"/>
      <c r="W24" s="75"/>
      <c r="X24" s="75"/>
      <c r="Y24" s="75"/>
    </row>
    <row r="25" spans="2:25" s="58" customFormat="1" ht="20.100000000000001" customHeight="1" x14ac:dyDescent="0.25">
      <c r="B25" s="71" t="s">
        <v>71</v>
      </c>
      <c r="C25" s="76"/>
      <c r="D25" s="76"/>
      <c r="E25" s="76"/>
      <c r="F25" s="76"/>
      <c r="G25" s="76"/>
      <c r="H25" s="76"/>
      <c r="I25" s="76"/>
      <c r="J25" s="72"/>
      <c r="K25" s="72"/>
      <c r="L25" s="72"/>
      <c r="M25" s="77"/>
      <c r="N25" s="77"/>
      <c r="O25" s="77"/>
      <c r="P25" s="78"/>
      <c r="Q25" s="78"/>
      <c r="R25" s="78"/>
      <c r="S25" s="78"/>
      <c r="T25" s="78"/>
      <c r="U25" s="78"/>
      <c r="V25" s="78"/>
      <c r="W25" s="78"/>
      <c r="X25" s="78"/>
      <c r="Y25" s="78"/>
    </row>
    <row r="26" spans="2:25" s="58" customFormat="1" ht="20.100000000000001" customHeight="1" x14ac:dyDescent="0.25">
      <c r="B26" s="71" t="s">
        <v>72</v>
      </c>
      <c r="C26" s="72"/>
      <c r="D26" s="73"/>
      <c r="E26" s="73"/>
      <c r="F26" s="73"/>
      <c r="G26" s="73"/>
      <c r="H26" s="73"/>
      <c r="I26" s="73"/>
      <c r="J26" s="73"/>
      <c r="K26" s="74"/>
      <c r="L26" s="74"/>
      <c r="M26" s="74"/>
      <c r="N26" s="74"/>
      <c r="O26" s="74"/>
      <c r="P26" s="74"/>
      <c r="Q26" s="74"/>
      <c r="R26" s="74"/>
      <c r="S26" s="74"/>
      <c r="T26" s="74"/>
      <c r="U26" s="74"/>
      <c r="V26" s="74"/>
      <c r="W26" s="74"/>
      <c r="X26" s="74"/>
      <c r="Y26" s="5"/>
    </row>
    <row r="27" spans="2:25" s="58" customFormat="1" ht="20.100000000000001" customHeight="1" x14ac:dyDescent="0.25">
      <c r="B27" s="71" t="s">
        <v>73</v>
      </c>
      <c r="C27" s="72"/>
      <c r="D27" s="73"/>
      <c r="E27" s="73"/>
      <c r="F27" s="73"/>
      <c r="G27" s="73"/>
      <c r="H27" s="73"/>
      <c r="I27" s="73"/>
      <c r="J27" s="73"/>
      <c r="K27" s="74"/>
      <c r="L27" s="74"/>
      <c r="M27" s="74"/>
      <c r="N27" s="74"/>
      <c r="O27" s="74"/>
      <c r="P27" s="74"/>
      <c r="Q27" s="74"/>
      <c r="R27" s="74"/>
      <c r="S27" s="74"/>
      <c r="T27" s="74"/>
      <c r="U27" s="74"/>
      <c r="V27" s="74"/>
      <c r="W27" s="74"/>
      <c r="X27" s="74"/>
      <c r="Y27" s="5"/>
    </row>
    <row r="28" spans="2:25" s="58" customFormat="1" ht="20.100000000000001" customHeight="1" x14ac:dyDescent="0.25">
      <c r="B28" s="71" t="s">
        <v>74</v>
      </c>
      <c r="C28" s="76"/>
      <c r="D28" s="76"/>
      <c r="E28" s="76"/>
      <c r="F28" s="76"/>
      <c r="G28" s="76"/>
      <c r="H28" s="76"/>
      <c r="I28" s="76"/>
      <c r="J28" s="72"/>
      <c r="K28" s="72"/>
      <c r="L28" s="72"/>
      <c r="M28" s="77"/>
      <c r="N28" s="77"/>
      <c r="O28" s="77"/>
      <c r="P28" s="78"/>
      <c r="Q28" s="78"/>
      <c r="R28" s="78"/>
      <c r="S28" s="78"/>
      <c r="T28" s="78"/>
      <c r="U28" s="78"/>
      <c r="V28" s="78"/>
      <c r="W28" s="78"/>
      <c r="X28" s="78"/>
      <c r="Y28" s="78"/>
    </row>
    <row r="29" spans="2:25" s="58" customFormat="1" ht="20.100000000000001" customHeight="1" x14ac:dyDescent="0.25">
      <c r="B29" s="71" t="s">
        <v>75</v>
      </c>
      <c r="C29" s="72"/>
      <c r="D29" s="73"/>
      <c r="E29" s="73"/>
      <c r="F29" s="73"/>
      <c r="G29" s="73"/>
      <c r="H29" s="73"/>
      <c r="I29" s="73"/>
      <c r="J29" s="73"/>
      <c r="K29" s="74"/>
      <c r="L29" s="74"/>
      <c r="M29" s="74"/>
      <c r="N29" s="74"/>
      <c r="O29" s="74"/>
      <c r="P29" s="74"/>
      <c r="Q29" s="74"/>
      <c r="R29" s="74"/>
      <c r="S29" s="74"/>
      <c r="T29" s="74"/>
      <c r="U29" s="74"/>
      <c r="V29" s="74"/>
      <c r="W29" s="74"/>
      <c r="X29" s="74"/>
      <c r="Y29" s="5"/>
    </row>
    <row r="30" spans="2:25" s="58" customFormat="1" ht="20.100000000000001" customHeight="1" x14ac:dyDescent="0.25">
      <c r="B30" s="71" t="s">
        <v>76</v>
      </c>
      <c r="C30" s="72"/>
      <c r="D30" s="73"/>
      <c r="E30" s="73"/>
      <c r="F30" s="73"/>
      <c r="G30" s="73"/>
      <c r="H30" s="73"/>
      <c r="I30" s="73"/>
      <c r="J30" s="73"/>
      <c r="K30" s="74"/>
      <c r="L30" s="74"/>
      <c r="M30" s="74"/>
      <c r="N30" s="74"/>
      <c r="O30" s="74"/>
      <c r="P30" s="74"/>
      <c r="Q30" s="74"/>
      <c r="R30" s="74"/>
      <c r="S30" s="74"/>
      <c r="T30" s="74"/>
      <c r="U30" s="74"/>
      <c r="V30" s="74"/>
      <c r="W30" s="74"/>
      <c r="X30" s="74"/>
      <c r="Y30" s="5"/>
    </row>
  </sheetData>
  <mergeCells count="8">
    <mergeCell ref="B23:Y23"/>
    <mergeCell ref="B1:P2"/>
    <mergeCell ref="C10:E11"/>
    <mergeCell ref="F10:F11"/>
    <mergeCell ref="I10:K10"/>
    <mergeCell ref="M10:O10"/>
    <mergeCell ref="C21:E21"/>
    <mergeCell ref="C4:M4"/>
  </mergeCells>
  <conditionalFormatting sqref="E7 Q7:Y7">
    <cfRule type="cellIs" dxfId="7" priority="2" stopIfTrue="1" operator="equal">
      <formula>0</formula>
    </cfRule>
  </conditionalFormatting>
  <conditionalFormatting sqref="F12:F18">
    <cfRule type="cellIs" dxfId="6" priority="1" stopIfTrue="1" operator="equal">
      <formula>0</formula>
    </cfRule>
  </conditionalFormatting>
  <printOptions horizontalCentered="1"/>
  <pageMargins left="0.51181102362204722" right="0.51181102362204722" top="0.78740157480314965" bottom="0.78740157480314965" header="0.31496062992125984" footer="0.39370078740157483"/>
  <pageSetup paperSize="9" scale="83" orientation="landscape" r:id="rId1"/>
  <headerFooter>
    <oddHeader>&amp;L&amp;G</oddHeader>
    <oddFooter>&amp;L&amp;"Arial Narrow,Normal"&amp;10&amp;A
&amp;F&amp;R&amp;"Arial Narrow,Normal"&amp;10&amp;P de &amp;N</oddFooter>
  </headerFooter>
  <colBreaks count="1" manualBreakCount="1">
    <brk id="17" max="1048575" man="1"/>
  </colBreaks>
  <drawing r:id="rId2"/>
  <legacyDrawingHF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943608-9C04-4BDD-933D-2D2E8DB3B373}">
  <dimension ref="B1:Y30"/>
  <sheetViews>
    <sheetView showGridLines="0" showZeros="0" view="pageBreakPreview" zoomScaleNormal="100" zoomScaleSheetLayoutView="100" workbookViewId="0">
      <selection activeCell="B1" sqref="B1:P2"/>
    </sheetView>
  </sheetViews>
  <sheetFormatPr defaultColWidth="9.140625" defaultRowHeight="13.5" x14ac:dyDescent="0.25"/>
  <cols>
    <col min="1" max="1" width="1.7109375" style="34" customWidth="1"/>
    <col min="2" max="2" width="9.140625" style="34" customWidth="1"/>
    <col min="3" max="3" width="11" style="34" customWidth="1"/>
    <col min="4" max="4" width="9.7109375" style="34" bestFit="1" customWidth="1"/>
    <col min="5" max="14" width="10.7109375" style="34" customWidth="1"/>
    <col min="15" max="15" width="10.7109375" style="36" customWidth="1"/>
    <col min="16" max="16" width="1.7109375" style="34" customWidth="1"/>
    <col min="17" max="17" width="9.140625" style="34" customWidth="1"/>
    <col min="18" max="16384" width="9.140625" style="34"/>
  </cols>
  <sheetData>
    <row r="1" spans="2:25" s="25" customFormat="1" ht="20.100000000000001" customHeight="1" x14ac:dyDescent="0.25">
      <c r="B1" s="489" t="s">
        <v>80</v>
      </c>
      <c r="C1" s="622"/>
      <c r="D1" s="622"/>
      <c r="E1" s="622"/>
      <c r="F1" s="622"/>
      <c r="G1" s="622"/>
      <c r="H1" s="622"/>
      <c r="I1" s="622"/>
      <c r="J1" s="622"/>
      <c r="K1" s="622"/>
      <c r="L1" s="622"/>
      <c r="M1" s="622"/>
      <c r="N1" s="622"/>
      <c r="O1" s="622"/>
      <c r="P1" s="622"/>
    </row>
    <row r="2" spans="2:25" s="25" customFormat="1" ht="20.100000000000001" customHeight="1" x14ac:dyDescent="0.25">
      <c r="B2" s="622"/>
      <c r="C2" s="622"/>
      <c r="D2" s="622"/>
      <c r="E2" s="622"/>
      <c r="F2" s="622"/>
      <c r="G2" s="622"/>
      <c r="H2" s="622"/>
      <c r="I2" s="622"/>
      <c r="J2" s="622"/>
      <c r="K2" s="622"/>
      <c r="L2" s="622"/>
      <c r="M2" s="622"/>
      <c r="N2" s="622"/>
      <c r="O2" s="622"/>
      <c r="P2" s="622"/>
    </row>
    <row r="3" spans="2:25" s="25" customFormat="1" ht="15" customHeight="1" x14ac:dyDescent="0.25"/>
    <row r="4" spans="2:25" s="5" customFormat="1" ht="24.95" customHeight="1" x14ac:dyDescent="0.25">
      <c r="B4" s="1" t="s">
        <v>16</v>
      </c>
      <c r="C4" s="495" t="str">
        <f>'ORÇAMENTO RESUMO (SD)'!C3</f>
        <v>CONSTRUÇÃO NOVA FÁBRICA SEAPA (AGROINDÚSTRIA DE POLPA DE FRUTAS)</v>
      </c>
      <c r="D4" s="495"/>
      <c r="E4" s="495"/>
      <c r="F4" s="495"/>
      <c r="G4" s="495"/>
      <c r="H4" s="495"/>
      <c r="I4" s="495"/>
      <c r="J4" s="495"/>
      <c r="K4" s="495"/>
      <c r="L4" s="495"/>
      <c r="M4" s="495"/>
      <c r="N4" s="3" t="s">
        <v>37</v>
      </c>
      <c r="O4" s="4" t="str">
        <f>+'DADOS DA OBRA'!$N$22</f>
        <v>13/06/2025</v>
      </c>
      <c r="R4" s="11"/>
      <c r="S4" s="11"/>
      <c r="T4" s="12"/>
      <c r="U4" s="12"/>
    </row>
    <row r="5" spans="2:25" s="5" customFormat="1" ht="20.100000000000001" customHeight="1" x14ac:dyDescent="0.25">
      <c r="B5" s="1" t="s">
        <v>18</v>
      </c>
      <c r="C5" s="2" t="str">
        <f>'DADOS DA OBRA'!B16</f>
        <v xml:space="preserve"> RUA 22 , LT.01 - A, QUADRA 01-A</v>
      </c>
      <c r="N5" s="3" t="s">
        <v>17</v>
      </c>
      <c r="O5" s="4" t="str">
        <f>'DADOS DA OBRA'!$N$25</f>
        <v>00</v>
      </c>
    </row>
    <row r="6" spans="2:25" s="5" customFormat="1" ht="15" customHeight="1" x14ac:dyDescent="0.25"/>
    <row r="7" spans="2:25" s="5" customFormat="1" ht="20.100000000000001" customHeight="1" x14ac:dyDescent="0.25">
      <c r="B7" s="5" t="s">
        <v>51</v>
      </c>
      <c r="E7" s="80" t="str">
        <f>'DADOS DA OBRA'!J19</f>
        <v>FLORES DE GOIÁS</v>
      </c>
      <c r="H7" s="80"/>
      <c r="I7" s="80"/>
      <c r="J7" s="80"/>
      <c r="K7" s="80"/>
      <c r="L7" s="80"/>
      <c r="M7" s="80"/>
      <c r="N7" s="80"/>
      <c r="O7" s="80"/>
      <c r="P7" s="80"/>
      <c r="Q7" s="80"/>
      <c r="R7" s="80"/>
      <c r="S7" s="80"/>
      <c r="T7" s="80"/>
      <c r="U7" s="80"/>
      <c r="V7" s="80"/>
      <c r="W7" s="80"/>
      <c r="X7" s="80"/>
      <c r="Y7" s="80"/>
    </row>
    <row r="8" spans="2:25" ht="20.100000000000001" customHeight="1" x14ac:dyDescent="0.25">
      <c r="B8" s="5" t="s">
        <v>52</v>
      </c>
      <c r="C8" s="5"/>
      <c r="D8" s="5"/>
      <c r="E8" s="79">
        <v>1</v>
      </c>
      <c r="F8" s="68" t="s">
        <v>53</v>
      </c>
      <c r="G8" s="69">
        <v>0.03</v>
      </c>
      <c r="H8" s="69"/>
      <c r="L8" s="69"/>
      <c r="M8" s="69"/>
      <c r="N8" s="69"/>
      <c r="O8" s="69"/>
      <c r="P8" s="69"/>
      <c r="Q8" s="69"/>
      <c r="R8" s="69"/>
      <c r="S8" s="69"/>
      <c r="T8" s="69"/>
      <c r="U8" s="69"/>
      <c r="V8" s="69"/>
      <c r="W8" s="69"/>
      <c r="X8" s="69"/>
      <c r="Y8" s="69"/>
    </row>
    <row r="9" spans="2:25" ht="20.100000000000001" customHeight="1" thickBot="1" x14ac:dyDescent="0.3">
      <c r="B9" s="52"/>
      <c r="C9" s="52"/>
      <c r="D9" s="52"/>
      <c r="E9" s="52"/>
      <c r="F9" s="52"/>
      <c r="G9" s="52"/>
      <c r="H9" s="52"/>
      <c r="I9" s="52"/>
      <c r="J9" s="52"/>
      <c r="K9" s="52"/>
      <c r="L9" s="52"/>
      <c r="O9" s="34"/>
    </row>
    <row r="10" spans="2:25" s="58" customFormat="1" ht="24" customHeight="1" thickBot="1" x14ac:dyDescent="0.3">
      <c r="B10" s="23"/>
      <c r="C10" s="623" t="s">
        <v>45</v>
      </c>
      <c r="D10" s="624"/>
      <c r="E10" s="625"/>
      <c r="F10" s="629" t="s">
        <v>54</v>
      </c>
      <c r="G10" s="23"/>
      <c r="H10" s="23"/>
      <c r="I10" s="631" t="s">
        <v>55</v>
      </c>
      <c r="J10" s="632"/>
      <c r="K10" s="633"/>
      <c r="L10" s="85"/>
      <c r="M10" s="631" t="s">
        <v>69</v>
      </c>
      <c r="N10" s="632"/>
      <c r="O10" s="633"/>
    </row>
    <row r="11" spans="2:25" s="58" customFormat="1" ht="20.100000000000001" customHeight="1" thickBot="1" x14ac:dyDescent="0.3">
      <c r="B11" s="23"/>
      <c r="C11" s="626"/>
      <c r="D11" s="627"/>
      <c r="E11" s="628"/>
      <c r="F11" s="630"/>
      <c r="G11" s="61"/>
      <c r="H11" s="61"/>
      <c r="I11" s="86" t="s">
        <v>56</v>
      </c>
      <c r="J11" s="87" t="s">
        <v>57</v>
      </c>
      <c r="K11" s="88" t="s">
        <v>58</v>
      </c>
      <c r="M11" s="95">
        <v>11.1</v>
      </c>
      <c r="N11" s="96">
        <v>14.02</v>
      </c>
      <c r="O11" s="97">
        <v>16.8</v>
      </c>
    </row>
    <row r="12" spans="2:25" s="58" customFormat="1" ht="20.100000000000001" customHeight="1" x14ac:dyDescent="0.25">
      <c r="B12" s="59"/>
      <c r="C12" s="81" t="s">
        <v>59</v>
      </c>
      <c r="D12" s="82"/>
      <c r="E12" s="82"/>
      <c r="F12" s="83">
        <v>3.45</v>
      </c>
      <c r="G12" s="60"/>
      <c r="H12" s="24"/>
      <c r="I12" s="89">
        <v>1.5</v>
      </c>
      <c r="J12" s="90">
        <v>3.45</v>
      </c>
      <c r="K12" s="91">
        <v>4.49</v>
      </c>
    </row>
    <row r="13" spans="2:25" s="58" customFormat="1" ht="20.100000000000001" customHeight="1" x14ac:dyDescent="0.25">
      <c r="B13" s="59"/>
      <c r="C13" s="81" t="s">
        <v>60</v>
      </c>
      <c r="D13" s="82"/>
      <c r="E13" s="82"/>
      <c r="F13" s="83">
        <v>0.06</v>
      </c>
      <c r="G13" s="60"/>
      <c r="H13" s="24"/>
      <c r="I13" s="89">
        <v>0.3</v>
      </c>
      <c r="J13" s="90">
        <v>0.48</v>
      </c>
      <c r="K13" s="91">
        <v>0.82</v>
      </c>
    </row>
    <row r="14" spans="2:25" s="58" customFormat="1" ht="20.100000000000001" customHeight="1" x14ac:dyDescent="0.25">
      <c r="B14" s="59"/>
      <c r="C14" s="81" t="s">
        <v>61</v>
      </c>
      <c r="D14" s="82"/>
      <c r="E14" s="82"/>
      <c r="F14" s="83">
        <f t="shared" ref="F14:F18" si="0">I14</f>
        <v>0.56000000000000005</v>
      </c>
      <c r="G14" s="60"/>
      <c r="H14" s="24"/>
      <c r="I14" s="89">
        <v>0.56000000000000005</v>
      </c>
      <c r="J14" s="90">
        <v>0.85</v>
      </c>
      <c r="K14" s="91">
        <v>0.89</v>
      </c>
    </row>
    <row r="15" spans="2:25" s="58" customFormat="1" ht="20.100000000000001" customHeight="1" x14ac:dyDescent="0.25">
      <c r="B15" s="59"/>
      <c r="C15" s="81" t="s">
        <v>62</v>
      </c>
      <c r="D15" s="82"/>
      <c r="E15" s="82"/>
      <c r="F15" s="83">
        <v>1.17</v>
      </c>
      <c r="G15" s="60"/>
      <c r="H15" s="24"/>
      <c r="I15" s="89">
        <v>0.85</v>
      </c>
      <c r="J15" s="90">
        <v>0.85</v>
      </c>
      <c r="K15" s="91">
        <v>1.1100000000000001</v>
      </c>
    </row>
    <row r="16" spans="2:25" s="58" customFormat="1" ht="20.100000000000001" customHeight="1" x14ac:dyDescent="0.25">
      <c r="B16" s="59"/>
      <c r="C16" s="81" t="s">
        <v>63</v>
      </c>
      <c r="D16" s="82"/>
      <c r="E16" s="82"/>
      <c r="F16" s="83">
        <v>4.8</v>
      </c>
      <c r="G16" s="60"/>
      <c r="H16" s="24"/>
      <c r="I16" s="89">
        <v>3.5</v>
      </c>
      <c r="J16" s="90">
        <v>5.1100000000000003</v>
      </c>
      <c r="K16" s="91">
        <v>6.22</v>
      </c>
    </row>
    <row r="17" spans="2:25" s="58" customFormat="1" ht="20.100000000000001" customHeight="1" x14ac:dyDescent="0.25">
      <c r="B17" s="59"/>
      <c r="C17" s="81" t="s">
        <v>64</v>
      </c>
      <c r="D17" s="82"/>
      <c r="E17" s="82"/>
      <c r="F17" s="83">
        <f t="shared" si="0"/>
        <v>0.65</v>
      </c>
      <c r="G17" s="60"/>
      <c r="H17" s="24"/>
      <c r="I17" s="89">
        <v>0.65</v>
      </c>
      <c r="J17" s="90">
        <v>0.65</v>
      </c>
      <c r="K17" s="91">
        <v>0.65</v>
      </c>
    </row>
    <row r="18" spans="2:25" s="58" customFormat="1" ht="20.100000000000001" customHeight="1" x14ac:dyDescent="0.25">
      <c r="B18" s="59"/>
      <c r="C18" s="81" t="s">
        <v>65</v>
      </c>
      <c r="D18" s="82"/>
      <c r="E18" s="82"/>
      <c r="F18" s="83">
        <f t="shared" si="0"/>
        <v>3</v>
      </c>
      <c r="G18" s="60"/>
      <c r="H18" s="24"/>
      <c r="I18" s="89">
        <v>3</v>
      </c>
      <c r="J18" s="90">
        <v>3</v>
      </c>
      <c r="K18" s="91">
        <v>3</v>
      </c>
    </row>
    <row r="19" spans="2:25" s="58" customFormat="1" ht="20.100000000000001" customHeight="1" thickBot="1" x14ac:dyDescent="0.3">
      <c r="B19" s="59"/>
      <c r="C19" s="81" t="s">
        <v>66</v>
      </c>
      <c r="D19" s="82"/>
      <c r="E19" s="82"/>
      <c r="F19" s="83">
        <v>3</v>
      </c>
      <c r="G19" s="60"/>
      <c r="H19" s="24"/>
      <c r="I19" s="92">
        <v>2</v>
      </c>
      <c r="J19" s="93">
        <v>2</v>
      </c>
      <c r="K19" s="94">
        <v>5</v>
      </c>
    </row>
    <row r="20" spans="2:25" s="58" customFormat="1" ht="20.100000000000001" customHeight="1" x14ac:dyDescent="0.25">
      <c r="B20" s="59"/>
      <c r="C20" s="81" t="s">
        <v>67</v>
      </c>
      <c r="D20" s="82"/>
      <c r="E20" s="82"/>
      <c r="F20" s="83"/>
      <c r="G20" s="60"/>
      <c r="H20" s="24"/>
      <c r="I20" s="63"/>
      <c r="J20" s="45"/>
      <c r="K20" s="24"/>
    </row>
    <row r="21" spans="2:25" s="58" customFormat="1" ht="20.100000000000001" customHeight="1" thickBot="1" x14ac:dyDescent="0.3">
      <c r="B21" s="59"/>
      <c r="C21" s="634" t="s">
        <v>68</v>
      </c>
      <c r="D21" s="635"/>
      <c r="E21" s="636"/>
      <c r="F21" s="84">
        <f>TRUNC((((((1+F12/100+F13/100+F14/100)*(1+F15/100)*(1+F16/100))/(1-(F17/100+F18/100+F19/100+F20/100)))-1)*100),2)</f>
        <v>18.2</v>
      </c>
      <c r="G21" s="64"/>
      <c r="H21" s="24"/>
      <c r="I21" s="98" t="s">
        <v>77</v>
      </c>
      <c r="J21" s="5"/>
      <c r="K21" s="5"/>
      <c r="L21" s="5"/>
      <c r="M21" s="5"/>
    </row>
    <row r="22" spans="2:25" s="58" customFormat="1" ht="20.100000000000001" customHeight="1" x14ac:dyDescent="0.25">
      <c r="B22" s="23"/>
      <c r="C22" s="7"/>
      <c r="D22" s="62"/>
      <c r="E22" s="65"/>
      <c r="F22" s="65"/>
      <c r="G22" s="65"/>
      <c r="H22" s="66"/>
      <c r="I22" s="70"/>
      <c r="J22" s="70"/>
      <c r="K22" s="70"/>
    </row>
    <row r="23" spans="2:25" s="58" customFormat="1" ht="20.100000000000001" customHeight="1" x14ac:dyDescent="0.25">
      <c r="B23" s="621" t="s">
        <v>70</v>
      </c>
      <c r="C23" s="621"/>
      <c r="D23" s="621"/>
      <c r="E23" s="621"/>
      <c r="F23" s="621"/>
      <c r="G23" s="621"/>
      <c r="H23" s="621"/>
      <c r="I23" s="621"/>
      <c r="J23" s="621"/>
      <c r="K23" s="621"/>
      <c r="L23" s="621"/>
      <c r="M23" s="621"/>
      <c r="N23" s="621"/>
      <c r="O23" s="621"/>
      <c r="P23" s="621"/>
      <c r="Q23" s="621"/>
      <c r="R23" s="621"/>
      <c r="S23" s="621"/>
      <c r="T23" s="621"/>
      <c r="U23" s="621"/>
      <c r="V23" s="621"/>
      <c r="W23" s="621"/>
      <c r="X23" s="621"/>
      <c r="Y23" s="621"/>
    </row>
    <row r="24" spans="2:25" s="58" customFormat="1" ht="15" customHeight="1" x14ac:dyDescent="0.25">
      <c r="B24" s="75"/>
      <c r="C24" s="75"/>
      <c r="D24" s="75"/>
      <c r="E24" s="75"/>
      <c r="F24" s="75"/>
      <c r="G24" s="75"/>
      <c r="H24" s="75"/>
      <c r="I24" s="75"/>
      <c r="J24" s="75"/>
      <c r="K24" s="75"/>
      <c r="L24" s="75"/>
      <c r="M24" s="75"/>
      <c r="N24" s="75"/>
      <c r="O24" s="75"/>
      <c r="P24" s="75"/>
      <c r="Q24" s="75"/>
      <c r="R24" s="75"/>
      <c r="S24" s="75"/>
      <c r="T24" s="75"/>
      <c r="U24" s="75"/>
      <c r="V24" s="75"/>
      <c r="W24" s="75"/>
      <c r="X24" s="75"/>
      <c r="Y24" s="75"/>
    </row>
    <row r="25" spans="2:25" s="58" customFormat="1" ht="20.100000000000001" customHeight="1" x14ac:dyDescent="0.25">
      <c r="B25" s="71" t="s">
        <v>71</v>
      </c>
      <c r="C25" s="76"/>
      <c r="D25" s="76"/>
      <c r="E25" s="76"/>
      <c r="F25" s="76"/>
      <c r="G25" s="76"/>
      <c r="H25" s="76"/>
      <c r="I25" s="76"/>
      <c r="J25" s="72"/>
      <c r="K25" s="72"/>
      <c r="L25" s="72"/>
      <c r="M25" s="77"/>
      <c r="N25" s="77"/>
      <c r="O25" s="77"/>
      <c r="P25" s="78"/>
      <c r="Q25" s="78"/>
      <c r="R25" s="78"/>
      <c r="S25" s="78"/>
      <c r="T25" s="78"/>
      <c r="U25" s="78"/>
      <c r="V25" s="78"/>
      <c r="W25" s="78"/>
      <c r="X25" s="78"/>
      <c r="Y25" s="78"/>
    </row>
    <row r="26" spans="2:25" s="58" customFormat="1" ht="20.100000000000001" customHeight="1" x14ac:dyDescent="0.25">
      <c r="B26" s="71" t="s">
        <v>72</v>
      </c>
      <c r="C26" s="72"/>
      <c r="D26" s="73"/>
      <c r="E26" s="73"/>
      <c r="F26" s="73"/>
      <c r="G26" s="73"/>
      <c r="H26" s="73"/>
      <c r="I26" s="73"/>
      <c r="J26" s="73"/>
      <c r="K26" s="74"/>
      <c r="L26" s="74"/>
      <c r="M26" s="74"/>
      <c r="N26" s="74"/>
      <c r="O26" s="74"/>
      <c r="P26" s="74"/>
      <c r="Q26" s="74"/>
      <c r="R26" s="74"/>
      <c r="S26" s="74"/>
      <c r="T26" s="74"/>
      <c r="U26" s="74"/>
      <c r="V26" s="74"/>
      <c r="W26" s="74"/>
      <c r="X26" s="74"/>
      <c r="Y26" s="5"/>
    </row>
    <row r="27" spans="2:25" s="58" customFormat="1" ht="20.100000000000001" customHeight="1" x14ac:dyDescent="0.25">
      <c r="B27" s="71" t="s">
        <v>73</v>
      </c>
      <c r="C27" s="72"/>
      <c r="D27" s="73"/>
      <c r="E27" s="73"/>
      <c r="F27" s="73"/>
      <c r="G27" s="73"/>
      <c r="H27" s="73"/>
      <c r="I27" s="73"/>
      <c r="J27" s="73"/>
      <c r="K27" s="74"/>
      <c r="L27" s="74"/>
      <c r="M27" s="74"/>
      <c r="N27" s="74"/>
      <c r="O27" s="74"/>
      <c r="P27" s="74"/>
      <c r="Q27" s="74"/>
      <c r="R27" s="74"/>
      <c r="S27" s="74"/>
      <c r="T27" s="74"/>
      <c r="U27" s="74"/>
      <c r="V27" s="74"/>
      <c r="W27" s="74"/>
      <c r="X27" s="74"/>
      <c r="Y27" s="5"/>
    </row>
    <row r="28" spans="2:25" s="58" customFormat="1" ht="20.100000000000001" customHeight="1" x14ac:dyDescent="0.25">
      <c r="B28" s="71" t="s">
        <v>74</v>
      </c>
      <c r="C28" s="76"/>
      <c r="D28" s="76"/>
      <c r="E28" s="76"/>
      <c r="F28" s="76"/>
      <c r="G28" s="76"/>
      <c r="H28" s="76"/>
      <c r="I28" s="76"/>
      <c r="J28" s="72"/>
      <c r="K28" s="72"/>
      <c r="L28" s="72"/>
      <c r="M28" s="77"/>
      <c r="N28" s="77"/>
      <c r="O28" s="77"/>
      <c r="P28" s="78"/>
      <c r="Q28" s="78"/>
      <c r="R28" s="78"/>
      <c r="S28" s="78"/>
      <c r="T28" s="78"/>
      <c r="U28" s="78"/>
      <c r="V28" s="78"/>
      <c r="W28" s="78"/>
      <c r="X28" s="78"/>
      <c r="Y28" s="78"/>
    </row>
    <row r="29" spans="2:25" s="58" customFormat="1" ht="20.100000000000001" customHeight="1" x14ac:dyDescent="0.25">
      <c r="B29" s="71" t="s">
        <v>75</v>
      </c>
      <c r="C29" s="72"/>
      <c r="D29" s="73"/>
      <c r="E29" s="73"/>
      <c r="F29" s="73"/>
      <c r="G29" s="73"/>
      <c r="H29" s="73"/>
      <c r="I29" s="73"/>
      <c r="J29" s="73"/>
      <c r="K29" s="74"/>
      <c r="L29" s="74"/>
      <c r="M29" s="74"/>
      <c r="N29" s="74"/>
      <c r="O29" s="74"/>
      <c r="P29" s="74"/>
      <c r="Q29" s="74"/>
      <c r="R29" s="74"/>
      <c r="S29" s="74"/>
      <c r="T29" s="74"/>
      <c r="U29" s="74"/>
      <c r="V29" s="74"/>
      <c r="W29" s="74"/>
      <c r="X29" s="74"/>
      <c r="Y29" s="5"/>
    </row>
    <row r="30" spans="2:25" s="58" customFormat="1" ht="20.100000000000001" customHeight="1" x14ac:dyDescent="0.25">
      <c r="B30" s="71" t="s">
        <v>76</v>
      </c>
      <c r="C30" s="72"/>
      <c r="D30" s="73"/>
      <c r="E30" s="73"/>
      <c r="F30" s="73"/>
      <c r="G30" s="73"/>
      <c r="H30" s="73"/>
      <c r="I30" s="73"/>
      <c r="J30" s="73"/>
      <c r="K30" s="74"/>
      <c r="L30" s="74"/>
      <c r="M30" s="74"/>
      <c r="N30" s="74"/>
      <c r="O30" s="74"/>
      <c r="P30" s="74"/>
      <c r="Q30" s="74"/>
      <c r="R30" s="74"/>
      <c r="S30" s="74"/>
      <c r="T30" s="74"/>
      <c r="U30" s="74"/>
      <c r="V30" s="74"/>
      <c r="W30" s="74"/>
      <c r="X30" s="74"/>
      <c r="Y30" s="5"/>
    </row>
  </sheetData>
  <mergeCells count="8">
    <mergeCell ref="B23:Y23"/>
    <mergeCell ref="B1:P2"/>
    <mergeCell ref="C10:E11"/>
    <mergeCell ref="F10:F11"/>
    <mergeCell ref="I10:K10"/>
    <mergeCell ref="M10:O10"/>
    <mergeCell ref="C21:E21"/>
    <mergeCell ref="C4:M4"/>
  </mergeCells>
  <conditionalFormatting sqref="E7 Q7:Y7">
    <cfRule type="cellIs" dxfId="5" priority="2" stopIfTrue="1" operator="equal">
      <formula>0</formula>
    </cfRule>
  </conditionalFormatting>
  <conditionalFormatting sqref="F12:F18">
    <cfRule type="cellIs" dxfId="4" priority="1" stopIfTrue="1" operator="equal">
      <formula>0</formula>
    </cfRule>
  </conditionalFormatting>
  <printOptions horizontalCentered="1"/>
  <pageMargins left="0.51181102362204722" right="0.51181102362204722" top="0.78740157480314965" bottom="0.78740157480314965" header="0.31496062992125984" footer="0.39370078740157483"/>
  <pageSetup paperSize="9" scale="83" orientation="landscape" r:id="rId1"/>
  <headerFooter>
    <oddHeader>&amp;L&amp;G</oddHeader>
    <oddFooter>&amp;L&amp;"Arial Narrow,Normal"&amp;10&amp;A
&amp;F&amp;R&amp;"Arial Narrow,Normal"&amp;10&amp;P de &amp;N</oddFooter>
  </headerFooter>
  <colBreaks count="1" manualBreakCount="1">
    <brk id="17" max="1048575" man="1"/>
  </colBreaks>
  <drawing r:id="rId2"/>
  <legacyDrawingHF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37C182-4B42-4ADD-9F41-711A359D8635}">
  <dimension ref="B1:K95"/>
  <sheetViews>
    <sheetView showGridLines="0" view="pageBreakPreview" zoomScaleNormal="85" zoomScaleSheetLayoutView="100" workbookViewId="0">
      <selection activeCell="C16" sqref="C16"/>
    </sheetView>
  </sheetViews>
  <sheetFormatPr defaultRowHeight="12.75" x14ac:dyDescent="0.25"/>
  <cols>
    <col min="1" max="1" width="1.7109375" style="15" customWidth="1"/>
    <col min="2" max="2" width="9" style="15" customWidth="1"/>
    <col min="3" max="3" width="91.7109375" style="15" customWidth="1"/>
    <col min="4" max="4" width="11.7109375" style="15" customWidth="1"/>
    <col min="5" max="5" width="14.28515625" style="15" customWidth="1"/>
    <col min="6" max="6" width="11.85546875" style="151" customWidth="1"/>
    <col min="7" max="7" width="11.7109375" style="151" customWidth="1"/>
    <col min="8" max="8" width="1.7109375" style="15" customWidth="1"/>
    <col min="9" max="16384" width="9.140625" style="15"/>
  </cols>
  <sheetData>
    <row r="1" spans="2:11" s="102" customFormat="1" ht="29.25" customHeight="1" x14ac:dyDescent="0.25">
      <c r="B1" s="489" t="s">
        <v>171</v>
      </c>
      <c r="C1" s="489"/>
      <c r="D1" s="489"/>
      <c r="E1" s="489"/>
      <c r="F1" s="489"/>
      <c r="G1" s="489"/>
      <c r="H1" s="113"/>
      <c r="I1" s="113"/>
      <c r="J1" s="113"/>
      <c r="K1" s="49"/>
    </row>
    <row r="2" spans="2:11" s="102" customFormat="1" ht="9.9499999999999993" customHeight="1" x14ac:dyDescent="0.25">
      <c r="C2" s="49"/>
      <c r="D2" s="49"/>
      <c r="E2" s="49"/>
      <c r="F2" s="26"/>
      <c r="G2" s="49"/>
      <c r="H2" s="49"/>
      <c r="I2" s="49"/>
      <c r="J2" s="49"/>
      <c r="K2" s="49"/>
    </row>
    <row r="3" spans="2:11" s="103" customFormat="1" ht="24.95" customHeight="1" x14ac:dyDescent="0.25">
      <c r="B3" s="225" t="s">
        <v>16</v>
      </c>
      <c r="C3" s="511" t="str">
        <f>'ORÇAMENTO RESUMO (SD)'!C3</f>
        <v>CONSTRUÇÃO NOVA FÁBRICA SEAPA (AGROINDÚSTRIA DE POLPA DE FRUTAS)</v>
      </c>
      <c r="D3" s="511"/>
      <c r="E3" s="511"/>
      <c r="F3" s="227" t="s">
        <v>37</v>
      </c>
      <c r="G3" s="231" t="str">
        <f>'DADOS DA OBRA'!$N$22</f>
        <v>13/06/2025</v>
      </c>
      <c r="H3" s="106"/>
      <c r="K3" s="106"/>
    </row>
    <row r="4" spans="2:11" s="103" customFormat="1" ht="15" customHeight="1" x14ac:dyDescent="0.25">
      <c r="B4" s="225" t="s">
        <v>18</v>
      </c>
      <c r="C4" s="230" t="str">
        <f>'ORÇAMENTO RESUMO (SD)'!C4</f>
        <v xml:space="preserve"> RUA 22 , LT.01 - A, QUADRA 01-A</v>
      </c>
      <c r="D4" s="232"/>
      <c r="E4" s="232"/>
      <c r="F4" s="227" t="s">
        <v>17</v>
      </c>
      <c r="G4" s="231" t="str">
        <f>'DADOS DA OBRA'!$N$25</f>
        <v>00</v>
      </c>
    </row>
    <row r="5" spans="2:11" s="103" customFormat="1" ht="15" customHeight="1" x14ac:dyDescent="0.25">
      <c r="B5" s="104"/>
      <c r="C5" s="105"/>
      <c r="D5" s="107"/>
      <c r="E5" s="108"/>
      <c r="F5" s="107"/>
      <c r="G5" s="109"/>
    </row>
    <row r="6" spans="2:11" s="110" customFormat="1" ht="6.95" customHeight="1" thickBot="1" x14ac:dyDescent="0.3">
      <c r="D6" s="37"/>
      <c r="J6" s="111"/>
      <c r="K6" s="112"/>
    </row>
    <row r="7" spans="2:11" ht="14.25" customHeight="1" x14ac:dyDescent="0.25">
      <c r="B7" s="645" t="s">
        <v>25</v>
      </c>
      <c r="C7" s="646" t="s">
        <v>124</v>
      </c>
      <c r="D7" s="648" t="s">
        <v>125</v>
      </c>
      <c r="E7" s="648"/>
      <c r="F7" s="649" t="s">
        <v>126</v>
      </c>
      <c r="G7" s="650"/>
    </row>
    <row r="8" spans="2:11" ht="24.95" customHeight="1" thickBot="1" x14ac:dyDescent="0.3">
      <c r="B8" s="643"/>
      <c r="C8" s="647"/>
      <c r="D8" s="138" t="s">
        <v>127</v>
      </c>
      <c r="E8" s="138" t="s">
        <v>128</v>
      </c>
      <c r="F8" s="138" t="s">
        <v>127</v>
      </c>
      <c r="G8" s="139" t="s">
        <v>128</v>
      </c>
    </row>
    <row r="9" spans="2:11" x14ac:dyDescent="0.25">
      <c r="B9" s="637" t="s">
        <v>129</v>
      </c>
      <c r="C9" s="638"/>
      <c r="D9" s="638"/>
      <c r="E9" s="638"/>
      <c r="F9" s="638"/>
      <c r="G9" s="639"/>
    </row>
    <row r="10" spans="2:11" x14ac:dyDescent="0.25">
      <c r="B10" s="140" t="s">
        <v>130</v>
      </c>
      <c r="C10" s="141" t="s">
        <v>131</v>
      </c>
      <c r="D10" s="142">
        <v>0.05</v>
      </c>
      <c r="E10" s="142">
        <v>0.05</v>
      </c>
      <c r="F10" s="142">
        <v>0.2</v>
      </c>
      <c r="G10" s="143">
        <v>0.2</v>
      </c>
    </row>
    <row r="11" spans="2:11" x14ac:dyDescent="0.25">
      <c r="B11" s="140" t="s">
        <v>132</v>
      </c>
      <c r="C11" s="141" t="s">
        <v>144</v>
      </c>
      <c r="D11" s="142">
        <v>0.08</v>
      </c>
      <c r="E11" s="142">
        <v>0.08</v>
      </c>
      <c r="F11" s="142">
        <v>0.08</v>
      </c>
      <c r="G11" s="142">
        <v>0.08</v>
      </c>
    </row>
    <row r="12" spans="2:11" x14ac:dyDescent="0.25">
      <c r="B12" s="140" t="s">
        <v>134</v>
      </c>
      <c r="C12" s="141" t="s">
        <v>133</v>
      </c>
      <c r="D12" s="142">
        <v>1.4999999999999999E-2</v>
      </c>
      <c r="E12" s="142">
        <v>1.4999999999999999E-2</v>
      </c>
      <c r="F12" s="142">
        <v>1.4999999999999999E-2</v>
      </c>
      <c r="G12" s="142">
        <v>1.4999999999999999E-2</v>
      </c>
    </row>
    <row r="13" spans="2:11" x14ac:dyDescent="0.25">
      <c r="B13" s="140" t="s">
        <v>136</v>
      </c>
      <c r="C13" s="141" t="s">
        <v>135</v>
      </c>
      <c r="D13" s="142">
        <v>0.01</v>
      </c>
      <c r="E13" s="142">
        <v>0.01</v>
      </c>
      <c r="F13" s="142">
        <v>0.01</v>
      </c>
      <c r="G13" s="142">
        <v>0.01</v>
      </c>
    </row>
    <row r="14" spans="2:11" x14ac:dyDescent="0.25">
      <c r="B14" s="140" t="s">
        <v>138</v>
      </c>
      <c r="C14" s="141" t="s">
        <v>137</v>
      </c>
      <c r="D14" s="142">
        <v>2E-3</v>
      </c>
      <c r="E14" s="142">
        <v>2E-3</v>
      </c>
      <c r="F14" s="142">
        <v>2E-3</v>
      </c>
      <c r="G14" s="142">
        <v>2E-3</v>
      </c>
    </row>
    <row r="15" spans="2:11" x14ac:dyDescent="0.25">
      <c r="B15" s="140" t="s">
        <v>140</v>
      </c>
      <c r="C15" s="141" t="s">
        <v>141</v>
      </c>
      <c r="D15" s="142">
        <v>2.5000000000000001E-2</v>
      </c>
      <c r="E15" s="142">
        <v>2.5000000000000001E-2</v>
      </c>
      <c r="F15" s="142">
        <v>2.5000000000000001E-2</v>
      </c>
      <c r="G15" s="142">
        <v>2.5000000000000001E-2</v>
      </c>
    </row>
    <row r="16" spans="2:11" x14ac:dyDescent="0.25">
      <c r="B16" s="140" t="s">
        <v>142</v>
      </c>
      <c r="C16" s="141" t="s">
        <v>209</v>
      </c>
      <c r="D16" s="142">
        <v>0.03</v>
      </c>
      <c r="E16" s="142">
        <v>0.03</v>
      </c>
      <c r="F16" s="142">
        <v>0.03</v>
      </c>
      <c r="G16" s="142">
        <v>0.03</v>
      </c>
    </row>
    <row r="17" spans="2:7" x14ac:dyDescent="0.25">
      <c r="B17" s="140" t="s">
        <v>143</v>
      </c>
      <c r="C17" s="141" t="s">
        <v>139</v>
      </c>
      <c r="D17" s="142">
        <v>6.0000000000000001E-3</v>
      </c>
      <c r="E17" s="142">
        <v>6.0000000000000001E-3</v>
      </c>
      <c r="F17" s="142">
        <v>6.0000000000000001E-3</v>
      </c>
      <c r="G17" s="142">
        <v>6.0000000000000001E-3</v>
      </c>
    </row>
    <row r="18" spans="2:7" x14ac:dyDescent="0.25">
      <c r="B18" s="140" t="s">
        <v>145</v>
      </c>
      <c r="C18" s="141" t="s">
        <v>146</v>
      </c>
      <c r="D18" s="142">
        <v>0.01</v>
      </c>
      <c r="E18" s="142">
        <v>0.01</v>
      </c>
      <c r="F18" s="142">
        <v>0.01</v>
      </c>
      <c r="G18" s="142">
        <v>0.01</v>
      </c>
    </row>
    <row r="19" spans="2:7" x14ac:dyDescent="0.25">
      <c r="B19" s="144" t="s">
        <v>46</v>
      </c>
      <c r="C19" s="145" t="s">
        <v>40</v>
      </c>
      <c r="D19" s="146">
        <f>SUM(D10:D18)</f>
        <v>0.22800000000000004</v>
      </c>
      <c r="E19" s="146">
        <f t="shared" ref="E19:G19" si="0">SUM(E10:E18)</f>
        <v>0.22800000000000004</v>
      </c>
      <c r="F19" s="146">
        <f t="shared" si="0"/>
        <v>0.37800000000000011</v>
      </c>
      <c r="G19" s="147">
        <f t="shared" si="0"/>
        <v>0.37800000000000011</v>
      </c>
    </row>
    <row r="20" spans="2:7" x14ac:dyDescent="0.25">
      <c r="B20" s="640" t="s">
        <v>147</v>
      </c>
      <c r="C20" s="641"/>
      <c r="D20" s="641"/>
      <c r="E20" s="641"/>
      <c r="F20" s="641"/>
      <c r="G20" s="642"/>
    </row>
    <row r="21" spans="2:7" x14ac:dyDescent="0.25">
      <c r="B21" s="140" t="s">
        <v>48</v>
      </c>
      <c r="C21" s="141" t="s">
        <v>148</v>
      </c>
      <c r="D21" s="142">
        <v>0.18160000000000001</v>
      </c>
      <c r="E21" s="142" t="s">
        <v>149</v>
      </c>
      <c r="F21" s="142">
        <v>0.18160000000000001</v>
      </c>
      <c r="G21" s="148" t="s">
        <v>149</v>
      </c>
    </row>
    <row r="22" spans="2:7" x14ac:dyDescent="0.25">
      <c r="B22" s="140" t="s">
        <v>42</v>
      </c>
      <c r="C22" s="141" t="s">
        <v>150</v>
      </c>
      <c r="D22" s="142">
        <v>4.1700000000000001E-2</v>
      </c>
      <c r="E22" s="142" t="s">
        <v>149</v>
      </c>
      <c r="F22" s="142">
        <v>4.1700000000000001E-2</v>
      </c>
      <c r="G22" s="148" t="s">
        <v>149</v>
      </c>
    </row>
    <row r="23" spans="2:7" x14ac:dyDescent="0.25">
      <c r="B23" s="140" t="s">
        <v>43</v>
      </c>
      <c r="C23" s="141" t="s">
        <v>210</v>
      </c>
      <c r="D23" s="142">
        <v>9.4000000000000004E-3</v>
      </c>
      <c r="E23" s="142">
        <v>7.0000000000000001E-3</v>
      </c>
      <c r="F23" s="142">
        <v>9.4000000000000004E-3</v>
      </c>
      <c r="G23" s="143">
        <v>7.0000000000000001E-3</v>
      </c>
    </row>
    <row r="24" spans="2:7" x14ac:dyDescent="0.25">
      <c r="B24" s="140" t="s">
        <v>44</v>
      </c>
      <c r="C24" s="141" t="s">
        <v>211</v>
      </c>
      <c r="D24" s="142">
        <v>5.0000000000000001E-4</v>
      </c>
      <c r="E24" s="142">
        <v>4.0000000000000002E-4</v>
      </c>
      <c r="F24" s="142">
        <v>5.0000000000000001E-4</v>
      </c>
      <c r="G24" s="143">
        <v>4.0000000000000002E-4</v>
      </c>
    </row>
    <row r="25" spans="2:7" x14ac:dyDescent="0.25">
      <c r="B25" s="140" t="s">
        <v>151</v>
      </c>
      <c r="C25" s="141" t="s">
        <v>152</v>
      </c>
      <c r="D25" s="142">
        <v>5.9999999999999995E-4</v>
      </c>
      <c r="E25" s="142">
        <v>5.0000000000000001E-4</v>
      </c>
      <c r="F25" s="142">
        <v>5.9999999999999995E-4</v>
      </c>
      <c r="G25" s="143">
        <v>5.0000000000000001E-4</v>
      </c>
    </row>
    <row r="26" spans="2:7" x14ac:dyDescent="0.25">
      <c r="B26" s="140" t="s">
        <v>153</v>
      </c>
      <c r="C26" s="141" t="s">
        <v>154</v>
      </c>
      <c r="D26" s="142">
        <v>7.4999999999999997E-3</v>
      </c>
      <c r="E26" s="142">
        <v>5.5999999999999999E-3</v>
      </c>
      <c r="F26" s="142">
        <v>7.4999999999999997E-3</v>
      </c>
      <c r="G26" s="143">
        <v>5.5999999999999999E-3</v>
      </c>
    </row>
    <row r="27" spans="2:7" x14ac:dyDescent="0.25">
      <c r="B27" s="140" t="s">
        <v>155</v>
      </c>
      <c r="C27" s="141" t="s">
        <v>212</v>
      </c>
      <c r="D27" s="142">
        <v>0.11899999999999999</v>
      </c>
      <c r="E27" s="142">
        <v>8.8800000000000004E-2</v>
      </c>
      <c r="F27" s="142">
        <v>0.11899999999999999</v>
      </c>
      <c r="G27" s="143">
        <v>8.8800000000000004E-2</v>
      </c>
    </row>
    <row r="28" spans="2:7" x14ac:dyDescent="0.25">
      <c r="B28" s="140" t="s">
        <v>156</v>
      </c>
      <c r="C28" s="141" t="s">
        <v>213</v>
      </c>
      <c r="D28" s="142">
        <v>1E-4</v>
      </c>
      <c r="E28" s="142">
        <v>1E-4</v>
      </c>
      <c r="F28" s="142">
        <v>1E-4</v>
      </c>
      <c r="G28" s="143">
        <v>1E-4</v>
      </c>
    </row>
    <row r="29" spans="2:7" x14ac:dyDescent="0.25">
      <c r="B29" s="140" t="s">
        <v>157</v>
      </c>
      <c r="C29" s="141" t="s">
        <v>214</v>
      </c>
      <c r="D29" s="142">
        <v>0.11169999999999999</v>
      </c>
      <c r="E29" s="142">
        <v>8.3299999999999999E-2</v>
      </c>
      <c r="F29" s="142">
        <v>0.11169999999999999</v>
      </c>
      <c r="G29" s="143">
        <v>8.3299999999999999E-2</v>
      </c>
    </row>
    <row r="30" spans="2:7" x14ac:dyDescent="0.25">
      <c r="B30" s="144" t="s">
        <v>47</v>
      </c>
      <c r="C30" s="145" t="s">
        <v>40</v>
      </c>
      <c r="D30" s="146">
        <f>SUM(D21:D29)</f>
        <v>0.47209999999999996</v>
      </c>
      <c r="E30" s="146">
        <f>SUM(E21:E29)</f>
        <v>0.1857</v>
      </c>
      <c r="F30" s="146">
        <f>SUM(F21:F29)</f>
        <v>0.47209999999999996</v>
      </c>
      <c r="G30" s="147">
        <f>SUM(G21:G29)</f>
        <v>0.1857</v>
      </c>
    </row>
    <row r="31" spans="2:7" x14ac:dyDescent="0.25">
      <c r="B31" s="640" t="s">
        <v>158</v>
      </c>
      <c r="C31" s="641"/>
      <c r="D31" s="641"/>
      <c r="E31" s="641"/>
      <c r="F31" s="641"/>
      <c r="G31" s="642"/>
    </row>
    <row r="32" spans="2:7" x14ac:dyDescent="0.25">
      <c r="B32" s="140" t="s">
        <v>159</v>
      </c>
      <c r="C32" s="141" t="s">
        <v>160</v>
      </c>
      <c r="D32" s="142">
        <v>6.9800000000000001E-2</v>
      </c>
      <c r="E32" s="142">
        <v>5.1999999999999998E-2</v>
      </c>
      <c r="F32" s="142">
        <v>6.9800000000000001E-2</v>
      </c>
      <c r="G32" s="143">
        <v>5.1999999999999998E-2</v>
      </c>
    </row>
    <row r="33" spans="2:7" x14ac:dyDescent="0.25">
      <c r="B33" s="140" t="s">
        <v>161</v>
      </c>
      <c r="C33" s="141" t="s">
        <v>162</v>
      </c>
      <c r="D33" s="142">
        <v>1.6000000000000001E-3</v>
      </c>
      <c r="E33" s="142">
        <v>1.1999999999999999E-3</v>
      </c>
      <c r="F33" s="142">
        <v>1.6000000000000001E-3</v>
      </c>
      <c r="G33" s="143">
        <v>1.1999999999999999E-3</v>
      </c>
    </row>
    <row r="34" spans="2:7" x14ac:dyDescent="0.25">
      <c r="B34" s="140" t="s">
        <v>163</v>
      </c>
      <c r="C34" s="141" t="s">
        <v>215</v>
      </c>
      <c r="D34" s="142">
        <v>2.35E-2</v>
      </c>
      <c r="E34" s="142">
        <v>1.7399999999999999E-2</v>
      </c>
      <c r="F34" s="142">
        <v>2.35E-2</v>
      </c>
      <c r="G34" s="143">
        <v>1.7399999999999999E-2</v>
      </c>
    </row>
    <row r="35" spans="2:7" x14ac:dyDescent="0.25">
      <c r="B35" s="140" t="s">
        <v>164</v>
      </c>
      <c r="C35" s="141" t="s">
        <v>216</v>
      </c>
      <c r="D35" s="142">
        <v>3.8100000000000002E-2</v>
      </c>
      <c r="E35" s="142">
        <v>2.8299999999999999E-2</v>
      </c>
      <c r="F35" s="142">
        <v>3.8100000000000002E-2</v>
      </c>
      <c r="G35" s="143">
        <v>2.8299999999999999E-2</v>
      </c>
    </row>
    <row r="36" spans="2:7" x14ac:dyDescent="0.25">
      <c r="B36" s="140" t="s">
        <v>165</v>
      </c>
      <c r="C36" s="141" t="s">
        <v>166</v>
      </c>
      <c r="D36" s="142">
        <v>5.8999999999999999E-3</v>
      </c>
      <c r="E36" s="142">
        <v>4.4000000000000003E-3</v>
      </c>
      <c r="F36" s="142">
        <v>5.8999999999999999E-3</v>
      </c>
      <c r="G36" s="143">
        <v>4.4000000000000003E-3</v>
      </c>
    </row>
    <row r="37" spans="2:7" x14ac:dyDescent="0.25">
      <c r="B37" s="144" t="s">
        <v>102</v>
      </c>
      <c r="C37" s="145" t="s">
        <v>40</v>
      </c>
      <c r="D37" s="146">
        <f>SUM(D32:D36)</f>
        <v>0.1389</v>
      </c>
      <c r="E37" s="146">
        <f t="shared" ref="E37:G37" si="1">SUM(E32:E36)</f>
        <v>0.10329999999999999</v>
      </c>
      <c r="F37" s="146">
        <f t="shared" si="1"/>
        <v>0.1389</v>
      </c>
      <c r="G37" s="147">
        <f t="shared" si="1"/>
        <v>0.10329999999999999</v>
      </c>
    </row>
    <row r="38" spans="2:7" x14ac:dyDescent="0.25">
      <c r="B38" s="640" t="s">
        <v>167</v>
      </c>
      <c r="C38" s="641"/>
      <c r="D38" s="641"/>
      <c r="E38" s="641"/>
      <c r="F38" s="641"/>
      <c r="G38" s="642"/>
    </row>
    <row r="39" spans="2:7" x14ac:dyDescent="0.25">
      <c r="B39" s="140" t="s">
        <v>168</v>
      </c>
      <c r="C39" s="141" t="s">
        <v>217</v>
      </c>
      <c r="D39" s="142">
        <v>0.1021</v>
      </c>
      <c r="E39" s="142">
        <v>3.8199999999999998E-2</v>
      </c>
      <c r="F39" s="142">
        <v>0.17849999999999999</v>
      </c>
      <c r="G39" s="143">
        <v>7.0199999999999999E-2</v>
      </c>
    </row>
    <row r="40" spans="2:7" x14ac:dyDescent="0.25">
      <c r="B40" s="140" t="s">
        <v>169</v>
      </c>
      <c r="C40" s="141" t="s">
        <v>218</v>
      </c>
      <c r="D40" s="142">
        <v>4.0000000000000002E-4</v>
      </c>
      <c r="E40" s="142">
        <v>2.9999999999999997E-4</v>
      </c>
      <c r="F40" s="142">
        <v>5.9999999999999995E-4</v>
      </c>
      <c r="G40" s="143">
        <v>5.0000000000000001E-4</v>
      </c>
    </row>
    <row r="41" spans="2:7" x14ac:dyDescent="0.25">
      <c r="B41" s="140" t="s">
        <v>219</v>
      </c>
      <c r="C41" s="141" t="s">
        <v>220</v>
      </c>
      <c r="D41" s="142">
        <v>5.5999999999999999E-3</v>
      </c>
      <c r="E41" s="142">
        <v>4.1999999999999997E-3</v>
      </c>
      <c r="F41" s="142">
        <v>5.5999999999999999E-3</v>
      </c>
      <c r="G41" s="143">
        <v>4.1999999999999997E-3</v>
      </c>
    </row>
    <row r="42" spans="2:7" x14ac:dyDescent="0.25">
      <c r="B42" s="144" t="s">
        <v>101</v>
      </c>
      <c r="C42" s="145" t="s">
        <v>40</v>
      </c>
      <c r="D42" s="146">
        <f>SUM(D39:D41)</f>
        <v>0.10809999999999999</v>
      </c>
      <c r="E42" s="146">
        <f>SUM(E39:E41)</f>
        <v>4.2700000000000002E-2</v>
      </c>
      <c r="F42" s="146">
        <f>SUM(F39:F41)</f>
        <v>0.18469999999999998</v>
      </c>
      <c r="G42" s="147">
        <f>SUM(G39:G41)</f>
        <v>7.4899999999999994E-2</v>
      </c>
    </row>
    <row r="43" spans="2:7" ht="13.5" thickBot="1" x14ac:dyDescent="0.3">
      <c r="B43" s="643" t="s">
        <v>170</v>
      </c>
      <c r="C43" s="644"/>
      <c r="D43" s="149">
        <f>SUM(D42,D37,D30,D19)</f>
        <v>0.94710000000000005</v>
      </c>
      <c r="E43" s="149">
        <f>SUM(E42,E37,E30,E19)</f>
        <v>0.55970000000000009</v>
      </c>
      <c r="F43" s="149">
        <f>SUM(F42,F37,F30,F19)</f>
        <v>1.1737000000000002</v>
      </c>
      <c r="G43" s="150">
        <f>SUM(G42,G37,G30,G19)</f>
        <v>0.74190000000000011</v>
      </c>
    </row>
    <row r="44" spans="2:7" ht="24.95" customHeight="1" x14ac:dyDescent="0.25">
      <c r="B44" s="15" t="s">
        <v>4928</v>
      </c>
    </row>
    <row r="45" spans="2:7" ht="24.95" customHeight="1" x14ac:dyDescent="0.25"/>
    <row r="46" spans="2:7" ht="24.95" customHeight="1" x14ac:dyDescent="0.25"/>
    <row r="47" spans="2:7" ht="24.95" customHeight="1" x14ac:dyDescent="0.25"/>
    <row r="48" spans="2:7" ht="24.95" customHeight="1" x14ac:dyDescent="0.25"/>
    <row r="49" ht="24.95" customHeight="1" x14ac:dyDescent="0.25"/>
    <row r="50" ht="24.95" customHeight="1" x14ac:dyDescent="0.25"/>
    <row r="51" ht="24.95" customHeight="1" x14ac:dyDescent="0.25"/>
    <row r="52" ht="24.95" customHeight="1" x14ac:dyDescent="0.25"/>
    <row r="53" ht="24.95" customHeight="1" x14ac:dyDescent="0.25"/>
    <row r="54" ht="24.95" customHeight="1" x14ac:dyDescent="0.25"/>
    <row r="55" ht="24.95" customHeight="1" x14ac:dyDescent="0.25"/>
    <row r="56" ht="24.95" customHeight="1" x14ac:dyDescent="0.25"/>
    <row r="57" ht="24.95" customHeight="1" x14ac:dyDescent="0.25"/>
    <row r="58" ht="24.95" customHeight="1" x14ac:dyDescent="0.25"/>
    <row r="59" ht="24.95" customHeight="1" x14ac:dyDescent="0.25"/>
    <row r="60" ht="24.95" customHeight="1" x14ac:dyDescent="0.25"/>
    <row r="61" ht="24.95" customHeight="1" x14ac:dyDescent="0.25"/>
    <row r="62" ht="24.95" customHeight="1" x14ac:dyDescent="0.25"/>
    <row r="63" ht="24.95" customHeight="1" x14ac:dyDescent="0.25"/>
    <row r="64" ht="24.95" customHeight="1" x14ac:dyDescent="0.25"/>
    <row r="65" ht="24.95" customHeight="1" x14ac:dyDescent="0.25"/>
    <row r="66" ht="24.95" customHeight="1" x14ac:dyDescent="0.25"/>
    <row r="67" ht="24.95" customHeight="1" x14ac:dyDescent="0.25"/>
    <row r="68" ht="24.95" customHeight="1" x14ac:dyDescent="0.25"/>
    <row r="69" ht="24.95" customHeight="1" x14ac:dyDescent="0.25"/>
    <row r="70" ht="24.95" customHeight="1" x14ac:dyDescent="0.25"/>
    <row r="71" ht="24.95" customHeight="1" x14ac:dyDescent="0.25"/>
    <row r="72" ht="24.95" customHeight="1" x14ac:dyDescent="0.25"/>
    <row r="73" ht="24.95" customHeight="1" x14ac:dyDescent="0.25"/>
    <row r="74" ht="24.95" customHeight="1" x14ac:dyDescent="0.25"/>
    <row r="75" ht="24.95" customHeight="1" x14ac:dyDescent="0.25"/>
    <row r="76" ht="24.95" customHeight="1" x14ac:dyDescent="0.25"/>
    <row r="77" ht="24.95" customHeight="1" x14ac:dyDescent="0.25"/>
    <row r="78" ht="24.95" customHeight="1" x14ac:dyDescent="0.25"/>
    <row r="79" ht="24.95" customHeight="1" x14ac:dyDescent="0.25"/>
    <row r="80" ht="24.95" customHeight="1" x14ac:dyDescent="0.25"/>
    <row r="81" ht="24.95" customHeight="1" x14ac:dyDescent="0.25"/>
    <row r="82" ht="24.95" customHeight="1" x14ac:dyDescent="0.25"/>
    <row r="83" ht="24.95" customHeight="1" x14ac:dyDescent="0.25"/>
    <row r="84" ht="24.95" customHeight="1" x14ac:dyDescent="0.25"/>
    <row r="85" ht="24.95" customHeight="1" x14ac:dyDescent="0.25"/>
    <row r="86" ht="24.95" customHeight="1" x14ac:dyDescent="0.25"/>
    <row r="87" ht="24.95" customHeight="1" x14ac:dyDescent="0.25"/>
    <row r="88" ht="24.95" customHeight="1" x14ac:dyDescent="0.25"/>
    <row r="89" ht="24.95" customHeight="1" x14ac:dyDescent="0.25"/>
    <row r="90" ht="24.95" customHeight="1" x14ac:dyDescent="0.25"/>
    <row r="91" ht="24.95" customHeight="1" x14ac:dyDescent="0.25"/>
    <row r="92" ht="24.95" customHeight="1" x14ac:dyDescent="0.25"/>
    <row r="93" ht="24.95" customHeight="1" x14ac:dyDescent="0.25"/>
    <row r="94" ht="24.95" customHeight="1" x14ac:dyDescent="0.25"/>
    <row r="95" ht="24.95" customHeight="1" x14ac:dyDescent="0.25"/>
  </sheetData>
  <mergeCells count="11">
    <mergeCell ref="B1:G1"/>
    <mergeCell ref="B7:B8"/>
    <mergeCell ref="C7:C8"/>
    <mergeCell ref="D7:E7"/>
    <mergeCell ref="F7:G7"/>
    <mergeCell ref="C3:E3"/>
    <mergeCell ref="B9:G9"/>
    <mergeCell ref="B20:G20"/>
    <mergeCell ref="B31:G31"/>
    <mergeCell ref="B38:G38"/>
    <mergeCell ref="B43:C43"/>
  </mergeCells>
  <printOptions horizontalCentered="1"/>
  <pageMargins left="0.51181102362204722" right="0.51181102362204722" top="0.98425196850393704" bottom="0.78740157480314965" header="0.31496062992125984" footer="0.31496062992125984"/>
  <pageSetup paperSize="9" scale="77" orientation="landscape" r:id="rId1"/>
  <headerFooter>
    <oddHeader>&amp;L&amp;G</oddHeader>
    <oddFooter>&amp;L&amp;"Arial Narrow,Normal"&amp;10&amp;A
&amp;F&amp;R&amp;"Arial Narrow,Normal"&amp;10Página &amp;P de &amp;N</oddFooter>
  </headerFooter>
  <colBreaks count="1" manualBreakCount="1">
    <brk id="21" max="1048575" man="1"/>
  </colBreaks>
  <legacyDrawingHF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D8F309-E481-4FA6-8959-4BF99EE16EF3}">
  <dimension ref="B1:U27"/>
  <sheetViews>
    <sheetView showGridLines="0" showZeros="0" view="pageBreakPreview" zoomScale="85" zoomScaleNormal="100" zoomScaleSheetLayoutView="85" workbookViewId="0">
      <selection activeCell="C12" sqref="C12:N13"/>
    </sheetView>
  </sheetViews>
  <sheetFormatPr defaultColWidth="9.140625" defaultRowHeight="13.5" x14ac:dyDescent="0.25"/>
  <cols>
    <col min="1" max="1" width="1.7109375" style="34" customWidth="1"/>
    <col min="2" max="2" width="9.140625" style="34" customWidth="1"/>
    <col min="3" max="3" width="11" style="34" customWidth="1"/>
    <col min="4" max="4" width="9.7109375" style="34" bestFit="1" customWidth="1"/>
    <col min="5" max="14" width="10.7109375" style="34" customWidth="1"/>
    <col min="15" max="15" width="10.7109375" style="36" customWidth="1"/>
    <col min="16" max="16" width="1.7109375" style="34" customWidth="1"/>
    <col min="17" max="17" width="9.140625" style="34" customWidth="1"/>
    <col min="18" max="16384" width="9.140625" style="34"/>
  </cols>
  <sheetData>
    <row r="1" spans="2:21" s="25" customFormat="1" ht="20.100000000000001" customHeight="1" x14ac:dyDescent="0.25">
      <c r="B1" s="466"/>
      <c r="C1" s="466"/>
      <c r="D1" s="466"/>
      <c r="E1" s="466"/>
      <c r="F1" s="466"/>
      <c r="G1" s="466"/>
      <c r="H1" s="466"/>
      <c r="I1" s="466"/>
      <c r="J1" s="466"/>
      <c r="K1" s="466"/>
      <c r="L1" s="466"/>
      <c r="M1" s="466"/>
      <c r="N1" s="466"/>
      <c r="O1" s="466"/>
      <c r="P1" s="466"/>
    </row>
    <row r="2" spans="2:21" s="25" customFormat="1" ht="20.100000000000001" customHeight="1" x14ac:dyDescent="0.25">
      <c r="B2" s="466"/>
      <c r="C2" s="466"/>
      <c r="D2" s="466"/>
      <c r="E2" s="466"/>
      <c r="F2" s="466"/>
      <c r="G2" s="466"/>
      <c r="H2" s="466"/>
      <c r="I2" s="466"/>
      <c r="J2" s="466"/>
      <c r="K2" s="466"/>
      <c r="L2" s="466"/>
      <c r="M2" s="466"/>
      <c r="N2" s="466"/>
      <c r="O2" s="466"/>
      <c r="P2" s="466"/>
    </row>
    <row r="3" spans="2:21" s="25" customFormat="1" ht="20.100000000000001" customHeight="1" x14ac:dyDescent="0.25"/>
    <row r="4" spans="2:21" s="5" customFormat="1" ht="20.100000000000001" customHeight="1" x14ac:dyDescent="0.25">
      <c r="B4" s="1"/>
      <c r="C4" s="2"/>
      <c r="E4" s="2"/>
      <c r="F4" s="2"/>
      <c r="G4" s="2"/>
      <c r="H4" s="2"/>
      <c r="I4" s="2"/>
      <c r="J4" s="2"/>
      <c r="K4" s="2"/>
      <c r="L4" s="2"/>
      <c r="N4" s="3"/>
      <c r="O4" s="4"/>
      <c r="R4" s="11"/>
      <c r="S4" s="11"/>
      <c r="T4" s="12"/>
      <c r="U4" s="12"/>
    </row>
    <row r="5" spans="2:21" s="5" customFormat="1" ht="20.100000000000001" customHeight="1" x14ac:dyDescent="0.25">
      <c r="B5" s="1"/>
      <c r="C5" s="2"/>
      <c r="N5" s="3"/>
      <c r="O5" s="4"/>
    </row>
    <row r="6" spans="2:21" s="5" customFormat="1" ht="20.100000000000001" customHeight="1" x14ac:dyDescent="0.25"/>
    <row r="7" spans="2:21" s="5" customFormat="1" ht="20.100000000000001" customHeight="1" x14ac:dyDescent="0.25">
      <c r="B7" s="1"/>
      <c r="C7" s="13"/>
      <c r="N7" s="3"/>
      <c r="O7" s="22"/>
    </row>
    <row r="8" spans="2:21" s="23" customFormat="1" ht="20.100000000000001" customHeight="1" x14ac:dyDescent="0.25">
      <c r="B8" s="18"/>
      <c r="C8" s="19"/>
      <c r="D8" s="8"/>
      <c r="E8" s="8"/>
      <c r="F8" s="8"/>
      <c r="G8" s="9"/>
      <c r="H8" s="9"/>
      <c r="I8" s="9"/>
      <c r="J8" s="9"/>
      <c r="K8" s="8"/>
      <c r="M8" s="9"/>
      <c r="N8" s="9"/>
    </row>
    <row r="9" spans="2:21" ht="20.100000000000001" customHeight="1" x14ac:dyDescent="0.25">
      <c r="B9" s="52"/>
      <c r="O9" s="35"/>
    </row>
    <row r="10" spans="2:21" ht="20.100000000000001" customHeight="1" x14ac:dyDescent="0.25">
      <c r="B10" s="52"/>
      <c r="O10" s="35"/>
    </row>
    <row r="11" spans="2:21" ht="20.100000000000001" customHeight="1" x14ac:dyDescent="0.25">
      <c r="B11" s="52"/>
      <c r="C11" s="52"/>
      <c r="D11" s="55"/>
      <c r="E11" s="54"/>
      <c r="F11" s="52"/>
      <c r="G11" s="52"/>
      <c r="H11" s="52"/>
      <c r="I11" s="52"/>
      <c r="J11" s="52"/>
      <c r="K11" s="52"/>
      <c r="L11" s="55"/>
      <c r="M11" s="54"/>
      <c r="N11" s="52"/>
      <c r="O11" s="35"/>
    </row>
    <row r="12" spans="2:21" ht="20.100000000000001" customHeight="1" x14ac:dyDescent="0.25">
      <c r="B12" s="52"/>
      <c r="C12" s="484" t="s">
        <v>100</v>
      </c>
      <c r="D12" s="484"/>
      <c r="E12" s="484"/>
      <c r="F12" s="484"/>
      <c r="G12" s="484"/>
      <c r="H12" s="484"/>
      <c r="I12" s="484"/>
      <c r="J12" s="484"/>
      <c r="K12" s="484"/>
      <c r="L12" s="484"/>
      <c r="M12" s="484"/>
      <c r="N12" s="484"/>
      <c r="O12" s="35"/>
    </row>
    <row r="13" spans="2:21" ht="20.100000000000001" customHeight="1" x14ac:dyDescent="0.25">
      <c r="B13" s="52"/>
      <c r="C13" s="484"/>
      <c r="D13" s="484"/>
      <c r="E13" s="484"/>
      <c r="F13" s="484"/>
      <c r="G13" s="484"/>
      <c r="H13" s="484"/>
      <c r="I13" s="484"/>
      <c r="J13" s="484"/>
      <c r="K13" s="484"/>
      <c r="L13" s="484"/>
      <c r="M13" s="484"/>
      <c r="N13" s="484"/>
      <c r="O13" s="35"/>
    </row>
    <row r="14" spans="2:21" ht="20.100000000000001" customHeight="1" x14ac:dyDescent="0.25">
      <c r="B14" s="52"/>
      <c r="C14" s="52"/>
      <c r="D14" s="55"/>
      <c r="E14" s="54"/>
      <c r="F14" s="52"/>
      <c r="G14" s="52"/>
      <c r="H14" s="52"/>
      <c r="I14" s="52"/>
      <c r="J14" s="52"/>
      <c r="K14" s="52"/>
      <c r="L14" s="55"/>
      <c r="M14" s="54"/>
      <c r="N14" s="52"/>
      <c r="O14" s="35"/>
    </row>
    <row r="15" spans="2:21" ht="20.100000000000001" customHeight="1" x14ac:dyDescent="0.25">
      <c r="B15" s="52"/>
      <c r="C15" s="51"/>
      <c r="D15" s="56"/>
      <c r="E15" s="57"/>
      <c r="F15" s="51"/>
      <c r="G15" s="52"/>
      <c r="H15" s="52"/>
      <c r="I15" s="52"/>
      <c r="J15" s="52"/>
      <c r="K15" s="51"/>
      <c r="L15" s="56"/>
      <c r="M15" s="57"/>
      <c r="N15" s="51"/>
      <c r="O15" s="35"/>
    </row>
    <row r="16" spans="2:21" s="23" customFormat="1" ht="20.100000000000001" customHeight="1" x14ac:dyDescent="0.25">
      <c r="B16" s="18"/>
      <c r="C16" s="19"/>
      <c r="D16" s="8"/>
      <c r="E16" s="8"/>
      <c r="F16" s="8"/>
      <c r="G16" s="9"/>
      <c r="H16" s="9"/>
      <c r="I16" s="9"/>
      <c r="J16" s="9"/>
      <c r="K16" s="8"/>
      <c r="M16" s="9"/>
      <c r="N16" s="9"/>
    </row>
    <row r="17" spans="2:15" ht="20.100000000000001" customHeight="1" x14ac:dyDescent="0.25">
      <c r="B17" s="52"/>
      <c r="C17" s="53"/>
      <c r="D17" s="52"/>
      <c r="E17" s="52"/>
      <c r="F17" s="52"/>
      <c r="G17" s="52"/>
      <c r="H17" s="52"/>
      <c r="I17" s="52"/>
      <c r="J17" s="52"/>
      <c r="K17" s="46"/>
      <c r="L17" s="52"/>
      <c r="M17" s="52"/>
      <c r="N17" s="52"/>
      <c r="O17" s="35"/>
    </row>
    <row r="18" spans="2:15" ht="20.100000000000001" customHeight="1" x14ac:dyDescent="0.25">
      <c r="B18" s="52"/>
      <c r="C18" s="52"/>
      <c r="D18" s="55"/>
      <c r="E18" s="54"/>
      <c r="F18" s="52"/>
      <c r="G18" s="52"/>
      <c r="H18" s="52"/>
      <c r="I18" s="52"/>
      <c r="J18" s="52"/>
      <c r="K18" s="52"/>
      <c r="L18" s="55"/>
      <c r="M18" s="54"/>
      <c r="N18" s="52"/>
      <c r="O18" s="35"/>
    </row>
    <row r="19" spans="2:15" ht="20.100000000000001" customHeight="1" x14ac:dyDescent="0.25">
      <c r="B19" s="52"/>
      <c r="C19" s="52"/>
      <c r="D19" s="55"/>
      <c r="E19" s="54"/>
      <c r="F19" s="52"/>
      <c r="G19" s="52"/>
      <c r="H19" s="52"/>
      <c r="I19" s="52"/>
      <c r="J19" s="52"/>
      <c r="K19" s="52"/>
      <c r="L19" s="55"/>
      <c r="M19" s="54"/>
      <c r="N19" s="52"/>
      <c r="O19" s="35"/>
    </row>
    <row r="20" spans="2:15" ht="20.100000000000001" customHeight="1" x14ac:dyDescent="0.25">
      <c r="B20" s="52"/>
      <c r="C20" s="52"/>
      <c r="D20" s="55"/>
      <c r="E20" s="54"/>
      <c r="F20" s="52"/>
      <c r="G20" s="52"/>
      <c r="H20" s="52"/>
      <c r="I20" s="52"/>
      <c r="J20" s="52"/>
      <c r="K20" s="52"/>
      <c r="L20" s="55"/>
      <c r="M20" s="54"/>
      <c r="N20" s="52"/>
      <c r="O20" s="35"/>
    </row>
    <row r="21" spans="2:15" ht="20.100000000000001" customHeight="1" x14ac:dyDescent="0.25">
      <c r="B21" s="52"/>
      <c r="C21" s="52"/>
      <c r="D21" s="55"/>
      <c r="E21" s="54"/>
      <c r="F21" s="52"/>
      <c r="G21" s="52"/>
      <c r="H21" s="52"/>
      <c r="I21" s="52"/>
      <c r="J21" s="52"/>
      <c r="K21" s="52"/>
      <c r="L21" s="55"/>
      <c r="M21" s="54"/>
      <c r="N21" s="52"/>
      <c r="O21" s="35"/>
    </row>
    <row r="22" spans="2:15" ht="20.100000000000001" customHeight="1" x14ac:dyDescent="0.25">
      <c r="B22" s="52"/>
      <c r="C22" s="52"/>
      <c r="D22" s="55"/>
      <c r="E22" s="54"/>
      <c r="F22" s="52"/>
      <c r="G22" s="52"/>
      <c r="H22" s="52"/>
      <c r="I22" s="52"/>
      <c r="J22" s="52"/>
      <c r="K22" s="52"/>
      <c r="L22" s="55"/>
      <c r="M22" s="54"/>
      <c r="N22" s="52"/>
      <c r="O22" s="35"/>
    </row>
    <row r="23" spans="2:15" ht="20.100000000000001" customHeight="1" x14ac:dyDescent="0.25">
      <c r="B23" s="52"/>
      <c r="C23" s="51"/>
      <c r="D23" s="56"/>
      <c r="E23" s="57"/>
      <c r="F23" s="51"/>
      <c r="G23" s="52"/>
      <c r="H23" s="52"/>
      <c r="I23" s="52"/>
      <c r="J23" s="52"/>
      <c r="K23" s="51"/>
      <c r="L23" s="56"/>
      <c r="M23" s="57"/>
      <c r="N23" s="51"/>
      <c r="O23" s="35"/>
    </row>
    <row r="24" spans="2:15" s="23" customFormat="1" ht="20.100000000000001" customHeight="1" x14ac:dyDescent="0.25">
      <c r="B24" s="18"/>
      <c r="C24" s="19"/>
      <c r="D24" s="8"/>
      <c r="E24" s="8"/>
      <c r="F24" s="8"/>
      <c r="G24" s="9"/>
      <c r="H24" s="9"/>
      <c r="I24" s="9"/>
      <c r="J24" s="9"/>
      <c r="K24" s="8"/>
      <c r="M24" s="9"/>
      <c r="N24" s="9"/>
    </row>
    <row r="25" spans="2:15" ht="20.100000000000001" customHeight="1" x14ac:dyDescent="0.25">
      <c r="B25" s="52"/>
      <c r="C25" s="53"/>
      <c r="D25" s="52"/>
      <c r="E25" s="52"/>
      <c r="F25" s="52"/>
      <c r="G25" s="52"/>
      <c r="H25" s="52"/>
      <c r="I25" s="52"/>
      <c r="J25" s="52"/>
      <c r="K25" s="46"/>
      <c r="L25" s="52"/>
      <c r="M25" s="52"/>
      <c r="N25" s="52"/>
      <c r="O25" s="35"/>
    </row>
    <row r="26" spans="2:15" ht="20.100000000000001" customHeight="1" x14ac:dyDescent="0.25">
      <c r="B26" s="52"/>
      <c r="C26" s="52"/>
      <c r="D26" s="55"/>
      <c r="E26" s="54"/>
      <c r="F26" s="52"/>
      <c r="G26" s="52"/>
      <c r="H26" s="52"/>
      <c r="I26" s="52"/>
      <c r="J26" s="52"/>
      <c r="K26" s="52"/>
      <c r="L26" s="55"/>
      <c r="M26" s="54"/>
      <c r="N26" s="52"/>
      <c r="O26" s="35"/>
    </row>
    <row r="27" spans="2:15" ht="20.100000000000001" customHeight="1" x14ac:dyDescent="0.25">
      <c r="B27" s="52"/>
      <c r="C27" s="51"/>
      <c r="D27" s="56"/>
      <c r="E27" s="57"/>
      <c r="F27" s="51"/>
      <c r="G27" s="52"/>
      <c r="H27" s="52"/>
      <c r="I27" s="52"/>
      <c r="J27" s="52"/>
      <c r="K27" s="51"/>
      <c r="L27" s="56"/>
      <c r="M27" s="57"/>
      <c r="N27" s="51"/>
      <c r="O27" s="35"/>
    </row>
  </sheetData>
  <mergeCells count="2">
    <mergeCell ref="B1:P2"/>
    <mergeCell ref="C12:N13"/>
  </mergeCells>
  <printOptions horizontalCentered="1"/>
  <pageMargins left="0.51181102362204722" right="0.51181102362204722" top="0.78740157480314965" bottom="0.78740157480314965" header="0.31496062992125984" footer="0.39370078740157483"/>
  <pageSetup paperSize="9" scale="89" orientation="landscape" r:id="rId1"/>
  <headerFooter>
    <oddHeader>&amp;L&amp;G</oddHeader>
    <oddFooter>&amp;L&amp;"Arial Narrow,Normal"&amp;10&amp;A
&amp;F&amp;R&amp;"Arial Narrow,Normal"&amp;10&amp;P de &amp;N</oddFooter>
  </headerFooter>
  <colBreaks count="1" manualBreakCount="1">
    <brk id="17" max="1048575" man="1"/>
  </colBreaks>
  <legacyDrawingHF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2C07EB-D88F-4FA2-AE82-72AD43FCE17B}">
  <dimension ref="B1:O718"/>
  <sheetViews>
    <sheetView showGridLines="0" showZeros="0" view="pageBreakPreview" zoomScaleNormal="100" zoomScaleSheetLayoutView="100" workbookViewId="0">
      <selection activeCell="O30" sqref="O30"/>
    </sheetView>
  </sheetViews>
  <sheetFormatPr defaultRowHeight="12.75" x14ac:dyDescent="0.25"/>
  <cols>
    <col min="1" max="1" width="1.7109375" style="25" customWidth="1"/>
    <col min="2" max="2" width="10.140625" style="160" customWidth="1"/>
    <col min="3" max="3" width="13.7109375" style="160" customWidth="1"/>
    <col min="4" max="4" width="12.5703125" style="43" customWidth="1"/>
    <col min="5" max="5" width="68.5703125" style="160" bestFit="1" customWidth="1"/>
    <col min="6" max="6" width="9.140625" style="43"/>
    <col min="7" max="7" width="14.85546875" style="168" bestFit="1" customWidth="1"/>
    <col min="8" max="8" width="14.85546875" style="185" bestFit="1" customWidth="1"/>
    <col min="9" max="9" width="15.85546875" style="190" customWidth="1"/>
    <col min="10" max="10" width="11.28515625" style="25" customWidth="1"/>
    <col min="11" max="11" width="14.85546875" style="196" bestFit="1" customWidth="1"/>
    <col min="12" max="12" width="14.85546875" style="25" bestFit="1" customWidth="1"/>
    <col min="13" max="13" width="1.7109375" style="25" customWidth="1"/>
    <col min="14" max="14" width="10.140625" style="25" bestFit="1" customWidth="1"/>
    <col min="15" max="16384" width="9.140625" style="25"/>
  </cols>
  <sheetData>
    <row r="1" spans="2:15" s="102" customFormat="1" ht="50.1" customHeight="1" x14ac:dyDescent="0.25">
      <c r="B1" s="489" t="s">
        <v>221</v>
      </c>
      <c r="C1" s="489"/>
      <c r="D1" s="489"/>
      <c r="E1" s="489"/>
      <c r="F1" s="489"/>
      <c r="G1" s="489"/>
      <c r="H1" s="489"/>
      <c r="I1" s="489"/>
      <c r="J1" s="489"/>
      <c r="K1" s="489"/>
      <c r="L1" s="489"/>
      <c r="M1" s="49"/>
    </row>
    <row r="2" spans="2:15" s="102" customFormat="1" ht="9.9499999999999993" customHeight="1" x14ac:dyDescent="0.25">
      <c r="B2" s="156"/>
      <c r="C2" s="161"/>
      <c r="D2" s="274"/>
      <c r="E2" s="161"/>
      <c r="F2" s="31"/>
      <c r="G2" s="163"/>
      <c r="H2" s="179"/>
      <c r="I2" s="186"/>
      <c r="J2" s="49"/>
      <c r="K2" s="191"/>
      <c r="L2" s="49"/>
      <c r="M2" s="49"/>
    </row>
    <row r="3" spans="2:15" s="103" customFormat="1" ht="15" customHeight="1" x14ac:dyDescent="0.25">
      <c r="B3" s="225" t="s">
        <v>16</v>
      </c>
      <c r="C3" s="511" t="str">
        <f>'DADOS DA OBRA'!B13</f>
        <v>CONSTRUÇÃO NOVA FÁBRICA SEAPA (AGROINDÚSTRIA DE POLPA DE FRUTAS)</v>
      </c>
      <c r="D3" s="511"/>
      <c r="E3" s="511"/>
      <c r="F3" s="226"/>
      <c r="G3" s="227" t="s">
        <v>37</v>
      </c>
      <c r="H3" s="305" t="str">
        <f>'DADOS DA OBRA'!$N$22</f>
        <v>13/06/2025</v>
      </c>
      <c r="I3" s="306"/>
      <c r="J3" s="230"/>
      <c r="K3" s="307" t="s">
        <v>88</v>
      </c>
      <c r="L3" s="228">
        <f>'ENCARGOS SOCIAIS'!D43</f>
        <v>0.94710000000000005</v>
      </c>
      <c r="M3" s="106"/>
    </row>
    <row r="4" spans="2:15" s="103" customFormat="1" ht="15" customHeight="1" x14ac:dyDescent="0.25">
      <c r="B4" s="225" t="s">
        <v>18</v>
      </c>
      <c r="C4" s="229" t="str">
        <f>'DADOS DA OBRA'!B16</f>
        <v xml:space="preserve"> RUA 22 , LT.01 - A, QUADRA 01-A</v>
      </c>
      <c r="D4" s="226"/>
      <c r="E4" s="225"/>
      <c r="F4" s="226"/>
      <c r="G4" s="227" t="s">
        <v>17</v>
      </c>
      <c r="H4" s="305" t="str">
        <f>'DADOS DA OBRA'!$N$25</f>
        <v>00</v>
      </c>
      <c r="I4" s="308"/>
      <c r="J4" s="232"/>
      <c r="K4" s="307" t="s">
        <v>89</v>
      </c>
      <c r="L4" s="228">
        <f>'ENCARGOS SOCIAIS'!E43</f>
        <v>0.55970000000000009</v>
      </c>
    </row>
    <row r="5" spans="2:15" s="103" customFormat="1" ht="15" customHeight="1" x14ac:dyDescent="0.25">
      <c r="B5" s="225"/>
      <c r="C5" s="511"/>
      <c r="D5" s="511"/>
      <c r="E5" s="511"/>
      <c r="F5" s="226"/>
      <c r="G5" s="227" t="s">
        <v>172</v>
      </c>
      <c r="H5" s="305" t="str" cm="1">
        <f t="array" ref="H5:J5">'DADOS DA OBRA'!B25:D25</f>
        <v>06 MESES</v>
      </c>
      <c r="I5" s="308">
        <v>0</v>
      </c>
      <c r="J5" s="232">
        <v>0</v>
      </c>
      <c r="K5" s="307" t="s">
        <v>90</v>
      </c>
      <c r="L5" s="228">
        <f>'BDI NORMAL (CD)'!F21/100</f>
        <v>0.27229999999999999</v>
      </c>
      <c r="N5" s="198"/>
    </row>
    <row r="6" spans="2:15" s="103" customFormat="1" ht="15" customHeight="1" x14ac:dyDescent="0.25">
      <c r="B6" s="225"/>
      <c r="C6" s="511"/>
      <c r="D6" s="511"/>
      <c r="E6" s="511"/>
      <c r="F6" s="226"/>
      <c r="G6" s="233"/>
      <c r="H6" s="309"/>
      <c r="I6" s="308"/>
      <c r="J6" s="232"/>
      <c r="K6" s="307" t="s">
        <v>92</v>
      </c>
      <c r="L6" s="228">
        <f>'BDI DIFERENCIADO (CD)'!F21/100</f>
        <v>0.22940000000000002</v>
      </c>
    </row>
    <row r="7" spans="2:15" s="110" customFormat="1" ht="6.95" customHeight="1" x14ac:dyDescent="0.25">
      <c r="B7" s="157"/>
      <c r="C7" s="157"/>
      <c r="D7" s="37"/>
      <c r="E7" s="157"/>
      <c r="F7" s="37"/>
      <c r="G7" s="164"/>
      <c r="H7" s="180"/>
      <c r="I7" s="187"/>
      <c r="K7" s="192"/>
      <c r="L7" s="111"/>
      <c r="M7" s="112"/>
      <c r="N7" s="102"/>
    </row>
    <row r="8" spans="2:15" s="43" customFormat="1" ht="30" customHeight="1" x14ac:dyDescent="0.25">
      <c r="B8" s="117" t="s">
        <v>38</v>
      </c>
      <c r="C8" s="158" t="s">
        <v>24</v>
      </c>
      <c r="D8" s="117" t="s">
        <v>50</v>
      </c>
      <c r="E8" s="117" t="s">
        <v>45</v>
      </c>
      <c r="F8" s="117" t="s">
        <v>39</v>
      </c>
      <c r="G8" s="165" t="s">
        <v>81</v>
      </c>
      <c r="H8" s="181" t="s">
        <v>82</v>
      </c>
      <c r="I8" s="181" t="s">
        <v>178</v>
      </c>
      <c r="J8" s="117" t="s">
        <v>177</v>
      </c>
      <c r="K8" s="193" t="s">
        <v>83</v>
      </c>
      <c r="L8" s="117" t="s">
        <v>179</v>
      </c>
    </row>
    <row r="9" spans="2:15" x14ac:dyDescent="0.25">
      <c r="B9" s="155" t="s">
        <v>103</v>
      </c>
      <c r="C9" s="155" t="s">
        <v>185</v>
      </c>
      <c r="D9" s="169"/>
      <c r="E9" s="155" t="s">
        <v>203</v>
      </c>
      <c r="F9" s="169"/>
      <c r="G9" s="166"/>
      <c r="H9" s="182" t="s">
        <v>121</v>
      </c>
      <c r="I9" s="182">
        <f>SUBTOTAL(9,I10:I16)</f>
        <v>303922.31</v>
      </c>
      <c r="J9" s="114"/>
      <c r="K9" s="194"/>
      <c r="L9" s="182">
        <f>SUBTOTAL(9,L10:L16)</f>
        <v>386638.61</v>
      </c>
    </row>
    <row r="10" spans="2:15" x14ac:dyDescent="0.25">
      <c r="B10" s="159" t="s">
        <v>222</v>
      </c>
      <c r="C10" s="159" t="s">
        <v>242</v>
      </c>
      <c r="D10" s="170" t="s">
        <v>229</v>
      </c>
      <c r="E10" s="159" t="s">
        <v>230</v>
      </c>
      <c r="F10" s="170" t="s">
        <v>231</v>
      </c>
      <c r="G10" s="167">
        <v>980</v>
      </c>
      <c r="H10" s="183">
        <v>91.47</v>
      </c>
      <c r="I10" s="188">
        <f t="shared" ref="I10:I16" si="0">TRUNC(G10 * H10, 2)</f>
        <v>89640.6</v>
      </c>
      <c r="J10" s="152">
        <f>+$L$5</f>
        <v>0.27229999999999999</v>
      </c>
      <c r="K10" s="195">
        <f>TRUNC(H10 * (1 + J10), 2)</f>
        <v>116.37</v>
      </c>
      <c r="L10" s="195">
        <f>TRUNC(G10 * K10, 2)</f>
        <v>114042.6</v>
      </c>
      <c r="O10" s="223"/>
    </row>
    <row r="11" spans="2:15" x14ac:dyDescent="0.25">
      <c r="B11" s="159" t="s">
        <v>223</v>
      </c>
      <c r="C11" s="159" t="s">
        <v>243</v>
      </c>
      <c r="D11" s="170" t="s">
        <v>229</v>
      </c>
      <c r="E11" s="159" t="s">
        <v>232</v>
      </c>
      <c r="F11" s="170" t="s">
        <v>231</v>
      </c>
      <c r="G11" s="167">
        <f>220*6</f>
        <v>1320</v>
      </c>
      <c r="H11" s="183">
        <v>46.32</v>
      </c>
      <c r="I11" s="188">
        <f t="shared" si="0"/>
        <v>61142.400000000001</v>
      </c>
      <c r="J11" s="152">
        <f t="shared" ref="J11:J16" si="1">+$L$5</f>
        <v>0.27229999999999999</v>
      </c>
      <c r="K11" s="195">
        <f t="shared" ref="K11:K16" si="2">TRUNC(H11 * (1 + J11), 2)</f>
        <v>58.93</v>
      </c>
      <c r="L11" s="195">
        <f t="shared" ref="L11:L16" si="3">TRUNC(G11 * K11, 2)</f>
        <v>77787.600000000006</v>
      </c>
      <c r="N11" s="223"/>
    </row>
    <row r="12" spans="2:15" x14ac:dyDescent="0.25">
      <c r="B12" s="159" t="s">
        <v>224</v>
      </c>
      <c r="C12" s="159" t="s">
        <v>244</v>
      </c>
      <c r="D12" s="170" t="s">
        <v>229</v>
      </c>
      <c r="E12" s="159" t="s">
        <v>233</v>
      </c>
      <c r="F12" s="170" t="s">
        <v>234</v>
      </c>
      <c r="G12" s="167">
        <f>220*6</f>
        <v>1320</v>
      </c>
      <c r="H12" s="183">
        <v>21.83</v>
      </c>
      <c r="I12" s="188">
        <f t="shared" si="0"/>
        <v>28815.599999999999</v>
      </c>
      <c r="J12" s="152">
        <f t="shared" si="1"/>
        <v>0.27229999999999999</v>
      </c>
      <c r="K12" s="195">
        <f t="shared" si="2"/>
        <v>27.77</v>
      </c>
      <c r="L12" s="195">
        <f t="shared" si="3"/>
        <v>36656.400000000001</v>
      </c>
    </row>
    <row r="13" spans="2:15" x14ac:dyDescent="0.25">
      <c r="B13" s="159" t="s">
        <v>225</v>
      </c>
      <c r="C13" s="159" t="s">
        <v>245</v>
      </c>
      <c r="D13" s="170" t="s">
        <v>229</v>
      </c>
      <c r="E13" s="159" t="s">
        <v>235</v>
      </c>
      <c r="F13" s="170" t="s">
        <v>236</v>
      </c>
      <c r="G13" s="167">
        <v>3331</v>
      </c>
      <c r="H13" s="183">
        <v>3.38</v>
      </c>
      <c r="I13" s="188">
        <f t="shared" si="0"/>
        <v>11258.78</v>
      </c>
      <c r="J13" s="152">
        <f t="shared" si="1"/>
        <v>0.27229999999999999</v>
      </c>
      <c r="K13" s="195">
        <f t="shared" si="2"/>
        <v>4.3</v>
      </c>
      <c r="L13" s="195">
        <f t="shared" si="3"/>
        <v>14323.3</v>
      </c>
    </row>
    <row r="14" spans="2:15" x14ac:dyDescent="0.25">
      <c r="B14" s="159" t="s">
        <v>226</v>
      </c>
      <c r="C14" s="159" t="s">
        <v>246</v>
      </c>
      <c r="D14" s="170" t="s">
        <v>229</v>
      </c>
      <c r="E14" s="159" t="s">
        <v>237</v>
      </c>
      <c r="F14" s="170" t="s">
        <v>236</v>
      </c>
      <c r="G14" s="167">
        <v>3331</v>
      </c>
      <c r="H14" s="183">
        <v>22.5</v>
      </c>
      <c r="I14" s="188">
        <f t="shared" si="0"/>
        <v>74947.5</v>
      </c>
      <c r="J14" s="152">
        <f t="shared" si="1"/>
        <v>0.27229999999999999</v>
      </c>
      <c r="K14" s="195">
        <f t="shared" si="2"/>
        <v>28.62</v>
      </c>
      <c r="L14" s="195">
        <f t="shared" si="3"/>
        <v>95333.22</v>
      </c>
    </row>
    <row r="15" spans="2:15" ht="25.5" x14ac:dyDescent="0.25">
      <c r="B15" s="159" t="s">
        <v>227</v>
      </c>
      <c r="C15" s="159" t="s">
        <v>247</v>
      </c>
      <c r="D15" s="170" t="s">
        <v>229</v>
      </c>
      <c r="E15" s="159" t="s">
        <v>239</v>
      </c>
      <c r="F15" s="170" t="s">
        <v>240</v>
      </c>
      <c r="G15" s="167">
        <v>691.41</v>
      </c>
      <c r="H15" s="183">
        <v>48.22</v>
      </c>
      <c r="I15" s="188">
        <f t="shared" si="0"/>
        <v>33339.79</v>
      </c>
      <c r="J15" s="152">
        <f t="shared" si="1"/>
        <v>0.27229999999999999</v>
      </c>
      <c r="K15" s="195">
        <f t="shared" si="2"/>
        <v>61.35</v>
      </c>
      <c r="L15" s="195">
        <f t="shared" si="3"/>
        <v>42418</v>
      </c>
    </row>
    <row r="16" spans="2:15" ht="25.5" x14ac:dyDescent="0.25">
      <c r="B16" s="159" t="s">
        <v>228</v>
      </c>
      <c r="C16" s="159" t="s">
        <v>248</v>
      </c>
      <c r="D16" s="170" t="s">
        <v>229</v>
      </c>
      <c r="E16" s="159" t="s">
        <v>241</v>
      </c>
      <c r="F16" s="170" t="s">
        <v>240</v>
      </c>
      <c r="G16" s="167">
        <v>691.41</v>
      </c>
      <c r="H16" s="183">
        <v>6.91</v>
      </c>
      <c r="I16" s="188">
        <f t="shared" si="0"/>
        <v>4777.6400000000003</v>
      </c>
      <c r="J16" s="152">
        <f t="shared" si="1"/>
        <v>0.27229999999999999</v>
      </c>
      <c r="K16" s="195">
        <f t="shared" si="2"/>
        <v>8.7899999999999991</v>
      </c>
      <c r="L16" s="195">
        <f t="shared" si="3"/>
        <v>6077.49</v>
      </c>
    </row>
    <row r="17" spans="2:12" x14ac:dyDescent="0.25">
      <c r="B17" s="155" t="s">
        <v>104</v>
      </c>
      <c r="C17" s="155" t="s">
        <v>185</v>
      </c>
      <c r="D17" s="169"/>
      <c r="E17" s="155" t="s">
        <v>204</v>
      </c>
      <c r="F17" s="169"/>
      <c r="G17" s="166"/>
      <c r="H17" s="182" t="s">
        <v>121</v>
      </c>
      <c r="I17" s="182">
        <f>SUBTOTAL(9,I18:I37)</f>
        <v>155581.01</v>
      </c>
      <c r="J17" s="114"/>
      <c r="K17" s="194"/>
      <c r="L17" s="182">
        <f>SUBTOTAL(9,L18:L37)</f>
        <v>197921.83999999997</v>
      </c>
    </row>
    <row r="18" spans="2:12" x14ac:dyDescent="0.25">
      <c r="B18" s="155" t="s">
        <v>262</v>
      </c>
      <c r="C18" s="155" t="s">
        <v>185</v>
      </c>
      <c r="D18" s="169"/>
      <c r="E18" s="155" t="s">
        <v>263</v>
      </c>
      <c r="F18" s="169"/>
      <c r="G18" s="166"/>
      <c r="H18" s="182"/>
      <c r="I18" s="182">
        <f>SUBTOTAL(9,I19:I32)</f>
        <v>136407.63999999998</v>
      </c>
      <c r="J18" s="114"/>
      <c r="K18" s="194"/>
      <c r="L18" s="182">
        <f>SUBTOTAL(9,L19:L32)</f>
        <v>173528.03</v>
      </c>
    </row>
    <row r="19" spans="2:12" ht="51" x14ac:dyDescent="0.25">
      <c r="B19" s="159" t="s">
        <v>249</v>
      </c>
      <c r="C19" s="159" t="s">
        <v>264</v>
      </c>
      <c r="D19" s="170" t="s">
        <v>229</v>
      </c>
      <c r="E19" s="159" t="s">
        <v>265</v>
      </c>
      <c r="F19" s="170" t="s">
        <v>240</v>
      </c>
      <c r="G19" s="167">
        <v>43.2</v>
      </c>
      <c r="H19" s="183">
        <v>296.52999999999997</v>
      </c>
      <c r="I19" s="188">
        <f t="shared" ref="I19:I37" si="4">TRUNC(G19 * H19, 2)</f>
        <v>12810.09</v>
      </c>
      <c r="J19" s="152">
        <f>+$L$5</f>
        <v>0.27229999999999999</v>
      </c>
      <c r="K19" s="195">
        <f t="shared" ref="K19:K37" si="5">TRUNC(H19 * (1 + J19), 2)</f>
        <v>377.27</v>
      </c>
      <c r="L19" s="195">
        <f>TRUNC(G19 * K19, 2)</f>
        <v>16298.06</v>
      </c>
    </row>
    <row r="20" spans="2:12" ht="25.5" x14ac:dyDescent="0.25">
      <c r="B20" s="159" t="s">
        <v>250</v>
      </c>
      <c r="C20" s="159" t="s">
        <v>266</v>
      </c>
      <c r="D20" s="170" t="s">
        <v>229</v>
      </c>
      <c r="E20" s="159" t="s">
        <v>267</v>
      </c>
      <c r="F20" s="170" t="s">
        <v>268</v>
      </c>
      <c r="G20" s="167">
        <v>1</v>
      </c>
      <c r="H20" s="183">
        <v>3539.07</v>
      </c>
      <c r="I20" s="188">
        <f t="shared" si="4"/>
        <v>3539.07</v>
      </c>
      <c r="J20" s="152">
        <f t="shared" ref="J20:J37" si="6">+$L$5</f>
        <v>0.27229999999999999</v>
      </c>
      <c r="K20" s="195">
        <f t="shared" si="5"/>
        <v>4502.75</v>
      </c>
      <c r="L20" s="195">
        <f t="shared" ref="L20:L37" si="7">TRUNC(G20 * K20, 2)</f>
        <v>4502.75</v>
      </c>
    </row>
    <row r="21" spans="2:12" ht="25.5" x14ac:dyDescent="0.25">
      <c r="B21" s="159" t="s">
        <v>251</v>
      </c>
      <c r="C21" s="159" t="s">
        <v>269</v>
      </c>
      <c r="D21" s="170" t="s">
        <v>229</v>
      </c>
      <c r="E21" s="159" t="s">
        <v>270</v>
      </c>
      <c r="F21" s="170" t="s">
        <v>240</v>
      </c>
      <c r="G21" s="167">
        <v>348.57</v>
      </c>
      <c r="H21" s="183">
        <v>74</v>
      </c>
      <c r="I21" s="188">
        <f t="shared" si="4"/>
        <v>25794.18</v>
      </c>
      <c r="J21" s="152">
        <f t="shared" si="6"/>
        <v>0.27229999999999999</v>
      </c>
      <c r="K21" s="195">
        <f t="shared" si="5"/>
        <v>94.15</v>
      </c>
      <c r="L21" s="195">
        <f t="shared" si="7"/>
        <v>32817.86</v>
      </c>
    </row>
    <row r="22" spans="2:12" ht="25.5" x14ac:dyDescent="0.25">
      <c r="B22" s="159" t="s">
        <v>252</v>
      </c>
      <c r="C22" s="159" t="s">
        <v>271</v>
      </c>
      <c r="D22" s="170" t="s">
        <v>229</v>
      </c>
      <c r="E22" s="159" t="s">
        <v>272</v>
      </c>
      <c r="F22" s="170" t="s">
        <v>240</v>
      </c>
      <c r="G22" s="167">
        <v>7.5</v>
      </c>
      <c r="H22" s="183">
        <v>372.02</v>
      </c>
      <c r="I22" s="188">
        <f t="shared" si="4"/>
        <v>2790.15</v>
      </c>
      <c r="J22" s="152">
        <f t="shared" si="6"/>
        <v>0.27229999999999999</v>
      </c>
      <c r="K22" s="195">
        <f t="shared" si="5"/>
        <v>473.32</v>
      </c>
      <c r="L22" s="195">
        <f t="shared" si="7"/>
        <v>3549.9</v>
      </c>
    </row>
    <row r="23" spans="2:12" ht="25.5" x14ac:dyDescent="0.25">
      <c r="B23" s="159" t="s">
        <v>253</v>
      </c>
      <c r="C23" s="159" t="s">
        <v>273</v>
      </c>
      <c r="D23" s="170" t="s">
        <v>229</v>
      </c>
      <c r="E23" s="159" t="s">
        <v>274</v>
      </c>
      <c r="F23" s="170" t="s">
        <v>240</v>
      </c>
      <c r="G23" s="167">
        <v>691.41</v>
      </c>
      <c r="H23" s="183">
        <v>5.09</v>
      </c>
      <c r="I23" s="188">
        <f t="shared" si="4"/>
        <v>3519.27</v>
      </c>
      <c r="J23" s="152">
        <f t="shared" si="6"/>
        <v>0.27229999999999999</v>
      </c>
      <c r="K23" s="195">
        <f t="shared" si="5"/>
        <v>6.47</v>
      </c>
      <c r="L23" s="195">
        <f t="shared" si="7"/>
        <v>4473.42</v>
      </c>
    </row>
    <row r="24" spans="2:12" x14ac:dyDescent="0.25">
      <c r="B24" s="159" t="s">
        <v>254</v>
      </c>
      <c r="C24" s="159" t="s">
        <v>275</v>
      </c>
      <c r="D24" s="170" t="s">
        <v>229</v>
      </c>
      <c r="E24" s="159" t="s">
        <v>276</v>
      </c>
      <c r="F24" s="170" t="s">
        <v>240</v>
      </c>
      <c r="G24" s="167">
        <v>1546.29</v>
      </c>
      <c r="H24" s="183">
        <v>0.25</v>
      </c>
      <c r="I24" s="188">
        <f t="shared" si="4"/>
        <v>386.57</v>
      </c>
      <c r="J24" s="152">
        <f t="shared" si="6"/>
        <v>0.27229999999999999</v>
      </c>
      <c r="K24" s="195">
        <f t="shared" si="5"/>
        <v>0.31</v>
      </c>
      <c r="L24" s="195">
        <f t="shared" si="7"/>
        <v>479.34</v>
      </c>
    </row>
    <row r="25" spans="2:12" ht="25.5" x14ac:dyDescent="0.25">
      <c r="B25" s="159" t="s">
        <v>255</v>
      </c>
      <c r="C25" s="159" t="s">
        <v>277</v>
      </c>
      <c r="D25" s="170" t="s">
        <v>229</v>
      </c>
      <c r="E25" s="159" t="s">
        <v>278</v>
      </c>
      <c r="F25" s="170" t="s">
        <v>279</v>
      </c>
      <c r="G25" s="167">
        <v>1</v>
      </c>
      <c r="H25" s="183">
        <v>3268.49</v>
      </c>
      <c r="I25" s="188">
        <f t="shared" si="4"/>
        <v>3268.49</v>
      </c>
      <c r="J25" s="152">
        <f t="shared" si="6"/>
        <v>0.27229999999999999</v>
      </c>
      <c r="K25" s="195">
        <f t="shared" si="5"/>
        <v>4158.49</v>
      </c>
      <c r="L25" s="195">
        <f t="shared" si="7"/>
        <v>4158.49</v>
      </c>
    </row>
    <row r="26" spans="2:12" x14ac:dyDescent="0.25">
      <c r="B26" s="159" t="s">
        <v>256</v>
      </c>
      <c r="C26" s="159" t="s">
        <v>280</v>
      </c>
      <c r="D26" s="170" t="s">
        <v>229</v>
      </c>
      <c r="E26" s="159" t="s">
        <v>281</v>
      </c>
      <c r="F26" s="170" t="s">
        <v>279</v>
      </c>
      <c r="G26" s="167">
        <v>1</v>
      </c>
      <c r="H26" s="183">
        <v>4767.99</v>
      </c>
      <c r="I26" s="188">
        <f t="shared" si="4"/>
        <v>4767.99</v>
      </c>
      <c r="J26" s="152">
        <f t="shared" si="6"/>
        <v>0.27229999999999999</v>
      </c>
      <c r="K26" s="195">
        <f t="shared" si="5"/>
        <v>6066.31</v>
      </c>
      <c r="L26" s="195">
        <f t="shared" si="7"/>
        <v>6066.31</v>
      </c>
    </row>
    <row r="27" spans="2:12" x14ac:dyDescent="0.25">
      <c r="B27" s="159" t="s">
        <v>257</v>
      </c>
      <c r="C27" s="159" t="s">
        <v>282</v>
      </c>
      <c r="D27" s="170" t="s">
        <v>229</v>
      </c>
      <c r="E27" s="159" t="s">
        <v>283</v>
      </c>
      <c r="F27" s="170" t="s">
        <v>284</v>
      </c>
      <c r="G27" s="167">
        <v>319.98</v>
      </c>
      <c r="H27" s="183">
        <v>11.73</v>
      </c>
      <c r="I27" s="188">
        <f t="shared" si="4"/>
        <v>3753.36</v>
      </c>
      <c r="J27" s="152">
        <f t="shared" si="6"/>
        <v>0.27229999999999999</v>
      </c>
      <c r="K27" s="195">
        <f t="shared" si="5"/>
        <v>14.92</v>
      </c>
      <c r="L27" s="195">
        <f t="shared" si="7"/>
        <v>4774.1000000000004</v>
      </c>
    </row>
    <row r="28" spans="2:12" x14ac:dyDescent="0.25">
      <c r="B28" s="159" t="s">
        <v>258</v>
      </c>
      <c r="C28" s="159" t="s">
        <v>285</v>
      </c>
      <c r="D28" s="170" t="s">
        <v>229</v>
      </c>
      <c r="E28" s="159" t="s">
        <v>286</v>
      </c>
      <c r="F28" s="170" t="s">
        <v>284</v>
      </c>
      <c r="G28" s="167">
        <v>319.98</v>
      </c>
      <c r="H28" s="183">
        <v>9.3800000000000008</v>
      </c>
      <c r="I28" s="188">
        <f t="shared" si="4"/>
        <v>3001.41</v>
      </c>
      <c r="J28" s="152">
        <f t="shared" si="6"/>
        <v>0.27229999999999999</v>
      </c>
      <c r="K28" s="195">
        <f t="shared" si="5"/>
        <v>11.93</v>
      </c>
      <c r="L28" s="195">
        <f t="shared" si="7"/>
        <v>3817.36</v>
      </c>
    </row>
    <row r="29" spans="2:12" x14ac:dyDescent="0.25">
      <c r="B29" s="159" t="s">
        <v>259</v>
      </c>
      <c r="C29" s="159" t="s">
        <v>287</v>
      </c>
      <c r="D29" s="170" t="s">
        <v>229</v>
      </c>
      <c r="E29" s="159" t="s">
        <v>288</v>
      </c>
      <c r="F29" s="170" t="s">
        <v>289</v>
      </c>
      <c r="G29" s="167">
        <v>2278.31</v>
      </c>
      <c r="H29" s="183">
        <v>0.92</v>
      </c>
      <c r="I29" s="188">
        <f t="shared" si="4"/>
        <v>2096.04</v>
      </c>
      <c r="J29" s="152">
        <f t="shared" si="6"/>
        <v>0.27229999999999999</v>
      </c>
      <c r="K29" s="195">
        <f t="shared" si="5"/>
        <v>1.17</v>
      </c>
      <c r="L29" s="195">
        <f t="shared" si="7"/>
        <v>2665.62</v>
      </c>
    </row>
    <row r="30" spans="2:12" x14ac:dyDescent="0.25">
      <c r="B30" s="159" t="s">
        <v>260</v>
      </c>
      <c r="C30" s="159" t="s">
        <v>290</v>
      </c>
      <c r="D30" s="170" t="s">
        <v>229</v>
      </c>
      <c r="E30" s="159" t="s">
        <v>291</v>
      </c>
      <c r="F30" s="170" t="s">
        <v>292</v>
      </c>
      <c r="G30" s="167">
        <v>384</v>
      </c>
      <c r="H30" s="183">
        <v>35.130000000000003</v>
      </c>
      <c r="I30" s="188">
        <f t="shared" si="4"/>
        <v>13489.92</v>
      </c>
      <c r="J30" s="152">
        <f t="shared" si="6"/>
        <v>0.27229999999999999</v>
      </c>
      <c r="K30" s="195">
        <f t="shared" si="5"/>
        <v>44.69</v>
      </c>
      <c r="L30" s="195">
        <f t="shared" si="7"/>
        <v>17160.96</v>
      </c>
    </row>
    <row r="31" spans="2:12" ht="38.25" x14ac:dyDescent="0.25">
      <c r="B31" s="159" t="s">
        <v>261</v>
      </c>
      <c r="C31" s="159" t="s">
        <v>293</v>
      </c>
      <c r="D31" s="170" t="s">
        <v>294</v>
      </c>
      <c r="E31" s="159" t="s">
        <v>2034</v>
      </c>
      <c r="F31" s="170" t="s">
        <v>295</v>
      </c>
      <c r="G31" s="167">
        <v>3</v>
      </c>
      <c r="H31" s="183">
        <v>13860.9</v>
      </c>
      <c r="I31" s="188">
        <f t="shared" si="4"/>
        <v>41582.699999999997</v>
      </c>
      <c r="J31" s="152">
        <f t="shared" si="6"/>
        <v>0.27229999999999999</v>
      </c>
      <c r="K31" s="195">
        <f t="shared" si="5"/>
        <v>17635.22</v>
      </c>
      <c r="L31" s="195">
        <f t="shared" si="7"/>
        <v>52905.66</v>
      </c>
    </row>
    <row r="32" spans="2:12" ht="25.5" x14ac:dyDescent="0.25">
      <c r="B32" s="159" t="s">
        <v>2035</v>
      </c>
      <c r="C32" s="159" t="s">
        <v>2036</v>
      </c>
      <c r="D32" s="170" t="s">
        <v>890</v>
      </c>
      <c r="E32" s="159" t="s">
        <v>2037</v>
      </c>
      <c r="F32" s="170" t="s">
        <v>2038</v>
      </c>
      <c r="G32" s="167">
        <v>60</v>
      </c>
      <c r="H32" s="183">
        <v>260.14</v>
      </c>
      <c r="I32" s="188">
        <f t="shared" ref="I32" si="8">TRUNC(G32 * H32, 2)</f>
        <v>15608.4</v>
      </c>
      <c r="J32" s="152">
        <f t="shared" si="6"/>
        <v>0.27229999999999999</v>
      </c>
      <c r="K32" s="195">
        <f t="shared" ref="K32" si="9">TRUNC(H32 * (1 + J32), 2)</f>
        <v>330.97</v>
      </c>
      <c r="L32" s="195">
        <f t="shared" ref="L32" si="10">TRUNC(G32 * K32, 2)</f>
        <v>19858.2</v>
      </c>
    </row>
    <row r="33" spans="2:12" x14ac:dyDescent="0.25">
      <c r="B33" s="155" t="s">
        <v>296</v>
      </c>
      <c r="C33" s="155" t="s">
        <v>185</v>
      </c>
      <c r="D33" s="169"/>
      <c r="E33" s="155" t="s">
        <v>297</v>
      </c>
      <c r="F33" s="169"/>
      <c r="G33" s="166"/>
      <c r="H33" s="182" t="s">
        <v>121</v>
      </c>
      <c r="I33" s="182">
        <f>SUBTOTAL(9,I34:I37)</f>
        <v>19173.37</v>
      </c>
      <c r="J33" s="114"/>
      <c r="K33" s="194"/>
      <c r="L33" s="182">
        <f>SUBTOTAL(9,L34:L37)</f>
        <v>24393.809999999998</v>
      </c>
    </row>
    <row r="34" spans="2:12" x14ac:dyDescent="0.25">
      <c r="B34" s="159" t="s">
        <v>298</v>
      </c>
      <c r="C34" s="159" t="s">
        <v>299</v>
      </c>
      <c r="D34" s="170" t="s">
        <v>229</v>
      </c>
      <c r="E34" s="159" t="s">
        <v>300</v>
      </c>
      <c r="F34" s="170" t="s">
        <v>284</v>
      </c>
      <c r="G34" s="167">
        <v>48.4</v>
      </c>
      <c r="H34" s="183">
        <v>49.98</v>
      </c>
      <c r="I34" s="188">
        <f t="shared" si="4"/>
        <v>2419.0300000000002</v>
      </c>
      <c r="J34" s="152">
        <f t="shared" si="6"/>
        <v>0.27229999999999999</v>
      </c>
      <c r="K34" s="195">
        <f t="shared" si="5"/>
        <v>63.58</v>
      </c>
      <c r="L34" s="195">
        <f t="shared" si="7"/>
        <v>3077.27</v>
      </c>
    </row>
    <row r="35" spans="2:12" ht="25.5" x14ac:dyDescent="0.25">
      <c r="B35" s="159" t="s">
        <v>301</v>
      </c>
      <c r="C35" s="159" t="s">
        <v>302</v>
      </c>
      <c r="D35" s="170" t="s">
        <v>229</v>
      </c>
      <c r="E35" s="159" t="s">
        <v>303</v>
      </c>
      <c r="F35" s="170" t="s">
        <v>268</v>
      </c>
      <c r="G35" s="167">
        <v>1</v>
      </c>
      <c r="H35" s="183">
        <v>377.17</v>
      </c>
      <c r="I35" s="188">
        <f t="shared" si="4"/>
        <v>377.17</v>
      </c>
      <c r="J35" s="152">
        <f t="shared" si="6"/>
        <v>0.27229999999999999</v>
      </c>
      <c r="K35" s="195">
        <f t="shared" si="5"/>
        <v>479.87</v>
      </c>
      <c r="L35" s="195">
        <f t="shared" si="7"/>
        <v>479.87</v>
      </c>
    </row>
    <row r="36" spans="2:12" ht="25.5" x14ac:dyDescent="0.25">
      <c r="B36" s="159" t="s">
        <v>304</v>
      </c>
      <c r="C36" s="159" t="s">
        <v>305</v>
      </c>
      <c r="D36" s="170" t="s">
        <v>229</v>
      </c>
      <c r="E36" s="159" t="s">
        <v>306</v>
      </c>
      <c r="F36" s="170" t="s">
        <v>268</v>
      </c>
      <c r="G36" s="167">
        <v>1</v>
      </c>
      <c r="H36" s="183">
        <v>377.17</v>
      </c>
      <c r="I36" s="188">
        <f t="shared" si="4"/>
        <v>377.17</v>
      </c>
      <c r="J36" s="152">
        <f t="shared" si="6"/>
        <v>0.27229999999999999</v>
      </c>
      <c r="K36" s="195">
        <f t="shared" si="5"/>
        <v>479.87</v>
      </c>
      <c r="L36" s="195">
        <f t="shared" si="7"/>
        <v>479.87</v>
      </c>
    </row>
    <row r="37" spans="2:12" x14ac:dyDescent="0.25">
      <c r="B37" s="159" t="s">
        <v>307</v>
      </c>
      <c r="C37" s="159" t="s">
        <v>308</v>
      </c>
      <c r="D37" s="170" t="s">
        <v>229</v>
      </c>
      <c r="E37" s="159" t="s">
        <v>309</v>
      </c>
      <c r="F37" s="170" t="s">
        <v>231</v>
      </c>
      <c r="G37" s="167">
        <v>80</v>
      </c>
      <c r="H37" s="183">
        <v>200</v>
      </c>
      <c r="I37" s="188">
        <f t="shared" si="4"/>
        <v>16000</v>
      </c>
      <c r="J37" s="152">
        <f t="shared" si="6"/>
        <v>0.27229999999999999</v>
      </c>
      <c r="K37" s="195">
        <f t="shared" si="5"/>
        <v>254.46</v>
      </c>
      <c r="L37" s="195">
        <f t="shared" si="7"/>
        <v>20356.8</v>
      </c>
    </row>
    <row r="38" spans="2:12" x14ac:dyDescent="0.25">
      <c r="B38" s="155" t="s">
        <v>105</v>
      </c>
      <c r="C38" s="155" t="s">
        <v>185</v>
      </c>
      <c r="D38" s="169"/>
      <c r="E38" s="155" t="s">
        <v>205</v>
      </c>
      <c r="F38" s="169"/>
      <c r="G38" s="166"/>
      <c r="H38" s="182" t="s">
        <v>121</v>
      </c>
      <c r="I38" s="182">
        <f>SUBTOTAL(9,I39:I45)</f>
        <v>4821.0999999999995</v>
      </c>
      <c r="J38" s="114"/>
      <c r="K38" s="194"/>
      <c r="L38" s="182">
        <f>SUBTOTAL(9,L39:L45)</f>
        <v>6124.25</v>
      </c>
    </row>
    <row r="39" spans="2:12" x14ac:dyDescent="0.25">
      <c r="B39" s="155" t="s">
        <v>310</v>
      </c>
      <c r="C39" s="155" t="s">
        <v>185</v>
      </c>
      <c r="D39" s="169"/>
      <c r="E39" s="155" t="s">
        <v>311</v>
      </c>
      <c r="F39" s="169"/>
      <c r="G39" s="166">
        <v>1</v>
      </c>
      <c r="H39" s="182" t="s">
        <v>121</v>
      </c>
      <c r="I39" s="182">
        <f>SUBTOTAL(9,I40:I45)</f>
        <v>4821.0999999999995</v>
      </c>
      <c r="J39" s="114"/>
      <c r="K39" s="194"/>
      <c r="L39" s="182">
        <f>SUBTOTAL(9,L40:L45)</f>
        <v>6124.25</v>
      </c>
    </row>
    <row r="40" spans="2:12" x14ac:dyDescent="0.25">
      <c r="B40" s="159" t="s">
        <v>312</v>
      </c>
      <c r="C40" s="159" t="s">
        <v>313</v>
      </c>
      <c r="D40" s="170" t="s">
        <v>229</v>
      </c>
      <c r="E40" s="159" t="s">
        <v>314</v>
      </c>
      <c r="F40" s="170" t="s">
        <v>284</v>
      </c>
      <c r="G40" s="167">
        <v>265.56</v>
      </c>
      <c r="H40" s="183">
        <v>2.4300000000000002</v>
      </c>
      <c r="I40" s="188">
        <f t="shared" ref="I40:I45" si="11">TRUNC(G40 * H40, 2)</f>
        <v>645.30999999999995</v>
      </c>
      <c r="J40" s="152">
        <f t="shared" ref="J40:J45" si="12">+$L$5</f>
        <v>0.27229999999999999</v>
      </c>
      <c r="K40" s="195">
        <f t="shared" ref="K40" si="13">TRUNC(H40 * (1 + J40), 2)</f>
        <v>3.09</v>
      </c>
      <c r="L40" s="195">
        <f t="shared" ref="L40" si="14">TRUNC(G40 * K40, 2)</f>
        <v>820.58</v>
      </c>
    </row>
    <row r="41" spans="2:12" x14ac:dyDescent="0.25">
      <c r="B41" s="159" t="s">
        <v>315</v>
      </c>
      <c r="C41" s="159" t="s">
        <v>316</v>
      </c>
      <c r="D41" s="170" t="s">
        <v>229</v>
      </c>
      <c r="E41" s="159" t="s">
        <v>317</v>
      </c>
      <c r="F41" s="170" t="s">
        <v>240</v>
      </c>
      <c r="G41" s="167">
        <v>2505.9499999999998</v>
      </c>
      <c r="H41" s="183">
        <v>0.41</v>
      </c>
      <c r="I41" s="188">
        <f t="shared" si="11"/>
        <v>1027.43</v>
      </c>
      <c r="J41" s="152">
        <f t="shared" si="12"/>
        <v>0.27229999999999999</v>
      </c>
      <c r="K41" s="195">
        <f t="shared" ref="K41:K45" si="15">TRUNC(H41 * (1 + J41), 2)</f>
        <v>0.52</v>
      </c>
      <c r="L41" s="195">
        <f t="shared" ref="L41:L45" si="16">TRUNC(G41 * K41, 2)</f>
        <v>1303.0899999999999</v>
      </c>
    </row>
    <row r="42" spans="2:12" x14ac:dyDescent="0.25">
      <c r="B42" s="159" t="s">
        <v>318</v>
      </c>
      <c r="C42" s="159" t="s">
        <v>319</v>
      </c>
      <c r="D42" s="170" t="s">
        <v>229</v>
      </c>
      <c r="E42" s="159" t="s">
        <v>320</v>
      </c>
      <c r="F42" s="170" t="s">
        <v>284</v>
      </c>
      <c r="G42" s="167">
        <v>347.84</v>
      </c>
      <c r="H42" s="183">
        <v>5.36</v>
      </c>
      <c r="I42" s="188">
        <f t="shared" si="11"/>
        <v>1864.42</v>
      </c>
      <c r="J42" s="152">
        <f t="shared" si="12"/>
        <v>0.27229999999999999</v>
      </c>
      <c r="K42" s="195">
        <f t="shared" si="15"/>
        <v>6.81</v>
      </c>
      <c r="L42" s="195">
        <f t="shared" si="16"/>
        <v>2368.79</v>
      </c>
    </row>
    <row r="43" spans="2:12" x14ac:dyDescent="0.25">
      <c r="B43" s="159" t="s">
        <v>321</v>
      </c>
      <c r="C43" s="159" t="s">
        <v>322</v>
      </c>
      <c r="D43" s="170" t="s">
        <v>229</v>
      </c>
      <c r="E43" s="159" t="s">
        <v>323</v>
      </c>
      <c r="F43" s="170" t="s">
        <v>284</v>
      </c>
      <c r="G43" s="167">
        <v>265.56</v>
      </c>
      <c r="H43" s="183">
        <v>1.53</v>
      </c>
      <c r="I43" s="188">
        <f t="shared" si="11"/>
        <v>406.3</v>
      </c>
      <c r="J43" s="152">
        <f t="shared" si="12"/>
        <v>0.27229999999999999</v>
      </c>
      <c r="K43" s="195">
        <f t="shared" si="15"/>
        <v>1.94</v>
      </c>
      <c r="L43" s="195">
        <f t="shared" si="16"/>
        <v>515.17999999999995</v>
      </c>
    </row>
    <row r="44" spans="2:12" x14ac:dyDescent="0.25">
      <c r="B44" s="159" t="s">
        <v>324</v>
      </c>
      <c r="C44" s="159" t="s">
        <v>325</v>
      </c>
      <c r="D44" s="170" t="s">
        <v>229</v>
      </c>
      <c r="E44" s="159" t="s">
        <v>326</v>
      </c>
      <c r="F44" s="170" t="s">
        <v>284</v>
      </c>
      <c r="G44" s="167">
        <v>10.210000000000001</v>
      </c>
      <c r="H44" s="183">
        <v>44.51</v>
      </c>
      <c r="I44" s="188">
        <f t="shared" si="11"/>
        <v>454.44</v>
      </c>
      <c r="J44" s="152">
        <f t="shared" si="12"/>
        <v>0.27229999999999999</v>
      </c>
      <c r="K44" s="195">
        <f t="shared" si="15"/>
        <v>56.63</v>
      </c>
      <c r="L44" s="195">
        <f t="shared" si="16"/>
        <v>578.19000000000005</v>
      </c>
    </row>
    <row r="45" spans="2:12" x14ac:dyDescent="0.25">
      <c r="B45" s="159" t="s">
        <v>327</v>
      </c>
      <c r="C45" s="159" t="s">
        <v>328</v>
      </c>
      <c r="D45" s="170" t="s">
        <v>229</v>
      </c>
      <c r="E45" s="159" t="s">
        <v>329</v>
      </c>
      <c r="F45" s="170" t="s">
        <v>284</v>
      </c>
      <c r="G45" s="167">
        <v>12.04</v>
      </c>
      <c r="H45" s="183">
        <v>35.15</v>
      </c>
      <c r="I45" s="188">
        <f t="shared" si="11"/>
        <v>423.2</v>
      </c>
      <c r="J45" s="152">
        <f t="shared" si="12"/>
        <v>0.27229999999999999</v>
      </c>
      <c r="K45" s="195">
        <f t="shared" si="15"/>
        <v>44.72</v>
      </c>
      <c r="L45" s="195">
        <f t="shared" si="16"/>
        <v>538.41999999999996</v>
      </c>
    </row>
    <row r="46" spans="2:12" ht="12" customHeight="1" x14ac:dyDescent="0.25">
      <c r="B46" s="171" t="s">
        <v>106</v>
      </c>
      <c r="C46" s="155" t="s">
        <v>185</v>
      </c>
      <c r="D46" s="169"/>
      <c r="E46" s="155" t="s">
        <v>20</v>
      </c>
      <c r="F46" s="169"/>
      <c r="G46" s="166"/>
      <c r="H46" s="182" t="s">
        <v>121</v>
      </c>
      <c r="I46" s="182">
        <f>SUBTOTAL(9,I47:I63)</f>
        <v>142280.60999999999</v>
      </c>
      <c r="J46" s="115"/>
      <c r="K46" s="194"/>
      <c r="L46" s="182">
        <f>SUBTOTAL(9,L47:L63)</f>
        <v>180997.41</v>
      </c>
    </row>
    <row r="47" spans="2:12" x14ac:dyDescent="0.25">
      <c r="B47" s="155" t="s">
        <v>330</v>
      </c>
      <c r="C47" s="155" t="s">
        <v>185</v>
      </c>
      <c r="D47" s="169"/>
      <c r="E47" s="155" t="s">
        <v>331</v>
      </c>
      <c r="F47" s="169"/>
      <c r="G47" s="166">
        <v>1</v>
      </c>
      <c r="H47" s="182" t="s">
        <v>121</v>
      </c>
      <c r="I47" s="182">
        <f>SUBTOTAL(9,I48:I63)</f>
        <v>142280.60999999999</v>
      </c>
      <c r="J47" s="114"/>
      <c r="K47" s="194"/>
      <c r="L47" s="182">
        <f>SUBTOTAL(9,L48:L63)</f>
        <v>180997.41</v>
      </c>
    </row>
    <row r="48" spans="2:12" ht="25.5" x14ac:dyDescent="0.25">
      <c r="B48" s="159" t="s">
        <v>332</v>
      </c>
      <c r="C48" s="159" t="s">
        <v>333</v>
      </c>
      <c r="D48" s="170" t="s">
        <v>229</v>
      </c>
      <c r="E48" s="159" t="s">
        <v>334</v>
      </c>
      <c r="F48" s="170" t="s">
        <v>284</v>
      </c>
      <c r="G48" s="315">
        <v>68.3</v>
      </c>
      <c r="H48" s="183">
        <v>40.11</v>
      </c>
      <c r="I48" s="188">
        <f t="shared" ref="I48" si="17">TRUNC(G48 * H48, 2)</f>
        <v>2739.51</v>
      </c>
      <c r="J48" s="152">
        <f t="shared" ref="J48:J63" si="18">+$L$5</f>
        <v>0.27229999999999999</v>
      </c>
      <c r="K48" s="195">
        <f t="shared" ref="K48" si="19">TRUNC(H48 * (1 + J48), 2)</f>
        <v>51.03</v>
      </c>
      <c r="L48" s="195">
        <f t="shared" ref="L48" si="20">TRUNC(G48 * K48, 2)</f>
        <v>3485.34</v>
      </c>
    </row>
    <row r="49" spans="2:12" x14ac:dyDescent="0.25">
      <c r="B49" s="159" t="s">
        <v>335</v>
      </c>
      <c r="C49" s="159" t="s">
        <v>336</v>
      </c>
      <c r="D49" s="170" t="s">
        <v>229</v>
      </c>
      <c r="E49" s="159" t="s">
        <v>337</v>
      </c>
      <c r="F49" s="170" t="s">
        <v>284</v>
      </c>
      <c r="G49" s="315">
        <v>68.3</v>
      </c>
      <c r="H49" s="183">
        <v>616.91999999999996</v>
      </c>
      <c r="I49" s="188">
        <f t="shared" ref="I49:I62" si="21">TRUNC(G49 * H49, 2)</f>
        <v>42135.63</v>
      </c>
      <c r="J49" s="152">
        <f t="shared" si="18"/>
        <v>0.27229999999999999</v>
      </c>
      <c r="K49" s="195">
        <f t="shared" ref="K49:K62" si="22">TRUNC(H49 * (1 + J49), 2)</f>
        <v>784.9</v>
      </c>
      <c r="L49" s="195">
        <f t="shared" ref="L49:L62" si="23">TRUNC(G49 * K49, 2)</f>
        <v>53608.67</v>
      </c>
    </row>
    <row r="50" spans="2:12" x14ac:dyDescent="0.25">
      <c r="B50" s="159" t="s">
        <v>338</v>
      </c>
      <c r="C50" s="159" t="s">
        <v>339</v>
      </c>
      <c r="D50" s="170" t="s">
        <v>229</v>
      </c>
      <c r="E50" s="159" t="s">
        <v>340</v>
      </c>
      <c r="F50" s="170" t="s">
        <v>284</v>
      </c>
      <c r="G50" s="315">
        <v>68.3</v>
      </c>
      <c r="H50" s="183">
        <v>57.5</v>
      </c>
      <c r="I50" s="188">
        <f t="shared" si="21"/>
        <v>3927.25</v>
      </c>
      <c r="J50" s="152">
        <f t="shared" si="18"/>
        <v>0.27229999999999999</v>
      </c>
      <c r="K50" s="195">
        <f t="shared" si="22"/>
        <v>73.150000000000006</v>
      </c>
      <c r="L50" s="195">
        <f t="shared" si="23"/>
        <v>4996.1400000000003</v>
      </c>
    </row>
    <row r="51" spans="2:12" x14ac:dyDescent="0.25">
      <c r="B51" s="159" t="s">
        <v>341</v>
      </c>
      <c r="C51" s="159" t="s">
        <v>342</v>
      </c>
      <c r="D51" s="170" t="s">
        <v>229</v>
      </c>
      <c r="E51" s="159" t="s">
        <v>343</v>
      </c>
      <c r="F51" s="170" t="s">
        <v>279</v>
      </c>
      <c r="G51" s="315">
        <v>2</v>
      </c>
      <c r="H51" s="183">
        <v>1486.62</v>
      </c>
      <c r="I51" s="188">
        <f t="shared" si="21"/>
        <v>2973.24</v>
      </c>
      <c r="J51" s="152">
        <f t="shared" si="18"/>
        <v>0.27229999999999999</v>
      </c>
      <c r="K51" s="195">
        <f t="shared" si="22"/>
        <v>1891.42</v>
      </c>
      <c r="L51" s="195">
        <f t="shared" si="23"/>
        <v>3782.84</v>
      </c>
    </row>
    <row r="52" spans="2:12" x14ac:dyDescent="0.25">
      <c r="B52" s="159" t="s">
        <v>344</v>
      </c>
      <c r="C52" s="159" t="s">
        <v>345</v>
      </c>
      <c r="D52" s="170" t="s">
        <v>229</v>
      </c>
      <c r="E52" s="159" t="s">
        <v>346</v>
      </c>
      <c r="F52" s="170" t="s">
        <v>279</v>
      </c>
      <c r="G52" s="315">
        <v>103</v>
      </c>
      <c r="H52" s="183">
        <v>15</v>
      </c>
      <c r="I52" s="188">
        <f t="shared" si="21"/>
        <v>1545</v>
      </c>
      <c r="J52" s="152">
        <f t="shared" si="18"/>
        <v>0.27229999999999999</v>
      </c>
      <c r="K52" s="195">
        <f t="shared" si="22"/>
        <v>19.079999999999998</v>
      </c>
      <c r="L52" s="195">
        <f t="shared" si="23"/>
        <v>1965.24</v>
      </c>
    </row>
    <row r="53" spans="2:12" x14ac:dyDescent="0.25">
      <c r="B53" s="159" t="s">
        <v>347</v>
      </c>
      <c r="C53" s="159" t="s">
        <v>2008</v>
      </c>
      <c r="D53" s="170" t="s">
        <v>229</v>
      </c>
      <c r="E53" s="159" t="s">
        <v>2009</v>
      </c>
      <c r="F53" s="170" t="s">
        <v>284</v>
      </c>
      <c r="G53" s="315">
        <v>9.27</v>
      </c>
      <c r="H53" s="183">
        <v>220.94</v>
      </c>
      <c r="I53" s="188">
        <f t="shared" si="21"/>
        <v>2048.11</v>
      </c>
      <c r="J53" s="152">
        <f t="shared" si="18"/>
        <v>0.27229999999999999</v>
      </c>
      <c r="K53" s="195">
        <f t="shared" si="22"/>
        <v>281.10000000000002</v>
      </c>
      <c r="L53" s="195">
        <f t="shared" si="23"/>
        <v>2605.79</v>
      </c>
    </row>
    <row r="54" spans="2:12" x14ac:dyDescent="0.25">
      <c r="B54" s="159" t="s">
        <v>348</v>
      </c>
      <c r="C54" s="159" t="s">
        <v>313</v>
      </c>
      <c r="D54" s="170" t="s">
        <v>229</v>
      </c>
      <c r="E54" s="159" t="s">
        <v>314</v>
      </c>
      <c r="F54" s="170" t="s">
        <v>284</v>
      </c>
      <c r="G54" s="315">
        <v>1545.55</v>
      </c>
      <c r="H54" s="183">
        <v>2.4300000000000002</v>
      </c>
      <c r="I54" s="188">
        <f t="shared" si="21"/>
        <v>3755.68</v>
      </c>
      <c r="J54" s="152">
        <f t="shared" si="18"/>
        <v>0.27229999999999999</v>
      </c>
      <c r="K54" s="195">
        <f t="shared" si="22"/>
        <v>3.09</v>
      </c>
      <c r="L54" s="195">
        <f t="shared" si="23"/>
        <v>4775.74</v>
      </c>
    </row>
    <row r="55" spans="2:12" x14ac:dyDescent="0.25">
      <c r="B55" s="159" t="s">
        <v>351</v>
      </c>
      <c r="C55" s="159" t="s">
        <v>352</v>
      </c>
      <c r="D55" s="170" t="s">
        <v>229</v>
      </c>
      <c r="E55" s="159" t="s">
        <v>353</v>
      </c>
      <c r="F55" s="170" t="s">
        <v>284</v>
      </c>
      <c r="G55" s="315">
        <v>1495.95</v>
      </c>
      <c r="H55" s="183">
        <v>3.93</v>
      </c>
      <c r="I55" s="188">
        <f t="shared" si="21"/>
        <v>5879.08</v>
      </c>
      <c r="J55" s="152">
        <f t="shared" si="18"/>
        <v>0.27229999999999999</v>
      </c>
      <c r="K55" s="195">
        <f t="shared" si="22"/>
        <v>5</v>
      </c>
      <c r="L55" s="195">
        <f t="shared" si="23"/>
        <v>7479.75</v>
      </c>
    </row>
    <row r="56" spans="2:12" x14ac:dyDescent="0.25">
      <c r="B56" s="159" t="s">
        <v>354</v>
      </c>
      <c r="C56" s="159" t="s">
        <v>349</v>
      </c>
      <c r="D56" s="170" t="s">
        <v>229</v>
      </c>
      <c r="E56" s="159" t="s">
        <v>350</v>
      </c>
      <c r="F56" s="170" t="s">
        <v>284</v>
      </c>
      <c r="G56" s="315">
        <v>42.1</v>
      </c>
      <c r="H56" s="183">
        <v>44.51</v>
      </c>
      <c r="I56" s="188">
        <f t="shared" si="21"/>
        <v>1873.87</v>
      </c>
      <c r="J56" s="152">
        <f t="shared" si="18"/>
        <v>0.27229999999999999</v>
      </c>
      <c r="K56" s="195">
        <f t="shared" si="22"/>
        <v>56.63</v>
      </c>
      <c r="L56" s="195">
        <f t="shared" si="23"/>
        <v>2384.12</v>
      </c>
    </row>
    <row r="57" spans="2:12" x14ac:dyDescent="0.25">
      <c r="B57" s="159" t="s">
        <v>357</v>
      </c>
      <c r="C57" s="159" t="s">
        <v>355</v>
      </c>
      <c r="D57" s="170" t="s">
        <v>229</v>
      </c>
      <c r="E57" s="159" t="s">
        <v>356</v>
      </c>
      <c r="F57" s="170" t="s">
        <v>240</v>
      </c>
      <c r="G57" s="315">
        <v>386.2</v>
      </c>
      <c r="H57" s="183">
        <v>75.8</v>
      </c>
      <c r="I57" s="188">
        <f t="shared" si="21"/>
        <v>29273.96</v>
      </c>
      <c r="J57" s="152">
        <f t="shared" si="18"/>
        <v>0.27229999999999999</v>
      </c>
      <c r="K57" s="195">
        <f t="shared" si="22"/>
        <v>96.44</v>
      </c>
      <c r="L57" s="195">
        <f t="shared" si="23"/>
        <v>37245.120000000003</v>
      </c>
    </row>
    <row r="58" spans="2:12" x14ac:dyDescent="0.25">
      <c r="B58" s="159" t="s">
        <v>361</v>
      </c>
      <c r="C58" s="159" t="s">
        <v>358</v>
      </c>
      <c r="D58" s="170" t="s">
        <v>229</v>
      </c>
      <c r="E58" s="159" t="s">
        <v>359</v>
      </c>
      <c r="F58" s="170" t="s">
        <v>360</v>
      </c>
      <c r="G58" s="315">
        <v>37.799999999999997</v>
      </c>
      <c r="H58" s="183">
        <v>11.96</v>
      </c>
      <c r="I58" s="188">
        <f t="shared" si="21"/>
        <v>452.08</v>
      </c>
      <c r="J58" s="152">
        <f t="shared" si="18"/>
        <v>0.27229999999999999</v>
      </c>
      <c r="K58" s="195">
        <f t="shared" si="22"/>
        <v>15.21</v>
      </c>
      <c r="L58" s="195">
        <f t="shared" si="23"/>
        <v>574.92999999999995</v>
      </c>
    </row>
    <row r="59" spans="2:12" x14ac:dyDescent="0.25">
      <c r="B59" s="159" t="s">
        <v>364</v>
      </c>
      <c r="C59" s="159" t="s">
        <v>362</v>
      </c>
      <c r="D59" s="170" t="s">
        <v>229</v>
      </c>
      <c r="E59" s="159" t="s">
        <v>363</v>
      </c>
      <c r="F59" s="170" t="s">
        <v>360</v>
      </c>
      <c r="G59" s="315">
        <v>396</v>
      </c>
      <c r="H59" s="183">
        <v>10.71</v>
      </c>
      <c r="I59" s="188">
        <f t="shared" si="21"/>
        <v>4241.16</v>
      </c>
      <c r="J59" s="152">
        <f t="shared" si="18"/>
        <v>0.27229999999999999</v>
      </c>
      <c r="K59" s="195">
        <f t="shared" si="22"/>
        <v>13.62</v>
      </c>
      <c r="L59" s="195">
        <f t="shared" si="23"/>
        <v>5393.52</v>
      </c>
    </row>
    <row r="60" spans="2:12" x14ac:dyDescent="0.25">
      <c r="B60" s="159" t="s">
        <v>367</v>
      </c>
      <c r="C60" s="159" t="s">
        <v>365</v>
      </c>
      <c r="D60" s="170" t="s">
        <v>229</v>
      </c>
      <c r="E60" s="159" t="s">
        <v>366</v>
      </c>
      <c r="F60" s="170" t="s">
        <v>360</v>
      </c>
      <c r="G60" s="315">
        <v>1614.2</v>
      </c>
      <c r="H60" s="183">
        <v>10.69</v>
      </c>
      <c r="I60" s="188">
        <f t="shared" si="21"/>
        <v>17255.79</v>
      </c>
      <c r="J60" s="152">
        <f t="shared" si="18"/>
        <v>0.27229999999999999</v>
      </c>
      <c r="K60" s="195">
        <f t="shared" si="22"/>
        <v>13.6</v>
      </c>
      <c r="L60" s="195">
        <f t="shared" si="23"/>
        <v>21953.119999999999</v>
      </c>
    </row>
    <row r="61" spans="2:12" x14ac:dyDescent="0.25">
      <c r="B61" s="159" t="s">
        <v>370</v>
      </c>
      <c r="C61" s="159" t="s">
        <v>368</v>
      </c>
      <c r="D61" s="170" t="s">
        <v>229</v>
      </c>
      <c r="E61" s="159" t="s">
        <v>369</v>
      </c>
      <c r="F61" s="170" t="s">
        <v>360</v>
      </c>
      <c r="G61" s="315">
        <v>747.7</v>
      </c>
      <c r="H61" s="183">
        <v>10.6</v>
      </c>
      <c r="I61" s="188">
        <f t="shared" si="21"/>
        <v>7925.62</v>
      </c>
      <c r="J61" s="152">
        <f t="shared" si="18"/>
        <v>0.27229999999999999</v>
      </c>
      <c r="K61" s="195">
        <f t="shared" si="22"/>
        <v>13.48</v>
      </c>
      <c r="L61" s="195">
        <f t="shared" si="23"/>
        <v>10078.99</v>
      </c>
    </row>
    <row r="62" spans="2:12" x14ac:dyDescent="0.25">
      <c r="B62" s="159" t="s">
        <v>373</v>
      </c>
      <c r="C62" s="159" t="s">
        <v>371</v>
      </c>
      <c r="D62" s="170" t="s">
        <v>229</v>
      </c>
      <c r="E62" s="159" t="s">
        <v>372</v>
      </c>
      <c r="F62" s="170" t="s">
        <v>360</v>
      </c>
      <c r="G62" s="315">
        <v>589.4</v>
      </c>
      <c r="H62" s="183">
        <v>11.45</v>
      </c>
      <c r="I62" s="188">
        <f t="shared" si="21"/>
        <v>6748.63</v>
      </c>
      <c r="J62" s="152">
        <f t="shared" si="18"/>
        <v>0.27229999999999999</v>
      </c>
      <c r="K62" s="195">
        <f t="shared" si="22"/>
        <v>14.56</v>
      </c>
      <c r="L62" s="195">
        <f t="shared" si="23"/>
        <v>8581.66</v>
      </c>
    </row>
    <row r="63" spans="2:12" x14ac:dyDescent="0.25">
      <c r="B63" s="159" t="s">
        <v>2007</v>
      </c>
      <c r="C63" s="159" t="s">
        <v>374</v>
      </c>
      <c r="D63" s="170" t="s">
        <v>229</v>
      </c>
      <c r="E63" s="159" t="s">
        <v>375</v>
      </c>
      <c r="F63" s="170" t="s">
        <v>360</v>
      </c>
      <c r="G63" s="315">
        <v>832.4</v>
      </c>
      <c r="H63" s="183">
        <v>11.42</v>
      </c>
      <c r="I63" s="188">
        <f t="shared" ref="I63" si="24">TRUNC(G63 * H63, 2)</f>
        <v>9506</v>
      </c>
      <c r="J63" s="152">
        <f t="shared" si="18"/>
        <v>0.27229999999999999</v>
      </c>
      <c r="K63" s="195">
        <f t="shared" ref="K63" si="25">TRUNC(H63 * (1 + J63), 2)</f>
        <v>14.52</v>
      </c>
      <c r="L63" s="195">
        <f t="shared" ref="L63" si="26">TRUNC(G63 * K63, 2)</f>
        <v>12086.44</v>
      </c>
    </row>
    <row r="64" spans="2:12" x14ac:dyDescent="0.25">
      <c r="B64" s="155" t="s">
        <v>107</v>
      </c>
      <c r="C64" s="155" t="s">
        <v>185</v>
      </c>
      <c r="D64" s="169"/>
      <c r="E64" s="155" t="s">
        <v>206</v>
      </c>
      <c r="F64" s="169"/>
      <c r="G64" s="314"/>
      <c r="H64" s="182" t="s">
        <v>121</v>
      </c>
      <c r="I64" s="182">
        <f>SUBTOTAL(9,I65:I80)</f>
        <v>360865.49999999994</v>
      </c>
      <c r="J64" s="155"/>
      <c r="K64" s="182"/>
      <c r="L64" s="182">
        <f>SUBTOTAL(9,L65:L80)</f>
        <v>459066.64000000007</v>
      </c>
    </row>
    <row r="65" spans="2:12" x14ac:dyDescent="0.25">
      <c r="B65" s="155" t="s">
        <v>376</v>
      </c>
      <c r="C65" s="155" t="s">
        <v>185</v>
      </c>
      <c r="D65" s="169"/>
      <c r="E65" s="155" t="s">
        <v>377</v>
      </c>
      <c r="F65" s="169"/>
      <c r="G65" s="314"/>
      <c r="H65" s="182" t="s">
        <v>121</v>
      </c>
      <c r="I65" s="182">
        <f>SUBTOTAL(9,I66:I80)</f>
        <v>360865.49999999994</v>
      </c>
      <c r="J65" s="155"/>
      <c r="K65" s="182"/>
      <c r="L65" s="182">
        <f>SUBTOTAL(9,L66:L80)</f>
        <v>459066.64000000007</v>
      </c>
    </row>
    <row r="66" spans="2:12" ht="25.5" x14ac:dyDescent="0.25">
      <c r="B66" s="159" t="s">
        <v>378</v>
      </c>
      <c r="C66" s="159" t="s">
        <v>2010</v>
      </c>
      <c r="D66" s="170" t="s">
        <v>229</v>
      </c>
      <c r="E66" s="159" t="s">
        <v>2011</v>
      </c>
      <c r="F66" s="170" t="s">
        <v>284</v>
      </c>
      <c r="G66" s="315">
        <v>130.19999999999999</v>
      </c>
      <c r="H66" s="183">
        <v>49.5</v>
      </c>
      <c r="I66" s="188">
        <f t="shared" ref="I66" si="27">TRUNC(G66 * H66, 2)</f>
        <v>6444.9</v>
      </c>
      <c r="J66" s="152">
        <f t="shared" ref="J66:J80" si="28">+$L$5</f>
        <v>0.27229999999999999</v>
      </c>
      <c r="K66" s="195">
        <f t="shared" ref="K66" si="29">TRUNC(H66 * (1 + J66), 2)</f>
        <v>62.97</v>
      </c>
      <c r="L66" s="195">
        <f t="shared" ref="L66" si="30">TRUNC(G66 * K66, 2)</f>
        <v>8198.69</v>
      </c>
    </row>
    <row r="67" spans="2:12" x14ac:dyDescent="0.25">
      <c r="B67" s="159" t="s">
        <v>379</v>
      </c>
      <c r="C67" s="159" t="s">
        <v>336</v>
      </c>
      <c r="D67" s="170" t="s">
        <v>229</v>
      </c>
      <c r="E67" s="159" t="s">
        <v>337</v>
      </c>
      <c r="F67" s="170" t="s">
        <v>284</v>
      </c>
      <c r="G67" s="315">
        <v>130.19999999999999</v>
      </c>
      <c r="H67" s="183">
        <v>616.91999999999996</v>
      </c>
      <c r="I67" s="188">
        <f t="shared" ref="I67:I80" si="31">TRUNC(G67 * H67, 2)</f>
        <v>80322.98</v>
      </c>
      <c r="J67" s="152">
        <f t="shared" si="28"/>
        <v>0.27229999999999999</v>
      </c>
      <c r="K67" s="195">
        <f t="shared" ref="K67:K80" si="32">TRUNC(H67 * (1 + J67), 2)</f>
        <v>784.9</v>
      </c>
      <c r="L67" s="195">
        <f t="shared" ref="L67:L80" si="33">TRUNC(G67 * K67, 2)</f>
        <v>102193.98</v>
      </c>
    </row>
    <row r="68" spans="2:12" x14ac:dyDescent="0.25">
      <c r="B68" s="159" t="s">
        <v>380</v>
      </c>
      <c r="C68" s="159" t="s">
        <v>339</v>
      </c>
      <c r="D68" s="170" t="s">
        <v>229</v>
      </c>
      <c r="E68" s="159" t="s">
        <v>340</v>
      </c>
      <c r="F68" s="170" t="s">
        <v>284</v>
      </c>
      <c r="G68" s="315">
        <v>130.19999999999999</v>
      </c>
      <c r="H68" s="183">
        <v>57.5</v>
      </c>
      <c r="I68" s="188">
        <f t="shared" si="31"/>
        <v>7486.5</v>
      </c>
      <c r="J68" s="152">
        <f t="shared" si="28"/>
        <v>0.27229999999999999</v>
      </c>
      <c r="K68" s="195">
        <f t="shared" si="32"/>
        <v>73.150000000000006</v>
      </c>
      <c r="L68" s="195">
        <f t="shared" si="33"/>
        <v>9524.1299999999992</v>
      </c>
    </row>
    <row r="69" spans="2:12" x14ac:dyDescent="0.25">
      <c r="B69" s="159" t="s">
        <v>381</v>
      </c>
      <c r="C69" s="159" t="s">
        <v>342</v>
      </c>
      <c r="D69" s="170" t="s">
        <v>229</v>
      </c>
      <c r="E69" s="159" t="s">
        <v>343</v>
      </c>
      <c r="F69" s="170" t="s">
        <v>279</v>
      </c>
      <c r="G69" s="315">
        <v>4</v>
      </c>
      <c r="H69" s="183">
        <v>1486.62</v>
      </c>
      <c r="I69" s="188">
        <f t="shared" si="31"/>
        <v>5946.48</v>
      </c>
      <c r="J69" s="152">
        <f t="shared" si="28"/>
        <v>0.27229999999999999</v>
      </c>
      <c r="K69" s="195">
        <f t="shared" si="32"/>
        <v>1891.42</v>
      </c>
      <c r="L69" s="195">
        <f t="shared" si="33"/>
        <v>7565.68</v>
      </c>
    </row>
    <row r="70" spans="2:12" x14ac:dyDescent="0.25">
      <c r="B70" s="159" t="s">
        <v>382</v>
      </c>
      <c r="C70" s="159" t="s">
        <v>345</v>
      </c>
      <c r="D70" s="170" t="s">
        <v>229</v>
      </c>
      <c r="E70" s="159" t="s">
        <v>346</v>
      </c>
      <c r="F70" s="170" t="s">
        <v>279</v>
      </c>
      <c r="G70" s="315">
        <v>196</v>
      </c>
      <c r="H70" s="183">
        <v>15</v>
      </c>
      <c r="I70" s="188">
        <f t="shared" si="31"/>
        <v>2940</v>
      </c>
      <c r="J70" s="152">
        <f t="shared" si="28"/>
        <v>0.27229999999999999</v>
      </c>
      <c r="K70" s="195">
        <f t="shared" si="32"/>
        <v>19.079999999999998</v>
      </c>
      <c r="L70" s="195">
        <f t="shared" si="33"/>
        <v>3739.68</v>
      </c>
    </row>
    <row r="71" spans="2:12" x14ac:dyDescent="0.25">
      <c r="B71" s="159" t="s">
        <v>383</v>
      </c>
      <c r="C71" s="159" t="s">
        <v>384</v>
      </c>
      <c r="D71" s="170" t="s">
        <v>229</v>
      </c>
      <c r="E71" s="159" t="s">
        <v>385</v>
      </c>
      <c r="F71" s="170" t="s">
        <v>240</v>
      </c>
      <c r="G71" s="315">
        <v>1872.9</v>
      </c>
      <c r="H71" s="183">
        <v>81.03</v>
      </c>
      <c r="I71" s="188">
        <f t="shared" si="31"/>
        <v>151761.07999999999</v>
      </c>
      <c r="J71" s="152">
        <f t="shared" si="28"/>
        <v>0.27229999999999999</v>
      </c>
      <c r="K71" s="195">
        <f t="shared" si="32"/>
        <v>103.09</v>
      </c>
      <c r="L71" s="195">
        <f t="shared" si="33"/>
        <v>193077.26</v>
      </c>
    </row>
    <row r="72" spans="2:12" x14ac:dyDescent="0.25">
      <c r="B72" s="159" t="s">
        <v>386</v>
      </c>
      <c r="C72" s="159" t="s">
        <v>387</v>
      </c>
      <c r="D72" s="170" t="s">
        <v>229</v>
      </c>
      <c r="E72" s="159" t="s">
        <v>388</v>
      </c>
      <c r="F72" s="170" t="s">
        <v>240</v>
      </c>
      <c r="G72" s="315">
        <v>29.9</v>
      </c>
      <c r="H72" s="183">
        <v>91.54</v>
      </c>
      <c r="I72" s="188">
        <f t="shared" si="31"/>
        <v>2737.04</v>
      </c>
      <c r="J72" s="152">
        <f t="shared" si="28"/>
        <v>0.27229999999999999</v>
      </c>
      <c r="K72" s="195">
        <f t="shared" si="32"/>
        <v>116.46</v>
      </c>
      <c r="L72" s="195">
        <f t="shared" si="33"/>
        <v>3482.15</v>
      </c>
    </row>
    <row r="73" spans="2:12" x14ac:dyDescent="0.25">
      <c r="B73" s="159" t="s">
        <v>389</v>
      </c>
      <c r="C73" s="159" t="s">
        <v>390</v>
      </c>
      <c r="D73" s="170" t="s">
        <v>229</v>
      </c>
      <c r="E73" s="159" t="s">
        <v>391</v>
      </c>
      <c r="F73" s="170" t="s">
        <v>240</v>
      </c>
      <c r="G73" s="315">
        <v>29.9</v>
      </c>
      <c r="H73" s="183">
        <v>22.54</v>
      </c>
      <c r="I73" s="188">
        <f t="shared" si="31"/>
        <v>673.94</v>
      </c>
      <c r="J73" s="152">
        <f t="shared" si="28"/>
        <v>0.27229999999999999</v>
      </c>
      <c r="K73" s="195">
        <f t="shared" si="32"/>
        <v>28.67</v>
      </c>
      <c r="L73" s="195">
        <f t="shared" si="33"/>
        <v>857.23</v>
      </c>
    </row>
    <row r="74" spans="2:12" x14ac:dyDescent="0.25">
      <c r="B74" s="159" t="s">
        <v>392</v>
      </c>
      <c r="C74" s="159" t="s">
        <v>358</v>
      </c>
      <c r="D74" s="170" t="s">
        <v>229</v>
      </c>
      <c r="E74" s="159" t="s">
        <v>359</v>
      </c>
      <c r="F74" s="170" t="s">
        <v>360</v>
      </c>
      <c r="G74" s="315">
        <v>2031.5</v>
      </c>
      <c r="H74" s="183">
        <v>11.96</v>
      </c>
      <c r="I74" s="188">
        <f t="shared" si="31"/>
        <v>24296.74</v>
      </c>
      <c r="J74" s="152">
        <f t="shared" si="28"/>
        <v>0.27229999999999999</v>
      </c>
      <c r="K74" s="195">
        <f t="shared" si="32"/>
        <v>15.21</v>
      </c>
      <c r="L74" s="195">
        <f t="shared" si="33"/>
        <v>30899.11</v>
      </c>
    </row>
    <row r="75" spans="2:12" x14ac:dyDescent="0.25">
      <c r="B75" s="159" t="s">
        <v>393</v>
      </c>
      <c r="C75" s="159" t="s">
        <v>362</v>
      </c>
      <c r="D75" s="170" t="s">
        <v>229</v>
      </c>
      <c r="E75" s="159" t="s">
        <v>363</v>
      </c>
      <c r="F75" s="170" t="s">
        <v>360</v>
      </c>
      <c r="G75" s="315">
        <v>417.6</v>
      </c>
      <c r="H75" s="183">
        <v>10.71</v>
      </c>
      <c r="I75" s="188">
        <f t="shared" si="31"/>
        <v>4472.49</v>
      </c>
      <c r="J75" s="152">
        <f t="shared" si="28"/>
        <v>0.27229999999999999</v>
      </c>
      <c r="K75" s="195">
        <f t="shared" si="32"/>
        <v>13.62</v>
      </c>
      <c r="L75" s="195">
        <f t="shared" si="33"/>
        <v>5687.71</v>
      </c>
    </row>
    <row r="76" spans="2:12" x14ac:dyDescent="0.25">
      <c r="B76" s="159" t="s">
        <v>394</v>
      </c>
      <c r="C76" s="159" t="s">
        <v>365</v>
      </c>
      <c r="D76" s="170" t="s">
        <v>229</v>
      </c>
      <c r="E76" s="159" t="s">
        <v>366</v>
      </c>
      <c r="F76" s="170" t="s">
        <v>360</v>
      </c>
      <c r="G76" s="315">
        <v>1340.4</v>
      </c>
      <c r="H76" s="183">
        <v>10.69</v>
      </c>
      <c r="I76" s="188">
        <f t="shared" si="31"/>
        <v>14328.87</v>
      </c>
      <c r="J76" s="152">
        <f t="shared" si="28"/>
        <v>0.27229999999999999</v>
      </c>
      <c r="K76" s="195">
        <f t="shared" si="32"/>
        <v>13.6</v>
      </c>
      <c r="L76" s="195">
        <f t="shared" si="33"/>
        <v>18229.439999999999</v>
      </c>
    </row>
    <row r="77" spans="2:12" x14ac:dyDescent="0.25">
      <c r="B77" s="159" t="s">
        <v>395</v>
      </c>
      <c r="C77" s="159" t="s">
        <v>368</v>
      </c>
      <c r="D77" s="170" t="s">
        <v>229</v>
      </c>
      <c r="E77" s="159" t="s">
        <v>369</v>
      </c>
      <c r="F77" s="170" t="s">
        <v>360</v>
      </c>
      <c r="G77" s="315">
        <v>3301</v>
      </c>
      <c r="H77" s="183">
        <v>10.6</v>
      </c>
      <c r="I77" s="188">
        <f t="shared" si="31"/>
        <v>34990.6</v>
      </c>
      <c r="J77" s="152">
        <f t="shared" si="28"/>
        <v>0.27229999999999999</v>
      </c>
      <c r="K77" s="195">
        <f t="shared" si="32"/>
        <v>13.48</v>
      </c>
      <c r="L77" s="195">
        <f t="shared" si="33"/>
        <v>44497.48</v>
      </c>
    </row>
    <row r="78" spans="2:12" x14ac:dyDescent="0.25">
      <c r="B78" s="159" t="s">
        <v>396</v>
      </c>
      <c r="C78" s="159" t="s">
        <v>371</v>
      </c>
      <c r="D78" s="170" t="s">
        <v>229</v>
      </c>
      <c r="E78" s="159" t="s">
        <v>372</v>
      </c>
      <c r="F78" s="170" t="s">
        <v>360</v>
      </c>
      <c r="G78" s="315">
        <v>1109.3</v>
      </c>
      <c r="H78" s="183">
        <v>11.45</v>
      </c>
      <c r="I78" s="188">
        <f t="shared" si="31"/>
        <v>12701.48</v>
      </c>
      <c r="J78" s="152">
        <f t="shared" si="28"/>
        <v>0.27229999999999999</v>
      </c>
      <c r="K78" s="195">
        <f t="shared" si="32"/>
        <v>14.56</v>
      </c>
      <c r="L78" s="195">
        <f t="shared" si="33"/>
        <v>16151.4</v>
      </c>
    </row>
    <row r="79" spans="2:12" x14ac:dyDescent="0.25">
      <c r="B79" s="159" t="s">
        <v>397</v>
      </c>
      <c r="C79" s="159" t="s">
        <v>374</v>
      </c>
      <c r="D79" s="170" t="s">
        <v>229</v>
      </c>
      <c r="E79" s="159" t="s">
        <v>375</v>
      </c>
      <c r="F79" s="170" t="s">
        <v>360</v>
      </c>
      <c r="G79" s="315">
        <v>268.89999999999998</v>
      </c>
      <c r="H79" s="183">
        <v>11.42</v>
      </c>
      <c r="I79" s="188">
        <f t="shared" si="31"/>
        <v>3070.83</v>
      </c>
      <c r="J79" s="152">
        <f t="shared" si="28"/>
        <v>0.27229999999999999</v>
      </c>
      <c r="K79" s="195">
        <f t="shared" si="32"/>
        <v>14.52</v>
      </c>
      <c r="L79" s="195">
        <f t="shared" si="33"/>
        <v>3904.42</v>
      </c>
    </row>
    <row r="80" spans="2:12" x14ac:dyDescent="0.25">
      <c r="B80" s="159" t="s">
        <v>398</v>
      </c>
      <c r="C80" s="159" t="s">
        <v>399</v>
      </c>
      <c r="D80" s="170" t="s">
        <v>229</v>
      </c>
      <c r="E80" s="159" t="s">
        <v>400</v>
      </c>
      <c r="F80" s="170" t="s">
        <v>284</v>
      </c>
      <c r="G80" s="315">
        <v>3.35</v>
      </c>
      <c r="H80" s="183">
        <v>2594.5</v>
      </c>
      <c r="I80" s="188">
        <f t="shared" si="31"/>
        <v>8691.57</v>
      </c>
      <c r="J80" s="152">
        <f t="shared" si="28"/>
        <v>0.27229999999999999</v>
      </c>
      <c r="K80" s="195">
        <f t="shared" si="32"/>
        <v>3300.98</v>
      </c>
      <c r="L80" s="195">
        <f t="shared" si="33"/>
        <v>11058.28</v>
      </c>
    </row>
    <row r="81" spans="2:12" x14ac:dyDescent="0.25">
      <c r="B81" s="155" t="s">
        <v>108</v>
      </c>
      <c r="C81" s="155" t="s">
        <v>185</v>
      </c>
      <c r="D81" s="169"/>
      <c r="E81" s="155" t="s">
        <v>186</v>
      </c>
      <c r="F81" s="169"/>
      <c r="G81" s="166"/>
      <c r="H81" s="182" t="s">
        <v>121</v>
      </c>
      <c r="I81" s="182">
        <f>SUBTOTAL(9,I82:I83)</f>
        <v>271690.20999999996</v>
      </c>
      <c r="J81" s="155"/>
      <c r="K81" s="182"/>
      <c r="L81" s="182">
        <f>SUBTOTAL(9,L82:L83)</f>
        <v>345648.05</v>
      </c>
    </row>
    <row r="82" spans="2:12" ht="25.5" x14ac:dyDescent="0.25">
      <c r="B82" s="159" t="s">
        <v>401</v>
      </c>
      <c r="C82" s="159" t="s">
        <v>402</v>
      </c>
      <c r="D82" s="170" t="s">
        <v>229</v>
      </c>
      <c r="E82" s="159" t="s">
        <v>403</v>
      </c>
      <c r="F82" s="170" t="s">
        <v>360</v>
      </c>
      <c r="G82" s="167">
        <v>15125.66</v>
      </c>
      <c r="H82" s="183">
        <v>17.78</v>
      </c>
      <c r="I82" s="188">
        <f t="shared" ref="I82" si="34">TRUNC(G82 * H82, 2)</f>
        <v>268934.23</v>
      </c>
      <c r="J82" s="152">
        <f t="shared" ref="J82:J83" si="35">+$L$5</f>
        <v>0.27229999999999999</v>
      </c>
      <c r="K82" s="195">
        <f t="shared" ref="K82" si="36">TRUNC(H82 * (1 + J82), 2)</f>
        <v>22.62</v>
      </c>
      <c r="L82" s="195">
        <f t="shared" ref="L82" si="37">TRUNC(G82 * K82, 2)</f>
        <v>342142.42</v>
      </c>
    </row>
    <row r="83" spans="2:12" ht="25.5" x14ac:dyDescent="0.25">
      <c r="B83" s="159" t="s">
        <v>404</v>
      </c>
      <c r="C83" s="159" t="s">
        <v>405</v>
      </c>
      <c r="D83" s="170" t="s">
        <v>229</v>
      </c>
      <c r="E83" s="159" t="s">
        <v>406</v>
      </c>
      <c r="F83" s="170" t="s">
        <v>360</v>
      </c>
      <c r="G83" s="167">
        <v>127.71</v>
      </c>
      <c r="H83" s="183">
        <v>21.58</v>
      </c>
      <c r="I83" s="188">
        <f t="shared" ref="I83" si="38">TRUNC(G83 * H83, 2)</f>
        <v>2755.98</v>
      </c>
      <c r="J83" s="152">
        <f t="shared" si="35"/>
        <v>0.27229999999999999</v>
      </c>
      <c r="K83" s="195">
        <f t="shared" ref="K83" si="39">TRUNC(H83 * (1 + J83), 2)</f>
        <v>27.45</v>
      </c>
      <c r="L83" s="195">
        <f t="shared" ref="L83" si="40">TRUNC(G83 * K83, 2)</f>
        <v>3505.63</v>
      </c>
    </row>
    <row r="84" spans="2:12" x14ac:dyDescent="0.25">
      <c r="B84" s="155" t="s">
        <v>109</v>
      </c>
      <c r="C84" s="155" t="s">
        <v>185</v>
      </c>
      <c r="D84" s="169"/>
      <c r="E84" s="155" t="s">
        <v>2041</v>
      </c>
      <c r="F84" s="169"/>
      <c r="G84" s="166"/>
      <c r="H84" s="182" t="s">
        <v>121</v>
      </c>
      <c r="I84" s="182">
        <f>SUBTOTAL(9,I85:I318)</f>
        <v>445818.69999999972</v>
      </c>
      <c r="J84" s="155"/>
      <c r="K84" s="182"/>
      <c r="L84" s="182">
        <f>SUBTOTAL(9,L85:L318)</f>
        <v>556639.64000000013</v>
      </c>
    </row>
    <row r="85" spans="2:12" x14ac:dyDescent="0.25">
      <c r="B85" s="155" t="s">
        <v>407</v>
      </c>
      <c r="C85" s="155" t="s">
        <v>185</v>
      </c>
      <c r="D85" s="169"/>
      <c r="E85" s="155" t="s">
        <v>408</v>
      </c>
      <c r="F85" s="169"/>
      <c r="G85" s="166">
        <v>1</v>
      </c>
      <c r="H85" s="182" t="s">
        <v>121</v>
      </c>
      <c r="I85" s="182">
        <f>SUBTOTAL(9,I86:I102)</f>
        <v>29337.680000000004</v>
      </c>
      <c r="J85" s="155"/>
      <c r="K85" s="182"/>
      <c r="L85" s="182">
        <f>SUBTOTAL(9,L86:L102)</f>
        <v>37325.980000000003</v>
      </c>
    </row>
    <row r="86" spans="2:12" x14ac:dyDescent="0.25">
      <c r="B86" s="159" t="s">
        <v>409</v>
      </c>
      <c r="C86" s="159" t="s">
        <v>410</v>
      </c>
      <c r="D86" s="170" t="s">
        <v>229</v>
      </c>
      <c r="E86" s="159" t="s">
        <v>411</v>
      </c>
      <c r="F86" s="170" t="s">
        <v>279</v>
      </c>
      <c r="G86" s="167">
        <v>5</v>
      </c>
      <c r="H86" s="183">
        <v>226.95</v>
      </c>
      <c r="I86" s="188">
        <f t="shared" ref="I86" si="41">TRUNC(G86 * H86, 2)</f>
        <v>1134.75</v>
      </c>
      <c r="J86" s="152">
        <f t="shared" ref="J86:J102" si="42">+$L$5</f>
        <v>0.27229999999999999</v>
      </c>
      <c r="K86" s="195">
        <f t="shared" ref="K86" si="43">TRUNC(H86 * (1 + J86), 2)</f>
        <v>288.74</v>
      </c>
      <c r="L86" s="195">
        <f t="shared" ref="L86" si="44">TRUNC(G86 * K86, 2)</f>
        <v>1443.7</v>
      </c>
    </row>
    <row r="87" spans="2:12" ht="25.5" x14ac:dyDescent="0.25">
      <c r="B87" s="159" t="s">
        <v>412</v>
      </c>
      <c r="C87" s="159" t="s">
        <v>413</v>
      </c>
      <c r="D87" s="170" t="s">
        <v>229</v>
      </c>
      <c r="E87" s="159" t="s">
        <v>414</v>
      </c>
      <c r="F87" s="170" t="s">
        <v>279</v>
      </c>
      <c r="G87" s="167">
        <v>4</v>
      </c>
      <c r="H87" s="183">
        <v>680.39</v>
      </c>
      <c r="I87" s="188">
        <f t="shared" ref="I87:I102" si="45">TRUNC(G87 * H87, 2)</f>
        <v>2721.56</v>
      </c>
      <c r="J87" s="152">
        <f t="shared" si="42"/>
        <v>0.27229999999999999</v>
      </c>
      <c r="K87" s="195">
        <f t="shared" ref="K87:K102" si="46">TRUNC(H87 * (1 + J87), 2)</f>
        <v>865.66</v>
      </c>
      <c r="L87" s="195">
        <f t="shared" ref="L87:L102" si="47">TRUNC(G87 * K87, 2)</f>
        <v>3462.64</v>
      </c>
    </row>
    <row r="88" spans="2:12" ht="25.5" x14ac:dyDescent="0.25">
      <c r="B88" s="159" t="s">
        <v>415</v>
      </c>
      <c r="C88" s="159" t="s">
        <v>416</v>
      </c>
      <c r="D88" s="170" t="s">
        <v>229</v>
      </c>
      <c r="E88" s="159" t="s">
        <v>417</v>
      </c>
      <c r="F88" s="170" t="s">
        <v>279</v>
      </c>
      <c r="G88" s="167">
        <v>4</v>
      </c>
      <c r="H88" s="183">
        <v>169.01</v>
      </c>
      <c r="I88" s="188">
        <f t="shared" si="45"/>
        <v>676.04</v>
      </c>
      <c r="J88" s="152">
        <f t="shared" si="42"/>
        <v>0.27229999999999999</v>
      </c>
      <c r="K88" s="195">
        <f t="shared" si="46"/>
        <v>215.03</v>
      </c>
      <c r="L88" s="195">
        <f t="shared" si="47"/>
        <v>860.12</v>
      </c>
    </row>
    <row r="89" spans="2:12" ht="25.5" x14ac:dyDescent="0.25">
      <c r="B89" s="159" t="s">
        <v>418</v>
      </c>
      <c r="C89" s="159" t="s">
        <v>419</v>
      </c>
      <c r="D89" s="170" t="s">
        <v>229</v>
      </c>
      <c r="E89" s="159" t="s">
        <v>420</v>
      </c>
      <c r="F89" s="170" t="s">
        <v>279</v>
      </c>
      <c r="G89" s="167">
        <v>2</v>
      </c>
      <c r="H89" s="183">
        <v>646.32000000000005</v>
      </c>
      <c r="I89" s="188">
        <f t="shared" si="45"/>
        <v>1292.6400000000001</v>
      </c>
      <c r="J89" s="152">
        <f t="shared" si="42"/>
        <v>0.27229999999999999</v>
      </c>
      <c r="K89" s="195">
        <f t="shared" si="46"/>
        <v>822.31</v>
      </c>
      <c r="L89" s="195">
        <f t="shared" si="47"/>
        <v>1644.62</v>
      </c>
    </row>
    <row r="90" spans="2:12" x14ac:dyDescent="0.25">
      <c r="B90" s="159" t="s">
        <v>421</v>
      </c>
      <c r="C90" s="159" t="s">
        <v>422</v>
      </c>
      <c r="D90" s="170" t="s">
        <v>229</v>
      </c>
      <c r="E90" s="159" t="s">
        <v>423</v>
      </c>
      <c r="F90" s="170" t="s">
        <v>279</v>
      </c>
      <c r="G90" s="167">
        <v>14</v>
      </c>
      <c r="H90" s="183">
        <v>88.23</v>
      </c>
      <c r="I90" s="188">
        <f t="shared" si="45"/>
        <v>1235.22</v>
      </c>
      <c r="J90" s="152">
        <f t="shared" si="42"/>
        <v>0.27229999999999999</v>
      </c>
      <c r="K90" s="195">
        <f t="shared" si="46"/>
        <v>112.25</v>
      </c>
      <c r="L90" s="195">
        <f t="shared" si="47"/>
        <v>1571.5</v>
      </c>
    </row>
    <row r="91" spans="2:12" ht="25.5" x14ac:dyDescent="0.25">
      <c r="B91" s="159" t="s">
        <v>424</v>
      </c>
      <c r="C91" s="159" t="s">
        <v>425</v>
      </c>
      <c r="D91" s="170" t="s">
        <v>426</v>
      </c>
      <c r="E91" s="159" t="s">
        <v>427</v>
      </c>
      <c r="F91" s="170" t="s">
        <v>428</v>
      </c>
      <c r="G91" s="167">
        <v>1</v>
      </c>
      <c r="H91" s="183">
        <v>268.11200000000002</v>
      </c>
      <c r="I91" s="188">
        <f t="shared" si="45"/>
        <v>268.11</v>
      </c>
      <c r="J91" s="152">
        <f t="shared" si="42"/>
        <v>0.27229999999999999</v>
      </c>
      <c r="K91" s="195">
        <f t="shared" si="46"/>
        <v>341.11</v>
      </c>
      <c r="L91" s="195">
        <f t="shared" si="47"/>
        <v>341.11</v>
      </c>
    </row>
    <row r="92" spans="2:12" x14ac:dyDescent="0.25">
      <c r="B92" s="159" t="s">
        <v>429</v>
      </c>
      <c r="C92" s="159" t="s">
        <v>430</v>
      </c>
      <c r="D92" s="170" t="s">
        <v>229</v>
      </c>
      <c r="E92" s="159" t="s">
        <v>431</v>
      </c>
      <c r="F92" s="170" t="s">
        <v>279</v>
      </c>
      <c r="G92" s="167">
        <v>4</v>
      </c>
      <c r="H92" s="183">
        <v>71.27</v>
      </c>
      <c r="I92" s="188">
        <f t="shared" si="45"/>
        <v>285.08</v>
      </c>
      <c r="J92" s="152">
        <f t="shared" si="42"/>
        <v>0.27229999999999999</v>
      </c>
      <c r="K92" s="195">
        <f t="shared" si="46"/>
        <v>90.67</v>
      </c>
      <c r="L92" s="195">
        <f t="shared" si="47"/>
        <v>362.68</v>
      </c>
    </row>
    <row r="93" spans="2:12" ht="38.25" x14ac:dyDescent="0.25">
      <c r="B93" s="159" t="s">
        <v>432</v>
      </c>
      <c r="C93" s="159" t="s">
        <v>433</v>
      </c>
      <c r="D93" s="170" t="s">
        <v>434</v>
      </c>
      <c r="E93" s="159" t="s">
        <v>435</v>
      </c>
      <c r="F93" s="170" t="s">
        <v>428</v>
      </c>
      <c r="G93" s="167">
        <v>7</v>
      </c>
      <c r="H93" s="183">
        <v>151.94</v>
      </c>
      <c r="I93" s="188">
        <f t="shared" si="45"/>
        <v>1063.58</v>
      </c>
      <c r="J93" s="152">
        <f t="shared" si="42"/>
        <v>0.27229999999999999</v>
      </c>
      <c r="K93" s="195">
        <f t="shared" si="46"/>
        <v>193.31</v>
      </c>
      <c r="L93" s="195">
        <f t="shared" si="47"/>
        <v>1353.17</v>
      </c>
    </row>
    <row r="94" spans="2:12" ht="38.25" x14ac:dyDescent="0.25">
      <c r="B94" s="159" t="s">
        <v>436</v>
      </c>
      <c r="C94" s="159" t="s">
        <v>437</v>
      </c>
      <c r="D94" s="170" t="s">
        <v>434</v>
      </c>
      <c r="E94" s="159" t="s">
        <v>438</v>
      </c>
      <c r="F94" s="170" t="s">
        <v>428</v>
      </c>
      <c r="G94" s="167">
        <v>6</v>
      </c>
      <c r="H94" s="183">
        <v>473.72</v>
      </c>
      <c r="I94" s="188">
        <f t="shared" si="45"/>
        <v>2842.32</v>
      </c>
      <c r="J94" s="152">
        <f t="shared" si="42"/>
        <v>0.27229999999999999</v>
      </c>
      <c r="K94" s="195">
        <f t="shared" si="46"/>
        <v>602.71</v>
      </c>
      <c r="L94" s="195">
        <f t="shared" si="47"/>
        <v>3616.26</v>
      </c>
    </row>
    <row r="95" spans="2:12" x14ac:dyDescent="0.25">
      <c r="B95" s="159" t="s">
        <v>439</v>
      </c>
      <c r="C95" s="159" t="s">
        <v>440</v>
      </c>
      <c r="D95" s="170" t="s">
        <v>229</v>
      </c>
      <c r="E95" s="159" t="s">
        <v>441</v>
      </c>
      <c r="F95" s="170" t="s">
        <v>268</v>
      </c>
      <c r="G95" s="167">
        <v>2</v>
      </c>
      <c r="H95" s="183">
        <v>84.06</v>
      </c>
      <c r="I95" s="188">
        <f t="shared" si="45"/>
        <v>168.12</v>
      </c>
      <c r="J95" s="152">
        <f t="shared" si="42"/>
        <v>0.27229999999999999</v>
      </c>
      <c r="K95" s="195">
        <f t="shared" si="46"/>
        <v>106.94</v>
      </c>
      <c r="L95" s="195">
        <f t="shared" si="47"/>
        <v>213.88</v>
      </c>
    </row>
    <row r="96" spans="2:12" x14ac:dyDescent="0.25">
      <c r="B96" s="159" t="s">
        <v>442</v>
      </c>
      <c r="C96" s="159" t="s">
        <v>443</v>
      </c>
      <c r="D96" s="170" t="s">
        <v>229</v>
      </c>
      <c r="E96" s="159" t="s">
        <v>444</v>
      </c>
      <c r="F96" s="170" t="s">
        <v>268</v>
      </c>
      <c r="G96" s="167">
        <v>3</v>
      </c>
      <c r="H96" s="183">
        <v>152.91</v>
      </c>
      <c r="I96" s="188">
        <f t="shared" si="45"/>
        <v>458.73</v>
      </c>
      <c r="J96" s="152">
        <f t="shared" si="42"/>
        <v>0.27229999999999999</v>
      </c>
      <c r="K96" s="195">
        <f t="shared" si="46"/>
        <v>194.54</v>
      </c>
      <c r="L96" s="195">
        <f t="shared" si="47"/>
        <v>583.62</v>
      </c>
    </row>
    <row r="97" spans="2:12" x14ac:dyDescent="0.25">
      <c r="B97" s="159" t="s">
        <v>445</v>
      </c>
      <c r="C97" s="159" t="s">
        <v>446</v>
      </c>
      <c r="D97" s="170" t="s">
        <v>229</v>
      </c>
      <c r="E97" s="159" t="s">
        <v>447</v>
      </c>
      <c r="F97" s="170" t="s">
        <v>279</v>
      </c>
      <c r="G97" s="167">
        <v>2</v>
      </c>
      <c r="H97" s="183">
        <v>116.48</v>
      </c>
      <c r="I97" s="188">
        <f t="shared" si="45"/>
        <v>232.96</v>
      </c>
      <c r="J97" s="152">
        <f t="shared" si="42"/>
        <v>0.27229999999999999</v>
      </c>
      <c r="K97" s="195">
        <f t="shared" si="46"/>
        <v>148.19</v>
      </c>
      <c r="L97" s="195">
        <f t="shared" si="47"/>
        <v>296.38</v>
      </c>
    </row>
    <row r="98" spans="2:12" x14ac:dyDescent="0.25">
      <c r="B98" s="159" t="s">
        <v>448</v>
      </c>
      <c r="C98" s="159" t="s">
        <v>449</v>
      </c>
      <c r="D98" s="170" t="s">
        <v>229</v>
      </c>
      <c r="E98" s="159" t="s">
        <v>450</v>
      </c>
      <c r="F98" s="170" t="s">
        <v>279</v>
      </c>
      <c r="G98" s="167">
        <v>3</v>
      </c>
      <c r="H98" s="183">
        <v>76.14</v>
      </c>
      <c r="I98" s="188">
        <f t="shared" si="45"/>
        <v>228.42</v>
      </c>
      <c r="J98" s="152">
        <f t="shared" si="42"/>
        <v>0.27229999999999999</v>
      </c>
      <c r="K98" s="195">
        <f t="shared" si="46"/>
        <v>96.87</v>
      </c>
      <c r="L98" s="195">
        <f t="shared" si="47"/>
        <v>290.61</v>
      </c>
    </row>
    <row r="99" spans="2:12" x14ac:dyDescent="0.25">
      <c r="B99" s="159" t="s">
        <v>451</v>
      </c>
      <c r="C99" s="159" t="s">
        <v>452</v>
      </c>
      <c r="D99" s="170" t="s">
        <v>229</v>
      </c>
      <c r="E99" s="159" t="s">
        <v>453</v>
      </c>
      <c r="F99" s="170" t="s">
        <v>279</v>
      </c>
      <c r="G99" s="167">
        <v>6</v>
      </c>
      <c r="H99" s="183">
        <v>2275.4899999999998</v>
      </c>
      <c r="I99" s="188">
        <f t="shared" si="45"/>
        <v>13652.94</v>
      </c>
      <c r="J99" s="152">
        <f t="shared" si="42"/>
        <v>0.27229999999999999</v>
      </c>
      <c r="K99" s="195">
        <f t="shared" si="46"/>
        <v>2895.1</v>
      </c>
      <c r="L99" s="195">
        <f t="shared" si="47"/>
        <v>17370.599999999999</v>
      </c>
    </row>
    <row r="100" spans="2:12" x14ac:dyDescent="0.25">
      <c r="B100" s="159" t="s">
        <v>454</v>
      </c>
      <c r="C100" s="159" t="s">
        <v>455</v>
      </c>
      <c r="D100" s="170" t="s">
        <v>229</v>
      </c>
      <c r="E100" s="159" t="s">
        <v>456</v>
      </c>
      <c r="F100" s="170" t="s">
        <v>279</v>
      </c>
      <c r="G100" s="167">
        <v>2</v>
      </c>
      <c r="H100" s="183">
        <v>281.02</v>
      </c>
      <c r="I100" s="188">
        <f t="shared" si="45"/>
        <v>562.04</v>
      </c>
      <c r="J100" s="152">
        <f t="shared" si="42"/>
        <v>0.27229999999999999</v>
      </c>
      <c r="K100" s="195">
        <f t="shared" si="46"/>
        <v>357.54</v>
      </c>
      <c r="L100" s="195">
        <f t="shared" si="47"/>
        <v>715.08</v>
      </c>
    </row>
    <row r="101" spans="2:12" x14ac:dyDescent="0.25">
      <c r="B101" s="159" t="s">
        <v>457</v>
      </c>
      <c r="C101" s="159" t="s">
        <v>458</v>
      </c>
      <c r="D101" s="170" t="s">
        <v>229</v>
      </c>
      <c r="E101" s="159" t="s">
        <v>459</v>
      </c>
      <c r="F101" s="170" t="s">
        <v>279</v>
      </c>
      <c r="G101" s="167">
        <v>6</v>
      </c>
      <c r="H101" s="183">
        <v>124.03</v>
      </c>
      <c r="I101" s="188">
        <f t="shared" si="45"/>
        <v>744.18</v>
      </c>
      <c r="J101" s="152">
        <f t="shared" si="42"/>
        <v>0.27229999999999999</v>
      </c>
      <c r="K101" s="195">
        <f t="shared" si="46"/>
        <v>157.80000000000001</v>
      </c>
      <c r="L101" s="195">
        <f t="shared" si="47"/>
        <v>946.8</v>
      </c>
    </row>
    <row r="102" spans="2:12" ht="38.25" x14ac:dyDescent="0.25">
      <c r="B102" s="159" t="s">
        <v>460</v>
      </c>
      <c r="C102" s="159" t="s">
        <v>461</v>
      </c>
      <c r="D102" s="170" t="s">
        <v>462</v>
      </c>
      <c r="E102" s="159" t="s">
        <v>463</v>
      </c>
      <c r="F102" s="170" t="s">
        <v>268</v>
      </c>
      <c r="G102" s="167">
        <v>3</v>
      </c>
      <c r="H102" s="183">
        <v>590.33000000000004</v>
      </c>
      <c r="I102" s="188">
        <f t="shared" si="45"/>
        <v>1770.99</v>
      </c>
      <c r="J102" s="152">
        <f t="shared" si="42"/>
        <v>0.27229999999999999</v>
      </c>
      <c r="K102" s="195">
        <f t="shared" si="46"/>
        <v>751.07</v>
      </c>
      <c r="L102" s="195">
        <f t="shared" si="47"/>
        <v>2253.21</v>
      </c>
    </row>
    <row r="103" spans="2:12" x14ac:dyDescent="0.25">
      <c r="B103" s="155" t="s">
        <v>464</v>
      </c>
      <c r="C103" s="155" t="s">
        <v>185</v>
      </c>
      <c r="D103" s="169"/>
      <c r="E103" s="155" t="s">
        <v>465</v>
      </c>
      <c r="F103" s="169"/>
      <c r="G103" s="166">
        <v>1</v>
      </c>
      <c r="H103" s="182" t="s">
        <v>121</v>
      </c>
      <c r="I103" s="182">
        <f>SUBTOTAL(9,I104:I215)</f>
        <v>270474.54999999993</v>
      </c>
      <c r="J103" s="155"/>
      <c r="K103" s="182"/>
      <c r="L103" s="182">
        <f>SUBTOTAL(9,L104:L215)</f>
        <v>334399.27999999997</v>
      </c>
    </row>
    <row r="104" spans="2:12" x14ac:dyDescent="0.25">
      <c r="B104" s="155" t="s">
        <v>466</v>
      </c>
      <c r="C104" s="155" t="s">
        <v>185</v>
      </c>
      <c r="D104" s="169"/>
      <c r="E104" s="155" t="s">
        <v>467</v>
      </c>
      <c r="F104" s="169"/>
      <c r="G104" s="166">
        <v>1</v>
      </c>
      <c r="H104" s="182" t="s">
        <v>121</v>
      </c>
      <c r="I104" s="182">
        <f>SUBTOTAL(9,I105:I141)</f>
        <v>9821.8699999999972</v>
      </c>
      <c r="J104" s="155"/>
      <c r="K104" s="182"/>
      <c r="L104" s="182">
        <f>SUBTOTAL(9,L105:L141)</f>
        <v>12495.280000000002</v>
      </c>
    </row>
    <row r="105" spans="2:12" ht="25.5" x14ac:dyDescent="0.25">
      <c r="B105" s="159" t="s">
        <v>468</v>
      </c>
      <c r="C105" s="159" t="s">
        <v>469</v>
      </c>
      <c r="D105" s="170" t="s">
        <v>229</v>
      </c>
      <c r="E105" s="159" t="s">
        <v>470</v>
      </c>
      <c r="F105" s="170" t="s">
        <v>279</v>
      </c>
      <c r="G105" s="167">
        <v>3</v>
      </c>
      <c r="H105" s="183">
        <v>393.25</v>
      </c>
      <c r="I105" s="188">
        <f t="shared" ref="I105" si="48">TRUNC(G105 * H105, 2)</f>
        <v>1179.75</v>
      </c>
      <c r="J105" s="152">
        <f t="shared" ref="J105:J141" si="49">+$L$5</f>
        <v>0.27229999999999999</v>
      </c>
      <c r="K105" s="195">
        <f t="shared" ref="K105" si="50">TRUNC(H105 * (1 + J105), 2)</f>
        <v>500.33</v>
      </c>
      <c r="L105" s="195">
        <f t="shared" ref="L105" si="51">TRUNC(G105 * K105, 2)</f>
        <v>1500.99</v>
      </c>
    </row>
    <row r="106" spans="2:12" x14ac:dyDescent="0.25">
      <c r="B106" s="159" t="s">
        <v>471</v>
      </c>
      <c r="C106" s="159" t="s">
        <v>472</v>
      </c>
      <c r="D106" s="170" t="s">
        <v>229</v>
      </c>
      <c r="E106" s="159" t="s">
        <v>473</v>
      </c>
      <c r="F106" s="170" t="s">
        <v>279</v>
      </c>
      <c r="G106" s="167">
        <v>3</v>
      </c>
      <c r="H106" s="183">
        <v>71.34</v>
      </c>
      <c r="I106" s="188">
        <f t="shared" ref="I106:I141" si="52">TRUNC(G106 * H106, 2)</f>
        <v>214.02</v>
      </c>
      <c r="J106" s="152">
        <f t="shared" si="49"/>
        <v>0.27229999999999999</v>
      </c>
      <c r="K106" s="195">
        <f t="shared" ref="K106:K141" si="53">TRUNC(H106 * (1 + J106), 2)</f>
        <v>90.76</v>
      </c>
      <c r="L106" s="195">
        <f t="shared" ref="L106:L141" si="54">TRUNC(G106 * K106, 2)</f>
        <v>272.27999999999997</v>
      </c>
    </row>
    <row r="107" spans="2:12" ht="25.5" x14ac:dyDescent="0.25">
      <c r="B107" s="159" t="s">
        <v>474</v>
      </c>
      <c r="C107" s="159" t="s">
        <v>475</v>
      </c>
      <c r="D107" s="170" t="s">
        <v>229</v>
      </c>
      <c r="E107" s="159" t="s">
        <v>476</v>
      </c>
      <c r="F107" s="170" t="s">
        <v>279</v>
      </c>
      <c r="G107" s="167">
        <v>6</v>
      </c>
      <c r="H107" s="183">
        <v>343.47</v>
      </c>
      <c r="I107" s="188">
        <f t="shared" si="52"/>
        <v>2060.8200000000002</v>
      </c>
      <c r="J107" s="152">
        <f t="shared" si="49"/>
        <v>0.27229999999999999</v>
      </c>
      <c r="K107" s="195">
        <f t="shared" si="53"/>
        <v>436.99</v>
      </c>
      <c r="L107" s="195">
        <f t="shared" si="54"/>
        <v>2621.94</v>
      </c>
    </row>
    <row r="108" spans="2:12" x14ac:dyDescent="0.25">
      <c r="B108" s="159" t="s">
        <v>477</v>
      </c>
      <c r="C108" s="159" t="s">
        <v>478</v>
      </c>
      <c r="D108" s="170" t="s">
        <v>229</v>
      </c>
      <c r="E108" s="159" t="s">
        <v>479</v>
      </c>
      <c r="F108" s="170" t="s">
        <v>240</v>
      </c>
      <c r="G108" s="167">
        <v>1.5</v>
      </c>
      <c r="H108" s="183">
        <v>88.09</v>
      </c>
      <c r="I108" s="188">
        <f t="shared" si="52"/>
        <v>132.13</v>
      </c>
      <c r="J108" s="152">
        <f t="shared" si="49"/>
        <v>0.27229999999999999</v>
      </c>
      <c r="K108" s="195">
        <f t="shared" si="53"/>
        <v>112.07</v>
      </c>
      <c r="L108" s="195">
        <f t="shared" si="54"/>
        <v>168.1</v>
      </c>
    </row>
    <row r="109" spans="2:12" x14ac:dyDescent="0.25">
      <c r="B109" s="159" t="s">
        <v>480</v>
      </c>
      <c r="C109" s="159" t="s">
        <v>481</v>
      </c>
      <c r="D109" s="170" t="s">
        <v>229</v>
      </c>
      <c r="E109" s="159" t="s">
        <v>482</v>
      </c>
      <c r="F109" s="170" t="s">
        <v>279</v>
      </c>
      <c r="G109" s="167">
        <v>4</v>
      </c>
      <c r="H109" s="183">
        <v>25.13</v>
      </c>
      <c r="I109" s="188">
        <f t="shared" si="52"/>
        <v>100.52</v>
      </c>
      <c r="J109" s="152">
        <f t="shared" si="49"/>
        <v>0.27229999999999999</v>
      </c>
      <c r="K109" s="195">
        <f t="shared" si="53"/>
        <v>31.97</v>
      </c>
      <c r="L109" s="195">
        <f t="shared" si="54"/>
        <v>127.88</v>
      </c>
    </row>
    <row r="110" spans="2:12" x14ac:dyDescent="0.25">
      <c r="B110" s="159" t="s">
        <v>483</v>
      </c>
      <c r="C110" s="159" t="s">
        <v>484</v>
      </c>
      <c r="D110" s="170" t="s">
        <v>229</v>
      </c>
      <c r="E110" s="159" t="s">
        <v>485</v>
      </c>
      <c r="F110" s="170" t="s">
        <v>279</v>
      </c>
      <c r="G110" s="167">
        <v>2</v>
      </c>
      <c r="H110" s="183">
        <v>44.79</v>
      </c>
      <c r="I110" s="188">
        <f t="shared" si="52"/>
        <v>89.58</v>
      </c>
      <c r="J110" s="152">
        <f t="shared" si="49"/>
        <v>0.27229999999999999</v>
      </c>
      <c r="K110" s="195">
        <f t="shared" si="53"/>
        <v>56.98</v>
      </c>
      <c r="L110" s="195">
        <f t="shared" si="54"/>
        <v>113.96</v>
      </c>
    </row>
    <row r="111" spans="2:12" x14ac:dyDescent="0.25">
      <c r="B111" s="159" t="s">
        <v>486</v>
      </c>
      <c r="C111" s="159" t="s">
        <v>487</v>
      </c>
      <c r="D111" s="170" t="s">
        <v>229</v>
      </c>
      <c r="E111" s="159" t="s">
        <v>488</v>
      </c>
      <c r="F111" s="170" t="s">
        <v>279</v>
      </c>
      <c r="G111" s="167">
        <v>6</v>
      </c>
      <c r="H111" s="183">
        <v>25.02</v>
      </c>
      <c r="I111" s="188">
        <f t="shared" si="52"/>
        <v>150.12</v>
      </c>
      <c r="J111" s="152">
        <f t="shared" si="49"/>
        <v>0.27229999999999999</v>
      </c>
      <c r="K111" s="195">
        <f t="shared" si="53"/>
        <v>31.83</v>
      </c>
      <c r="L111" s="195">
        <f t="shared" si="54"/>
        <v>190.98</v>
      </c>
    </row>
    <row r="112" spans="2:12" x14ac:dyDescent="0.25">
      <c r="B112" s="159" t="s">
        <v>489</v>
      </c>
      <c r="C112" s="159" t="s">
        <v>490</v>
      </c>
      <c r="D112" s="170" t="s">
        <v>229</v>
      </c>
      <c r="E112" s="159" t="s">
        <v>491</v>
      </c>
      <c r="F112" s="170" t="s">
        <v>279</v>
      </c>
      <c r="G112" s="167">
        <v>1</v>
      </c>
      <c r="H112" s="183">
        <v>21.23</v>
      </c>
      <c r="I112" s="188">
        <f t="shared" si="52"/>
        <v>21.23</v>
      </c>
      <c r="J112" s="152">
        <f t="shared" si="49"/>
        <v>0.27229999999999999</v>
      </c>
      <c r="K112" s="195">
        <f t="shared" si="53"/>
        <v>27.01</v>
      </c>
      <c r="L112" s="195">
        <f t="shared" si="54"/>
        <v>27.01</v>
      </c>
    </row>
    <row r="113" spans="2:12" x14ac:dyDescent="0.25">
      <c r="B113" s="159" t="s">
        <v>492</v>
      </c>
      <c r="C113" s="159" t="s">
        <v>493</v>
      </c>
      <c r="D113" s="170" t="s">
        <v>229</v>
      </c>
      <c r="E113" s="159" t="s">
        <v>494</v>
      </c>
      <c r="F113" s="170" t="s">
        <v>279</v>
      </c>
      <c r="G113" s="167">
        <v>6</v>
      </c>
      <c r="H113" s="183">
        <v>86.33</v>
      </c>
      <c r="I113" s="188">
        <f t="shared" si="52"/>
        <v>517.98</v>
      </c>
      <c r="J113" s="152">
        <f t="shared" si="49"/>
        <v>0.27229999999999999</v>
      </c>
      <c r="K113" s="195">
        <f t="shared" si="53"/>
        <v>109.83</v>
      </c>
      <c r="L113" s="195">
        <f t="shared" si="54"/>
        <v>658.98</v>
      </c>
    </row>
    <row r="114" spans="2:12" ht="38.25" x14ac:dyDescent="0.25">
      <c r="B114" s="159" t="s">
        <v>495</v>
      </c>
      <c r="C114" s="159" t="s">
        <v>496</v>
      </c>
      <c r="D114" s="170" t="s">
        <v>434</v>
      </c>
      <c r="E114" s="159" t="s">
        <v>497</v>
      </c>
      <c r="F114" s="170" t="s">
        <v>428</v>
      </c>
      <c r="G114" s="167">
        <v>1</v>
      </c>
      <c r="H114" s="183">
        <v>68.87</v>
      </c>
      <c r="I114" s="188">
        <f t="shared" si="52"/>
        <v>68.87</v>
      </c>
      <c r="J114" s="152">
        <f t="shared" si="49"/>
        <v>0.27229999999999999</v>
      </c>
      <c r="K114" s="195">
        <f t="shared" si="53"/>
        <v>87.62</v>
      </c>
      <c r="L114" s="195">
        <f t="shared" si="54"/>
        <v>87.62</v>
      </c>
    </row>
    <row r="115" spans="2:12" ht="25.5" x14ac:dyDescent="0.25">
      <c r="B115" s="159" t="s">
        <v>498</v>
      </c>
      <c r="C115" s="159" t="s">
        <v>499</v>
      </c>
      <c r="D115" s="170" t="s">
        <v>462</v>
      </c>
      <c r="E115" s="159" t="s">
        <v>500</v>
      </c>
      <c r="F115" s="170" t="s">
        <v>268</v>
      </c>
      <c r="G115" s="167">
        <v>13</v>
      </c>
      <c r="H115" s="183">
        <v>5.0999999999999996</v>
      </c>
      <c r="I115" s="188">
        <f t="shared" si="52"/>
        <v>66.3</v>
      </c>
      <c r="J115" s="152">
        <f t="shared" si="49"/>
        <v>0.27229999999999999</v>
      </c>
      <c r="K115" s="195">
        <f t="shared" si="53"/>
        <v>6.48</v>
      </c>
      <c r="L115" s="195">
        <f t="shared" si="54"/>
        <v>84.24</v>
      </c>
    </row>
    <row r="116" spans="2:12" ht="25.5" x14ac:dyDescent="0.25">
      <c r="B116" s="159" t="s">
        <v>501</v>
      </c>
      <c r="C116" s="159" t="s">
        <v>502</v>
      </c>
      <c r="D116" s="170" t="s">
        <v>238</v>
      </c>
      <c r="E116" s="159" t="s">
        <v>503</v>
      </c>
      <c r="F116" s="170" t="s">
        <v>268</v>
      </c>
      <c r="G116" s="167">
        <v>30</v>
      </c>
      <c r="H116" s="183">
        <v>4.58</v>
      </c>
      <c r="I116" s="188">
        <f t="shared" si="52"/>
        <v>137.4</v>
      </c>
      <c r="J116" s="152">
        <f t="shared" si="49"/>
        <v>0.27229999999999999</v>
      </c>
      <c r="K116" s="195">
        <f t="shared" si="53"/>
        <v>5.82</v>
      </c>
      <c r="L116" s="195">
        <f t="shared" si="54"/>
        <v>174.6</v>
      </c>
    </row>
    <row r="117" spans="2:12" ht="25.5" x14ac:dyDescent="0.25">
      <c r="B117" s="159" t="s">
        <v>504</v>
      </c>
      <c r="C117" s="159" t="s">
        <v>505</v>
      </c>
      <c r="D117" s="170" t="s">
        <v>462</v>
      </c>
      <c r="E117" s="159" t="s">
        <v>506</v>
      </c>
      <c r="F117" s="170" t="s">
        <v>268</v>
      </c>
      <c r="G117" s="167">
        <v>7</v>
      </c>
      <c r="H117" s="183">
        <v>3.91</v>
      </c>
      <c r="I117" s="188">
        <f t="shared" si="52"/>
        <v>27.37</v>
      </c>
      <c r="J117" s="152">
        <f t="shared" si="49"/>
        <v>0.27229999999999999</v>
      </c>
      <c r="K117" s="195">
        <f t="shared" si="53"/>
        <v>4.97</v>
      </c>
      <c r="L117" s="195">
        <f t="shared" si="54"/>
        <v>34.79</v>
      </c>
    </row>
    <row r="118" spans="2:12" x14ac:dyDescent="0.25">
      <c r="B118" s="159" t="s">
        <v>507</v>
      </c>
      <c r="C118" s="159" t="s">
        <v>508</v>
      </c>
      <c r="D118" s="170" t="s">
        <v>229</v>
      </c>
      <c r="E118" s="159" t="s">
        <v>509</v>
      </c>
      <c r="F118" s="170" t="s">
        <v>279</v>
      </c>
      <c r="G118" s="167">
        <v>1</v>
      </c>
      <c r="H118" s="183">
        <v>7.79</v>
      </c>
      <c r="I118" s="188">
        <f t="shared" si="52"/>
        <v>7.79</v>
      </c>
      <c r="J118" s="152">
        <f t="shared" si="49"/>
        <v>0.27229999999999999</v>
      </c>
      <c r="K118" s="195">
        <f t="shared" si="53"/>
        <v>9.91</v>
      </c>
      <c r="L118" s="195">
        <f t="shared" si="54"/>
        <v>9.91</v>
      </c>
    </row>
    <row r="119" spans="2:12" x14ac:dyDescent="0.25">
      <c r="B119" s="159" t="s">
        <v>510</v>
      </c>
      <c r="C119" s="159" t="s">
        <v>511</v>
      </c>
      <c r="D119" s="170" t="s">
        <v>229</v>
      </c>
      <c r="E119" s="159" t="s">
        <v>512</v>
      </c>
      <c r="F119" s="170" t="s">
        <v>279</v>
      </c>
      <c r="G119" s="167">
        <v>7</v>
      </c>
      <c r="H119" s="183">
        <v>15.51</v>
      </c>
      <c r="I119" s="188">
        <f t="shared" si="52"/>
        <v>108.57</v>
      </c>
      <c r="J119" s="152">
        <f t="shared" si="49"/>
        <v>0.27229999999999999</v>
      </c>
      <c r="K119" s="195">
        <f t="shared" si="53"/>
        <v>19.73</v>
      </c>
      <c r="L119" s="195">
        <f t="shared" si="54"/>
        <v>138.11000000000001</v>
      </c>
    </row>
    <row r="120" spans="2:12" x14ac:dyDescent="0.25">
      <c r="B120" s="159" t="s">
        <v>513</v>
      </c>
      <c r="C120" s="159" t="s">
        <v>514</v>
      </c>
      <c r="D120" s="170" t="s">
        <v>229</v>
      </c>
      <c r="E120" s="159" t="s">
        <v>515</v>
      </c>
      <c r="F120" s="170" t="s">
        <v>279</v>
      </c>
      <c r="G120" s="167">
        <v>1</v>
      </c>
      <c r="H120" s="183">
        <v>25.1</v>
      </c>
      <c r="I120" s="188">
        <f t="shared" si="52"/>
        <v>25.1</v>
      </c>
      <c r="J120" s="152">
        <f t="shared" si="49"/>
        <v>0.27229999999999999</v>
      </c>
      <c r="K120" s="195">
        <f t="shared" si="53"/>
        <v>31.93</v>
      </c>
      <c r="L120" s="195">
        <f t="shared" si="54"/>
        <v>31.93</v>
      </c>
    </row>
    <row r="121" spans="2:12" x14ac:dyDescent="0.25">
      <c r="B121" s="159" t="s">
        <v>516</v>
      </c>
      <c r="C121" s="159" t="s">
        <v>517</v>
      </c>
      <c r="D121" s="170" t="s">
        <v>229</v>
      </c>
      <c r="E121" s="159" t="s">
        <v>518</v>
      </c>
      <c r="F121" s="170" t="s">
        <v>279</v>
      </c>
      <c r="G121" s="167">
        <v>9</v>
      </c>
      <c r="H121" s="183">
        <v>12.45</v>
      </c>
      <c r="I121" s="188">
        <f t="shared" si="52"/>
        <v>112.05</v>
      </c>
      <c r="J121" s="152">
        <f t="shared" si="49"/>
        <v>0.27229999999999999</v>
      </c>
      <c r="K121" s="195">
        <f t="shared" si="53"/>
        <v>15.84</v>
      </c>
      <c r="L121" s="195">
        <f t="shared" si="54"/>
        <v>142.56</v>
      </c>
    </row>
    <row r="122" spans="2:12" x14ac:dyDescent="0.25">
      <c r="B122" s="159" t="s">
        <v>519</v>
      </c>
      <c r="C122" s="159" t="s">
        <v>520</v>
      </c>
      <c r="D122" s="170" t="s">
        <v>229</v>
      </c>
      <c r="E122" s="159" t="s">
        <v>521</v>
      </c>
      <c r="F122" s="170" t="s">
        <v>279</v>
      </c>
      <c r="G122" s="167">
        <v>7</v>
      </c>
      <c r="H122" s="183">
        <v>13.89</v>
      </c>
      <c r="I122" s="188">
        <f t="shared" si="52"/>
        <v>97.23</v>
      </c>
      <c r="J122" s="152">
        <f t="shared" si="49"/>
        <v>0.27229999999999999</v>
      </c>
      <c r="K122" s="195">
        <f t="shared" si="53"/>
        <v>17.670000000000002</v>
      </c>
      <c r="L122" s="195">
        <f t="shared" si="54"/>
        <v>123.69</v>
      </c>
    </row>
    <row r="123" spans="2:12" x14ac:dyDescent="0.25">
      <c r="B123" s="159" t="s">
        <v>522</v>
      </c>
      <c r="C123" s="159" t="s">
        <v>523</v>
      </c>
      <c r="D123" s="170" t="s">
        <v>229</v>
      </c>
      <c r="E123" s="159" t="s">
        <v>524</v>
      </c>
      <c r="F123" s="170" t="s">
        <v>279</v>
      </c>
      <c r="G123" s="167">
        <v>2</v>
      </c>
      <c r="H123" s="183">
        <v>21.1</v>
      </c>
      <c r="I123" s="188">
        <f t="shared" si="52"/>
        <v>42.2</v>
      </c>
      <c r="J123" s="152">
        <f t="shared" si="49"/>
        <v>0.27229999999999999</v>
      </c>
      <c r="K123" s="195">
        <f t="shared" si="53"/>
        <v>26.84</v>
      </c>
      <c r="L123" s="195">
        <f t="shared" si="54"/>
        <v>53.68</v>
      </c>
    </row>
    <row r="124" spans="2:12" x14ac:dyDescent="0.25">
      <c r="B124" s="159" t="s">
        <v>525</v>
      </c>
      <c r="C124" s="159" t="s">
        <v>526</v>
      </c>
      <c r="D124" s="170" t="s">
        <v>229</v>
      </c>
      <c r="E124" s="159" t="s">
        <v>527</v>
      </c>
      <c r="F124" s="170" t="s">
        <v>279</v>
      </c>
      <c r="G124" s="167">
        <v>4</v>
      </c>
      <c r="H124" s="183">
        <v>26.44</v>
      </c>
      <c r="I124" s="188">
        <f t="shared" si="52"/>
        <v>105.76</v>
      </c>
      <c r="J124" s="152">
        <f t="shared" si="49"/>
        <v>0.27229999999999999</v>
      </c>
      <c r="K124" s="195">
        <f t="shared" si="53"/>
        <v>33.630000000000003</v>
      </c>
      <c r="L124" s="195">
        <f t="shared" si="54"/>
        <v>134.52000000000001</v>
      </c>
    </row>
    <row r="125" spans="2:12" x14ac:dyDescent="0.25">
      <c r="B125" s="159" t="s">
        <v>528</v>
      </c>
      <c r="C125" s="159" t="s">
        <v>529</v>
      </c>
      <c r="D125" s="170" t="s">
        <v>229</v>
      </c>
      <c r="E125" s="159" t="s">
        <v>530</v>
      </c>
      <c r="F125" s="170" t="s">
        <v>279</v>
      </c>
      <c r="G125" s="167">
        <v>5</v>
      </c>
      <c r="H125" s="183">
        <v>13.06</v>
      </c>
      <c r="I125" s="188">
        <f t="shared" si="52"/>
        <v>65.3</v>
      </c>
      <c r="J125" s="152">
        <f t="shared" si="49"/>
        <v>0.27229999999999999</v>
      </c>
      <c r="K125" s="195">
        <f t="shared" si="53"/>
        <v>16.61</v>
      </c>
      <c r="L125" s="195">
        <f t="shared" si="54"/>
        <v>83.05</v>
      </c>
    </row>
    <row r="126" spans="2:12" x14ac:dyDescent="0.25">
      <c r="B126" s="159" t="s">
        <v>531</v>
      </c>
      <c r="C126" s="159" t="s">
        <v>532</v>
      </c>
      <c r="D126" s="170" t="s">
        <v>229</v>
      </c>
      <c r="E126" s="159" t="s">
        <v>533</v>
      </c>
      <c r="F126" s="170" t="s">
        <v>279</v>
      </c>
      <c r="G126" s="167">
        <v>5</v>
      </c>
      <c r="H126" s="183">
        <v>13.62</v>
      </c>
      <c r="I126" s="188">
        <f t="shared" si="52"/>
        <v>68.099999999999994</v>
      </c>
      <c r="J126" s="152">
        <f t="shared" si="49"/>
        <v>0.27229999999999999</v>
      </c>
      <c r="K126" s="195">
        <f t="shared" si="53"/>
        <v>17.32</v>
      </c>
      <c r="L126" s="195">
        <f t="shared" si="54"/>
        <v>86.6</v>
      </c>
    </row>
    <row r="127" spans="2:12" x14ac:dyDescent="0.25">
      <c r="B127" s="159" t="s">
        <v>534</v>
      </c>
      <c r="C127" s="159" t="s">
        <v>535</v>
      </c>
      <c r="D127" s="170" t="s">
        <v>229</v>
      </c>
      <c r="E127" s="159" t="s">
        <v>536</v>
      </c>
      <c r="F127" s="170" t="s">
        <v>279</v>
      </c>
      <c r="G127" s="167">
        <v>7</v>
      </c>
      <c r="H127" s="183">
        <v>13.53</v>
      </c>
      <c r="I127" s="188">
        <f t="shared" si="52"/>
        <v>94.71</v>
      </c>
      <c r="J127" s="152">
        <f t="shared" si="49"/>
        <v>0.27229999999999999</v>
      </c>
      <c r="K127" s="195">
        <f t="shared" si="53"/>
        <v>17.21</v>
      </c>
      <c r="L127" s="195">
        <f t="shared" si="54"/>
        <v>120.47</v>
      </c>
    </row>
    <row r="128" spans="2:12" x14ac:dyDescent="0.25">
      <c r="B128" s="159" t="s">
        <v>537</v>
      </c>
      <c r="C128" s="159" t="s">
        <v>538</v>
      </c>
      <c r="D128" s="170" t="s">
        <v>229</v>
      </c>
      <c r="E128" s="159" t="s">
        <v>539</v>
      </c>
      <c r="F128" s="170" t="s">
        <v>279</v>
      </c>
      <c r="G128" s="167">
        <v>1</v>
      </c>
      <c r="H128" s="183">
        <v>34.409999999999997</v>
      </c>
      <c r="I128" s="188">
        <f t="shared" si="52"/>
        <v>34.409999999999997</v>
      </c>
      <c r="J128" s="152">
        <f t="shared" si="49"/>
        <v>0.27229999999999999</v>
      </c>
      <c r="K128" s="195">
        <f t="shared" si="53"/>
        <v>43.77</v>
      </c>
      <c r="L128" s="195">
        <f t="shared" si="54"/>
        <v>43.77</v>
      </c>
    </row>
    <row r="129" spans="2:12" x14ac:dyDescent="0.25">
      <c r="B129" s="159" t="s">
        <v>540</v>
      </c>
      <c r="C129" s="159" t="s">
        <v>541</v>
      </c>
      <c r="D129" s="170" t="s">
        <v>229</v>
      </c>
      <c r="E129" s="159" t="s">
        <v>542</v>
      </c>
      <c r="F129" s="170" t="s">
        <v>279</v>
      </c>
      <c r="G129" s="167">
        <v>2</v>
      </c>
      <c r="H129" s="183">
        <v>39.409999999999997</v>
      </c>
      <c r="I129" s="188">
        <f t="shared" si="52"/>
        <v>78.819999999999993</v>
      </c>
      <c r="J129" s="152">
        <f t="shared" si="49"/>
        <v>0.27229999999999999</v>
      </c>
      <c r="K129" s="195">
        <f t="shared" si="53"/>
        <v>50.14</v>
      </c>
      <c r="L129" s="195">
        <f t="shared" si="54"/>
        <v>100.28</v>
      </c>
    </row>
    <row r="130" spans="2:12" x14ac:dyDescent="0.25">
      <c r="B130" s="159" t="s">
        <v>543</v>
      </c>
      <c r="C130" s="159" t="s">
        <v>544</v>
      </c>
      <c r="D130" s="170" t="s">
        <v>229</v>
      </c>
      <c r="E130" s="159" t="s">
        <v>545</v>
      </c>
      <c r="F130" s="170" t="s">
        <v>279</v>
      </c>
      <c r="G130" s="167">
        <v>1</v>
      </c>
      <c r="H130" s="183">
        <v>45.76</v>
      </c>
      <c r="I130" s="188">
        <f t="shared" si="52"/>
        <v>45.76</v>
      </c>
      <c r="J130" s="152">
        <f t="shared" si="49"/>
        <v>0.27229999999999999</v>
      </c>
      <c r="K130" s="195">
        <f t="shared" si="53"/>
        <v>58.22</v>
      </c>
      <c r="L130" s="195">
        <f t="shared" si="54"/>
        <v>58.22</v>
      </c>
    </row>
    <row r="131" spans="2:12" x14ac:dyDescent="0.25">
      <c r="B131" s="159" t="s">
        <v>546</v>
      </c>
      <c r="C131" s="159" t="s">
        <v>547</v>
      </c>
      <c r="D131" s="170" t="s">
        <v>229</v>
      </c>
      <c r="E131" s="159" t="s">
        <v>548</v>
      </c>
      <c r="F131" s="170" t="s">
        <v>279</v>
      </c>
      <c r="G131" s="167">
        <v>4</v>
      </c>
      <c r="H131" s="183">
        <v>20.04</v>
      </c>
      <c r="I131" s="188">
        <f t="shared" si="52"/>
        <v>80.16</v>
      </c>
      <c r="J131" s="152">
        <f t="shared" si="49"/>
        <v>0.27229999999999999</v>
      </c>
      <c r="K131" s="195">
        <f t="shared" si="53"/>
        <v>25.49</v>
      </c>
      <c r="L131" s="195">
        <f t="shared" si="54"/>
        <v>101.96</v>
      </c>
    </row>
    <row r="132" spans="2:12" x14ac:dyDescent="0.25">
      <c r="B132" s="159" t="s">
        <v>549</v>
      </c>
      <c r="C132" s="159" t="s">
        <v>550</v>
      </c>
      <c r="D132" s="170" t="s">
        <v>229</v>
      </c>
      <c r="E132" s="159" t="s">
        <v>551</v>
      </c>
      <c r="F132" s="170" t="s">
        <v>292</v>
      </c>
      <c r="G132" s="167">
        <v>10.8</v>
      </c>
      <c r="H132" s="183">
        <v>21.5</v>
      </c>
      <c r="I132" s="188">
        <f t="shared" si="52"/>
        <v>232.2</v>
      </c>
      <c r="J132" s="152">
        <f t="shared" si="49"/>
        <v>0.27229999999999999</v>
      </c>
      <c r="K132" s="195">
        <f t="shared" si="53"/>
        <v>27.35</v>
      </c>
      <c r="L132" s="195">
        <f t="shared" si="54"/>
        <v>295.38</v>
      </c>
    </row>
    <row r="133" spans="2:12" x14ac:dyDescent="0.25">
      <c r="B133" s="159" t="s">
        <v>552</v>
      </c>
      <c r="C133" s="159" t="s">
        <v>553</v>
      </c>
      <c r="D133" s="170" t="s">
        <v>229</v>
      </c>
      <c r="E133" s="159" t="s">
        <v>554</v>
      </c>
      <c r="F133" s="170" t="s">
        <v>292</v>
      </c>
      <c r="G133" s="167">
        <v>2.2999999999999998</v>
      </c>
      <c r="H133" s="183">
        <v>32.32</v>
      </c>
      <c r="I133" s="188">
        <f t="shared" si="52"/>
        <v>74.33</v>
      </c>
      <c r="J133" s="152">
        <f t="shared" si="49"/>
        <v>0.27229999999999999</v>
      </c>
      <c r="K133" s="195">
        <f t="shared" si="53"/>
        <v>41.12</v>
      </c>
      <c r="L133" s="195">
        <f t="shared" si="54"/>
        <v>94.57</v>
      </c>
    </row>
    <row r="134" spans="2:12" x14ac:dyDescent="0.25">
      <c r="B134" s="159" t="s">
        <v>555</v>
      </c>
      <c r="C134" s="159" t="s">
        <v>556</v>
      </c>
      <c r="D134" s="170" t="s">
        <v>229</v>
      </c>
      <c r="E134" s="159" t="s">
        <v>557</v>
      </c>
      <c r="F134" s="170" t="s">
        <v>292</v>
      </c>
      <c r="G134" s="167">
        <v>21.6</v>
      </c>
      <c r="H134" s="183">
        <v>15.58</v>
      </c>
      <c r="I134" s="188">
        <f t="shared" si="52"/>
        <v>336.52</v>
      </c>
      <c r="J134" s="152">
        <f t="shared" si="49"/>
        <v>0.27229999999999999</v>
      </c>
      <c r="K134" s="195">
        <f t="shared" si="53"/>
        <v>19.82</v>
      </c>
      <c r="L134" s="195">
        <f t="shared" si="54"/>
        <v>428.11</v>
      </c>
    </row>
    <row r="135" spans="2:12" x14ac:dyDescent="0.25">
      <c r="B135" s="159" t="s">
        <v>558</v>
      </c>
      <c r="C135" s="159" t="s">
        <v>559</v>
      </c>
      <c r="D135" s="170" t="s">
        <v>229</v>
      </c>
      <c r="E135" s="159" t="s">
        <v>560</v>
      </c>
      <c r="F135" s="170" t="s">
        <v>292</v>
      </c>
      <c r="G135" s="167">
        <v>87.3</v>
      </c>
      <c r="H135" s="183">
        <v>35.15</v>
      </c>
      <c r="I135" s="188">
        <f t="shared" si="52"/>
        <v>3068.59</v>
      </c>
      <c r="J135" s="152">
        <f t="shared" si="49"/>
        <v>0.27229999999999999</v>
      </c>
      <c r="K135" s="195">
        <f t="shared" si="53"/>
        <v>44.72</v>
      </c>
      <c r="L135" s="195">
        <f t="shared" si="54"/>
        <v>3904.05</v>
      </c>
    </row>
    <row r="136" spans="2:12" x14ac:dyDescent="0.25">
      <c r="B136" s="159" t="s">
        <v>561</v>
      </c>
      <c r="C136" s="159" t="s">
        <v>562</v>
      </c>
      <c r="D136" s="170" t="s">
        <v>229</v>
      </c>
      <c r="E136" s="159" t="s">
        <v>563</v>
      </c>
      <c r="F136" s="170" t="s">
        <v>279</v>
      </c>
      <c r="G136" s="167">
        <v>2</v>
      </c>
      <c r="H136" s="183">
        <v>27.35</v>
      </c>
      <c r="I136" s="188">
        <f t="shared" si="52"/>
        <v>54.7</v>
      </c>
      <c r="J136" s="152">
        <f t="shared" si="49"/>
        <v>0.27229999999999999</v>
      </c>
      <c r="K136" s="195">
        <f t="shared" si="53"/>
        <v>34.79</v>
      </c>
      <c r="L136" s="195">
        <f t="shared" si="54"/>
        <v>69.58</v>
      </c>
    </row>
    <row r="137" spans="2:12" x14ac:dyDescent="0.25">
      <c r="B137" s="159" t="s">
        <v>564</v>
      </c>
      <c r="C137" s="159" t="s">
        <v>565</v>
      </c>
      <c r="D137" s="170" t="s">
        <v>229</v>
      </c>
      <c r="E137" s="159" t="s">
        <v>566</v>
      </c>
      <c r="F137" s="170" t="s">
        <v>279</v>
      </c>
      <c r="G137" s="167">
        <v>1</v>
      </c>
      <c r="H137" s="183">
        <v>15.48</v>
      </c>
      <c r="I137" s="188">
        <f t="shared" si="52"/>
        <v>15.48</v>
      </c>
      <c r="J137" s="152">
        <f t="shared" si="49"/>
        <v>0.27229999999999999</v>
      </c>
      <c r="K137" s="195">
        <f t="shared" si="53"/>
        <v>19.690000000000001</v>
      </c>
      <c r="L137" s="195">
        <f t="shared" si="54"/>
        <v>19.690000000000001</v>
      </c>
    </row>
    <row r="138" spans="2:12" x14ac:dyDescent="0.25">
      <c r="B138" s="159" t="s">
        <v>567</v>
      </c>
      <c r="C138" s="159" t="s">
        <v>568</v>
      </c>
      <c r="D138" s="170" t="s">
        <v>229</v>
      </c>
      <c r="E138" s="159" t="s">
        <v>569</v>
      </c>
      <c r="F138" s="170" t="s">
        <v>279</v>
      </c>
      <c r="G138" s="167">
        <v>1</v>
      </c>
      <c r="H138" s="183">
        <v>22.38</v>
      </c>
      <c r="I138" s="188">
        <f t="shared" si="52"/>
        <v>22.38</v>
      </c>
      <c r="J138" s="152">
        <f t="shared" si="49"/>
        <v>0.27229999999999999</v>
      </c>
      <c r="K138" s="195">
        <f t="shared" si="53"/>
        <v>28.47</v>
      </c>
      <c r="L138" s="195">
        <f t="shared" si="54"/>
        <v>28.47</v>
      </c>
    </row>
    <row r="139" spans="2:12" x14ac:dyDescent="0.25">
      <c r="B139" s="159" t="s">
        <v>570</v>
      </c>
      <c r="C139" s="159" t="s">
        <v>571</v>
      </c>
      <c r="D139" s="170" t="s">
        <v>229</v>
      </c>
      <c r="E139" s="159" t="s">
        <v>572</v>
      </c>
      <c r="F139" s="170" t="s">
        <v>279</v>
      </c>
      <c r="G139" s="167">
        <v>4</v>
      </c>
      <c r="H139" s="183">
        <v>17.45</v>
      </c>
      <c r="I139" s="188">
        <f t="shared" si="52"/>
        <v>69.8</v>
      </c>
      <c r="J139" s="152">
        <f t="shared" si="49"/>
        <v>0.27229999999999999</v>
      </c>
      <c r="K139" s="195">
        <f t="shared" si="53"/>
        <v>22.2</v>
      </c>
      <c r="L139" s="195">
        <f t="shared" si="54"/>
        <v>88.8</v>
      </c>
    </row>
    <row r="140" spans="2:12" x14ac:dyDescent="0.25">
      <c r="B140" s="159" t="s">
        <v>573</v>
      </c>
      <c r="C140" s="159" t="s">
        <v>526</v>
      </c>
      <c r="D140" s="170" t="s">
        <v>229</v>
      </c>
      <c r="E140" s="159" t="s">
        <v>527</v>
      </c>
      <c r="F140" s="170" t="s">
        <v>279</v>
      </c>
      <c r="G140" s="167">
        <v>8</v>
      </c>
      <c r="H140" s="183">
        <v>26.44</v>
      </c>
      <c r="I140" s="188">
        <f t="shared" si="52"/>
        <v>211.52</v>
      </c>
      <c r="J140" s="152">
        <f t="shared" si="49"/>
        <v>0.27229999999999999</v>
      </c>
      <c r="K140" s="195">
        <f t="shared" si="53"/>
        <v>33.630000000000003</v>
      </c>
      <c r="L140" s="195">
        <f t="shared" si="54"/>
        <v>269.04000000000002</v>
      </c>
    </row>
    <row r="141" spans="2:12" x14ac:dyDescent="0.25">
      <c r="B141" s="159" t="s">
        <v>574</v>
      </c>
      <c r="C141" s="159" t="s">
        <v>550</v>
      </c>
      <c r="D141" s="170" t="s">
        <v>229</v>
      </c>
      <c r="E141" s="159" t="s">
        <v>551</v>
      </c>
      <c r="F141" s="170" t="s">
        <v>292</v>
      </c>
      <c r="G141" s="167">
        <v>0.2</v>
      </c>
      <c r="H141" s="183">
        <v>21.5</v>
      </c>
      <c r="I141" s="188">
        <f t="shared" si="52"/>
        <v>4.3</v>
      </c>
      <c r="J141" s="152">
        <f t="shared" si="49"/>
        <v>0.27229999999999999</v>
      </c>
      <c r="K141" s="195">
        <f t="shared" si="53"/>
        <v>27.35</v>
      </c>
      <c r="L141" s="195">
        <f t="shared" si="54"/>
        <v>5.47</v>
      </c>
    </row>
    <row r="142" spans="2:12" x14ac:dyDescent="0.25">
      <c r="B142" s="155" t="s">
        <v>575</v>
      </c>
      <c r="C142" s="155" t="s">
        <v>185</v>
      </c>
      <c r="D142" s="169"/>
      <c r="E142" s="155" t="s">
        <v>576</v>
      </c>
      <c r="F142" s="169"/>
      <c r="G142" s="166">
        <v>1</v>
      </c>
      <c r="H142" s="182" t="s">
        <v>121</v>
      </c>
      <c r="I142" s="182">
        <f>SUBTOTAL(9,I143:I176)</f>
        <v>17334.150000000001</v>
      </c>
      <c r="J142" s="155"/>
      <c r="K142" s="182"/>
      <c r="L142" s="182">
        <f>SUBTOTAL(9,L143:L176)</f>
        <v>22051.33</v>
      </c>
    </row>
    <row r="143" spans="2:12" ht="25.5" x14ac:dyDescent="0.25">
      <c r="B143" s="159" t="s">
        <v>577</v>
      </c>
      <c r="C143" s="159" t="s">
        <v>578</v>
      </c>
      <c r="D143" s="170" t="s">
        <v>229</v>
      </c>
      <c r="E143" s="159" t="s">
        <v>579</v>
      </c>
      <c r="F143" s="170" t="s">
        <v>268</v>
      </c>
      <c r="G143" s="167">
        <v>1</v>
      </c>
      <c r="H143" s="183">
        <v>415.55</v>
      </c>
      <c r="I143" s="188">
        <f t="shared" ref="I143" si="55">TRUNC(G143 * H143, 2)</f>
        <v>415.55</v>
      </c>
      <c r="J143" s="152">
        <f t="shared" ref="J143:J176" si="56">+$L$5</f>
        <v>0.27229999999999999</v>
      </c>
      <c r="K143" s="195">
        <f t="shared" ref="K143" si="57">TRUNC(H143 * (1 + J143), 2)</f>
        <v>528.70000000000005</v>
      </c>
      <c r="L143" s="195">
        <f t="shared" ref="L143" si="58">TRUNC(G143 * K143, 2)</f>
        <v>528.70000000000005</v>
      </c>
    </row>
    <row r="144" spans="2:12" ht="25.5" x14ac:dyDescent="0.25">
      <c r="B144" s="159" t="s">
        <v>580</v>
      </c>
      <c r="C144" s="159" t="s">
        <v>581</v>
      </c>
      <c r="D144" s="170" t="s">
        <v>229</v>
      </c>
      <c r="E144" s="159" t="s">
        <v>582</v>
      </c>
      <c r="F144" s="170" t="s">
        <v>268</v>
      </c>
      <c r="G144" s="167">
        <v>1</v>
      </c>
      <c r="H144" s="183">
        <v>322.92</v>
      </c>
      <c r="I144" s="188">
        <f t="shared" ref="I144:I176" si="59">TRUNC(G144 * H144, 2)</f>
        <v>322.92</v>
      </c>
      <c r="J144" s="152">
        <f t="shared" si="56"/>
        <v>0.27229999999999999</v>
      </c>
      <c r="K144" s="195">
        <f t="shared" ref="K144:K176" si="60">TRUNC(H144 * (1 + J144), 2)</f>
        <v>410.85</v>
      </c>
      <c r="L144" s="195">
        <f t="shared" ref="L144:L176" si="61">TRUNC(G144 * K144, 2)</f>
        <v>410.85</v>
      </c>
    </row>
    <row r="145" spans="2:12" ht="25.5" x14ac:dyDescent="0.25">
      <c r="B145" s="159" t="s">
        <v>583</v>
      </c>
      <c r="C145" s="159" t="s">
        <v>469</v>
      </c>
      <c r="D145" s="170" t="s">
        <v>229</v>
      </c>
      <c r="E145" s="159" t="s">
        <v>470</v>
      </c>
      <c r="F145" s="170" t="s">
        <v>279</v>
      </c>
      <c r="G145" s="167">
        <v>6</v>
      </c>
      <c r="H145" s="183">
        <v>393.25</v>
      </c>
      <c r="I145" s="188">
        <f t="shared" si="59"/>
        <v>2359.5</v>
      </c>
      <c r="J145" s="152">
        <f t="shared" si="56"/>
        <v>0.27229999999999999</v>
      </c>
      <c r="K145" s="195">
        <f t="shared" si="60"/>
        <v>500.33</v>
      </c>
      <c r="L145" s="195">
        <f t="shared" si="61"/>
        <v>3001.98</v>
      </c>
    </row>
    <row r="146" spans="2:12" x14ac:dyDescent="0.25">
      <c r="B146" s="159" t="s">
        <v>584</v>
      </c>
      <c r="C146" s="159" t="s">
        <v>472</v>
      </c>
      <c r="D146" s="170" t="s">
        <v>229</v>
      </c>
      <c r="E146" s="159" t="s">
        <v>473</v>
      </c>
      <c r="F146" s="170" t="s">
        <v>279</v>
      </c>
      <c r="G146" s="167">
        <v>6</v>
      </c>
      <c r="H146" s="183">
        <v>71.34</v>
      </c>
      <c r="I146" s="188">
        <f t="shared" si="59"/>
        <v>428.04</v>
      </c>
      <c r="J146" s="152">
        <f t="shared" si="56"/>
        <v>0.27229999999999999</v>
      </c>
      <c r="K146" s="195">
        <f t="shared" si="60"/>
        <v>90.76</v>
      </c>
      <c r="L146" s="195">
        <f t="shared" si="61"/>
        <v>544.55999999999995</v>
      </c>
    </row>
    <row r="147" spans="2:12" x14ac:dyDescent="0.25">
      <c r="B147" s="159" t="s">
        <v>585</v>
      </c>
      <c r="C147" s="159" t="s">
        <v>481</v>
      </c>
      <c r="D147" s="170" t="s">
        <v>229</v>
      </c>
      <c r="E147" s="159" t="s">
        <v>482</v>
      </c>
      <c r="F147" s="170" t="s">
        <v>279</v>
      </c>
      <c r="G147" s="167">
        <v>4</v>
      </c>
      <c r="H147" s="183">
        <v>25.13</v>
      </c>
      <c r="I147" s="188">
        <f t="shared" si="59"/>
        <v>100.52</v>
      </c>
      <c r="J147" s="152">
        <f t="shared" si="56"/>
        <v>0.27229999999999999</v>
      </c>
      <c r="K147" s="195">
        <f t="shared" si="60"/>
        <v>31.97</v>
      </c>
      <c r="L147" s="195">
        <f t="shared" si="61"/>
        <v>127.88</v>
      </c>
    </row>
    <row r="148" spans="2:12" ht="25.5" x14ac:dyDescent="0.25">
      <c r="B148" s="159" t="s">
        <v>586</v>
      </c>
      <c r="C148" s="159" t="s">
        <v>587</v>
      </c>
      <c r="D148" s="170" t="s">
        <v>462</v>
      </c>
      <c r="E148" s="159" t="s">
        <v>588</v>
      </c>
      <c r="F148" s="170" t="s">
        <v>268</v>
      </c>
      <c r="G148" s="167">
        <v>14</v>
      </c>
      <c r="H148" s="183">
        <v>86.01</v>
      </c>
      <c r="I148" s="188">
        <f t="shared" si="59"/>
        <v>1204.1400000000001</v>
      </c>
      <c r="J148" s="152">
        <f t="shared" si="56"/>
        <v>0.27229999999999999</v>
      </c>
      <c r="K148" s="195">
        <f t="shared" si="60"/>
        <v>109.43</v>
      </c>
      <c r="L148" s="195">
        <f t="shared" si="61"/>
        <v>1532.02</v>
      </c>
    </row>
    <row r="149" spans="2:12" x14ac:dyDescent="0.25">
      <c r="B149" s="159" t="s">
        <v>589</v>
      </c>
      <c r="C149" s="159" t="s">
        <v>590</v>
      </c>
      <c r="D149" s="170" t="s">
        <v>229</v>
      </c>
      <c r="E149" s="159" t="s">
        <v>591</v>
      </c>
      <c r="F149" s="170" t="s">
        <v>279</v>
      </c>
      <c r="G149" s="167">
        <v>1</v>
      </c>
      <c r="H149" s="183">
        <v>19.66</v>
      </c>
      <c r="I149" s="188">
        <f t="shared" si="59"/>
        <v>19.66</v>
      </c>
      <c r="J149" s="152">
        <f t="shared" si="56"/>
        <v>0.27229999999999999</v>
      </c>
      <c r="K149" s="195">
        <f t="shared" si="60"/>
        <v>25.01</v>
      </c>
      <c r="L149" s="195">
        <f t="shared" si="61"/>
        <v>25.01</v>
      </c>
    </row>
    <row r="150" spans="2:12" x14ac:dyDescent="0.25">
      <c r="B150" s="159" t="s">
        <v>592</v>
      </c>
      <c r="C150" s="159" t="s">
        <v>487</v>
      </c>
      <c r="D150" s="170" t="s">
        <v>229</v>
      </c>
      <c r="E150" s="159" t="s">
        <v>488</v>
      </c>
      <c r="F150" s="170" t="s">
        <v>279</v>
      </c>
      <c r="G150" s="167">
        <v>2</v>
      </c>
      <c r="H150" s="183">
        <v>25.02</v>
      </c>
      <c r="I150" s="188">
        <f t="shared" si="59"/>
        <v>50.04</v>
      </c>
      <c r="J150" s="152">
        <f t="shared" si="56"/>
        <v>0.27229999999999999</v>
      </c>
      <c r="K150" s="195">
        <f t="shared" si="60"/>
        <v>31.83</v>
      </c>
      <c r="L150" s="195">
        <f t="shared" si="61"/>
        <v>63.66</v>
      </c>
    </row>
    <row r="151" spans="2:12" x14ac:dyDescent="0.25">
      <c r="B151" s="159" t="s">
        <v>593</v>
      </c>
      <c r="C151" s="159" t="s">
        <v>594</v>
      </c>
      <c r="D151" s="170" t="s">
        <v>229</v>
      </c>
      <c r="E151" s="159" t="s">
        <v>595</v>
      </c>
      <c r="F151" s="170" t="s">
        <v>279</v>
      </c>
      <c r="G151" s="167">
        <v>16</v>
      </c>
      <c r="H151" s="183">
        <v>29.99</v>
      </c>
      <c r="I151" s="188">
        <f t="shared" si="59"/>
        <v>479.84</v>
      </c>
      <c r="J151" s="152">
        <f t="shared" si="56"/>
        <v>0.27229999999999999</v>
      </c>
      <c r="K151" s="195">
        <f t="shared" si="60"/>
        <v>38.15</v>
      </c>
      <c r="L151" s="195">
        <f t="shared" si="61"/>
        <v>610.4</v>
      </c>
    </row>
    <row r="152" spans="2:12" x14ac:dyDescent="0.25">
      <c r="B152" s="159" t="s">
        <v>596</v>
      </c>
      <c r="C152" s="159" t="s">
        <v>490</v>
      </c>
      <c r="D152" s="170" t="s">
        <v>229</v>
      </c>
      <c r="E152" s="159" t="s">
        <v>491</v>
      </c>
      <c r="F152" s="170" t="s">
        <v>279</v>
      </c>
      <c r="G152" s="167">
        <v>1</v>
      </c>
      <c r="H152" s="183">
        <v>21.23</v>
      </c>
      <c r="I152" s="188">
        <f t="shared" si="59"/>
        <v>21.23</v>
      </c>
      <c r="J152" s="152">
        <f t="shared" si="56"/>
        <v>0.27229999999999999</v>
      </c>
      <c r="K152" s="195">
        <f t="shared" si="60"/>
        <v>27.01</v>
      </c>
      <c r="L152" s="195">
        <f t="shared" si="61"/>
        <v>27.01</v>
      </c>
    </row>
    <row r="153" spans="2:12" x14ac:dyDescent="0.25">
      <c r="B153" s="159" t="s">
        <v>597</v>
      </c>
      <c r="C153" s="159" t="s">
        <v>493</v>
      </c>
      <c r="D153" s="170" t="s">
        <v>229</v>
      </c>
      <c r="E153" s="159" t="s">
        <v>494</v>
      </c>
      <c r="F153" s="170" t="s">
        <v>279</v>
      </c>
      <c r="G153" s="167">
        <v>18</v>
      </c>
      <c r="H153" s="183">
        <v>86.33</v>
      </c>
      <c r="I153" s="188">
        <f t="shared" si="59"/>
        <v>1553.94</v>
      </c>
      <c r="J153" s="152">
        <f t="shared" si="56"/>
        <v>0.27229999999999999</v>
      </c>
      <c r="K153" s="195">
        <f t="shared" si="60"/>
        <v>109.83</v>
      </c>
      <c r="L153" s="195">
        <f t="shared" si="61"/>
        <v>1976.94</v>
      </c>
    </row>
    <row r="154" spans="2:12" ht="38.25" x14ac:dyDescent="0.25">
      <c r="B154" s="159" t="s">
        <v>598</v>
      </c>
      <c r="C154" s="159" t="s">
        <v>496</v>
      </c>
      <c r="D154" s="170" t="s">
        <v>434</v>
      </c>
      <c r="E154" s="159" t="s">
        <v>497</v>
      </c>
      <c r="F154" s="170" t="s">
        <v>428</v>
      </c>
      <c r="G154" s="167">
        <v>1</v>
      </c>
      <c r="H154" s="183">
        <v>68.87</v>
      </c>
      <c r="I154" s="188">
        <f t="shared" si="59"/>
        <v>68.87</v>
      </c>
      <c r="J154" s="152">
        <f t="shared" si="56"/>
        <v>0.27229999999999999</v>
      </c>
      <c r="K154" s="195">
        <f t="shared" si="60"/>
        <v>87.62</v>
      </c>
      <c r="L154" s="195">
        <f t="shared" si="61"/>
        <v>87.62</v>
      </c>
    </row>
    <row r="155" spans="2:12" ht="25.5" x14ac:dyDescent="0.25">
      <c r="B155" s="159" t="s">
        <v>599</v>
      </c>
      <c r="C155" s="159" t="s">
        <v>600</v>
      </c>
      <c r="D155" s="170" t="s">
        <v>238</v>
      </c>
      <c r="E155" s="159" t="s">
        <v>601</v>
      </c>
      <c r="F155" s="170" t="s">
        <v>268</v>
      </c>
      <c r="G155" s="167">
        <v>4</v>
      </c>
      <c r="H155" s="183">
        <v>12.54</v>
      </c>
      <c r="I155" s="188">
        <f t="shared" si="59"/>
        <v>50.16</v>
      </c>
      <c r="J155" s="152">
        <f t="shared" si="56"/>
        <v>0.27229999999999999</v>
      </c>
      <c r="K155" s="195">
        <f t="shared" si="60"/>
        <v>15.95</v>
      </c>
      <c r="L155" s="195">
        <f t="shared" si="61"/>
        <v>63.8</v>
      </c>
    </row>
    <row r="156" spans="2:12" ht="25.5" x14ac:dyDescent="0.25">
      <c r="B156" s="159" t="s">
        <v>602</v>
      </c>
      <c r="C156" s="159" t="s">
        <v>505</v>
      </c>
      <c r="D156" s="170" t="s">
        <v>462</v>
      </c>
      <c r="E156" s="159" t="s">
        <v>506</v>
      </c>
      <c r="F156" s="170" t="s">
        <v>268</v>
      </c>
      <c r="G156" s="167">
        <v>156</v>
      </c>
      <c r="H156" s="183">
        <v>3.91</v>
      </c>
      <c r="I156" s="188">
        <f t="shared" si="59"/>
        <v>609.96</v>
      </c>
      <c r="J156" s="152">
        <f t="shared" si="56"/>
        <v>0.27229999999999999</v>
      </c>
      <c r="K156" s="195">
        <f t="shared" si="60"/>
        <v>4.97</v>
      </c>
      <c r="L156" s="195">
        <f t="shared" si="61"/>
        <v>775.32</v>
      </c>
    </row>
    <row r="157" spans="2:12" ht="25.5" x14ac:dyDescent="0.25">
      <c r="B157" s="159" t="s">
        <v>603</v>
      </c>
      <c r="C157" s="159" t="s">
        <v>502</v>
      </c>
      <c r="D157" s="170" t="s">
        <v>238</v>
      </c>
      <c r="E157" s="159" t="s">
        <v>503</v>
      </c>
      <c r="F157" s="170" t="s">
        <v>268</v>
      </c>
      <c r="G157" s="167">
        <v>12</v>
      </c>
      <c r="H157" s="183">
        <v>4.58</v>
      </c>
      <c r="I157" s="188">
        <f t="shared" si="59"/>
        <v>54.96</v>
      </c>
      <c r="J157" s="152">
        <f t="shared" si="56"/>
        <v>0.27229999999999999</v>
      </c>
      <c r="K157" s="195">
        <f t="shared" si="60"/>
        <v>5.82</v>
      </c>
      <c r="L157" s="195">
        <f t="shared" si="61"/>
        <v>69.84</v>
      </c>
    </row>
    <row r="158" spans="2:12" x14ac:dyDescent="0.25">
      <c r="B158" s="159" t="s">
        <v>604</v>
      </c>
      <c r="C158" s="159" t="s">
        <v>508</v>
      </c>
      <c r="D158" s="170" t="s">
        <v>229</v>
      </c>
      <c r="E158" s="159" t="s">
        <v>509</v>
      </c>
      <c r="F158" s="170" t="s">
        <v>279</v>
      </c>
      <c r="G158" s="167">
        <v>15</v>
      </c>
      <c r="H158" s="183">
        <v>7.79</v>
      </c>
      <c r="I158" s="188">
        <f t="shared" si="59"/>
        <v>116.85</v>
      </c>
      <c r="J158" s="152">
        <f t="shared" si="56"/>
        <v>0.27229999999999999</v>
      </c>
      <c r="K158" s="195">
        <f t="shared" si="60"/>
        <v>9.91</v>
      </c>
      <c r="L158" s="195">
        <f t="shared" si="61"/>
        <v>148.65</v>
      </c>
    </row>
    <row r="159" spans="2:12" x14ac:dyDescent="0.25">
      <c r="B159" s="159" t="s">
        <v>605</v>
      </c>
      <c r="C159" s="159" t="s">
        <v>511</v>
      </c>
      <c r="D159" s="170" t="s">
        <v>229</v>
      </c>
      <c r="E159" s="159" t="s">
        <v>512</v>
      </c>
      <c r="F159" s="170" t="s">
        <v>279</v>
      </c>
      <c r="G159" s="167">
        <v>3</v>
      </c>
      <c r="H159" s="183">
        <v>15.51</v>
      </c>
      <c r="I159" s="188">
        <f t="shared" si="59"/>
        <v>46.53</v>
      </c>
      <c r="J159" s="152">
        <f t="shared" si="56"/>
        <v>0.27229999999999999</v>
      </c>
      <c r="K159" s="195">
        <f t="shared" si="60"/>
        <v>19.73</v>
      </c>
      <c r="L159" s="195">
        <f t="shared" si="61"/>
        <v>59.19</v>
      </c>
    </row>
    <row r="160" spans="2:12" x14ac:dyDescent="0.25">
      <c r="B160" s="159" t="s">
        <v>606</v>
      </c>
      <c r="C160" s="159" t="s">
        <v>517</v>
      </c>
      <c r="D160" s="170" t="s">
        <v>229</v>
      </c>
      <c r="E160" s="159" t="s">
        <v>518</v>
      </c>
      <c r="F160" s="170" t="s">
        <v>279</v>
      </c>
      <c r="G160" s="167">
        <v>1</v>
      </c>
      <c r="H160" s="183">
        <v>12.45</v>
      </c>
      <c r="I160" s="188">
        <f t="shared" si="59"/>
        <v>12.45</v>
      </c>
      <c r="J160" s="152">
        <f t="shared" si="56"/>
        <v>0.27229999999999999</v>
      </c>
      <c r="K160" s="195">
        <f t="shared" si="60"/>
        <v>15.84</v>
      </c>
      <c r="L160" s="195">
        <f t="shared" si="61"/>
        <v>15.84</v>
      </c>
    </row>
    <row r="161" spans="2:12" x14ac:dyDescent="0.25">
      <c r="B161" s="159" t="s">
        <v>607</v>
      </c>
      <c r="C161" s="159" t="s">
        <v>520</v>
      </c>
      <c r="D161" s="170" t="s">
        <v>229</v>
      </c>
      <c r="E161" s="159" t="s">
        <v>521</v>
      </c>
      <c r="F161" s="170" t="s">
        <v>279</v>
      </c>
      <c r="G161" s="167">
        <v>33</v>
      </c>
      <c r="H161" s="183">
        <v>13.89</v>
      </c>
      <c r="I161" s="188">
        <f t="shared" si="59"/>
        <v>458.37</v>
      </c>
      <c r="J161" s="152">
        <f t="shared" si="56"/>
        <v>0.27229999999999999</v>
      </c>
      <c r="K161" s="195">
        <f t="shared" si="60"/>
        <v>17.670000000000002</v>
      </c>
      <c r="L161" s="195">
        <f t="shared" si="61"/>
        <v>583.11</v>
      </c>
    </row>
    <row r="162" spans="2:12" x14ac:dyDescent="0.25">
      <c r="B162" s="159" t="s">
        <v>608</v>
      </c>
      <c r="C162" s="159" t="s">
        <v>523</v>
      </c>
      <c r="D162" s="170" t="s">
        <v>229</v>
      </c>
      <c r="E162" s="159" t="s">
        <v>524</v>
      </c>
      <c r="F162" s="170" t="s">
        <v>279</v>
      </c>
      <c r="G162" s="167">
        <v>1</v>
      </c>
      <c r="H162" s="183">
        <v>21.1</v>
      </c>
      <c r="I162" s="188">
        <f t="shared" si="59"/>
        <v>21.1</v>
      </c>
      <c r="J162" s="152">
        <f t="shared" si="56"/>
        <v>0.27229999999999999</v>
      </c>
      <c r="K162" s="195">
        <f t="shared" si="60"/>
        <v>26.84</v>
      </c>
      <c r="L162" s="195">
        <f t="shared" si="61"/>
        <v>26.84</v>
      </c>
    </row>
    <row r="163" spans="2:12" x14ac:dyDescent="0.25">
      <c r="B163" s="159" t="s">
        <v>609</v>
      </c>
      <c r="C163" s="159" t="s">
        <v>529</v>
      </c>
      <c r="D163" s="170" t="s">
        <v>229</v>
      </c>
      <c r="E163" s="159" t="s">
        <v>530</v>
      </c>
      <c r="F163" s="170" t="s">
        <v>279</v>
      </c>
      <c r="G163" s="167">
        <v>14</v>
      </c>
      <c r="H163" s="183">
        <v>13.06</v>
      </c>
      <c r="I163" s="188">
        <f t="shared" si="59"/>
        <v>182.84</v>
      </c>
      <c r="J163" s="152">
        <f t="shared" si="56"/>
        <v>0.27229999999999999</v>
      </c>
      <c r="K163" s="195">
        <f t="shared" si="60"/>
        <v>16.61</v>
      </c>
      <c r="L163" s="195">
        <f t="shared" si="61"/>
        <v>232.54</v>
      </c>
    </row>
    <row r="164" spans="2:12" x14ac:dyDescent="0.25">
      <c r="B164" s="159" t="s">
        <v>610</v>
      </c>
      <c r="C164" s="159" t="s">
        <v>532</v>
      </c>
      <c r="D164" s="170" t="s">
        <v>229</v>
      </c>
      <c r="E164" s="159" t="s">
        <v>533</v>
      </c>
      <c r="F164" s="170" t="s">
        <v>279</v>
      </c>
      <c r="G164" s="167">
        <v>53</v>
      </c>
      <c r="H164" s="183">
        <v>13.62</v>
      </c>
      <c r="I164" s="188">
        <f t="shared" si="59"/>
        <v>721.86</v>
      </c>
      <c r="J164" s="152">
        <f t="shared" si="56"/>
        <v>0.27229999999999999</v>
      </c>
      <c r="K164" s="195">
        <f t="shared" si="60"/>
        <v>17.32</v>
      </c>
      <c r="L164" s="195">
        <f t="shared" si="61"/>
        <v>917.96</v>
      </c>
    </row>
    <row r="165" spans="2:12" x14ac:dyDescent="0.25">
      <c r="B165" s="159" t="s">
        <v>611</v>
      </c>
      <c r="C165" s="159" t="s">
        <v>535</v>
      </c>
      <c r="D165" s="170" t="s">
        <v>229</v>
      </c>
      <c r="E165" s="159" t="s">
        <v>536</v>
      </c>
      <c r="F165" s="170" t="s">
        <v>279</v>
      </c>
      <c r="G165" s="167">
        <v>3</v>
      </c>
      <c r="H165" s="183">
        <v>13.53</v>
      </c>
      <c r="I165" s="188">
        <f t="shared" si="59"/>
        <v>40.590000000000003</v>
      </c>
      <c r="J165" s="152">
        <f t="shared" si="56"/>
        <v>0.27229999999999999</v>
      </c>
      <c r="K165" s="195">
        <f t="shared" si="60"/>
        <v>17.21</v>
      </c>
      <c r="L165" s="195">
        <f t="shared" si="61"/>
        <v>51.63</v>
      </c>
    </row>
    <row r="166" spans="2:12" x14ac:dyDescent="0.25">
      <c r="B166" s="159" t="s">
        <v>612</v>
      </c>
      <c r="C166" s="159" t="s">
        <v>547</v>
      </c>
      <c r="D166" s="170" t="s">
        <v>229</v>
      </c>
      <c r="E166" s="159" t="s">
        <v>548</v>
      </c>
      <c r="F166" s="170" t="s">
        <v>279</v>
      </c>
      <c r="G166" s="167">
        <v>13</v>
      </c>
      <c r="H166" s="183">
        <v>20.04</v>
      </c>
      <c r="I166" s="188">
        <f t="shared" si="59"/>
        <v>260.52</v>
      </c>
      <c r="J166" s="152">
        <f t="shared" si="56"/>
        <v>0.27229999999999999</v>
      </c>
      <c r="K166" s="195">
        <f t="shared" si="60"/>
        <v>25.49</v>
      </c>
      <c r="L166" s="195">
        <f t="shared" si="61"/>
        <v>331.37</v>
      </c>
    </row>
    <row r="167" spans="2:12" x14ac:dyDescent="0.25">
      <c r="B167" s="159" t="s">
        <v>613</v>
      </c>
      <c r="C167" s="159" t="s">
        <v>614</v>
      </c>
      <c r="D167" s="170" t="s">
        <v>229</v>
      </c>
      <c r="E167" s="159" t="s">
        <v>615</v>
      </c>
      <c r="F167" s="170" t="s">
        <v>279</v>
      </c>
      <c r="G167" s="167">
        <v>9</v>
      </c>
      <c r="H167" s="183">
        <v>27.3</v>
      </c>
      <c r="I167" s="188">
        <f t="shared" si="59"/>
        <v>245.7</v>
      </c>
      <c r="J167" s="152">
        <f t="shared" si="56"/>
        <v>0.27229999999999999</v>
      </c>
      <c r="K167" s="195">
        <f t="shared" si="60"/>
        <v>34.729999999999997</v>
      </c>
      <c r="L167" s="195">
        <f t="shared" si="61"/>
        <v>312.57</v>
      </c>
    </row>
    <row r="168" spans="2:12" x14ac:dyDescent="0.25">
      <c r="B168" s="159" t="s">
        <v>616</v>
      </c>
      <c r="C168" s="159" t="s">
        <v>617</v>
      </c>
      <c r="D168" s="170" t="s">
        <v>229</v>
      </c>
      <c r="E168" s="159" t="s">
        <v>618</v>
      </c>
      <c r="F168" s="170" t="s">
        <v>279</v>
      </c>
      <c r="G168" s="167">
        <v>1</v>
      </c>
      <c r="H168" s="183">
        <v>30.19</v>
      </c>
      <c r="I168" s="188">
        <f t="shared" si="59"/>
        <v>30.19</v>
      </c>
      <c r="J168" s="152">
        <f t="shared" si="56"/>
        <v>0.27229999999999999</v>
      </c>
      <c r="K168" s="195">
        <f t="shared" si="60"/>
        <v>38.409999999999997</v>
      </c>
      <c r="L168" s="195">
        <f t="shared" si="61"/>
        <v>38.409999999999997</v>
      </c>
    </row>
    <row r="169" spans="2:12" x14ac:dyDescent="0.25">
      <c r="B169" s="159" t="s">
        <v>619</v>
      </c>
      <c r="C169" s="159" t="s">
        <v>620</v>
      </c>
      <c r="D169" s="170" t="s">
        <v>229</v>
      </c>
      <c r="E169" s="159" t="s">
        <v>621</v>
      </c>
      <c r="F169" s="170" t="s">
        <v>279</v>
      </c>
      <c r="G169" s="167">
        <v>14</v>
      </c>
      <c r="H169" s="183">
        <v>7.9</v>
      </c>
      <c r="I169" s="188">
        <f t="shared" si="59"/>
        <v>110.6</v>
      </c>
      <c r="J169" s="152">
        <f t="shared" si="56"/>
        <v>0.27229999999999999</v>
      </c>
      <c r="K169" s="195">
        <f t="shared" si="60"/>
        <v>10.050000000000001</v>
      </c>
      <c r="L169" s="195">
        <f t="shared" si="61"/>
        <v>140.69999999999999</v>
      </c>
    </row>
    <row r="170" spans="2:12" x14ac:dyDescent="0.25">
      <c r="B170" s="159" t="s">
        <v>622</v>
      </c>
      <c r="C170" s="159" t="s">
        <v>623</v>
      </c>
      <c r="D170" s="170" t="s">
        <v>229</v>
      </c>
      <c r="E170" s="159" t="s">
        <v>624</v>
      </c>
      <c r="F170" s="170" t="s">
        <v>279</v>
      </c>
      <c r="G170" s="167">
        <v>3</v>
      </c>
      <c r="H170" s="183">
        <v>18.86</v>
      </c>
      <c r="I170" s="188">
        <f t="shared" si="59"/>
        <v>56.58</v>
      </c>
      <c r="J170" s="152">
        <f t="shared" si="56"/>
        <v>0.27229999999999999</v>
      </c>
      <c r="K170" s="195">
        <f t="shared" si="60"/>
        <v>23.99</v>
      </c>
      <c r="L170" s="195">
        <f t="shared" si="61"/>
        <v>71.97</v>
      </c>
    </row>
    <row r="171" spans="2:12" x14ac:dyDescent="0.25">
      <c r="B171" s="159" t="s">
        <v>625</v>
      </c>
      <c r="C171" s="159" t="s">
        <v>626</v>
      </c>
      <c r="D171" s="170" t="s">
        <v>229</v>
      </c>
      <c r="E171" s="159" t="s">
        <v>627</v>
      </c>
      <c r="F171" s="170" t="s">
        <v>628</v>
      </c>
      <c r="G171" s="167">
        <v>45</v>
      </c>
      <c r="H171" s="183">
        <v>60.87</v>
      </c>
      <c r="I171" s="188">
        <f t="shared" si="59"/>
        <v>2739.15</v>
      </c>
      <c r="J171" s="152">
        <f t="shared" si="56"/>
        <v>0.27229999999999999</v>
      </c>
      <c r="K171" s="195">
        <f t="shared" si="60"/>
        <v>77.44</v>
      </c>
      <c r="L171" s="195">
        <f t="shared" si="61"/>
        <v>3484.8</v>
      </c>
    </row>
    <row r="172" spans="2:12" x14ac:dyDescent="0.25">
      <c r="B172" s="159" t="s">
        <v>629</v>
      </c>
      <c r="C172" s="159" t="s">
        <v>559</v>
      </c>
      <c r="D172" s="170" t="s">
        <v>229</v>
      </c>
      <c r="E172" s="159" t="s">
        <v>560</v>
      </c>
      <c r="F172" s="170" t="s">
        <v>292</v>
      </c>
      <c r="G172" s="167">
        <v>0.7</v>
      </c>
      <c r="H172" s="183">
        <v>35.15</v>
      </c>
      <c r="I172" s="188">
        <f t="shared" si="59"/>
        <v>24.6</v>
      </c>
      <c r="J172" s="152">
        <f t="shared" si="56"/>
        <v>0.27229999999999999</v>
      </c>
      <c r="K172" s="195">
        <f t="shared" si="60"/>
        <v>44.72</v>
      </c>
      <c r="L172" s="195">
        <f t="shared" si="61"/>
        <v>31.3</v>
      </c>
    </row>
    <row r="173" spans="2:12" x14ac:dyDescent="0.25">
      <c r="B173" s="159" t="s">
        <v>630</v>
      </c>
      <c r="C173" s="159" t="s">
        <v>556</v>
      </c>
      <c r="D173" s="170" t="s">
        <v>229</v>
      </c>
      <c r="E173" s="159" t="s">
        <v>557</v>
      </c>
      <c r="F173" s="170" t="s">
        <v>292</v>
      </c>
      <c r="G173" s="167">
        <v>20.399999999999999</v>
      </c>
      <c r="H173" s="183">
        <v>15.58</v>
      </c>
      <c r="I173" s="188">
        <f t="shared" si="59"/>
        <v>317.83</v>
      </c>
      <c r="J173" s="152">
        <f t="shared" si="56"/>
        <v>0.27229999999999999</v>
      </c>
      <c r="K173" s="195">
        <f t="shared" si="60"/>
        <v>19.82</v>
      </c>
      <c r="L173" s="195">
        <f t="shared" si="61"/>
        <v>404.32</v>
      </c>
    </row>
    <row r="174" spans="2:12" x14ac:dyDescent="0.25">
      <c r="B174" s="159" t="s">
        <v>631</v>
      </c>
      <c r="C174" s="159" t="s">
        <v>550</v>
      </c>
      <c r="D174" s="170" t="s">
        <v>229</v>
      </c>
      <c r="E174" s="159" t="s">
        <v>551</v>
      </c>
      <c r="F174" s="170" t="s">
        <v>292</v>
      </c>
      <c r="G174" s="167">
        <v>130.6</v>
      </c>
      <c r="H174" s="183">
        <v>21.5</v>
      </c>
      <c r="I174" s="188">
        <f t="shared" si="59"/>
        <v>2807.9</v>
      </c>
      <c r="J174" s="152">
        <f t="shared" si="56"/>
        <v>0.27229999999999999</v>
      </c>
      <c r="K174" s="195">
        <f t="shared" si="60"/>
        <v>27.35</v>
      </c>
      <c r="L174" s="195">
        <f t="shared" si="61"/>
        <v>3571.91</v>
      </c>
    </row>
    <row r="175" spans="2:12" x14ac:dyDescent="0.25">
      <c r="B175" s="159" t="s">
        <v>632</v>
      </c>
      <c r="C175" s="159" t="s">
        <v>553</v>
      </c>
      <c r="D175" s="170" t="s">
        <v>229</v>
      </c>
      <c r="E175" s="159" t="s">
        <v>554</v>
      </c>
      <c r="F175" s="170" t="s">
        <v>292</v>
      </c>
      <c r="G175" s="167">
        <v>40</v>
      </c>
      <c r="H175" s="183">
        <v>32.32</v>
      </c>
      <c r="I175" s="188">
        <f t="shared" si="59"/>
        <v>1292.8</v>
      </c>
      <c r="J175" s="152">
        <f t="shared" si="56"/>
        <v>0.27229999999999999</v>
      </c>
      <c r="K175" s="195">
        <f t="shared" si="60"/>
        <v>41.12</v>
      </c>
      <c r="L175" s="195">
        <f t="shared" si="61"/>
        <v>1644.8</v>
      </c>
    </row>
    <row r="176" spans="2:12" x14ac:dyDescent="0.25">
      <c r="B176" s="159" t="s">
        <v>633</v>
      </c>
      <c r="C176" s="159" t="s">
        <v>565</v>
      </c>
      <c r="D176" s="170" t="s">
        <v>229</v>
      </c>
      <c r="E176" s="159" t="s">
        <v>566</v>
      </c>
      <c r="F176" s="170" t="s">
        <v>279</v>
      </c>
      <c r="G176" s="167">
        <v>7</v>
      </c>
      <c r="H176" s="183">
        <v>15.48</v>
      </c>
      <c r="I176" s="188">
        <f t="shared" si="59"/>
        <v>108.36</v>
      </c>
      <c r="J176" s="152">
        <f t="shared" si="56"/>
        <v>0.27229999999999999</v>
      </c>
      <c r="K176" s="195">
        <f t="shared" si="60"/>
        <v>19.690000000000001</v>
      </c>
      <c r="L176" s="195">
        <f t="shared" si="61"/>
        <v>137.83000000000001</v>
      </c>
    </row>
    <row r="177" spans="2:12" x14ac:dyDescent="0.25">
      <c r="B177" s="155" t="s">
        <v>634</v>
      </c>
      <c r="C177" s="155" t="s">
        <v>185</v>
      </c>
      <c r="D177" s="169"/>
      <c r="E177" s="155" t="s">
        <v>635</v>
      </c>
      <c r="F177" s="169"/>
      <c r="G177" s="166">
        <v>1</v>
      </c>
      <c r="H177" s="182" t="s">
        <v>121</v>
      </c>
      <c r="I177" s="182">
        <f>SUBTOTAL(9,I178:I193)</f>
        <v>8146.67</v>
      </c>
      <c r="J177" s="155"/>
      <c r="K177" s="182"/>
      <c r="L177" s="182">
        <f>SUBTOTAL(9,L178:L193)</f>
        <v>10362</v>
      </c>
    </row>
    <row r="178" spans="2:12" ht="25.5" x14ac:dyDescent="0.25">
      <c r="B178" s="159" t="s">
        <v>636</v>
      </c>
      <c r="C178" s="159" t="s">
        <v>499</v>
      </c>
      <c r="D178" s="170" t="s">
        <v>462</v>
      </c>
      <c r="E178" s="159" t="s">
        <v>500</v>
      </c>
      <c r="F178" s="170" t="s">
        <v>268</v>
      </c>
      <c r="G178" s="167">
        <v>2</v>
      </c>
      <c r="H178" s="183">
        <v>5.0999999999999996</v>
      </c>
      <c r="I178" s="188">
        <f t="shared" ref="I178" si="62">TRUNC(G178 * H178, 2)</f>
        <v>10.199999999999999</v>
      </c>
      <c r="J178" s="152">
        <f t="shared" ref="J178:J193" si="63">+$L$5</f>
        <v>0.27229999999999999</v>
      </c>
      <c r="K178" s="195">
        <f t="shared" ref="K178" si="64">TRUNC(H178 * (1 + J178), 2)</f>
        <v>6.48</v>
      </c>
      <c r="L178" s="195">
        <f t="shared" ref="L178" si="65">TRUNC(G178 * K178, 2)</f>
        <v>12.96</v>
      </c>
    </row>
    <row r="179" spans="2:12" ht="25.5" x14ac:dyDescent="0.25">
      <c r="B179" s="159" t="s">
        <v>637</v>
      </c>
      <c r="C179" s="159" t="s">
        <v>505</v>
      </c>
      <c r="D179" s="170" t="s">
        <v>462</v>
      </c>
      <c r="E179" s="159" t="s">
        <v>506</v>
      </c>
      <c r="F179" s="170" t="s">
        <v>268</v>
      </c>
      <c r="G179" s="167">
        <v>220</v>
      </c>
      <c r="H179" s="183">
        <v>3.91</v>
      </c>
      <c r="I179" s="188">
        <f t="shared" ref="I179:I193" si="66">TRUNC(G179 * H179, 2)</f>
        <v>860.2</v>
      </c>
      <c r="J179" s="152">
        <f t="shared" si="63"/>
        <v>0.27229999999999999</v>
      </c>
      <c r="K179" s="195">
        <f t="shared" ref="K179:K193" si="67">TRUNC(H179 * (1 + J179), 2)</f>
        <v>4.97</v>
      </c>
      <c r="L179" s="195">
        <f t="shared" ref="L179:L193" si="68">TRUNC(G179 * K179, 2)</f>
        <v>1093.4000000000001</v>
      </c>
    </row>
    <row r="180" spans="2:12" ht="25.5" x14ac:dyDescent="0.25">
      <c r="B180" s="159" t="s">
        <v>638</v>
      </c>
      <c r="C180" s="159" t="s">
        <v>502</v>
      </c>
      <c r="D180" s="170" t="s">
        <v>238</v>
      </c>
      <c r="E180" s="159" t="s">
        <v>503</v>
      </c>
      <c r="F180" s="170" t="s">
        <v>268</v>
      </c>
      <c r="G180" s="167">
        <v>7</v>
      </c>
      <c r="H180" s="183">
        <v>4.58</v>
      </c>
      <c r="I180" s="188">
        <f t="shared" si="66"/>
        <v>32.06</v>
      </c>
      <c r="J180" s="152">
        <f t="shared" si="63"/>
        <v>0.27229999999999999</v>
      </c>
      <c r="K180" s="195">
        <f t="shared" si="67"/>
        <v>5.82</v>
      </c>
      <c r="L180" s="195">
        <f t="shared" si="68"/>
        <v>40.74</v>
      </c>
    </row>
    <row r="181" spans="2:12" x14ac:dyDescent="0.25">
      <c r="B181" s="159" t="s">
        <v>639</v>
      </c>
      <c r="C181" s="159" t="s">
        <v>520</v>
      </c>
      <c r="D181" s="170" t="s">
        <v>229</v>
      </c>
      <c r="E181" s="159" t="s">
        <v>521</v>
      </c>
      <c r="F181" s="170" t="s">
        <v>279</v>
      </c>
      <c r="G181" s="167">
        <v>43</v>
      </c>
      <c r="H181" s="183">
        <v>13.89</v>
      </c>
      <c r="I181" s="188">
        <f t="shared" si="66"/>
        <v>597.27</v>
      </c>
      <c r="J181" s="152">
        <f t="shared" si="63"/>
        <v>0.27229999999999999</v>
      </c>
      <c r="K181" s="195">
        <f t="shared" si="67"/>
        <v>17.670000000000002</v>
      </c>
      <c r="L181" s="195">
        <f t="shared" si="68"/>
        <v>759.81</v>
      </c>
    </row>
    <row r="182" spans="2:12" x14ac:dyDescent="0.25">
      <c r="B182" s="159" t="s">
        <v>640</v>
      </c>
      <c r="C182" s="159" t="s">
        <v>523</v>
      </c>
      <c r="D182" s="170" t="s">
        <v>229</v>
      </c>
      <c r="E182" s="159" t="s">
        <v>524</v>
      </c>
      <c r="F182" s="170" t="s">
        <v>279</v>
      </c>
      <c r="G182" s="167">
        <v>2</v>
      </c>
      <c r="H182" s="183">
        <v>21.1</v>
      </c>
      <c r="I182" s="188">
        <f t="shared" si="66"/>
        <v>42.2</v>
      </c>
      <c r="J182" s="152">
        <f t="shared" si="63"/>
        <v>0.27229999999999999</v>
      </c>
      <c r="K182" s="195">
        <f t="shared" si="67"/>
        <v>26.84</v>
      </c>
      <c r="L182" s="195">
        <f t="shared" si="68"/>
        <v>53.68</v>
      </c>
    </row>
    <row r="183" spans="2:12" x14ac:dyDescent="0.25">
      <c r="B183" s="159" t="s">
        <v>641</v>
      </c>
      <c r="C183" s="159" t="s">
        <v>532</v>
      </c>
      <c r="D183" s="170" t="s">
        <v>229</v>
      </c>
      <c r="E183" s="159" t="s">
        <v>533</v>
      </c>
      <c r="F183" s="170" t="s">
        <v>279</v>
      </c>
      <c r="G183" s="167">
        <v>62</v>
      </c>
      <c r="H183" s="183">
        <v>13.62</v>
      </c>
      <c r="I183" s="188">
        <f t="shared" si="66"/>
        <v>844.44</v>
      </c>
      <c r="J183" s="152">
        <f t="shared" si="63"/>
        <v>0.27229999999999999</v>
      </c>
      <c r="K183" s="195">
        <f t="shared" si="67"/>
        <v>17.32</v>
      </c>
      <c r="L183" s="195">
        <f t="shared" si="68"/>
        <v>1073.8399999999999</v>
      </c>
    </row>
    <row r="184" spans="2:12" x14ac:dyDescent="0.25">
      <c r="B184" s="159" t="s">
        <v>642</v>
      </c>
      <c r="C184" s="159" t="s">
        <v>643</v>
      </c>
      <c r="D184" s="170" t="s">
        <v>229</v>
      </c>
      <c r="E184" s="159" t="s">
        <v>644</v>
      </c>
      <c r="F184" s="170" t="s">
        <v>279</v>
      </c>
      <c r="G184" s="167">
        <v>4</v>
      </c>
      <c r="H184" s="183">
        <v>22.77</v>
      </c>
      <c r="I184" s="188">
        <f t="shared" si="66"/>
        <v>91.08</v>
      </c>
      <c r="J184" s="152">
        <f t="shared" si="63"/>
        <v>0.27229999999999999</v>
      </c>
      <c r="K184" s="195">
        <f t="shared" si="67"/>
        <v>28.97</v>
      </c>
      <c r="L184" s="195">
        <f t="shared" si="68"/>
        <v>115.88</v>
      </c>
    </row>
    <row r="185" spans="2:12" x14ac:dyDescent="0.25">
      <c r="B185" s="159" t="s">
        <v>645</v>
      </c>
      <c r="C185" s="159" t="s">
        <v>547</v>
      </c>
      <c r="D185" s="170" t="s">
        <v>229</v>
      </c>
      <c r="E185" s="159" t="s">
        <v>548</v>
      </c>
      <c r="F185" s="170" t="s">
        <v>279</v>
      </c>
      <c r="G185" s="167">
        <v>24</v>
      </c>
      <c r="H185" s="183">
        <v>20.04</v>
      </c>
      <c r="I185" s="188">
        <f t="shared" si="66"/>
        <v>480.96</v>
      </c>
      <c r="J185" s="152">
        <f t="shared" si="63"/>
        <v>0.27229999999999999</v>
      </c>
      <c r="K185" s="195">
        <f t="shared" si="67"/>
        <v>25.49</v>
      </c>
      <c r="L185" s="195">
        <f t="shared" si="68"/>
        <v>611.76</v>
      </c>
    </row>
    <row r="186" spans="2:12" x14ac:dyDescent="0.25">
      <c r="B186" s="159" t="s">
        <v>646</v>
      </c>
      <c r="C186" s="159" t="s">
        <v>614</v>
      </c>
      <c r="D186" s="170" t="s">
        <v>229</v>
      </c>
      <c r="E186" s="159" t="s">
        <v>615</v>
      </c>
      <c r="F186" s="170" t="s">
        <v>279</v>
      </c>
      <c r="G186" s="167">
        <v>1</v>
      </c>
      <c r="H186" s="183">
        <v>27.3</v>
      </c>
      <c r="I186" s="188">
        <f t="shared" si="66"/>
        <v>27.3</v>
      </c>
      <c r="J186" s="152">
        <f t="shared" si="63"/>
        <v>0.27229999999999999</v>
      </c>
      <c r="K186" s="195">
        <f t="shared" si="67"/>
        <v>34.729999999999997</v>
      </c>
      <c r="L186" s="195">
        <f t="shared" si="68"/>
        <v>34.729999999999997</v>
      </c>
    </row>
    <row r="187" spans="2:12" x14ac:dyDescent="0.25">
      <c r="B187" s="159" t="s">
        <v>647</v>
      </c>
      <c r="C187" s="159" t="s">
        <v>620</v>
      </c>
      <c r="D187" s="170" t="s">
        <v>229</v>
      </c>
      <c r="E187" s="159" t="s">
        <v>621</v>
      </c>
      <c r="F187" s="170" t="s">
        <v>279</v>
      </c>
      <c r="G187" s="167">
        <v>1</v>
      </c>
      <c r="H187" s="183">
        <v>7.9</v>
      </c>
      <c r="I187" s="188">
        <f t="shared" si="66"/>
        <v>7.9</v>
      </c>
      <c r="J187" s="152">
        <f t="shared" si="63"/>
        <v>0.27229999999999999</v>
      </c>
      <c r="K187" s="195">
        <f t="shared" si="67"/>
        <v>10.050000000000001</v>
      </c>
      <c r="L187" s="195">
        <f t="shared" si="68"/>
        <v>10.050000000000001</v>
      </c>
    </row>
    <row r="188" spans="2:12" x14ac:dyDescent="0.25">
      <c r="B188" s="159" t="s">
        <v>648</v>
      </c>
      <c r="C188" s="159" t="s">
        <v>623</v>
      </c>
      <c r="D188" s="170" t="s">
        <v>229</v>
      </c>
      <c r="E188" s="159" t="s">
        <v>624</v>
      </c>
      <c r="F188" s="170" t="s">
        <v>279</v>
      </c>
      <c r="G188" s="167">
        <v>1</v>
      </c>
      <c r="H188" s="183">
        <v>18.86</v>
      </c>
      <c r="I188" s="188">
        <f t="shared" si="66"/>
        <v>18.86</v>
      </c>
      <c r="J188" s="152">
        <f t="shared" si="63"/>
        <v>0.27229999999999999</v>
      </c>
      <c r="K188" s="195">
        <f t="shared" si="67"/>
        <v>23.99</v>
      </c>
      <c r="L188" s="195">
        <f t="shared" si="68"/>
        <v>23.99</v>
      </c>
    </row>
    <row r="189" spans="2:12" x14ac:dyDescent="0.25">
      <c r="B189" s="159" t="s">
        <v>649</v>
      </c>
      <c r="C189" s="159" t="s">
        <v>650</v>
      </c>
      <c r="D189" s="170" t="s">
        <v>229</v>
      </c>
      <c r="E189" s="159" t="s">
        <v>651</v>
      </c>
      <c r="F189" s="170" t="s">
        <v>279</v>
      </c>
      <c r="G189" s="167">
        <v>8</v>
      </c>
      <c r="H189" s="183">
        <v>11.64</v>
      </c>
      <c r="I189" s="188">
        <f t="shared" si="66"/>
        <v>93.12</v>
      </c>
      <c r="J189" s="152">
        <f t="shared" si="63"/>
        <v>0.27229999999999999</v>
      </c>
      <c r="K189" s="195">
        <f t="shared" si="67"/>
        <v>14.8</v>
      </c>
      <c r="L189" s="195">
        <f t="shared" si="68"/>
        <v>118.4</v>
      </c>
    </row>
    <row r="190" spans="2:12" x14ac:dyDescent="0.25">
      <c r="B190" s="159" t="s">
        <v>652</v>
      </c>
      <c r="C190" s="159" t="s">
        <v>550</v>
      </c>
      <c r="D190" s="170" t="s">
        <v>229</v>
      </c>
      <c r="E190" s="159" t="s">
        <v>551</v>
      </c>
      <c r="F190" s="170" t="s">
        <v>292</v>
      </c>
      <c r="G190" s="167">
        <v>184.2</v>
      </c>
      <c r="H190" s="183">
        <v>21.5</v>
      </c>
      <c r="I190" s="188">
        <f t="shared" si="66"/>
        <v>3960.3</v>
      </c>
      <c r="J190" s="152">
        <f t="shared" si="63"/>
        <v>0.27229999999999999</v>
      </c>
      <c r="K190" s="195">
        <f t="shared" si="67"/>
        <v>27.35</v>
      </c>
      <c r="L190" s="195">
        <f t="shared" si="68"/>
        <v>5037.87</v>
      </c>
    </row>
    <row r="191" spans="2:12" x14ac:dyDescent="0.25">
      <c r="B191" s="159" t="s">
        <v>653</v>
      </c>
      <c r="C191" s="159" t="s">
        <v>553</v>
      </c>
      <c r="D191" s="170" t="s">
        <v>229</v>
      </c>
      <c r="E191" s="159" t="s">
        <v>554</v>
      </c>
      <c r="F191" s="170" t="s">
        <v>292</v>
      </c>
      <c r="G191" s="167">
        <v>16.899999999999999</v>
      </c>
      <c r="H191" s="183">
        <v>32.32</v>
      </c>
      <c r="I191" s="188">
        <f t="shared" si="66"/>
        <v>546.20000000000005</v>
      </c>
      <c r="J191" s="152">
        <f t="shared" si="63"/>
        <v>0.27229999999999999</v>
      </c>
      <c r="K191" s="195">
        <f t="shared" si="67"/>
        <v>41.12</v>
      </c>
      <c r="L191" s="195">
        <f t="shared" si="68"/>
        <v>694.92</v>
      </c>
    </row>
    <row r="192" spans="2:12" x14ac:dyDescent="0.25">
      <c r="B192" s="159" t="s">
        <v>654</v>
      </c>
      <c r="C192" s="159" t="s">
        <v>562</v>
      </c>
      <c r="D192" s="170" t="s">
        <v>229</v>
      </c>
      <c r="E192" s="159" t="s">
        <v>563</v>
      </c>
      <c r="F192" s="170" t="s">
        <v>279</v>
      </c>
      <c r="G192" s="167">
        <v>2</v>
      </c>
      <c r="H192" s="183">
        <v>27.35</v>
      </c>
      <c r="I192" s="188">
        <f t="shared" si="66"/>
        <v>54.7</v>
      </c>
      <c r="J192" s="152">
        <f t="shared" si="63"/>
        <v>0.27229999999999999</v>
      </c>
      <c r="K192" s="195">
        <f t="shared" si="67"/>
        <v>34.79</v>
      </c>
      <c r="L192" s="195">
        <f t="shared" si="68"/>
        <v>69.58</v>
      </c>
    </row>
    <row r="193" spans="2:12" x14ac:dyDescent="0.25">
      <c r="B193" s="159" t="s">
        <v>655</v>
      </c>
      <c r="C193" s="159" t="s">
        <v>565</v>
      </c>
      <c r="D193" s="170" t="s">
        <v>229</v>
      </c>
      <c r="E193" s="159" t="s">
        <v>566</v>
      </c>
      <c r="F193" s="170" t="s">
        <v>279</v>
      </c>
      <c r="G193" s="167">
        <v>31</v>
      </c>
      <c r="H193" s="183">
        <v>15.48</v>
      </c>
      <c r="I193" s="188">
        <f t="shared" si="66"/>
        <v>479.88</v>
      </c>
      <c r="J193" s="152">
        <f t="shared" si="63"/>
        <v>0.27229999999999999</v>
      </c>
      <c r="K193" s="195">
        <f t="shared" si="67"/>
        <v>19.690000000000001</v>
      </c>
      <c r="L193" s="195">
        <f t="shared" si="68"/>
        <v>610.39</v>
      </c>
    </row>
    <row r="194" spans="2:12" x14ac:dyDescent="0.25">
      <c r="B194" s="155" t="s">
        <v>656</v>
      </c>
      <c r="C194" s="155" t="s">
        <v>185</v>
      </c>
      <c r="D194" s="169"/>
      <c r="E194" s="155" t="s">
        <v>657</v>
      </c>
      <c r="F194" s="169"/>
      <c r="G194" s="166">
        <v>1</v>
      </c>
      <c r="H194" s="182" t="s">
        <v>121</v>
      </c>
      <c r="I194" s="182">
        <f>SUBTOTAL(9,I195:I215)</f>
        <v>235171.86000000007</v>
      </c>
      <c r="J194" s="155"/>
      <c r="K194" s="182"/>
      <c r="L194" s="182">
        <f>SUBTOTAL(9,L195:L215)</f>
        <v>289490.66999999993</v>
      </c>
    </row>
    <row r="195" spans="2:12" ht="51" x14ac:dyDescent="0.25">
      <c r="B195" s="159" t="s">
        <v>658</v>
      </c>
      <c r="C195" s="159" t="s">
        <v>659</v>
      </c>
      <c r="D195" s="170" t="s">
        <v>660</v>
      </c>
      <c r="E195" s="159" t="s">
        <v>661</v>
      </c>
      <c r="F195" s="170" t="s">
        <v>428</v>
      </c>
      <c r="G195" s="167">
        <v>1</v>
      </c>
      <c r="H195" s="183">
        <v>206055.74</v>
      </c>
      <c r="I195" s="188">
        <f t="shared" ref="I195" si="69">TRUNC(G195 * H195, 2)</f>
        <v>206055.74</v>
      </c>
      <c r="J195" s="197">
        <f>+$L$6</f>
        <v>0.22940000000000002</v>
      </c>
      <c r="K195" s="195">
        <f t="shared" ref="K195" si="70">TRUNC(H195 * (1 + J195), 2)</f>
        <v>253324.92</v>
      </c>
      <c r="L195" s="195">
        <f t="shared" ref="L195" si="71">TRUNC(G195 * K195, 2)</f>
        <v>253324.92</v>
      </c>
    </row>
    <row r="196" spans="2:12" ht="38.25" x14ac:dyDescent="0.25">
      <c r="B196" s="159" t="s">
        <v>662</v>
      </c>
      <c r="C196" s="159" t="s">
        <v>663</v>
      </c>
      <c r="D196" s="170" t="s">
        <v>294</v>
      </c>
      <c r="E196" s="159" t="s">
        <v>664</v>
      </c>
      <c r="F196" s="170" t="s">
        <v>268</v>
      </c>
      <c r="G196" s="167">
        <v>2</v>
      </c>
      <c r="H196" s="183">
        <v>7697.61</v>
      </c>
      <c r="I196" s="188">
        <f t="shared" ref="I196:I215" si="72">TRUNC(G196 * H196, 2)</f>
        <v>15395.22</v>
      </c>
      <c r="J196" s="197">
        <f>+$L$6</f>
        <v>0.22940000000000002</v>
      </c>
      <c r="K196" s="195">
        <f t="shared" ref="K196:K215" si="73">TRUNC(H196 * (1 + J196), 2)</f>
        <v>9463.44</v>
      </c>
      <c r="L196" s="195">
        <f t="shared" ref="L196:L215" si="74">TRUNC(G196 * K196, 2)</f>
        <v>18926.88</v>
      </c>
    </row>
    <row r="197" spans="2:12" ht="25.5" x14ac:dyDescent="0.25">
      <c r="B197" s="159" t="s">
        <v>665</v>
      </c>
      <c r="C197" s="159" t="s">
        <v>666</v>
      </c>
      <c r="D197" s="170" t="s">
        <v>667</v>
      </c>
      <c r="E197" s="159" t="s">
        <v>668</v>
      </c>
      <c r="F197" s="170" t="s">
        <v>268</v>
      </c>
      <c r="G197" s="167">
        <v>3</v>
      </c>
      <c r="H197" s="183">
        <v>1690.66</v>
      </c>
      <c r="I197" s="188">
        <f t="shared" si="72"/>
        <v>5071.9799999999996</v>
      </c>
      <c r="J197" s="197">
        <f>+$L$6</f>
        <v>0.22940000000000002</v>
      </c>
      <c r="K197" s="195">
        <f t="shared" si="73"/>
        <v>2078.4899999999998</v>
      </c>
      <c r="L197" s="195">
        <f t="shared" si="74"/>
        <v>6235.47</v>
      </c>
    </row>
    <row r="198" spans="2:12" ht="25.5" x14ac:dyDescent="0.25">
      <c r="B198" s="159" t="s">
        <v>669</v>
      </c>
      <c r="C198" s="159" t="s">
        <v>670</v>
      </c>
      <c r="D198" s="170" t="s">
        <v>671</v>
      </c>
      <c r="E198" s="159" t="s">
        <v>672</v>
      </c>
      <c r="F198" s="170" t="s">
        <v>268</v>
      </c>
      <c r="G198" s="167">
        <v>2</v>
      </c>
      <c r="H198" s="183">
        <v>1718.49</v>
      </c>
      <c r="I198" s="188">
        <f t="shared" si="72"/>
        <v>3436.98</v>
      </c>
      <c r="J198" s="152">
        <f t="shared" ref="J198:J215" si="75">+$L$5</f>
        <v>0.27229999999999999</v>
      </c>
      <c r="K198" s="195">
        <f t="shared" si="73"/>
        <v>2186.4299999999998</v>
      </c>
      <c r="L198" s="195">
        <f t="shared" si="74"/>
        <v>4372.8599999999997</v>
      </c>
    </row>
    <row r="199" spans="2:12" ht="25.5" x14ac:dyDescent="0.25">
      <c r="B199" s="159" t="s">
        <v>673</v>
      </c>
      <c r="C199" s="159" t="s">
        <v>674</v>
      </c>
      <c r="D199" s="170" t="s">
        <v>671</v>
      </c>
      <c r="E199" s="159" t="s">
        <v>675</v>
      </c>
      <c r="F199" s="170" t="s">
        <v>268</v>
      </c>
      <c r="G199" s="167">
        <v>1</v>
      </c>
      <c r="H199" s="183">
        <v>824.35</v>
      </c>
      <c r="I199" s="188">
        <f t="shared" si="72"/>
        <v>824.35</v>
      </c>
      <c r="J199" s="152">
        <f t="shared" si="75"/>
        <v>0.27229999999999999</v>
      </c>
      <c r="K199" s="195">
        <f t="shared" si="73"/>
        <v>1048.82</v>
      </c>
      <c r="L199" s="195">
        <f t="shared" si="74"/>
        <v>1048.82</v>
      </c>
    </row>
    <row r="200" spans="2:12" x14ac:dyDescent="0.25">
      <c r="B200" s="159" t="s">
        <v>676</v>
      </c>
      <c r="C200" s="159" t="s">
        <v>677</v>
      </c>
      <c r="D200" s="170" t="s">
        <v>229</v>
      </c>
      <c r="E200" s="159" t="s">
        <v>678</v>
      </c>
      <c r="F200" s="170" t="s">
        <v>279</v>
      </c>
      <c r="G200" s="167">
        <v>6</v>
      </c>
      <c r="H200" s="183">
        <v>280.26</v>
      </c>
      <c r="I200" s="188">
        <f t="shared" si="72"/>
        <v>1681.56</v>
      </c>
      <c r="J200" s="152">
        <f t="shared" si="75"/>
        <v>0.27229999999999999</v>
      </c>
      <c r="K200" s="195">
        <f t="shared" si="73"/>
        <v>356.57</v>
      </c>
      <c r="L200" s="195">
        <f t="shared" si="74"/>
        <v>2139.42</v>
      </c>
    </row>
    <row r="201" spans="2:12" ht="38.25" x14ac:dyDescent="0.25">
      <c r="B201" s="159" t="s">
        <v>679</v>
      </c>
      <c r="C201" s="159" t="s">
        <v>680</v>
      </c>
      <c r="D201" s="170" t="s">
        <v>434</v>
      </c>
      <c r="E201" s="159" t="s">
        <v>681</v>
      </c>
      <c r="F201" s="170" t="s">
        <v>428</v>
      </c>
      <c r="G201" s="167">
        <v>5</v>
      </c>
      <c r="H201" s="183">
        <v>145.16</v>
      </c>
      <c r="I201" s="188">
        <f t="shared" si="72"/>
        <v>725.8</v>
      </c>
      <c r="J201" s="152">
        <f t="shared" si="75"/>
        <v>0.27229999999999999</v>
      </c>
      <c r="K201" s="195">
        <f t="shared" si="73"/>
        <v>184.68</v>
      </c>
      <c r="L201" s="195">
        <f t="shared" si="74"/>
        <v>923.4</v>
      </c>
    </row>
    <row r="202" spans="2:12" ht="38.25" x14ac:dyDescent="0.25">
      <c r="B202" s="159" t="s">
        <v>682</v>
      </c>
      <c r="C202" s="159" t="s">
        <v>683</v>
      </c>
      <c r="D202" s="170" t="s">
        <v>434</v>
      </c>
      <c r="E202" s="159" t="s">
        <v>684</v>
      </c>
      <c r="F202" s="170" t="s">
        <v>428</v>
      </c>
      <c r="G202" s="167">
        <v>2</v>
      </c>
      <c r="H202" s="183">
        <v>127.92</v>
      </c>
      <c r="I202" s="188">
        <f t="shared" si="72"/>
        <v>255.84</v>
      </c>
      <c r="J202" s="152">
        <f t="shared" si="75"/>
        <v>0.27229999999999999</v>
      </c>
      <c r="K202" s="195">
        <f t="shared" si="73"/>
        <v>162.75</v>
      </c>
      <c r="L202" s="195">
        <f t="shared" si="74"/>
        <v>325.5</v>
      </c>
    </row>
    <row r="203" spans="2:12" ht="51" x14ac:dyDescent="0.25">
      <c r="B203" s="159" t="s">
        <v>685</v>
      </c>
      <c r="C203" s="159" t="s">
        <v>686</v>
      </c>
      <c r="D203" s="170" t="s">
        <v>434</v>
      </c>
      <c r="E203" s="159" t="s">
        <v>687</v>
      </c>
      <c r="F203" s="170" t="s">
        <v>292</v>
      </c>
      <c r="G203" s="167">
        <v>2.2000000000000002</v>
      </c>
      <c r="H203" s="183">
        <v>25.52</v>
      </c>
      <c r="I203" s="188">
        <f t="shared" si="72"/>
        <v>56.14</v>
      </c>
      <c r="J203" s="152">
        <f t="shared" si="75"/>
        <v>0.27229999999999999</v>
      </c>
      <c r="K203" s="195">
        <f t="shared" si="73"/>
        <v>32.46</v>
      </c>
      <c r="L203" s="195">
        <f t="shared" si="74"/>
        <v>71.41</v>
      </c>
    </row>
    <row r="204" spans="2:12" ht="25.5" x14ac:dyDescent="0.25">
      <c r="B204" s="159" t="s">
        <v>688</v>
      </c>
      <c r="C204" s="159" t="s">
        <v>505</v>
      </c>
      <c r="D204" s="170" t="s">
        <v>462</v>
      </c>
      <c r="E204" s="159" t="s">
        <v>506</v>
      </c>
      <c r="F204" s="170" t="s">
        <v>268</v>
      </c>
      <c r="G204" s="167">
        <v>1</v>
      </c>
      <c r="H204" s="183">
        <v>3.91</v>
      </c>
      <c r="I204" s="188">
        <f t="shared" si="72"/>
        <v>3.91</v>
      </c>
      <c r="J204" s="152">
        <f t="shared" si="75"/>
        <v>0.27229999999999999</v>
      </c>
      <c r="K204" s="195">
        <f t="shared" si="73"/>
        <v>4.97</v>
      </c>
      <c r="L204" s="195">
        <f t="shared" si="74"/>
        <v>4.97</v>
      </c>
    </row>
    <row r="205" spans="2:12" x14ac:dyDescent="0.25">
      <c r="B205" s="159" t="s">
        <v>689</v>
      </c>
      <c r="C205" s="159" t="s">
        <v>690</v>
      </c>
      <c r="D205" s="170" t="s">
        <v>229</v>
      </c>
      <c r="E205" s="159" t="s">
        <v>691</v>
      </c>
      <c r="F205" s="170" t="s">
        <v>279</v>
      </c>
      <c r="G205" s="167">
        <v>1</v>
      </c>
      <c r="H205" s="183">
        <v>21.63</v>
      </c>
      <c r="I205" s="188">
        <f t="shared" si="72"/>
        <v>21.63</v>
      </c>
      <c r="J205" s="152">
        <f t="shared" si="75"/>
        <v>0.27229999999999999</v>
      </c>
      <c r="K205" s="195">
        <f t="shared" si="73"/>
        <v>27.51</v>
      </c>
      <c r="L205" s="195">
        <f t="shared" si="74"/>
        <v>27.51</v>
      </c>
    </row>
    <row r="206" spans="2:12" x14ac:dyDescent="0.25">
      <c r="B206" s="159" t="s">
        <v>692</v>
      </c>
      <c r="C206" s="159" t="s">
        <v>693</v>
      </c>
      <c r="D206" s="170" t="s">
        <v>229</v>
      </c>
      <c r="E206" s="159" t="s">
        <v>694</v>
      </c>
      <c r="F206" s="170" t="s">
        <v>279</v>
      </c>
      <c r="G206" s="167">
        <v>14</v>
      </c>
      <c r="H206" s="183">
        <v>10.59</v>
      </c>
      <c r="I206" s="188">
        <f t="shared" si="72"/>
        <v>148.26</v>
      </c>
      <c r="J206" s="152">
        <f t="shared" si="75"/>
        <v>0.27229999999999999</v>
      </c>
      <c r="K206" s="195">
        <f t="shared" si="73"/>
        <v>13.47</v>
      </c>
      <c r="L206" s="195">
        <f t="shared" si="74"/>
        <v>188.58</v>
      </c>
    </row>
    <row r="207" spans="2:12" ht="25.5" x14ac:dyDescent="0.25">
      <c r="B207" s="159" t="s">
        <v>695</v>
      </c>
      <c r="C207" s="159" t="s">
        <v>696</v>
      </c>
      <c r="D207" s="170" t="s">
        <v>229</v>
      </c>
      <c r="E207" s="159" t="s">
        <v>697</v>
      </c>
      <c r="F207" s="170" t="s">
        <v>279</v>
      </c>
      <c r="G207" s="167">
        <v>1</v>
      </c>
      <c r="H207" s="183">
        <v>34.29</v>
      </c>
      <c r="I207" s="188">
        <f t="shared" si="72"/>
        <v>34.29</v>
      </c>
      <c r="J207" s="152">
        <f t="shared" si="75"/>
        <v>0.27229999999999999</v>
      </c>
      <c r="K207" s="195">
        <f t="shared" si="73"/>
        <v>43.62</v>
      </c>
      <c r="L207" s="195">
        <f t="shared" si="74"/>
        <v>43.62</v>
      </c>
    </row>
    <row r="208" spans="2:12" x14ac:dyDescent="0.25">
      <c r="B208" s="159" t="s">
        <v>698</v>
      </c>
      <c r="C208" s="159" t="s">
        <v>699</v>
      </c>
      <c r="D208" s="170" t="s">
        <v>229</v>
      </c>
      <c r="E208" s="159" t="s">
        <v>700</v>
      </c>
      <c r="F208" s="170" t="s">
        <v>279</v>
      </c>
      <c r="G208" s="167">
        <v>4</v>
      </c>
      <c r="H208" s="183">
        <v>14.26</v>
      </c>
      <c r="I208" s="188">
        <f t="shared" si="72"/>
        <v>57.04</v>
      </c>
      <c r="J208" s="152">
        <f t="shared" si="75"/>
        <v>0.27229999999999999</v>
      </c>
      <c r="K208" s="195">
        <f t="shared" si="73"/>
        <v>18.14</v>
      </c>
      <c r="L208" s="195">
        <f t="shared" si="74"/>
        <v>72.56</v>
      </c>
    </row>
    <row r="209" spans="2:12" x14ac:dyDescent="0.25">
      <c r="B209" s="159" t="s">
        <v>701</v>
      </c>
      <c r="C209" s="159" t="s">
        <v>702</v>
      </c>
      <c r="D209" s="170" t="s">
        <v>229</v>
      </c>
      <c r="E209" s="159" t="s">
        <v>703</v>
      </c>
      <c r="F209" s="170" t="s">
        <v>279</v>
      </c>
      <c r="G209" s="167">
        <v>18</v>
      </c>
      <c r="H209" s="183">
        <v>24.89</v>
      </c>
      <c r="I209" s="188">
        <f t="shared" si="72"/>
        <v>448.02</v>
      </c>
      <c r="J209" s="152">
        <f t="shared" si="75"/>
        <v>0.27229999999999999</v>
      </c>
      <c r="K209" s="195">
        <f t="shared" si="73"/>
        <v>31.66</v>
      </c>
      <c r="L209" s="195">
        <f t="shared" si="74"/>
        <v>569.88</v>
      </c>
    </row>
    <row r="210" spans="2:12" x14ac:dyDescent="0.25">
      <c r="B210" s="159" t="s">
        <v>704</v>
      </c>
      <c r="C210" s="159" t="s">
        <v>705</v>
      </c>
      <c r="D210" s="170" t="s">
        <v>229</v>
      </c>
      <c r="E210" s="159" t="s">
        <v>706</v>
      </c>
      <c r="F210" s="170" t="s">
        <v>279</v>
      </c>
      <c r="G210" s="167">
        <v>2</v>
      </c>
      <c r="H210" s="183">
        <v>9.0500000000000007</v>
      </c>
      <c r="I210" s="188">
        <f t="shared" si="72"/>
        <v>18.100000000000001</v>
      </c>
      <c r="J210" s="152">
        <f t="shared" si="75"/>
        <v>0.27229999999999999</v>
      </c>
      <c r="K210" s="195">
        <f t="shared" si="73"/>
        <v>11.51</v>
      </c>
      <c r="L210" s="195">
        <f t="shared" si="74"/>
        <v>23.02</v>
      </c>
    </row>
    <row r="211" spans="2:12" x14ac:dyDescent="0.25">
      <c r="B211" s="159" t="s">
        <v>707</v>
      </c>
      <c r="C211" s="159" t="s">
        <v>708</v>
      </c>
      <c r="D211" s="170" t="s">
        <v>229</v>
      </c>
      <c r="E211" s="159" t="s">
        <v>709</v>
      </c>
      <c r="F211" s="170" t="s">
        <v>279</v>
      </c>
      <c r="G211" s="167">
        <v>5</v>
      </c>
      <c r="H211" s="183">
        <v>16.34</v>
      </c>
      <c r="I211" s="188">
        <f t="shared" si="72"/>
        <v>81.7</v>
      </c>
      <c r="J211" s="152">
        <f t="shared" si="75"/>
        <v>0.27229999999999999</v>
      </c>
      <c r="K211" s="195">
        <f t="shared" si="73"/>
        <v>20.78</v>
      </c>
      <c r="L211" s="195">
        <f t="shared" si="74"/>
        <v>103.9</v>
      </c>
    </row>
    <row r="212" spans="2:12" x14ac:dyDescent="0.25">
      <c r="B212" s="159" t="s">
        <v>710</v>
      </c>
      <c r="C212" s="159" t="s">
        <v>711</v>
      </c>
      <c r="D212" s="170" t="s">
        <v>229</v>
      </c>
      <c r="E212" s="159" t="s">
        <v>712</v>
      </c>
      <c r="F212" s="170" t="s">
        <v>292</v>
      </c>
      <c r="G212" s="167">
        <v>14.9</v>
      </c>
      <c r="H212" s="183">
        <v>13</v>
      </c>
      <c r="I212" s="188">
        <f t="shared" si="72"/>
        <v>193.7</v>
      </c>
      <c r="J212" s="152">
        <f t="shared" si="75"/>
        <v>0.27229999999999999</v>
      </c>
      <c r="K212" s="195">
        <f t="shared" si="73"/>
        <v>16.53</v>
      </c>
      <c r="L212" s="195">
        <f t="shared" si="74"/>
        <v>246.29</v>
      </c>
    </row>
    <row r="213" spans="2:12" x14ac:dyDescent="0.25">
      <c r="B213" s="159" t="s">
        <v>713</v>
      </c>
      <c r="C213" s="159" t="s">
        <v>714</v>
      </c>
      <c r="D213" s="170" t="s">
        <v>229</v>
      </c>
      <c r="E213" s="159" t="s">
        <v>715</v>
      </c>
      <c r="F213" s="170" t="s">
        <v>292</v>
      </c>
      <c r="G213" s="167">
        <v>24.2</v>
      </c>
      <c r="H213" s="183">
        <v>22.23</v>
      </c>
      <c r="I213" s="188">
        <f t="shared" si="72"/>
        <v>537.96</v>
      </c>
      <c r="J213" s="152">
        <f t="shared" si="75"/>
        <v>0.27229999999999999</v>
      </c>
      <c r="K213" s="195">
        <f t="shared" si="73"/>
        <v>28.28</v>
      </c>
      <c r="L213" s="195">
        <f t="shared" si="74"/>
        <v>684.37</v>
      </c>
    </row>
    <row r="214" spans="2:12" x14ac:dyDescent="0.25">
      <c r="B214" s="159" t="s">
        <v>716</v>
      </c>
      <c r="C214" s="159" t="s">
        <v>717</v>
      </c>
      <c r="D214" s="170" t="s">
        <v>229</v>
      </c>
      <c r="E214" s="159" t="s">
        <v>718</v>
      </c>
      <c r="F214" s="170" t="s">
        <v>279</v>
      </c>
      <c r="G214" s="167">
        <v>4</v>
      </c>
      <c r="H214" s="183">
        <v>24.18</v>
      </c>
      <c r="I214" s="188">
        <f t="shared" si="72"/>
        <v>96.72</v>
      </c>
      <c r="J214" s="152">
        <f t="shared" si="75"/>
        <v>0.27229999999999999</v>
      </c>
      <c r="K214" s="195">
        <f t="shared" si="73"/>
        <v>30.76</v>
      </c>
      <c r="L214" s="195">
        <f t="shared" si="74"/>
        <v>123.04</v>
      </c>
    </row>
    <row r="215" spans="2:12" x14ac:dyDescent="0.25">
      <c r="B215" s="159" t="s">
        <v>719</v>
      </c>
      <c r="C215" s="159" t="s">
        <v>720</v>
      </c>
      <c r="D215" s="170" t="s">
        <v>229</v>
      </c>
      <c r="E215" s="159" t="s">
        <v>721</v>
      </c>
      <c r="F215" s="170" t="s">
        <v>279</v>
      </c>
      <c r="G215" s="167">
        <v>1</v>
      </c>
      <c r="H215" s="183">
        <v>26.92</v>
      </c>
      <c r="I215" s="188">
        <f t="shared" si="72"/>
        <v>26.92</v>
      </c>
      <c r="J215" s="152">
        <f t="shared" si="75"/>
        <v>0.27229999999999999</v>
      </c>
      <c r="K215" s="195">
        <f t="shared" si="73"/>
        <v>34.25</v>
      </c>
      <c r="L215" s="195">
        <f t="shared" si="74"/>
        <v>34.25</v>
      </c>
    </row>
    <row r="216" spans="2:12" x14ac:dyDescent="0.25">
      <c r="B216" s="155" t="s">
        <v>722</v>
      </c>
      <c r="C216" s="155" t="s">
        <v>185</v>
      </c>
      <c r="D216" s="169"/>
      <c r="E216" s="155" t="s">
        <v>723</v>
      </c>
      <c r="F216" s="169"/>
      <c r="G216" s="166"/>
      <c r="H216" s="182" t="s">
        <v>121</v>
      </c>
      <c r="I216" s="182">
        <f>SUBTOTAL(9,I217:I287)</f>
        <v>104605.69</v>
      </c>
      <c r="J216" s="155"/>
      <c r="K216" s="182"/>
      <c r="L216" s="182">
        <f>SUBTOTAL(9,L217:L287)</f>
        <v>132242.63</v>
      </c>
    </row>
    <row r="217" spans="2:12" x14ac:dyDescent="0.25">
      <c r="B217" s="155" t="s">
        <v>724</v>
      </c>
      <c r="C217" s="155" t="s">
        <v>185</v>
      </c>
      <c r="D217" s="169"/>
      <c r="E217" s="155" t="s">
        <v>725</v>
      </c>
      <c r="F217" s="169"/>
      <c r="G217" s="166"/>
      <c r="H217" s="182" t="s">
        <v>121</v>
      </c>
      <c r="I217" s="182">
        <f>SUBTOTAL(9,I218:I227)</f>
        <v>713.2299999999999</v>
      </c>
      <c r="J217" s="155"/>
      <c r="K217" s="182"/>
      <c r="L217" s="182">
        <f>SUBTOTAL(9,L218:L227)</f>
        <v>907.06999999999994</v>
      </c>
    </row>
    <row r="218" spans="2:12" x14ac:dyDescent="0.25">
      <c r="B218" s="159" t="s">
        <v>726</v>
      </c>
      <c r="C218" s="159" t="s">
        <v>727</v>
      </c>
      <c r="D218" s="170" t="s">
        <v>229</v>
      </c>
      <c r="E218" s="159" t="s">
        <v>728</v>
      </c>
      <c r="F218" s="170" t="s">
        <v>279</v>
      </c>
      <c r="G218" s="167">
        <v>1</v>
      </c>
      <c r="H218" s="183">
        <v>101.75</v>
      </c>
      <c r="I218" s="188">
        <f t="shared" ref="I218" si="76">TRUNC(G218 * H218, 2)</f>
        <v>101.75</v>
      </c>
      <c r="J218" s="152">
        <f t="shared" ref="J218:J227" si="77">+$L$5</f>
        <v>0.27229999999999999</v>
      </c>
      <c r="K218" s="195">
        <f t="shared" ref="K218" si="78">TRUNC(H218 * (1 + J218), 2)</f>
        <v>129.44999999999999</v>
      </c>
      <c r="L218" s="195">
        <f t="shared" ref="L218" si="79">TRUNC(G218 * K218, 2)</f>
        <v>129.44999999999999</v>
      </c>
    </row>
    <row r="219" spans="2:12" x14ac:dyDescent="0.25">
      <c r="B219" s="159" t="s">
        <v>729</v>
      </c>
      <c r="C219" s="159" t="s">
        <v>730</v>
      </c>
      <c r="D219" s="170" t="s">
        <v>229</v>
      </c>
      <c r="E219" s="159" t="s">
        <v>731</v>
      </c>
      <c r="F219" s="170" t="s">
        <v>279</v>
      </c>
      <c r="G219" s="167">
        <v>1</v>
      </c>
      <c r="H219" s="183">
        <v>67.680000000000007</v>
      </c>
      <c r="I219" s="188">
        <f t="shared" ref="I219:I227" si="80">TRUNC(G219 * H219, 2)</f>
        <v>67.680000000000007</v>
      </c>
      <c r="J219" s="152">
        <f t="shared" si="77"/>
        <v>0.27229999999999999</v>
      </c>
      <c r="K219" s="195">
        <f t="shared" ref="K219:K227" si="81">TRUNC(H219 * (1 + J219), 2)</f>
        <v>86.1</v>
      </c>
      <c r="L219" s="195">
        <f t="shared" ref="L219:L227" si="82">TRUNC(G219 * K219, 2)</f>
        <v>86.1</v>
      </c>
    </row>
    <row r="220" spans="2:12" ht="38.25" x14ac:dyDescent="0.25">
      <c r="B220" s="159" t="s">
        <v>732</v>
      </c>
      <c r="C220" s="159" t="s">
        <v>733</v>
      </c>
      <c r="D220" s="170" t="s">
        <v>434</v>
      </c>
      <c r="E220" s="159" t="s">
        <v>734</v>
      </c>
      <c r="F220" s="170" t="s">
        <v>428</v>
      </c>
      <c r="G220" s="167">
        <v>1</v>
      </c>
      <c r="H220" s="183">
        <v>18.78</v>
      </c>
      <c r="I220" s="188">
        <f t="shared" si="80"/>
        <v>18.78</v>
      </c>
      <c r="J220" s="152">
        <f t="shared" si="77"/>
        <v>0.27229999999999999</v>
      </c>
      <c r="K220" s="195">
        <f t="shared" si="81"/>
        <v>23.89</v>
      </c>
      <c r="L220" s="195">
        <f t="shared" si="82"/>
        <v>23.89</v>
      </c>
    </row>
    <row r="221" spans="2:12" x14ac:dyDescent="0.25">
      <c r="B221" s="159" t="s">
        <v>735</v>
      </c>
      <c r="C221" s="159" t="s">
        <v>736</v>
      </c>
      <c r="D221" s="170" t="s">
        <v>229</v>
      </c>
      <c r="E221" s="159" t="s">
        <v>737</v>
      </c>
      <c r="F221" s="170" t="s">
        <v>279</v>
      </c>
      <c r="G221" s="167">
        <v>1</v>
      </c>
      <c r="H221" s="183">
        <v>10.87</v>
      </c>
      <c r="I221" s="188">
        <f t="shared" si="80"/>
        <v>10.87</v>
      </c>
      <c r="J221" s="152">
        <f t="shared" si="77"/>
        <v>0.27229999999999999</v>
      </c>
      <c r="K221" s="195">
        <f t="shared" si="81"/>
        <v>13.82</v>
      </c>
      <c r="L221" s="195">
        <f t="shared" si="82"/>
        <v>13.82</v>
      </c>
    </row>
    <row r="222" spans="2:12" x14ac:dyDescent="0.25">
      <c r="B222" s="159" t="s">
        <v>738</v>
      </c>
      <c r="C222" s="159" t="s">
        <v>739</v>
      </c>
      <c r="D222" s="170" t="s">
        <v>229</v>
      </c>
      <c r="E222" s="159" t="s">
        <v>740</v>
      </c>
      <c r="F222" s="170" t="s">
        <v>279</v>
      </c>
      <c r="G222" s="167">
        <v>1</v>
      </c>
      <c r="H222" s="183">
        <v>4.3600000000000003</v>
      </c>
      <c r="I222" s="188">
        <f t="shared" si="80"/>
        <v>4.3600000000000003</v>
      </c>
      <c r="J222" s="152">
        <f t="shared" si="77"/>
        <v>0.27229999999999999</v>
      </c>
      <c r="K222" s="195">
        <f t="shared" si="81"/>
        <v>5.54</v>
      </c>
      <c r="L222" s="195">
        <f t="shared" si="82"/>
        <v>5.54</v>
      </c>
    </row>
    <row r="223" spans="2:12" x14ac:dyDescent="0.25">
      <c r="B223" s="159" t="s">
        <v>741</v>
      </c>
      <c r="C223" s="159" t="s">
        <v>742</v>
      </c>
      <c r="D223" s="170" t="s">
        <v>229</v>
      </c>
      <c r="E223" s="159" t="s">
        <v>743</v>
      </c>
      <c r="F223" s="170" t="s">
        <v>279</v>
      </c>
      <c r="G223" s="167">
        <v>1</v>
      </c>
      <c r="H223" s="183">
        <v>12.75</v>
      </c>
      <c r="I223" s="188">
        <f t="shared" si="80"/>
        <v>12.75</v>
      </c>
      <c r="J223" s="152">
        <f t="shared" si="77"/>
        <v>0.27229999999999999</v>
      </c>
      <c r="K223" s="195">
        <f t="shared" si="81"/>
        <v>16.22</v>
      </c>
      <c r="L223" s="195">
        <f t="shared" si="82"/>
        <v>16.22</v>
      </c>
    </row>
    <row r="224" spans="2:12" x14ac:dyDescent="0.25">
      <c r="B224" s="159" t="s">
        <v>744</v>
      </c>
      <c r="C224" s="159" t="s">
        <v>745</v>
      </c>
      <c r="D224" s="170" t="s">
        <v>229</v>
      </c>
      <c r="E224" s="159" t="s">
        <v>746</v>
      </c>
      <c r="F224" s="170" t="s">
        <v>279</v>
      </c>
      <c r="G224" s="167">
        <v>12</v>
      </c>
      <c r="H224" s="183">
        <v>7.46</v>
      </c>
      <c r="I224" s="188">
        <f t="shared" si="80"/>
        <v>89.52</v>
      </c>
      <c r="J224" s="152">
        <f t="shared" si="77"/>
        <v>0.27229999999999999</v>
      </c>
      <c r="K224" s="195">
        <f t="shared" si="81"/>
        <v>9.49</v>
      </c>
      <c r="L224" s="195">
        <f t="shared" si="82"/>
        <v>113.88</v>
      </c>
    </row>
    <row r="225" spans="2:12" x14ac:dyDescent="0.25">
      <c r="B225" s="159" t="s">
        <v>747</v>
      </c>
      <c r="C225" s="159" t="s">
        <v>748</v>
      </c>
      <c r="D225" s="170" t="s">
        <v>229</v>
      </c>
      <c r="E225" s="159" t="s">
        <v>749</v>
      </c>
      <c r="F225" s="170" t="s">
        <v>279</v>
      </c>
      <c r="G225" s="167">
        <v>1</v>
      </c>
      <c r="H225" s="183">
        <v>60.03</v>
      </c>
      <c r="I225" s="188">
        <f t="shared" si="80"/>
        <v>60.03</v>
      </c>
      <c r="J225" s="152">
        <f t="shared" si="77"/>
        <v>0.27229999999999999</v>
      </c>
      <c r="K225" s="195">
        <f t="shared" si="81"/>
        <v>76.37</v>
      </c>
      <c r="L225" s="195">
        <f t="shared" si="82"/>
        <v>76.37</v>
      </c>
    </row>
    <row r="226" spans="2:12" x14ac:dyDescent="0.25">
      <c r="B226" s="159" t="s">
        <v>750</v>
      </c>
      <c r="C226" s="159" t="s">
        <v>751</v>
      </c>
      <c r="D226" s="170" t="s">
        <v>229</v>
      </c>
      <c r="E226" s="159" t="s">
        <v>752</v>
      </c>
      <c r="F226" s="170" t="s">
        <v>628</v>
      </c>
      <c r="G226" s="167">
        <v>40.9</v>
      </c>
      <c r="H226" s="183">
        <v>8.2899999999999991</v>
      </c>
      <c r="I226" s="188">
        <f t="shared" si="80"/>
        <v>339.06</v>
      </c>
      <c r="J226" s="152">
        <f t="shared" si="77"/>
        <v>0.27229999999999999</v>
      </c>
      <c r="K226" s="195">
        <f t="shared" si="81"/>
        <v>10.54</v>
      </c>
      <c r="L226" s="195">
        <f t="shared" si="82"/>
        <v>431.08</v>
      </c>
    </row>
    <row r="227" spans="2:12" x14ac:dyDescent="0.25">
      <c r="B227" s="159" t="s">
        <v>753</v>
      </c>
      <c r="C227" s="159" t="s">
        <v>754</v>
      </c>
      <c r="D227" s="170" t="s">
        <v>229</v>
      </c>
      <c r="E227" s="159" t="s">
        <v>755</v>
      </c>
      <c r="F227" s="170" t="s">
        <v>279</v>
      </c>
      <c r="G227" s="167">
        <v>1</v>
      </c>
      <c r="H227" s="183">
        <v>8.43</v>
      </c>
      <c r="I227" s="188">
        <f t="shared" si="80"/>
        <v>8.43</v>
      </c>
      <c r="J227" s="152">
        <f t="shared" si="77"/>
        <v>0.27229999999999999</v>
      </c>
      <c r="K227" s="195">
        <f t="shared" si="81"/>
        <v>10.72</v>
      </c>
      <c r="L227" s="195">
        <f t="shared" si="82"/>
        <v>10.72</v>
      </c>
    </row>
    <row r="228" spans="2:12" x14ac:dyDescent="0.25">
      <c r="B228" s="155" t="s">
        <v>756</v>
      </c>
      <c r="C228" s="155" t="s">
        <v>185</v>
      </c>
      <c r="D228" s="169"/>
      <c r="E228" s="155" t="s">
        <v>757</v>
      </c>
      <c r="F228" s="169"/>
      <c r="G228" s="166">
        <v>1</v>
      </c>
      <c r="H228" s="182" t="s">
        <v>121</v>
      </c>
      <c r="I228" s="182">
        <f>SUBTOTAL(9,I229:I274)</f>
        <v>27415.129999999997</v>
      </c>
      <c r="J228" s="155"/>
      <c r="K228" s="182"/>
      <c r="L228" s="182">
        <f>SUBTOTAL(9,L229:L274)</f>
        <v>34034.5</v>
      </c>
    </row>
    <row r="229" spans="2:12" ht="25.5" x14ac:dyDescent="0.25">
      <c r="B229" s="159" t="s">
        <v>758</v>
      </c>
      <c r="C229" s="159" t="s">
        <v>759</v>
      </c>
      <c r="D229" s="170" t="s">
        <v>667</v>
      </c>
      <c r="E229" s="159" t="s">
        <v>760</v>
      </c>
      <c r="F229" s="170" t="s">
        <v>761</v>
      </c>
      <c r="G229" s="167">
        <v>1</v>
      </c>
      <c r="H229" s="183">
        <v>136.69999999999999</v>
      </c>
      <c r="I229" s="188">
        <f t="shared" ref="I229" si="83">TRUNC(G229 * H229, 2)</f>
        <v>136.69999999999999</v>
      </c>
      <c r="J229" s="152">
        <f t="shared" ref="J229:J273" si="84">+$L$5</f>
        <v>0.27229999999999999</v>
      </c>
      <c r="K229" s="195">
        <f t="shared" ref="K229" si="85">TRUNC(H229 * (1 + J229), 2)</f>
        <v>173.92</v>
      </c>
      <c r="L229" s="195">
        <f t="shared" ref="L229" si="86">TRUNC(G229 * K229, 2)</f>
        <v>173.92</v>
      </c>
    </row>
    <row r="230" spans="2:12" ht="25.5" x14ac:dyDescent="0.25">
      <c r="B230" s="159" t="s">
        <v>762</v>
      </c>
      <c r="C230" s="159" t="s">
        <v>763</v>
      </c>
      <c r="D230" s="170" t="s">
        <v>667</v>
      </c>
      <c r="E230" s="159" t="s">
        <v>764</v>
      </c>
      <c r="F230" s="170" t="s">
        <v>761</v>
      </c>
      <c r="G230" s="167">
        <v>1</v>
      </c>
      <c r="H230" s="183">
        <v>241.44</v>
      </c>
      <c r="I230" s="188">
        <f t="shared" ref="I230:I274" si="87">TRUNC(G230 * H230, 2)</f>
        <v>241.44</v>
      </c>
      <c r="J230" s="152">
        <f t="shared" si="84"/>
        <v>0.27229999999999999</v>
      </c>
      <c r="K230" s="195">
        <f t="shared" ref="K230:K274" si="88">TRUNC(H230 * (1 + J230), 2)</f>
        <v>307.18</v>
      </c>
      <c r="L230" s="195">
        <f t="shared" ref="L230:L274" si="89">TRUNC(G230 * K230, 2)</f>
        <v>307.18</v>
      </c>
    </row>
    <row r="231" spans="2:12" x14ac:dyDescent="0.25">
      <c r="B231" s="159" t="s">
        <v>765</v>
      </c>
      <c r="C231" s="159" t="s">
        <v>766</v>
      </c>
      <c r="D231" s="170" t="s">
        <v>229</v>
      </c>
      <c r="E231" s="159" t="s">
        <v>767</v>
      </c>
      <c r="F231" s="170" t="s">
        <v>279</v>
      </c>
      <c r="G231" s="167">
        <v>1</v>
      </c>
      <c r="H231" s="183">
        <v>151.09</v>
      </c>
      <c r="I231" s="188">
        <f t="shared" si="87"/>
        <v>151.09</v>
      </c>
      <c r="J231" s="152">
        <f t="shared" si="84"/>
        <v>0.27229999999999999</v>
      </c>
      <c r="K231" s="195">
        <f t="shared" si="88"/>
        <v>192.23</v>
      </c>
      <c r="L231" s="195">
        <f t="shared" si="89"/>
        <v>192.23</v>
      </c>
    </row>
    <row r="232" spans="2:12" x14ac:dyDescent="0.25">
      <c r="B232" s="159" t="s">
        <v>768</v>
      </c>
      <c r="C232" s="159" t="s">
        <v>769</v>
      </c>
      <c r="D232" s="170" t="s">
        <v>229</v>
      </c>
      <c r="E232" s="159" t="s">
        <v>770</v>
      </c>
      <c r="F232" s="170" t="s">
        <v>279</v>
      </c>
      <c r="G232" s="167">
        <v>10</v>
      </c>
      <c r="H232" s="183">
        <v>108.42</v>
      </c>
      <c r="I232" s="188">
        <f t="shared" si="87"/>
        <v>1084.2</v>
      </c>
      <c r="J232" s="152">
        <f t="shared" si="84"/>
        <v>0.27229999999999999</v>
      </c>
      <c r="K232" s="195">
        <f t="shared" si="88"/>
        <v>137.94</v>
      </c>
      <c r="L232" s="195">
        <f t="shared" si="89"/>
        <v>1379.4</v>
      </c>
    </row>
    <row r="233" spans="2:12" x14ac:dyDescent="0.25">
      <c r="B233" s="159" t="s">
        <v>771</v>
      </c>
      <c r="C233" s="159" t="s">
        <v>727</v>
      </c>
      <c r="D233" s="170" t="s">
        <v>229</v>
      </c>
      <c r="E233" s="159" t="s">
        <v>728</v>
      </c>
      <c r="F233" s="170" t="s">
        <v>279</v>
      </c>
      <c r="G233" s="167">
        <v>2</v>
      </c>
      <c r="H233" s="183">
        <v>101.75</v>
      </c>
      <c r="I233" s="188">
        <f t="shared" si="87"/>
        <v>203.5</v>
      </c>
      <c r="J233" s="152">
        <f t="shared" si="84"/>
        <v>0.27229999999999999</v>
      </c>
      <c r="K233" s="195">
        <f t="shared" si="88"/>
        <v>129.44999999999999</v>
      </c>
      <c r="L233" s="195">
        <f t="shared" si="89"/>
        <v>258.89999999999998</v>
      </c>
    </row>
    <row r="234" spans="2:12" ht="38.25" x14ac:dyDescent="0.25">
      <c r="B234" s="159" t="s">
        <v>772</v>
      </c>
      <c r="C234" s="159" t="s">
        <v>773</v>
      </c>
      <c r="D234" s="170" t="s">
        <v>434</v>
      </c>
      <c r="E234" s="159" t="s">
        <v>774</v>
      </c>
      <c r="F234" s="170" t="s">
        <v>428</v>
      </c>
      <c r="G234" s="167">
        <v>1</v>
      </c>
      <c r="H234" s="183">
        <v>28.25</v>
      </c>
      <c r="I234" s="188">
        <f t="shared" si="87"/>
        <v>28.25</v>
      </c>
      <c r="J234" s="152">
        <f t="shared" si="84"/>
        <v>0.27229999999999999</v>
      </c>
      <c r="K234" s="195">
        <f t="shared" si="88"/>
        <v>35.94</v>
      </c>
      <c r="L234" s="195">
        <f t="shared" si="89"/>
        <v>35.94</v>
      </c>
    </row>
    <row r="235" spans="2:12" ht="38.25" x14ac:dyDescent="0.25">
      <c r="B235" s="159" t="s">
        <v>775</v>
      </c>
      <c r="C235" s="159" t="s">
        <v>776</v>
      </c>
      <c r="D235" s="170" t="s">
        <v>434</v>
      </c>
      <c r="E235" s="159" t="s">
        <v>777</v>
      </c>
      <c r="F235" s="170" t="s">
        <v>428</v>
      </c>
      <c r="G235" s="167">
        <v>1</v>
      </c>
      <c r="H235" s="183">
        <v>72.400000000000006</v>
      </c>
      <c r="I235" s="188">
        <f t="shared" si="87"/>
        <v>72.400000000000006</v>
      </c>
      <c r="J235" s="152">
        <f t="shared" si="84"/>
        <v>0.27229999999999999</v>
      </c>
      <c r="K235" s="195">
        <f t="shared" si="88"/>
        <v>92.11</v>
      </c>
      <c r="L235" s="195">
        <f t="shared" si="89"/>
        <v>92.11</v>
      </c>
    </row>
    <row r="236" spans="2:12" x14ac:dyDescent="0.25">
      <c r="B236" s="159" t="s">
        <v>778</v>
      </c>
      <c r="C236" s="159" t="s">
        <v>779</v>
      </c>
      <c r="D236" s="170" t="s">
        <v>229</v>
      </c>
      <c r="E236" s="159" t="s">
        <v>780</v>
      </c>
      <c r="F236" s="170" t="s">
        <v>279</v>
      </c>
      <c r="G236" s="167">
        <v>4</v>
      </c>
      <c r="H236" s="183">
        <v>51.49</v>
      </c>
      <c r="I236" s="188">
        <f t="shared" si="87"/>
        <v>205.96</v>
      </c>
      <c r="J236" s="152">
        <f t="shared" si="84"/>
        <v>0.27229999999999999</v>
      </c>
      <c r="K236" s="195">
        <f t="shared" si="88"/>
        <v>65.510000000000005</v>
      </c>
      <c r="L236" s="195">
        <f t="shared" si="89"/>
        <v>262.04000000000002</v>
      </c>
    </row>
    <row r="237" spans="2:12" x14ac:dyDescent="0.25">
      <c r="B237" s="159" t="s">
        <v>781</v>
      </c>
      <c r="C237" s="159" t="s">
        <v>782</v>
      </c>
      <c r="D237" s="170" t="s">
        <v>229</v>
      </c>
      <c r="E237" s="159" t="s">
        <v>783</v>
      </c>
      <c r="F237" s="170" t="s">
        <v>279</v>
      </c>
      <c r="G237" s="167">
        <v>10</v>
      </c>
      <c r="H237" s="183">
        <v>12.52</v>
      </c>
      <c r="I237" s="188">
        <f t="shared" si="87"/>
        <v>125.2</v>
      </c>
      <c r="J237" s="152">
        <f t="shared" si="84"/>
        <v>0.27229999999999999</v>
      </c>
      <c r="K237" s="195">
        <f t="shared" si="88"/>
        <v>15.92</v>
      </c>
      <c r="L237" s="195">
        <f t="shared" si="89"/>
        <v>159.19999999999999</v>
      </c>
    </row>
    <row r="238" spans="2:12" x14ac:dyDescent="0.25">
      <c r="B238" s="159" t="s">
        <v>784</v>
      </c>
      <c r="C238" s="159" t="s">
        <v>785</v>
      </c>
      <c r="D238" s="170" t="s">
        <v>229</v>
      </c>
      <c r="E238" s="159" t="s">
        <v>786</v>
      </c>
      <c r="F238" s="170" t="s">
        <v>279</v>
      </c>
      <c r="G238" s="167">
        <v>2</v>
      </c>
      <c r="H238" s="183">
        <v>7.52</v>
      </c>
      <c r="I238" s="188">
        <f t="shared" si="87"/>
        <v>15.04</v>
      </c>
      <c r="J238" s="152">
        <f t="shared" si="84"/>
        <v>0.27229999999999999</v>
      </c>
      <c r="K238" s="195">
        <f t="shared" si="88"/>
        <v>9.56</v>
      </c>
      <c r="L238" s="195">
        <f t="shared" si="89"/>
        <v>19.12</v>
      </c>
    </row>
    <row r="239" spans="2:12" ht="25.5" x14ac:dyDescent="0.25">
      <c r="B239" s="159" t="s">
        <v>787</v>
      </c>
      <c r="C239" s="159" t="s">
        <v>788</v>
      </c>
      <c r="D239" s="170" t="s">
        <v>229</v>
      </c>
      <c r="E239" s="159" t="s">
        <v>789</v>
      </c>
      <c r="F239" s="170" t="s">
        <v>279</v>
      </c>
      <c r="G239" s="167">
        <v>1</v>
      </c>
      <c r="H239" s="183">
        <v>34.35</v>
      </c>
      <c r="I239" s="188">
        <f t="shared" si="87"/>
        <v>34.35</v>
      </c>
      <c r="J239" s="152">
        <f t="shared" si="84"/>
        <v>0.27229999999999999</v>
      </c>
      <c r="K239" s="195">
        <f t="shared" si="88"/>
        <v>43.7</v>
      </c>
      <c r="L239" s="195">
        <f t="shared" si="89"/>
        <v>43.7</v>
      </c>
    </row>
    <row r="240" spans="2:12" x14ac:dyDescent="0.25">
      <c r="B240" s="159" t="s">
        <v>790</v>
      </c>
      <c r="C240" s="159" t="s">
        <v>791</v>
      </c>
      <c r="D240" s="170" t="s">
        <v>229</v>
      </c>
      <c r="E240" s="159" t="s">
        <v>792</v>
      </c>
      <c r="F240" s="170" t="s">
        <v>279</v>
      </c>
      <c r="G240" s="167">
        <v>2</v>
      </c>
      <c r="H240" s="183">
        <v>13.78</v>
      </c>
      <c r="I240" s="188">
        <f t="shared" si="87"/>
        <v>27.56</v>
      </c>
      <c r="J240" s="152">
        <f t="shared" si="84"/>
        <v>0.27229999999999999</v>
      </c>
      <c r="K240" s="195">
        <f t="shared" si="88"/>
        <v>17.53</v>
      </c>
      <c r="L240" s="195">
        <f t="shared" si="89"/>
        <v>35.06</v>
      </c>
    </row>
    <row r="241" spans="2:12" x14ac:dyDescent="0.25">
      <c r="B241" s="159" t="s">
        <v>793</v>
      </c>
      <c r="C241" s="159" t="s">
        <v>794</v>
      </c>
      <c r="D241" s="170" t="s">
        <v>229</v>
      </c>
      <c r="E241" s="159" t="s">
        <v>795</v>
      </c>
      <c r="F241" s="170" t="s">
        <v>279</v>
      </c>
      <c r="G241" s="167">
        <v>1</v>
      </c>
      <c r="H241" s="183">
        <v>21.72</v>
      </c>
      <c r="I241" s="188">
        <f t="shared" si="87"/>
        <v>21.72</v>
      </c>
      <c r="J241" s="152">
        <f t="shared" si="84"/>
        <v>0.27229999999999999</v>
      </c>
      <c r="K241" s="195">
        <f t="shared" si="88"/>
        <v>27.63</v>
      </c>
      <c r="L241" s="195">
        <f t="shared" si="89"/>
        <v>27.63</v>
      </c>
    </row>
    <row r="242" spans="2:12" x14ac:dyDescent="0.25">
      <c r="B242" s="159" t="s">
        <v>796</v>
      </c>
      <c r="C242" s="159" t="s">
        <v>797</v>
      </c>
      <c r="D242" s="170" t="s">
        <v>229</v>
      </c>
      <c r="E242" s="159" t="s">
        <v>798</v>
      </c>
      <c r="F242" s="170" t="s">
        <v>279</v>
      </c>
      <c r="G242" s="167">
        <v>1</v>
      </c>
      <c r="H242" s="183">
        <v>48.66</v>
      </c>
      <c r="I242" s="188">
        <f t="shared" si="87"/>
        <v>48.66</v>
      </c>
      <c r="J242" s="152">
        <f t="shared" si="84"/>
        <v>0.27229999999999999</v>
      </c>
      <c r="K242" s="195">
        <f t="shared" si="88"/>
        <v>61.91</v>
      </c>
      <c r="L242" s="195">
        <f t="shared" si="89"/>
        <v>61.91</v>
      </c>
    </row>
    <row r="243" spans="2:12" x14ac:dyDescent="0.25">
      <c r="B243" s="159" t="s">
        <v>799</v>
      </c>
      <c r="C243" s="159" t="s">
        <v>739</v>
      </c>
      <c r="D243" s="170" t="s">
        <v>229</v>
      </c>
      <c r="E243" s="159" t="s">
        <v>740</v>
      </c>
      <c r="F243" s="170" t="s">
        <v>279</v>
      </c>
      <c r="G243" s="167">
        <v>22</v>
      </c>
      <c r="H243" s="183">
        <v>4.3600000000000003</v>
      </c>
      <c r="I243" s="188">
        <f t="shared" si="87"/>
        <v>95.92</v>
      </c>
      <c r="J243" s="152">
        <f t="shared" si="84"/>
        <v>0.27229999999999999</v>
      </c>
      <c r="K243" s="195">
        <f t="shared" si="88"/>
        <v>5.54</v>
      </c>
      <c r="L243" s="195">
        <f t="shared" si="89"/>
        <v>121.88</v>
      </c>
    </row>
    <row r="244" spans="2:12" x14ac:dyDescent="0.25">
      <c r="B244" s="159" t="s">
        <v>800</v>
      </c>
      <c r="C244" s="159" t="s">
        <v>801</v>
      </c>
      <c r="D244" s="170" t="s">
        <v>229</v>
      </c>
      <c r="E244" s="159" t="s">
        <v>802</v>
      </c>
      <c r="F244" s="170" t="s">
        <v>279</v>
      </c>
      <c r="G244" s="167">
        <v>4</v>
      </c>
      <c r="H244" s="183">
        <v>5.68</v>
      </c>
      <c r="I244" s="188">
        <f t="shared" si="87"/>
        <v>22.72</v>
      </c>
      <c r="J244" s="152">
        <f t="shared" si="84"/>
        <v>0.27229999999999999</v>
      </c>
      <c r="K244" s="195">
        <f t="shared" si="88"/>
        <v>7.22</v>
      </c>
      <c r="L244" s="195">
        <f t="shared" si="89"/>
        <v>28.88</v>
      </c>
    </row>
    <row r="245" spans="2:12" x14ac:dyDescent="0.25">
      <c r="B245" s="159" t="s">
        <v>803</v>
      </c>
      <c r="C245" s="159" t="s">
        <v>693</v>
      </c>
      <c r="D245" s="170" t="s">
        <v>229</v>
      </c>
      <c r="E245" s="159" t="s">
        <v>694</v>
      </c>
      <c r="F245" s="170" t="s">
        <v>279</v>
      </c>
      <c r="G245" s="167">
        <v>2</v>
      </c>
      <c r="H245" s="183">
        <v>10.59</v>
      </c>
      <c r="I245" s="188">
        <f t="shared" si="87"/>
        <v>21.18</v>
      </c>
      <c r="J245" s="152">
        <f t="shared" si="84"/>
        <v>0.27229999999999999</v>
      </c>
      <c r="K245" s="195">
        <f t="shared" si="88"/>
        <v>13.47</v>
      </c>
      <c r="L245" s="195">
        <f t="shared" si="89"/>
        <v>26.94</v>
      </c>
    </row>
    <row r="246" spans="2:12" x14ac:dyDescent="0.25">
      <c r="B246" s="159" t="s">
        <v>804</v>
      </c>
      <c r="C246" s="159" t="s">
        <v>805</v>
      </c>
      <c r="D246" s="170" t="s">
        <v>229</v>
      </c>
      <c r="E246" s="159" t="s">
        <v>806</v>
      </c>
      <c r="F246" s="170" t="s">
        <v>279</v>
      </c>
      <c r="G246" s="167">
        <v>2</v>
      </c>
      <c r="H246" s="183">
        <v>4.38</v>
      </c>
      <c r="I246" s="188">
        <f t="shared" si="87"/>
        <v>8.76</v>
      </c>
      <c r="J246" s="152">
        <f t="shared" si="84"/>
        <v>0.27229999999999999</v>
      </c>
      <c r="K246" s="195">
        <f t="shared" si="88"/>
        <v>5.57</v>
      </c>
      <c r="L246" s="195">
        <f t="shared" si="89"/>
        <v>11.14</v>
      </c>
    </row>
    <row r="247" spans="2:12" x14ac:dyDescent="0.25">
      <c r="B247" s="159" t="s">
        <v>807</v>
      </c>
      <c r="C247" s="159" t="s">
        <v>808</v>
      </c>
      <c r="D247" s="170" t="s">
        <v>229</v>
      </c>
      <c r="E247" s="159" t="s">
        <v>809</v>
      </c>
      <c r="F247" s="170" t="s">
        <v>279</v>
      </c>
      <c r="G247" s="167">
        <v>1</v>
      </c>
      <c r="H247" s="183">
        <v>10.18</v>
      </c>
      <c r="I247" s="188">
        <f t="shared" si="87"/>
        <v>10.18</v>
      </c>
      <c r="J247" s="152">
        <f t="shared" si="84"/>
        <v>0.27229999999999999</v>
      </c>
      <c r="K247" s="195">
        <f t="shared" si="88"/>
        <v>12.95</v>
      </c>
      <c r="L247" s="195">
        <f t="shared" si="89"/>
        <v>12.95</v>
      </c>
    </row>
    <row r="248" spans="2:12" x14ac:dyDescent="0.25">
      <c r="B248" s="159" t="s">
        <v>810</v>
      </c>
      <c r="C248" s="159" t="s">
        <v>811</v>
      </c>
      <c r="D248" s="170" t="s">
        <v>229</v>
      </c>
      <c r="E248" s="159" t="s">
        <v>812</v>
      </c>
      <c r="F248" s="170" t="s">
        <v>279</v>
      </c>
      <c r="G248" s="167">
        <v>2</v>
      </c>
      <c r="H248" s="183">
        <v>11.18</v>
      </c>
      <c r="I248" s="188">
        <f t="shared" si="87"/>
        <v>22.36</v>
      </c>
      <c r="J248" s="152">
        <f t="shared" si="84"/>
        <v>0.27229999999999999</v>
      </c>
      <c r="K248" s="195">
        <f t="shared" si="88"/>
        <v>14.22</v>
      </c>
      <c r="L248" s="195">
        <f t="shared" si="89"/>
        <v>28.44</v>
      </c>
    </row>
    <row r="249" spans="2:12" x14ac:dyDescent="0.25">
      <c r="B249" s="159" t="s">
        <v>813</v>
      </c>
      <c r="C249" s="159" t="s">
        <v>814</v>
      </c>
      <c r="D249" s="170" t="s">
        <v>229</v>
      </c>
      <c r="E249" s="159" t="s">
        <v>815</v>
      </c>
      <c r="F249" s="170" t="s">
        <v>279</v>
      </c>
      <c r="G249" s="167">
        <v>1</v>
      </c>
      <c r="H249" s="183">
        <v>14.23</v>
      </c>
      <c r="I249" s="188">
        <f t="shared" si="87"/>
        <v>14.23</v>
      </c>
      <c r="J249" s="152">
        <f t="shared" si="84"/>
        <v>0.27229999999999999</v>
      </c>
      <c r="K249" s="195">
        <f t="shared" si="88"/>
        <v>18.100000000000001</v>
      </c>
      <c r="L249" s="195">
        <f t="shared" si="89"/>
        <v>18.100000000000001</v>
      </c>
    </row>
    <row r="250" spans="2:12" x14ac:dyDescent="0.25">
      <c r="B250" s="159" t="s">
        <v>816</v>
      </c>
      <c r="C250" s="159" t="s">
        <v>817</v>
      </c>
      <c r="D250" s="170" t="s">
        <v>229</v>
      </c>
      <c r="E250" s="159" t="s">
        <v>818</v>
      </c>
      <c r="F250" s="170" t="s">
        <v>279</v>
      </c>
      <c r="G250" s="167">
        <v>10</v>
      </c>
      <c r="H250" s="183">
        <v>8.42</v>
      </c>
      <c r="I250" s="188">
        <f t="shared" si="87"/>
        <v>84.2</v>
      </c>
      <c r="J250" s="152">
        <f t="shared" si="84"/>
        <v>0.27229999999999999</v>
      </c>
      <c r="K250" s="195">
        <f t="shared" si="88"/>
        <v>10.71</v>
      </c>
      <c r="L250" s="195">
        <f t="shared" si="89"/>
        <v>107.1</v>
      </c>
    </row>
    <row r="251" spans="2:12" x14ac:dyDescent="0.25">
      <c r="B251" s="159" t="s">
        <v>819</v>
      </c>
      <c r="C251" s="159" t="s">
        <v>820</v>
      </c>
      <c r="D251" s="170" t="s">
        <v>229</v>
      </c>
      <c r="E251" s="159" t="s">
        <v>821</v>
      </c>
      <c r="F251" s="170" t="s">
        <v>279</v>
      </c>
      <c r="G251" s="167">
        <v>2</v>
      </c>
      <c r="H251" s="183">
        <v>18.440000000000001</v>
      </c>
      <c r="I251" s="188">
        <f t="shared" si="87"/>
        <v>36.880000000000003</v>
      </c>
      <c r="J251" s="152">
        <f t="shared" si="84"/>
        <v>0.27229999999999999</v>
      </c>
      <c r="K251" s="195">
        <f t="shared" si="88"/>
        <v>23.46</v>
      </c>
      <c r="L251" s="195">
        <f t="shared" si="89"/>
        <v>46.92</v>
      </c>
    </row>
    <row r="252" spans="2:12" x14ac:dyDescent="0.25">
      <c r="B252" s="159" t="s">
        <v>822</v>
      </c>
      <c r="C252" s="159" t="s">
        <v>823</v>
      </c>
      <c r="D252" s="170" t="s">
        <v>229</v>
      </c>
      <c r="E252" s="159" t="s">
        <v>824</v>
      </c>
      <c r="F252" s="170" t="s">
        <v>279</v>
      </c>
      <c r="G252" s="167">
        <v>1</v>
      </c>
      <c r="H252" s="183">
        <v>45.06</v>
      </c>
      <c r="I252" s="188">
        <f t="shared" si="87"/>
        <v>45.06</v>
      </c>
      <c r="J252" s="152">
        <f t="shared" si="84"/>
        <v>0.27229999999999999</v>
      </c>
      <c r="K252" s="195">
        <f t="shared" si="88"/>
        <v>57.32</v>
      </c>
      <c r="L252" s="195">
        <f t="shared" si="89"/>
        <v>57.32</v>
      </c>
    </row>
    <row r="253" spans="2:12" x14ac:dyDescent="0.25">
      <c r="B253" s="159" t="s">
        <v>825</v>
      </c>
      <c r="C253" s="159" t="s">
        <v>745</v>
      </c>
      <c r="D253" s="170" t="s">
        <v>229</v>
      </c>
      <c r="E253" s="159" t="s">
        <v>746</v>
      </c>
      <c r="F253" s="170" t="s">
        <v>279</v>
      </c>
      <c r="G253" s="167">
        <v>80</v>
      </c>
      <c r="H253" s="183">
        <v>7.46</v>
      </c>
      <c r="I253" s="188">
        <f t="shared" si="87"/>
        <v>596.79999999999995</v>
      </c>
      <c r="J253" s="152">
        <f t="shared" si="84"/>
        <v>0.27229999999999999</v>
      </c>
      <c r="K253" s="195">
        <f t="shared" si="88"/>
        <v>9.49</v>
      </c>
      <c r="L253" s="195">
        <f t="shared" si="89"/>
        <v>759.2</v>
      </c>
    </row>
    <row r="254" spans="2:12" x14ac:dyDescent="0.25">
      <c r="B254" s="159" t="s">
        <v>826</v>
      </c>
      <c r="C254" s="159" t="s">
        <v>705</v>
      </c>
      <c r="D254" s="170" t="s">
        <v>229</v>
      </c>
      <c r="E254" s="159" t="s">
        <v>706</v>
      </c>
      <c r="F254" s="170" t="s">
        <v>279</v>
      </c>
      <c r="G254" s="167">
        <v>7</v>
      </c>
      <c r="H254" s="183">
        <v>9.0500000000000007</v>
      </c>
      <c r="I254" s="188">
        <f t="shared" si="87"/>
        <v>63.35</v>
      </c>
      <c r="J254" s="152">
        <f t="shared" si="84"/>
        <v>0.27229999999999999</v>
      </c>
      <c r="K254" s="195">
        <f t="shared" si="88"/>
        <v>11.51</v>
      </c>
      <c r="L254" s="195">
        <f t="shared" si="89"/>
        <v>80.569999999999993</v>
      </c>
    </row>
    <row r="255" spans="2:12" x14ac:dyDescent="0.25">
      <c r="B255" s="159" t="s">
        <v>827</v>
      </c>
      <c r="C255" s="159" t="s">
        <v>828</v>
      </c>
      <c r="D255" s="170" t="s">
        <v>229</v>
      </c>
      <c r="E255" s="159" t="s">
        <v>829</v>
      </c>
      <c r="F255" s="170" t="s">
        <v>279</v>
      </c>
      <c r="G255" s="167">
        <v>4</v>
      </c>
      <c r="H255" s="183">
        <v>10.78</v>
      </c>
      <c r="I255" s="188">
        <f t="shared" si="87"/>
        <v>43.12</v>
      </c>
      <c r="J255" s="152">
        <f t="shared" si="84"/>
        <v>0.27229999999999999</v>
      </c>
      <c r="K255" s="195">
        <f t="shared" si="88"/>
        <v>13.71</v>
      </c>
      <c r="L255" s="195">
        <f t="shared" si="89"/>
        <v>54.84</v>
      </c>
    </row>
    <row r="256" spans="2:12" x14ac:dyDescent="0.25">
      <c r="B256" s="159" t="s">
        <v>830</v>
      </c>
      <c r="C256" s="159" t="s">
        <v>831</v>
      </c>
      <c r="D256" s="170" t="s">
        <v>229</v>
      </c>
      <c r="E256" s="159" t="s">
        <v>832</v>
      </c>
      <c r="F256" s="170" t="s">
        <v>279</v>
      </c>
      <c r="G256" s="167">
        <v>2</v>
      </c>
      <c r="H256" s="183">
        <v>7.65</v>
      </c>
      <c r="I256" s="188">
        <f t="shared" si="87"/>
        <v>15.3</v>
      </c>
      <c r="J256" s="152">
        <f t="shared" si="84"/>
        <v>0.27229999999999999</v>
      </c>
      <c r="K256" s="195">
        <f t="shared" si="88"/>
        <v>9.73</v>
      </c>
      <c r="L256" s="195">
        <f t="shared" si="89"/>
        <v>19.46</v>
      </c>
    </row>
    <row r="257" spans="2:12" x14ac:dyDescent="0.25">
      <c r="B257" s="159" t="s">
        <v>833</v>
      </c>
      <c r="C257" s="159" t="s">
        <v>834</v>
      </c>
      <c r="D257" s="170" t="s">
        <v>229</v>
      </c>
      <c r="E257" s="159" t="s">
        <v>835</v>
      </c>
      <c r="F257" s="170" t="s">
        <v>279</v>
      </c>
      <c r="G257" s="167">
        <v>1</v>
      </c>
      <c r="H257" s="183">
        <v>23.15</v>
      </c>
      <c r="I257" s="188">
        <f t="shared" si="87"/>
        <v>23.15</v>
      </c>
      <c r="J257" s="152">
        <f t="shared" si="84"/>
        <v>0.27229999999999999</v>
      </c>
      <c r="K257" s="195">
        <f t="shared" si="88"/>
        <v>29.45</v>
      </c>
      <c r="L257" s="195">
        <f t="shared" si="89"/>
        <v>29.45</v>
      </c>
    </row>
    <row r="258" spans="2:12" x14ac:dyDescent="0.25">
      <c r="B258" s="159" t="s">
        <v>836</v>
      </c>
      <c r="C258" s="159" t="s">
        <v>837</v>
      </c>
      <c r="D258" s="170" t="s">
        <v>229</v>
      </c>
      <c r="E258" s="159" t="s">
        <v>838</v>
      </c>
      <c r="F258" s="170" t="s">
        <v>279</v>
      </c>
      <c r="G258" s="167">
        <v>3</v>
      </c>
      <c r="H258" s="183">
        <v>10.74</v>
      </c>
      <c r="I258" s="188">
        <f t="shared" si="87"/>
        <v>32.22</v>
      </c>
      <c r="J258" s="152">
        <f t="shared" si="84"/>
        <v>0.27229999999999999</v>
      </c>
      <c r="K258" s="195">
        <f t="shared" si="88"/>
        <v>13.66</v>
      </c>
      <c r="L258" s="195">
        <f t="shared" si="89"/>
        <v>40.98</v>
      </c>
    </row>
    <row r="259" spans="2:12" x14ac:dyDescent="0.25">
      <c r="B259" s="159" t="s">
        <v>839</v>
      </c>
      <c r="C259" s="159" t="s">
        <v>751</v>
      </c>
      <c r="D259" s="170" t="s">
        <v>229</v>
      </c>
      <c r="E259" s="159" t="s">
        <v>752</v>
      </c>
      <c r="F259" s="170" t="s">
        <v>628</v>
      </c>
      <c r="G259" s="167">
        <v>169.2</v>
      </c>
      <c r="H259" s="183">
        <v>8.2899999999999991</v>
      </c>
      <c r="I259" s="188">
        <f t="shared" si="87"/>
        <v>1402.66</v>
      </c>
      <c r="J259" s="152">
        <f t="shared" si="84"/>
        <v>0.27229999999999999</v>
      </c>
      <c r="K259" s="195">
        <f t="shared" si="88"/>
        <v>10.54</v>
      </c>
      <c r="L259" s="195">
        <f t="shared" si="89"/>
        <v>1783.36</v>
      </c>
    </row>
    <row r="260" spans="2:12" x14ac:dyDescent="0.25">
      <c r="B260" s="159" t="s">
        <v>840</v>
      </c>
      <c r="C260" s="159" t="s">
        <v>711</v>
      </c>
      <c r="D260" s="170" t="s">
        <v>229</v>
      </c>
      <c r="E260" s="159" t="s">
        <v>712</v>
      </c>
      <c r="F260" s="170" t="s">
        <v>292</v>
      </c>
      <c r="G260" s="167">
        <v>42.2</v>
      </c>
      <c r="H260" s="183">
        <v>13</v>
      </c>
      <c r="I260" s="188">
        <f t="shared" si="87"/>
        <v>548.6</v>
      </c>
      <c r="J260" s="152">
        <f t="shared" si="84"/>
        <v>0.27229999999999999</v>
      </c>
      <c r="K260" s="195">
        <f t="shared" si="88"/>
        <v>16.53</v>
      </c>
      <c r="L260" s="195">
        <f t="shared" si="89"/>
        <v>697.56</v>
      </c>
    </row>
    <row r="261" spans="2:12" x14ac:dyDescent="0.25">
      <c r="B261" s="159" t="s">
        <v>841</v>
      </c>
      <c r="C261" s="159" t="s">
        <v>842</v>
      </c>
      <c r="D261" s="170" t="s">
        <v>229</v>
      </c>
      <c r="E261" s="159" t="s">
        <v>843</v>
      </c>
      <c r="F261" s="170" t="s">
        <v>292</v>
      </c>
      <c r="G261" s="167">
        <v>2.9</v>
      </c>
      <c r="H261" s="183">
        <v>18.79</v>
      </c>
      <c r="I261" s="188">
        <f t="shared" si="87"/>
        <v>54.49</v>
      </c>
      <c r="J261" s="152">
        <f t="shared" si="84"/>
        <v>0.27229999999999999</v>
      </c>
      <c r="K261" s="195">
        <f t="shared" si="88"/>
        <v>23.9</v>
      </c>
      <c r="L261" s="195">
        <f t="shared" si="89"/>
        <v>69.31</v>
      </c>
    </row>
    <row r="262" spans="2:12" x14ac:dyDescent="0.25">
      <c r="B262" s="159" t="s">
        <v>844</v>
      </c>
      <c r="C262" s="159" t="s">
        <v>714</v>
      </c>
      <c r="D262" s="170" t="s">
        <v>229</v>
      </c>
      <c r="E262" s="159" t="s">
        <v>715</v>
      </c>
      <c r="F262" s="170" t="s">
        <v>292</v>
      </c>
      <c r="G262" s="167">
        <v>9.6</v>
      </c>
      <c r="H262" s="183">
        <v>22.23</v>
      </c>
      <c r="I262" s="188">
        <f t="shared" si="87"/>
        <v>213.4</v>
      </c>
      <c r="J262" s="152">
        <f t="shared" si="84"/>
        <v>0.27229999999999999</v>
      </c>
      <c r="K262" s="195">
        <f t="shared" si="88"/>
        <v>28.28</v>
      </c>
      <c r="L262" s="195">
        <f t="shared" si="89"/>
        <v>271.48</v>
      </c>
    </row>
    <row r="263" spans="2:12" x14ac:dyDescent="0.25">
      <c r="B263" s="159" t="s">
        <v>845</v>
      </c>
      <c r="C263" s="159" t="s">
        <v>846</v>
      </c>
      <c r="D263" s="170" t="s">
        <v>229</v>
      </c>
      <c r="E263" s="159" t="s">
        <v>847</v>
      </c>
      <c r="F263" s="170" t="s">
        <v>292</v>
      </c>
      <c r="G263" s="167">
        <v>32.1</v>
      </c>
      <c r="H263" s="183">
        <v>40.130000000000003</v>
      </c>
      <c r="I263" s="188">
        <f t="shared" si="87"/>
        <v>1288.17</v>
      </c>
      <c r="J263" s="152">
        <f t="shared" si="84"/>
        <v>0.27229999999999999</v>
      </c>
      <c r="K263" s="195">
        <f t="shared" si="88"/>
        <v>51.05</v>
      </c>
      <c r="L263" s="195">
        <f t="shared" si="89"/>
        <v>1638.7</v>
      </c>
    </row>
    <row r="264" spans="2:12" x14ac:dyDescent="0.25">
      <c r="B264" s="159" t="s">
        <v>848</v>
      </c>
      <c r="C264" s="159" t="s">
        <v>754</v>
      </c>
      <c r="D264" s="170" t="s">
        <v>229</v>
      </c>
      <c r="E264" s="159" t="s">
        <v>755</v>
      </c>
      <c r="F264" s="170" t="s">
        <v>279</v>
      </c>
      <c r="G264" s="167">
        <v>12</v>
      </c>
      <c r="H264" s="183">
        <v>8.43</v>
      </c>
      <c r="I264" s="188">
        <f t="shared" si="87"/>
        <v>101.16</v>
      </c>
      <c r="J264" s="152">
        <f t="shared" si="84"/>
        <v>0.27229999999999999</v>
      </c>
      <c r="K264" s="195">
        <f t="shared" si="88"/>
        <v>10.72</v>
      </c>
      <c r="L264" s="195">
        <f t="shared" si="89"/>
        <v>128.63999999999999</v>
      </c>
    </row>
    <row r="265" spans="2:12" x14ac:dyDescent="0.25">
      <c r="B265" s="159" t="s">
        <v>849</v>
      </c>
      <c r="C265" s="159" t="s">
        <v>850</v>
      </c>
      <c r="D265" s="170" t="s">
        <v>229</v>
      </c>
      <c r="E265" s="159" t="s">
        <v>851</v>
      </c>
      <c r="F265" s="170" t="s">
        <v>279</v>
      </c>
      <c r="G265" s="167">
        <v>2</v>
      </c>
      <c r="H265" s="183">
        <v>11.75</v>
      </c>
      <c r="I265" s="188">
        <f t="shared" si="87"/>
        <v>23.5</v>
      </c>
      <c r="J265" s="152">
        <f t="shared" si="84"/>
        <v>0.27229999999999999</v>
      </c>
      <c r="K265" s="195">
        <f t="shared" si="88"/>
        <v>14.94</v>
      </c>
      <c r="L265" s="195">
        <f t="shared" si="89"/>
        <v>29.88</v>
      </c>
    </row>
    <row r="266" spans="2:12" x14ac:dyDescent="0.25">
      <c r="B266" s="159" t="s">
        <v>852</v>
      </c>
      <c r="C266" s="159" t="s">
        <v>853</v>
      </c>
      <c r="D266" s="170" t="s">
        <v>229</v>
      </c>
      <c r="E266" s="159" t="s">
        <v>854</v>
      </c>
      <c r="F266" s="170" t="s">
        <v>279</v>
      </c>
      <c r="G266" s="167">
        <v>3</v>
      </c>
      <c r="H266" s="183">
        <v>14.04</v>
      </c>
      <c r="I266" s="188">
        <f t="shared" si="87"/>
        <v>42.12</v>
      </c>
      <c r="J266" s="152">
        <f t="shared" si="84"/>
        <v>0.27229999999999999</v>
      </c>
      <c r="K266" s="195">
        <f t="shared" si="88"/>
        <v>17.86</v>
      </c>
      <c r="L266" s="195">
        <f t="shared" si="89"/>
        <v>53.58</v>
      </c>
    </row>
    <row r="267" spans="2:12" x14ac:dyDescent="0.25">
      <c r="B267" s="159" t="s">
        <v>855</v>
      </c>
      <c r="C267" s="159" t="s">
        <v>856</v>
      </c>
      <c r="D267" s="170" t="s">
        <v>229</v>
      </c>
      <c r="E267" s="159" t="s">
        <v>857</v>
      </c>
      <c r="F267" s="170" t="s">
        <v>279</v>
      </c>
      <c r="G267" s="167">
        <v>1</v>
      </c>
      <c r="H267" s="183">
        <v>31.74</v>
      </c>
      <c r="I267" s="188">
        <f t="shared" si="87"/>
        <v>31.74</v>
      </c>
      <c r="J267" s="152">
        <f t="shared" si="84"/>
        <v>0.27229999999999999</v>
      </c>
      <c r="K267" s="195">
        <f t="shared" si="88"/>
        <v>40.380000000000003</v>
      </c>
      <c r="L267" s="195">
        <f t="shared" si="89"/>
        <v>40.380000000000003</v>
      </c>
    </row>
    <row r="268" spans="2:12" x14ac:dyDescent="0.25">
      <c r="B268" s="159" t="s">
        <v>858</v>
      </c>
      <c r="C268" s="159" t="s">
        <v>814</v>
      </c>
      <c r="D268" s="170" t="s">
        <v>229</v>
      </c>
      <c r="E268" s="159" t="s">
        <v>815</v>
      </c>
      <c r="F268" s="170" t="s">
        <v>279</v>
      </c>
      <c r="G268" s="167">
        <v>1</v>
      </c>
      <c r="H268" s="183">
        <v>14.23</v>
      </c>
      <c r="I268" s="188">
        <f t="shared" si="87"/>
        <v>14.23</v>
      </c>
      <c r="J268" s="152">
        <f t="shared" si="84"/>
        <v>0.27229999999999999</v>
      </c>
      <c r="K268" s="195">
        <f t="shared" si="88"/>
        <v>18.100000000000001</v>
      </c>
      <c r="L268" s="195">
        <f t="shared" si="89"/>
        <v>18.100000000000001</v>
      </c>
    </row>
    <row r="269" spans="2:12" x14ac:dyDescent="0.25">
      <c r="B269" s="159" t="s">
        <v>859</v>
      </c>
      <c r="C269" s="159" t="s">
        <v>860</v>
      </c>
      <c r="D269" s="170" t="s">
        <v>229</v>
      </c>
      <c r="E269" s="159" t="s">
        <v>861</v>
      </c>
      <c r="F269" s="170" t="s">
        <v>279</v>
      </c>
      <c r="G269" s="167">
        <v>3</v>
      </c>
      <c r="H269" s="183">
        <v>21</v>
      </c>
      <c r="I269" s="188">
        <f t="shared" si="87"/>
        <v>63</v>
      </c>
      <c r="J269" s="152">
        <f t="shared" si="84"/>
        <v>0.27229999999999999</v>
      </c>
      <c r="K269" s="195">
        <f t="shared" si="88"/>
        <v>26.71</v>
      </c>
      <c r="L269" s="195">
        <f t="shared" si="89"/>
        <v>80.13</v>
      </c>
    </row>
    <row r="270" spans="2:12" x14ac:dyDescent="0.25">
      <c r="B270" s="159" t="s">
        <v>862</v>
      </c>
      <c r="C270" s="159" t="s">
        <v>863</v>
      </c>
      <c r="D270" s="170" t="s">
        <v>229</v>
      </c>
      <c r="E270" s="159" t="s">
        <v>864</v>
      </c>
      <c r="F270" s="170" t="s">
        <v>279</v>
      </c>
      <c r="G270" s="167">
        <v>15</v>
      </c>
      <c r="H270" s="183">
        <v>11.21</v>
      </c>
      <c r="I270" s="188">
        <f t="shared" si="87"/>
        <v>168.15</v>
      </c>
      <c r="J270" s="152">
        <f t="shared" si="84"/>
        <v>0.27229999999999999</v>
      </c>
      <c r="K270" s="195">
        <f t="shared" si="88"/>
        <v>14.26</v>
      </c>
      <c r="L270" s="195">
        <f t="shared" si="89"/>
        <v>213.9</v>
      </c>
    </row>
    <row r="271" spans="2:12" x14ac:dyDescent="0.25">
      <c r="B271" s="159" t="s">
        <v>865</v>
      </c>
      <c r="C271" s="159" t="s">
        <v>866</v>
      </c>
      <c r="D271" s="170" t="s">
        <v>229</v>
      </c>
      <c r="E271" s="159" t="s">
        <v>867</v>
      </c>
      <c r="F271" s="170" t="s">
        <v>279</v>
      </c>
      <c r="G271" s="167">
        <v>12</v>
      </c>
      <c r="H271" s="183">
        <v>11.4</v>
      </c>
      <c r="I271" s="188">
        <f t="shared" si="87"/>
        <v>136.80000000000001</v>
      </c>
      <c r="J271" s="152">
        <f t="shared" si="84"/>
        <v>0.27229999999999999</v>
      </c>
      <c r="K271" s="195">
        <f t="shared" si="88"/>
        <v>14.5</v>
      </c>
      <c r="L271" s="195">
        <f t="shared" si="89"/>
        <v>174</v>
      </c>
    </row>
    <row r="272" spans="2:12" x14ac:dyDescent="0.25">
      <c r="B272" s="159" t="s">
        <v>868</v>
      </c>
      <c r="C272" s="159" t="s">
        <v>869</v>
      </c>
      <c r="D272" s="170" t="s">
        <v>229</v>
      </c>
      <c r="E272" s="159" t="s">
        <v>870</v>
      </c>
      <c r="F272" s="170" t="s">
        <v>279</v>
      </c>
      <c r="G272" s="167">
        <v>3</v>
      </c>
      <c r="H272" s="183">
        <v>15.11</v>
      </c>
      <c r="I272" s="188">
        <f t="shared" si="87"/>
        <v>45.33</v>
      </c>
      <c r="J272" s="152">
        <f t="shared" si="84"/>
        <v>0.27229999999999999</v>
      </c>
      <c r="K272" s="195">
        <f t="shared" si="88"/>
        <v>19.22</v>
      </c>
      <c r="L272" s="195">
        <f t="shared" si="89"/>
        <v>57.66</v>
      </c>
    </row>
    <row r="273" spans="2:12" x14ac:dyDescent="0.25">
      <c r="B273" s="159" t="s">
        <v>871</v>
      </c>
      <c r="C273" s="159" t="s">
        <v>872</v>
      </c>
      <c r="D273" s="170" t="s">
        <v>229</v>
      </c>
      <c r="E273" s="159" t="s">
        <v>873</v>
      </c>
      <c r="F273" s="170" t="s">
        <v>279</v>
      </c>
      <c r="G273" s="167">
        <v>6</v>
      </c>
      <c r="H273" s="183">
        <v>17</v>
      </c>
      <c r="I273" s="188">
        <f t="shared" si="87"/>
        <v>102</v>
      </c>
      <c r="J273" s="152">
        <f t="shared" si="84"/>
        <v>0.27229999999999999</v>
      </c>
      <c r="K273" s="195">
        <f t="shared" si="88"/>
        <v>21.62</v>
      </c>
      <c r="L273" s="195">
        <f t="shared" si="89"/>
        <v>129.72</v>
      </c>
    </row>
    <row r="274" spans="2:12" ht="25.5" x14ac:dyDescent="0.25">
      <c r="B274" s="159" t="s">
        <v>874</v>
      </c>
      <c r="C274" s="159" t="s">
        <v>875</v>
      </c>
      <c r="D274" s="170" t="s">
        <v>238</v>
      </c>
      <c r="E274" s="159" t="s">
        <v>876</v>
      </c>
      <c r="F274" s="170" t="s">
        <v>279</v>
      </c>
      <c r="G274" s="167">
        <v>1</v>
      </c>
      <c r="H274" s="183">
        <v>19648.28</v>
      </c>
      <c r="I274" s="188">
        <f t="shared" si="87"/>
        <v>19648.28</v>
      </c>
      <c r="J274" s="197">
        <f>L6</f>
        <v>0.22940000000000002</v>
      </c>
      <c r="K274" s="195">
        <f t="shared" si="88"/>
        <v>24155.59</v>
      </c>
      <c r="L274" s="195">
        <f t="shared" si="89"/>
        <v>24155.59</v>
      </c>
    </row>
    <row r="275" spans="2:12" x14ac:dyDescent="0.25">
      <c r="B275" s="155" t="s">
        <v>877</v>
      </c>
      <c r="C275" s="155" t="s">
        <v>185</v>
      </c>
      <c r="D275" s="169"/>
      <c r="E275" s="155" t="s">
        <v>878</v>
      </c>
      <c r="F275" s="169"/>
      <c r="G275" s="166">
        <v>1</v>
      </c>
      <c r="H275" s="182" t="s">
        <v>121</v>
      </c>
      <c r="I275" s="182">
        <f>SUBTOTAL(9,I276:I287)</f>
        <v>76477.33</v>
      </c>
      <c r="J275" s="155"/>
      <c r="K275" s="182"/>
      <c r="L275" s="182">
        <f>SUBTOTAL(9,L276:L287)</f>
        <v>97301.06</v>
      </c>
    </row>
    <row r="276" spans="2:12" ht="25.5" x14ac:dyDescent="0.25">
      <c r="B276" s="159" t="s">
        <v>879</v>
      </c>
      <c r="C276" s="159" t="s">
        <v>880</v>
      </c>
      <c r="D276" s="170" t="s">
        <v>462</v>
      </c>
      <c r="E276" s="159" t="s">
        <v>881</v>
      </c>
      <c r="F276" s="170" t="s">
        <v>292</v>
      </c>
      <c r="G276" s="167">
        <v>15</v>
      </c>
      <c r="H276" s="183">
        <v>198.49</v>
      </c>
      <c r="I276" s="188">
        <f t="shared" ref="I276" si="90">TRUNC(G276 * H276, 2)</f>
        <v>2977.35</v>
      </c>
      <c r="J276" s="152">
        <f t="shared" ref="J276:J287" si="91">+$L$5</f>
        <v>0.27229999999999999</v>
      </c>
      <c r="K276" s="195">
        <f t="shared" ref="K276" si="92">TRUNC(H276 * (1 + J276), 2)</f>
        <v>252.53</v>
      </c>
      <c r="L276" s="195">
        <f t="shared" ref="L276" si="93">TRUNC(G276 * K276, 2)</f>
        <v>3787.95</v>
      </c>
    </row>
    <row r="277" spans="2:12" ht="25.5" x14ac:dyDescent="0.25">
      <c r="B277" s="159" t="s">
        <v>882</v>
      </c>
      <c r="C277" s="159" t="s">
        <v>883</v>
      </c>
      <c r="D277" s="170" t="s">
        <v>462</v>
      </c>
      <c r="E277" s="159" t="s">
        <v>884</v>
      </c>
      <c r="F277" s="170" t="s">
        <v>292</v>
      </c>
      <c r="G277" s="167">
        <v>25</v>
      </c>
      <c r="H277" s="183">
        <v>125.23</v>
      </c>
      <c r="I277" s="188">
        <f t="shared" ref="I277:I287" si="94">TRUNC(G277 * H277, 2)</f>
        <v>3130.75</v>
      </c>
      <c r="J277" s="152">
        <f t="shared" si="91"/>
        <v>0.27229999999999999</v>
      </c>
      <c r="K277" s="195">
        <f t="shared" ref="K277:K287" si="95">TRUNC(H277 * (1 + J277), 2)</f>
        <v>159.33000000000001</v>
      </c>
      <c r="L277" s="195">
        <f t="shared" ref="L277:L287" si="96">TRUNC(G277 * K277, 2)</f>
        <v>3983.25</v>
      </c>
    </row>
    <row r="278" spans="2:12" ht="25.5" x14ac:dyDescent="0.25">
      <c r="B278" s="159" t="s">
        <v>885</v>
      </c>
      <c r="C278" s="159" t="s">
        <v>886</v>
      </c>
      <c r="D278" s="170" t="s">
        <v>462</v>
      </c>
      <c r="E278" s="159" t="s">
        <v>887</v>
      </c>
      <c r="F278" s="170" t="s">
        <v>292</v>
      </c>
      <c r="G278" s="167">
        <v>10</v>
      </c>
      <c r="H278" s="183">
        <v>157.54</v>
      </c>
      <c r="I278" s="188">
        <f t="shared" si="94"/>
        <v>1575.4</v>
      </c>
      <c r="J278" s="152">
        <f t="shared" si="91"/>
        <v>0.27229999999999999</v>
      </c>
      <c r="K278" s="195">
        <f t="shared" si="95"/>
        <v>200.43</v>
      </c>
      <c r="L278" s="195">
        <f t="shared" si="96"/>
        <v>2004.3</v>
      </c>
    </row>
    <row r="279" spans="2:12" ht="25.5" x14ac:dyDescent="0.25">
      <c r="B279" s="159" t="s">
        <v>888</v>
      </c>
      <c r="C279" s="159" t="s">
        <v>889</v>
      </c>
      <c r="D279" s="170" t="s">
        <v>890</v>
      </c>
      <c r="E279" s="159" t="s">
        <v>891</v>
      </c>
      <c r="F279" s="170" t="s">
        <v>892</v>
      </c>
      <c r="G279" s="167">
        <v>25</v>
      </c>
      <c r="H279" s="183">
        <v>7.64</v>
      </c>
      <c r="I279" s="188">
        <f t="shared" si="94"/>
        <v>191</v>
      </c>
      <c r="J279" s="152">
        <f t="shared" si="91"/>
        <v>0.27229999999999999</v>
      </c>
      <c r="K279" s="195">
        <f t="shared" si="95"/>
        <v>9.7200000000000006</v>
      </c>
      <c r="L279" s="195">
        <f t="shared" si="96"/>
        <v>243</v>
      </c>
    </row>
    <row r="280" spans="2:12" ht="25.5" x14ac:dyDescent="0.25">
      <c r="B280" s="159" t="s">
        <v>893</v>
      </c>
      <c r="C280" s="159" t="s">
        <v>894</v>
      </c>
      <c r="D280" s="170" t="s">
        <v>462</v>
      </c>
      <c r="E280" s="159" t="s">
        <v>895</v>
      </c>
      <c r="F280" s="170" t="s">
        <v>292</v>
      </c>
      <c r="G280" s="167">
        <v>50</v>
      </c>
      <c r="H280" s="183">
        <v>455.23</v>
      </c>
      <c r="I280" s="188">
        <f t="shared" si="94"/>
        <v>22761.5</v>
      </c>
      <c r="J280" s="152">
        <f t="shared" si="91"/>
        <v>0.27229999999999999</v>
      </c>
      <c r="K280" s="195">
        <f t="shared" si="95"/>
        <v>579.17999999999995</v>
      </c>
      <c r="L280" s="195">
        <f t="shared" si="96"/>
        <v>28959</v>
      </c>
    </row>
    <row r="281" spans="2:12" ht="25.5" x14ac:dyDescent="0.25">
      <c r="B281" s="159" t="s">
        <v>896</v>
      </c>
      <c r="C281" s="159" t="s">
        <v>897</v>
      </c>
      <c r="D281" s="170" t="s">
        <v>890</v>
      </c>
      <c r="E281" s="159" t="s">
        <v>898</v>
      </c>
      <c r="F281" s="170" t="s">
        <v>899</v>
      </c>
      <c r="G281" s="167">
        <v>8</v>
      </c>
      <c r="H281" s="183">
        <v>797.93</v>
      </c>
      <c r="I281" s="188">
        <f t="shared" si="94"/>
        <v>6383.44</v>
      </c>
      <c r="J281" s="152">
        <f t="shared" si="91"/>
        <v>0.27229999999999999</v>
      </c>
      <c r="K281" s="195">
        <f t="shared" si="95"/>
        <v>1015.2</v>
      </c>
      <c r="L281" s="195">
        <f t="shared" si="96"/>
        <v>8121.6</v>
      </c>
    </row>
    <row r="282" spans="2:12" ht="25.5" x14ac:dyDescent="0.25">
      <c r="B282" s="159" t="s">
        <v>900</v>
      </c>
      <c r="C282" s="159" t="s">
        <v>901</v>
      </c>
      <c r="D282" s="170" t="s">
        <v>660</v>
      </c>
      <c r="E282" s="159" t="s">
        <v>902</v>
      </c>
      <c r="F282" s="170" t="s">
        <v>428</v>
      </c>
      <c r="G282" s="167">
        <v>1</v>
      </c>
      <c r="H282" s="183">
        <v>5868.48</v>
      </c>
      <c r="I282" s="188">
        <f t="shared" si="94"/>
        <v>5868.48</v>
      </c>
      <c r="J282" s="152">
        <f t="shared" si="91"/>
        <v>0.27229999999999999</v>
      </c>
      <c r="K282" s="195">
        <f t="shared" si="95"/>
        <v>7466.46</v>
      </c>
      <c r="L282" s="195">
        <f t="shared" si="96"/>
        <v>7466.46</v>
      </c>
    </row>
    <row r="283" spans="2:12" ht="25.5" x14ac:dyDescent="0.25">
      <c r="B283" s="159" t="s">
        <v>903</v>
      </c>
      <c r="C283" s="159" t="s">
        <v>904</v>
      </c>
      <c r="D283" s="170" t="s">
        <v>890</v>
      </c>
      <c r="E283" s="159" t="s">
        <v>905</v>
      </c>
      <c r="F283" s="170" t="s">
        <v>284</v>
      </c>
      <c r="G283" s="167">
        <v>1.34</v>
      </c>
      <c r="H283" s="183">
        <v>1372.14</v>
      </c>
      <c r="I283" s="188">
        <f t="shared" si="94"/>
        <v>1838.66</v>
      </c>
      <c r="J283" s="152">
        <f t="shared" si="91"/>
        <v>0.27229999999999999</v>
      </c>
      <c r="K283" s="195">
        <f t="shared" si="95"/>
        <v>1745.77</v>
      </c>
      <c r="L283" s="195">
        <f t="shared" si="96"/>
        <v>2339.33</v>
      </c>
    </row>
    <row r="284" spans="2:12" x14ac:dyDescent="0.25">
      <c r="B284" s="159" t="s">
        <v>906</v>
      </c>
      <c r="C284" s="159" t="s">
        <v>907</v>
      </c>
      <c r="D284" s="170" t="s">
        <v>229</v>
      </c>
      <c r="E284" s="159" t="s">
        <v>908</v>
      </c>
      <c r="F284" s="170" t="s">
        <v>292</v>
      </c>
      <c r="G284" s="167">
        <v>50</v>
      </c>
      <c r="H284" s="183">
        <v>92.16</v>
      </c>
      <c r="I284" s="188">
        <f t="shared" si="94"/>
        <v>4608</v>
      </c>
      <c r="J284" s="152">
        <f t="shared" si="91"/>
        <v>0.27229999999999999</v>
      </c>
      <c r="K284" s="195">
        <f t="shared" si="95"/>
        <v>117.25</v>
      </c>
      <c r="L284" s="195">
        <f t="shared" si="96"/>
        <v>5862.5</v>
      </c>
    </row>
    <row r="285" spans="2:12" ht="25.5" x14ac:dyDescent="0.25">
      <c r="B285" s="159" t="s">
        <v>909</v>
      </c>
      <c r="C285" s="159" t="s">
        <v>910</v>
      </c>
      <c r="D285" s="170" t="s">
        <v>462</v>
      </c>
      <c r="E285" s="159" t="s">
        <v>911</v>
      </c>
      <c r="F285" s="170" t="s">
        <v>292</v>
      </c>
      <c r="G285" s="167">
        <v>5</v>
      </c>
      <c r="H285" s="183">
        <v>674.51</v>
      </c>
      <c r="I285" s="188">
        <f t="shared" si="94"/>
        <v>3372.55</v>
      </c>
      <c r="J285" s="152">
        <f t="shared" si="91"/>
        <v>0.27229999999999999</v>
      </c>
      <c r="K285" s="195">
        <f t="shared" si="95"/>
        <v>858.17</v>
      </c>
      <c r="L285" s="195">
        <f t="shared" si="96"/>
        <v>4290.8500000000004</v>
      </c>
    </row>
    <row r="286" spans="2:12" ht="38.25" x14ac:dyDescent="0.25">
      <c r="B286" s="159" t="s">
        <v>912</v>
      </c>
      <c r="C286" s="159" t="s">
        <v>913</v>
      </c>
      <c r="D286" s="170" t="s">
        <v>238</v>
      </c>
      <c r="E286" s="159" t="s">
        <v>914</v>
      </c>
      <c r="F286" s="170" t="s">
        <v>428</v>
      </c>
      <c r="G286" s="167">
        <v>1</v>
      </c>
      <c r="H286" s="183">
        <v>14635.2</v>
      </c>
      <c r="I286" s="188">
        <f t="shared" si="94"/>
        <v>14635.2</v>
      </c>
      <c r="J286" s="152">
        <f t="shared" si="91"/>
        <v>0.27229999999999999</v>
      </c>
      <c r="K286" s="195">
        <f t="shared" si="95"/>
        <v>18620.36</v>
      </c>
      <c r="L286" s="195">
        <f t="shared" si="96"/>
        <v>18620.36</v>
      </c>
    </row>
    <row r="287" spans="2:12" ht="38.25" x14ac:dyDescent="0.25">
      <c r="B287" s="159" t="s">
        <v>915</v>
      </c>
      <c r="C287" s="159" t="s">
        <v>916</v>
      </c>
      <c r="D287" s="170" t="s">
        <v>890</v>
      </c>
      <c r="E287" s="159" t="s">
        <v>917</v>
      </c>
      <c r="F287" s="170" t="s">
        <v>428</v>
      </c>
      <c r="G287" s="167">
        <v>1</v>
      </c>
      <c r="H287" s="183">
        <v>9135</v>
      </c>
      <c r="I287" s="188">
        <f t="shared" si="94"/>
        <v>9135</v>
      </c>
      <c r="J287" s="152">
        <f t="shared" si="91"/>
        <v>0.27229999999999999</v>
      </c>
      <c r="K287" s="195">
        <f t="shared" si="95"/>
        <v>11622.46</v>
      </c>
      <c r="L287" s="195">
        <f t="shared" si="96"/>
        <v>11622.46</v>
      </c>
    </row>
    <row r="288" spans="2:12" x14ac:dyDescent="0.25">
      <c r="B288" s="155" t="s">
        <v>918</v>
      </c>
      <c r="C288" s="155" t="s">
        <v>185</v>
      </c>
      <c r="D288" s="169"/>
      <c r="E288" s="155" t="s">
        <v>919</v>
      </c>
      <c r="F288" s="169"/>
      <c r="G288" s="166"/>
      <c r="H288" s="182" t="s">
        <v>121</v>
      </c>
      <c r="I288" s="182">
        <f>SUBTOTAL(9,I289:I318)</f>
        <v>41400.779999999992</v>
      </c>
      <c r="J288" s="155"/>
      <c r="K288" s="182"/>
      <c r="L288" s="182">
        <f>SUBTOTAL(9,L289:L318)</f>
        <v>52671.75</v>
      </c>
    </row>
    <row r="289" spans="2:12" ht="25.5" x14ac:dyDescent="0.25">
      <c r="B289" s="159" t="s">
        <v>920</v>
      </c>
      <c r="C289" s="159" t="s">
        <v>921</v>
      </c>
      <c r="D289" s="170" t="s">
        <v>229</v>
      </c>
      <c r="E289" s="159" t="s">
        <v>922</v>
      </c>
      <c r="F289" s="170" t="s">
        <v>279</v>
      </c>
      <c r="G289" s="167">
        <v>3</v>
      </c>
      <c r="H289" s="183">
        <v>646</v>
      </c>
      <c r="I289" s="188">
        <f t="shared" ref="I289" si="97">TRUNC(G289 * H289, 2)</f>
        <v>1938</v>
      </c>
      <c r="J289" s="152">
        <f t="shared" ref="J289:J318" si="98">+$L$5</f>
        <v>0.27229999999999999</v>
      </c>
      <c r="K289" s="195">
        <f t="shared" ref="K289" si="99">TRUNC(H289 * (1 + J289), 2)</f>
        <v>821.9</v>
      </c>
      <c r="L289" s="195">
        <f t="shared" ref="L289" si="100">TRUNC(G289 * K289, 2)</f>
        <v>2465.6999999999998</v>
      </c>
    </row>
    <row r="290" spans="2:12" ht="25.5" x14ac:dyDescent="0.25">
      <c r="B290" s="159" t="s">
        <v>923</v>
      </c>
      <c r="C290" s="159" t="s">
        <v>924</v>
      </c>
      <c r="D290" s="170" t="s">
        <v>229</v>
      </c>
      <c r="E290" s="159" t="s">
        <v>925</v>
      </c>
      <c r="F290" s="170" t="s">
        <v>279</v>
      </c>
      <c r="G290" s="167">
        <v>1</v>
      </c>
      <c r="H290" s="183">
        <v>706.37</v>
      </c>
      <c r="I290" s="188">
        <f t="shared" ref="I290:I318" si="101">TRUNC(G290 * H290, 2)</f>
        <v>706.37</v>
      </c>
      <c r="J290" s="152">
        <f t="shared" si="98"/>
        <v>0.27229999999999999</v>
      </c>
      <c r="K290" s="195">
        <f t="shared" ref="K290:K318" si="102">TRUNC(H290 * (1 + J290), 2)</f>
        <v>898.71</v>
      </c>
      <c r="L290" s="195">
        <f t="shared" ref="L290:L318" si="103">TRUNC(G290 * K290, 2)</f>
        <v>898.71</v>
      </c>
    </row>
    <row r="291" spans="2:12" ht="25.5" x14ac:dyDescent="0.25">
      <c r="B291" s="159" t="s">
        <v>926</v>
      </c>
      <c r="C291" s="159" t="s">
        <v>927</v>
      </c>
      <c r="D291" s="170" t="s">
        <v>229</v>
      </c>
      <c r="E291" s="159" t="s">
        <v>928</v>
      </c>
      <c r="F291" s="170" t="s">
        <v>240</v>
      </c>
      <c r="G291" s="167">
        <v>7.2</v>
      </c>
      <c r="H291" s="183">
        <v>148</v>
      </c>
      <c r="I291" s="188">
        <f t="shared" si="101"/>
        <v>1065.5999999999999</v>
      </c>
      <c r="J291" s="152">
        <f t="shared" si="98"/>
        <v>0.27229999999999999</v>
      </c>
      <c r="K291" s="195">
        <f t="shared" si="102"/>
        <v>188.3</v>
      </c>
      <c r="L291" s="195">
        <f t="shared" si="103"/>
        <v>1355.76</v>
      </c>
    </row>
    <row r="292" spans="2:12" ht="25.5" x14ac:dyDescent="0.25">
      <c r="B292" s="159" t="s">
        <v>929</v>
      </c>
      <c r="C292" s="159" t="s">
        <v>930</v>
      </c>
      <c r="D292" s="170" t="s">
        <v>229</v>
      </c>
      <c r="E292" s="159" t="s">
        <v>931</v>
      </c>
      <c r="F292" s="170" t="s">
        <v>240</v>
      </c>
      <c r="G292" s="167">
        <v>1.8</v>
      </c>
      <c r="H292" s="183">
        <v>473.13</v>
      </c>
      <c r="I292" s="188">
        <f t="shared" si="101"/>
        <v>851.63</v>
      </c>
      <c r="J292" s="152">
        <f t="shared" si="98"/>
        <v>0.27229999999999999</v>
      </c>
      <c r="K292" s="195">
        <f t="shared" si="102"/>
        <v>601.96</v>
      </c>
      <c r="L292" s="195">
        <f t="shared" si="103"/>
        <v>1083.52</v>
      </c>
    </row>
    <row r="293" spans="2:12" ht="25.5" x14ac:dyDescent="0.25">
      <c r="B293" s="159" t="s">
        <v>932</v>
      </c>
      <c r="C293" s="159" t="s">
        <v>587</v>
      </c>
      <c r="D293" s="170" t="s">
        <v>462</v>
      </c>
      <c r="E293" s="159" t="s">
        <v>588</v>
      </c>
      <c r="F293" s="170" t="s">
        <v>268</v>
      </c>
      <c r="G293" s="167">
        <v>20</v>
      </c>
      <c r="H293" s="183">
        <v>86.01</v>
      </c>
      <c r="I293" s="188">
        <f t="shared" si="101"/>
        <v>1720.2</v>
      </c>
      <c r="J293" s="152">
        <f t="shared" si="98"/>
        <v>0.27229999999999999</v>
      </c>
      <c r="K293" s="195">
        <f t="shared" si="102"/>
        <v>109.43</v>
      </c>
      <c r="L293" s="195">
        <f t="shared" si="103"/>
        <v>2188.6</v>
      </c>
    </row>
    <row r="294" spans="2:12" ht="25.5" x14ac:dyDescent="0.25">
      <c r="B294" s="159" t="s">
        <v>933</v>
      </c>
      <c r="C294" s="159" t="s">
        <v>499</v>
      </c>
      <c r="D294" s="170" t="s">
        <v>462</v>
      </c>
      <c r="E294" s="159" t="s">
        <v>500</v>
      </c>
      <c r="F294" s="170" t="s">
        <v>268</v>
      </c>
      <c r="G294" s="167">
        <v>10</v>
      </c>
      <c r="H294" s="183">
        <v>5.0999999999999996</v>
      </c>
      <c r="I294" s="188">
        <f t="shared" si="101"/>
        <v>51</v>
      </c>
      <c r="J294" s="152">
        <f t="shared" si="98"/>
        <v>0.27229999999999999</v>
      </c>
      <c r="K294" s="195">
        <f t="shared" si="102"/>
        <v>6.48</v>
      </c>
      <c r="L294" s="195">
        <f t="shared" si="103"/>
        <v>64.8</v>
      </c>
    </row>
    <row r="295" spans="2:12" ht="25.5" x14ac:dyDescent="0.25">
      <c r="B295" s="159" t="s">
        <v>934</v>
      </c>
      <c r="C295" s="159" t="s">
        <v>600</v>
      </c>
      <c r="D295" s="170" t="s">
        <v>238</v>
      </c>
      <c r="E295" s="159" t="s">
        <v>601</v>
      </c>
      <c r="F295" s="170" t="s">
        <v>268</v>
      </c>
      <c r="G295" s="167">
        <v>62</v>
      </c>
      <c r="H295" s="183">
        <v>12.54</v>
      </c>
      <c r="I295" s="188">
        <f t="shared" si="101"/>
        <v>777.48</v>
      </c>
      <c r="J295" s="152">
        <f t="shared" si="98"/>
        <v>0.27229999999999999</v>
      </c>
      <c r="K295" s="195">
        <f t="shared" si="102"/>
        <v>15.95</v>
      </c>
      <c r="L295" s="195">
        <f t="shared" si="103"/>
        <v>988.9</v>
      </c>
    </row>
    <row r="296" spans="2:12" ht="25.5" x14ac:dyDescent="0.25">
      <c r="B296" s="159" t="s">
        <v>935</v>
      </c>
      <c r="C296" s="159" t="s">
        <v>505</v>
      </c>
      <c r="D296" s="170" t="s">
        <v>462</v>
      </c>
      <c r="E296" s="159" t="s">
        <v>506</v>
      </c>
      <c r="F296" s="170" t="s">
        <v>268</v>
      </c>
      <c r="G296" s="167">
        <v>2</v>
      </c>
      <c r="H296" s="183">
        <v>3.91</v>
      </c>
      <c r="I296" s="188">
        <f t="shared" si="101"/>
        <v>7.82</v>
      </c>
      <c r="J296" s="152">
        <f t="shared" si="98"/>
        <v>0.27229999999999999</v>
      </c>
      <c r="K296" s="195">
        <f t="shared" si="102"/>
        <v>4.97</v>
      </c>
      <c r="L296" s="195">
        <f t="shared" si="103"/>
        <v>9.94</v>
      </c>
    </row>
    <row r="297" spans="2:12" ht="38.25" x14ac:dyDescent="0.25">
      <c r="B297" s="159" t="s">
        <v>936</v>
      </c>
      <c r="C297" s="159" t="s">
        <v>937</v>
      </c>
      <c r="D297" s="170" t="s">
        <v>434</v>
      </c>
      <c r="E297" s="159" t="s">
        <v>938</v>
      </c>
      <c r="F297" s="170" t="s">
        <v>428</v>
      </c>
      <c r="G297" s="167">
        <v>18</v>
      </c>
      <c r="H297" s="183">
        <v>98.02</v>
      </c>
      <c r="I297" s="188">
        <f t="shared" si="101"/>
        <v>1764.36</v>
      </c>
      <c r="J297" s="152">
        <f t="shared" si="98"/>
        <v>0.27229999999999999</v>
      </c>
      <c r="K297" s="195">
        <f t="shared" si="102"/>
        <v>124.71</v>
      </c>
      <c r="L297" s="195">
        <f t="shared" si="103"/>
        <v>2244.7800000000002</v>
      </c>
    </row>
    <row r="298" spans="2:12" x14ac:dyDescent="0.25">
      <c r="B298" s="159" t="s">
        <v>939</v>
      </c>
      <c r="C298" s="159" t="s">
        <v>517</v>
      </c>
      <c r="D298" s="170" t="s">
        <v>229</v>
      </c>
      <c r="E298" s="159" t="s">
        <v>518</v>
      </c>
      <c r="F298" s="170" t="s">
        <v>279</v>
      </c>
      <c r="G298" s="167">
        <v>10</v>
      </c>
      <c r="H298" s="183">
        <v>12.45</v>
      </c>
      <c r="I298" s="188">
        <f t="shared" si="101"/>
        <v>124.5</v>
      </c>
      <c r="J298" s="152">
        <f t="shared" si="98"/>
        <v>0.27229999999999999</v>
      </c>
      <c r="K298" s="195">
        <f t="shared" si="102"/>
        <v>15.84</v>
      </c>
      <c r="L298" s="195">
        <f t="shared" si="103"/>
        <v>158.4</v>
      </c>
    </row>
    <row r="299" spans="2:12" x14ac:dyDescent="0.25">
      <c r="B299" s="159" t="s">
        <v>940</v>
      </c>
      <c r="C299" s="159" t="s">
        <v>526</v>
      </c>
      <c r="D299" s="170" t="s">
        <v>229</v>
      </c>
      <c r="E299" s="159" t="s">
        <v>527</v>
      </c>
      <c r="F299" s="170" t="s">
        <v>279</v>
      </c>
      <c r="G299" s="167">
        <v>2</v>
      </c>
      <c r="H299" s="183">
        <v>26.44</v>
      </c>
      <c r="I299" s="188">
        <f t="shared" si="101"/>
        <v>52.88</v>
      </c>
      <c r="J299" s="152">
        <f t="shared" si="98"/>
        <v>0.27229999999999999</v>
      </c>
      <c r="K299" s="195">
        <f t="shared" si="102"/>
        <v>33.630000000000003</v>
      </c>
      <c r="L299" s="195">
        <f t="shared" si="103"/>
        <v>67.260000000000005</v>
      </c>
    </row>
    <row r="300" spans="2:12" ht="38.25" x14ac:dyDescent="0.25">
      <c r="B300" s="159" t="s">
        <v>941</v>
      </c>
      <c r="C300" s="159" t="s">
        <v>942</v>
      </c>
      <c r="D300" s="170" t="s">
        <v>434</v>
      </c>
      <c r="E300" s="159" t="s">
        <v>943</v>
      </c>
      <c r="F300" s="170" t="s">
        <v>428</v>
      </c>
      <c r="G300" s="167">
        <v>28</v>
      </c>
      <c r="H300" s="183">
        <v>101.24</v>
      </c>
      <c r="I300" s="188">
        <f t="shared" si="101"/>
        <v>2834.72</v>
      </c>
      <c r="J300" s="152">
        <f t="shared" si="98"/>
        <v>0.27229999999999999</v>
      </c>
      <c r="K300" s="195">
        <f t="shared" si="102"/>
        <v>128.80000000000001</v>
      </c>
      <c r="L300" s="195">
        <f t="shared" si="103"/>
        <v>3606.4</v>
      </c>
    </row>
    <row r="301" spans="2:12" x14ac:dyDescent="0.25">
      <c r="B301" s="159" t="s">
        <v>944</v>
      </c>
      <c r="C301" s="159" t="s">
        <v>529</v>
      </c>
      <c r="D301" s="170" t="s">
        <v>229</v>
      </c>
      <c r="E301" s="159" t="s">
        <v>530</v>
      </c>
      <c r="F301" s="170" t="s">
        <v>279</v>
      </c>
      <c r="G301" s="167">
        <v>14</v>
      </c>
      <c r="H301" s="183">
        <v>13.06</v>
      </c>
      <c r="I301" s="188">
        <f t="shared" si="101"/>
        <v>182.84</v>
      </c>
      <c r="J301" s="152">
        <f t="shared" si="98"/>
        <v>0.27229999999999999</v>
      </c>
      <c r="K301" s="195">
        <f t="shared" si="102"/>
        <v>16.61</v>
      </c>
      <c r="L301" s="195">
        <f t="shared" si="103"/>
        <v>232.54</v>
      </c>
    </row>
    <row r="302" spans="2:12" ht="38.25" x14ac:dyDescent="0.25">
      <c r="B302" s="159" t="s">
        <v>945</v>
      </c>
      <c r="C302" s="159" t="s">
        <v>946</v>
      </c>
      <c r="D302" s="170" t="s">
        <v>434</v>
      </c>
      <c r="E302" s="159" t="s">
        <v>947</v>
      </c>
      <c r="F302" s="170" t="s">
        <v>428</v>
      </c>
      <c r="G302" s="167">
        <v>3</v>
      </c>
      <c r="H302" s="183">
        <v>163.57</v>
      </c>
      <c r="I302" s="188">
        <f t="shared" si="101"/>
        <v>490.71</v>
      </c>
      <c r="J302" s="152">
        <f t="shared" si="98"/>
        <v>0.27229999999999999</v>
      </c>
      <c r="K302" s="195">
        <f t="shared" si="102"/>
        <v>208.11</v>
      </c>
      <c r="L302" s="195">
        <f t="shared" si="103"/>
        <v>624.33000000000004</v>
      </c>
    </row>
    <row r="303" spans="2:12" ht="38.25" x14ac:dyDescent="0.25">
      <c r="B303" s="159" t="s">
        <v>948</v>
      </c>
      <c r="C303" s="159" t="s">
        <v>949</v>
      </c>
      <c r="D303" s="170" t="s">
        <v>434</v>
      </c>
      <c r="E303" s="159" t="s">
        <v>950</v>
      </c>
      <c r="F303" s="170" t="s">
        <v>428</v>
      </c>
      <c r="G303" s="167">
        <v>9</v>
      </c>
      <c r="H303" s="183">
        <v>13.08</v>
      </c>
      <c r="I303" s="188">
        <f t="shared" si="101"/>
        <v>117.72</v>
      </c>
      <c r="J303" s="152">
        <f t="shared" si="98"/>
        <v>0.27229999999999999</v>
      </c>
      <c r="K303" s="195">
        <f t="shared" si="102"/>
        <v>16.64</v>
      </c>
      <c r="L303" s="195">
        <f t="shared" si="103"/>
        <v>149.76</v>
      </c>
    </row>
    <row r="304" spans="2:12" x14ac:dyDescent="0.25">
      <c r="B304" s="159" t="s">
        <v>951</v>
      </c>
      <c r="C304" s="159" t="s">
        <v>547</v>
      </c>
      <c r="D304" s="170" t="s">
        <v>229</v>
      </c>
      <c r="E304" s="159" t="s">
        <v>548</v>
      </c>
      <c r="F304" s="170" t="s">
        <v>279</v>
      </c>
      <c r="G304" s="167">
        <v>1</v>
      </c>
      <c r="H304" s="183">
        <v>20.04</v>
      </c>
      <c r="I304" s="188">
        <f t="shared" si="101"/>
        <v>20.04</v>
      </c>
      <c r="J304" s="152">
        <f t="shared" si="98"/>
        <v>0.27229999999999999</v>
      </c>
      <c r="K304" s="195">
        <f t="shared" si="102"/>
        <v>25.49</v>
      </c>
      <c r="L304" s="195">
        <f t="shared" si="103"/>
        <v>25.49</v>
      </c>
    </row>
    <row r="305" spans="2:12" ht="38.25" x14ac:dyDescent="0.25">
      <c r="B305" s="159" t="s">
        <v>952</v>
      </c>
      <c r="C305" s="159" t="s">
        <v>953</v>
      </c>
      <c r="D305" s="170" t="s">
        <v>434</v>
      </c>
      <c r="E305" s="159" t="s">
        <v>954</v>
      </c>
      <c r="F305" s="170" t="s">
        <v>428</v>
      </c>
      <c r="G305" s="167">
        <v>4</v>
      </c>
      <c r="H305" s="183">
        <v>58.39</v>
      </c>
      <c r="I305" s="188">
        <f t="shared" si="101"/>
        <v>233.56</v>
      </c>
      <c r="J305" s="152">
        <f t="shared" si="98"/>
        <v>0.27229999999999999</v>
      </c>
      <c r="K305" s="195">
        <f t="shared" si="102"/>
        <v>74.28</v>
      </c>
      <c r="L305" s="195">
        <f t="shared" si="103"/>
        <v>297.12</v>
      </c>
    </row>
    <row r="306" spans="2:12" ht="38.25" x14ac:dyDescent="0.25">
      <c r="B306" s="159" t="s">
        <v>955</v>
      </c>
      <c r="C306" s="159" t="s">
        <v>956</v>
      </c>
      <c r="D306" s="170" t="s">
        <v>434</v>
      </c>
      <c r="E306" s="159" t="s">
        <v>957</v>
      </c>
      <c r="F306" s="170" t="s">
        <v>428</v>
      </c>
      <c r="G306" s="167">
        <v>2</v>
      </c>
      <c r="H306" s="183">
        <v>69.91</v>
      </c>
      <c r="I306" s="188">
        <f t="shared" si="101"/>
        <v>139.82</v>
      </c>
      <c r="J306" s="152">
        <f t="shared" si="98"/>
        <v>0.27229999999999999</v>
      </c>
      <c r="K306" s="195">
        <f t="shared" si="102"/>
        <v>88.94</v>
      </c>
      <c r="L306" s="195">
        <f t="shared" si="103"/>
        <v>177.88</v>
      </c>
    </row>
    <row r="307" spans="2:12" x14ac:dyDescent="0.25">
      <c r="B307" s="159" t="s">
        <v>958</v>
      </c>
      <c r="C307" s="159" t="s">
        <v>559</v>
      </c>
      <c r="D307" s="170" t="s">
        <v>229</v>
      </c>
      <c r="E307" s="159" t="s">
        <v>560</v>
      </c>
      <c r="F307" s="170" t="s">
        <v>292</v>
      </c>
      <c r="G307" s="167">
        <v>22.5</v>
      </c>
      <c r="H307" s="183">
        <v>35.15</v>
      </c>
      <c r="I307" s="188">
        <f t="shared" si="101"/>
        <v>790.87</v>
      </c>
      <c r="J307" s="152">
        <f t="shared" si="98"/>
        <v>0.27229999999999999</v>
      </c>
      <c r="K307" s="195">
        <f t="shared" si="102"/>
        <v>44.72</v>
      </c>
      <c r="L307" s="195">
        <f t="shared" si="103"/>
        <v>1006.2</v>
      </c>
    </row>
    <row r="308" spans="2:12" x14ac:dyDescent="0.25">
      <c r="B308" s="159" t="s">
        <v>959</v>
      </c>
      <c r="C308" s="159" t="s">
        <v>626</v>
      </c>
      <c r="D308" s="170" t="s">
        <v>229</v>
      </c>
      <c r="E308" s="159" t="s">
        <v>627</v>
      </c>
      <c r="F308" s="170" t="s">
        <v>628</v>
      </c>
      <c r="G308" s="167">
        <v>227.4</v>
      </c>
      <c r="H308" s="183">
        <v>60.87</v>
      </c>
      <c r="I308" s="188">
        <f t="shared" si="101"/>
        <v>13841.83</v>
      </c>
      <c r="J308" s="152">
        <f t="shared" si="98"/>
        <v>0.27229999999999999</v>
      </c>
      <c r="K308" s="195">
        <f t="shared" si="102"/>
        <v>77.44</v>
      </c>
      <c r="L308" s="195">
        <f t="shared" si="103"/>
        <v>17609.849999999999</v>
      </c>
    </row>
    <row r="309" spans="2:12" x14ac:dyDescent="0.25">
      <c r="B309" s="159" t="s">
        <v>960</v>
      </c>
      <c r="C309" s="159" t="s">
        <v>556</v>
      </c>
      <c r="D309" s="170" t="s">
        <v>229</v>
      </c>
      <c r="E309" s="159" t="s">
        <v>557</v>
      </c>
      <c r="F309" s="170" t="s">
        <v>292</v>
      </c>
      <c r="G309" s="167">
        <v>72.900000000000006</v>
      </c>
      <c r="H309" s="183">
        <v>15.58</v>
      </c>
      <c r="I309" s="188">
        <f t="shared" si="101"/>
        <v>1135.78</v>
      </c>
      <c r="J309" s="152">
        <f t="shared" si="98"/>
        <v>0.27229999999999999</v>
      </c>
      <c r="K309" s="195">
        <f t="shared" si="102"/>
        <v>19.82</v>
      </c>
      <c r="L309" s="195">
        <f t="shared" si="103"/>
        <v>1444.87</v>
      </c>
    </row>
    <row r="310" spans="2:12" x14ac:dyDescent="0.25">
      <c r="B310" s="159" t="s">
        <v>961</v>
      </c>
      <c r="C310" s="159" t="s">
        <v>553</v>
      </c>
      <c r="D310" s="170" t="s">
        <v>229</v>
      </c>
      <c r="E310" s="159" t="s">
        <v>554</v>
      </c>
      <c r="F310" s="170" t="s">
        <v>292</v>
      </c>
      <c r="G310" s="167">
        <v>1.3</v>
      </c>
      <c r="H310" s="183">
        <v>32.32</v>
      </c>
      <c r="I310" s="188">
        <f t="shared" si="101"/>
        <v>42.01</v>
      </c>
      <c r="J310" s="152">
        <f t="shared" si="98"/>
        <v>0.27229999999999999</v>
      </c>
      <c r="K310" s="195">
        <f t="shared" si="102"/>
        <v>41.12</v>
      </c>
      <c r="L310" s="195">
        <f t="shared" si="103"/>
        <v>53.45</v>
      </c>
    </row>
    <row r="311" spans="2:12" x14ac:dyDescent="0.25">
      <c r="B311" s="159" t="s">
        <v>962</v>
      </c>
      <c r="C311" s="159" t="s">
        <v>963</v>
      </c>
      <c r="D311" s="170" t="s">
        <v>229</v>
      </c>
      <c r="E311" s="159" t="s">
        <v>964</v>
      </c>
      <c r="F311" s="170" t="s">
        <v>279</v>
      </c>
      <c r="G311" s="167">
        <v>2</v>
      </c>
      <c r="H311" s="183">
        <v>28.75</v>
      </c>
      <c r="I311" s="188">
        <f t="shared" si="101"/>
        <v>57.5</v>
      </c>
      <c r="J311" s="152">
        <f t="shared" si="98"/>
        <v>0.27229999999999999</v>
      </c>
      <c r="K311" s="195">
        <f t="shared" si="102"/>
        <v>36.57</v>
      </c>
      <c r="L311" s="195">
        <f t="shared" si="103"/>
        <v>73.14</v>
      </c>
    </row>
    <row r="312" spans="2:12" ht="25.5" x14ac:dyDescent="0.25">
      <c r="B312" s="159" t="s">
        <v>965</v>
      </c>
      <c r="C312" s="159" t="s">
        <v>966</v>
      </c>
      <c r="D312" s="170" t="s">
        <v>434</v>
      </c>
      <c r="E312" s="159" t="s">
        <v>967</v>
      </c>
      <c r="F312" s="170" t="s">
        <v>428</v>
      </c>
      <c r="G312" s="167">
        <v>1</v>
      </c>
      <c r="H312" s="183">
        <v>149.37</v>
      </c>
      <c r="I312" s="188">
        <f t="shared" si="101"/>
        <v>149.37</v>
      </c>
      <c r="J312" s="152">
        <f t="shared" si="98"/>
        <v>0.27229999999999999</v>
      </c>
      <c r="K312" s="195">
        <f t="shared" si="102"/>
        <v>190.04</v>
      </c>
      <c r="L312" s="195">
        <f t="shared" si="103"/>
        <v>190.04</v>
      </c>
    </row>
    <row r="313" spans="2:12" ht="25.5" x14ac:dyDescent="0.25">
      <c r="B313" s="159" t="s">
        <v>968</v>
      </c>
      <c r="C313" s="159" t="s">
        <v>969</v>
      </c>
      <c r="D313" s="170" t="s">
        <v>434</v>
      </c>
      <c r="E313" s="159" t="s">
        <v>970</v>
      </c>
      <c r="F313" s="170" t="s">
        <v>428</v>
      </c>
      <c r="G313" s="167">
        <v>2</v>
      </c>
      <c r="H313" s="183">
        <v>115.17</v>
      </c>
      <c r="I313" s="188">
        <f t="shared" si="101"/>
        <v>230.34</v>
      </c>
      <c r="J313" s="152">
        <f t="shared" si="98"/>
        <v>0.27229999999999999</v>
      </c>
      <c r="K313" s="195">
        <f t="shared" si="102"/>
        <v>146.53</v>
      </c>
      <c r="L313" s="195">
        <f t="shared" si="103"/>
        <v>293.06</v>
      </c>
    </row>
    <row r="314" spans="2:12" x14ac:dyDescent="0.25">
      <c r="B314" s="159" t="s">
        <v>971</v>
      </c>
      <c r="C314" s="159" t="s">
        <v>972</v>
      </c>
      <c r="D314" s="170" t="s">
        <v>229</v>
      </c>
      <c r="E314" s="159" t="s">
        <v>973</v>
      </c>
      <c r="F314" s="170" t="s">
        <v>628</v>
      </c>
      <c r="G314" s="167">
        <v>30.8</v>
      </c>
      <c r="H314" s="183">
        <v>112.15</v>
      </c>
      <c r="I314" s="188">
        <f t="shared" si="101"/>
        <v>3454.22</v>
      </c>
      <c r="J314" s="152">
        <f t="shared" si="98"/>
        <v>0.27229999999999999</v>
      </c>
      <c r="K314" s="195">
        <f t="shared" si="102"/>
        <v>142.68</v>
      </c>
      <c r="L314" s="195">
        <f t="shared" si="103"/>
        <v>4394.54</v>
      </c>
    </row>
    <row r="315" spans="2:12" x14ac:dyDescent="0.25">
      <c r="B315" s="159" t="s">
        <v>974</v>
      </c>
      <c r="C315" s="159" t="s">
        <v>502</v>
      </c>
      <c r="D315" s="170" t="s">
        <v>238</v>
      </c>
      <c r="E315" s="159" t="s">
        <v>975</v>
      </c>
      <c r="F315" s="170" t="s">
        <v>268</v>
      </c>
      <c r="G315" s="167">
        <v>1</v>
      </c>
      <c r="H315" s="183">
        <v>4.58</v>
      </c>
      <c r="I315" s="188">
        <f t="shared" si="101"/>
        <v>4.58</v>
      </c>
      <c r="J315" s="152">
        <f t="shared" si="98"/>
        <v>0.27229999999999999</v>
      </c>
      <c r="K315" s="195">
        <f t="shared" si="102"/>
        <v>5.82</v>
      </c>
      <c r="L315" s="195">
        <f t="shared" si="103"/>
        <v>5.82</v>
      </c>
    </row>
    <row r="316" spans="2:12" x14ac:dyDescent="0.25">
      <c r="B316" s="159" t="s">
        <v>976</v>
      </c>
      <c r="C316" s="159" t="s">
        <v>643</v>
      </c>
      <c r="D316" s="170" t="s">
        <v>229</v>
      </c>
      <c r="E316" s="159" t="s">
        <v>644</v>
      </c>
      <c r="F316" s="170" t="s">
        <v>279</v>
      </c>
      <c r="G316" s="167">
        <v>1</v>
      </c>
      <c r="H316" s="183">
        <v>22.77</v>
      </c>
      <c r="I316" s="188">
        <f t="shared" si="101"/>
        <v>22.77</v>
      </c>
      <c r="J316" s="152">
        <f t="shared" si="98"/>
        <v>0.27229999999999999</v>
      </c>
      <c r="K316" s="195">
        <f t="shared" si="102"/>
        <v>28.97</v>
      </c>
      <c r="L316" s="195">
        <f t="shared" si="103"/>
        <v>28.97</v>
      </c>
    </row>
    <row r="317" spans="2:12" x14ac:dyDescent="0.25">
      <c r="B317" s="159" t="s">
        <v>977</v>
      </c>
      <c r="C317" s="159" t="s">
        <v>553</v>
      </c>
      <c r="D317" s="170" t="s">
        <v>229</v>
      </c>
      <c r="E317" s="159" t="s">
        <v>554</v>
      </c>
      <c r="F317" s="170" t="s">
        <v>292</v>
      </c>
      <c r="G317" s="167">
        <v>0.9</v>
      </c>
      <c r="H317" s="183">
        <v>32.32</v>
      </c>
      <c r="I317" s="188">
        <f t="shared" si="101"/>
        <v>29.08</v>
      </c>
      <c r="J317" s="152">
        <f t="shared" si="98"/>
        <v>0.27229999999999999</v>
      </c>
      <c r="K317" s="195">
        <f t="shared" si="102"/>
        <v>41.12</v>
      </c>
      <c r="L317" s="195">
        <f t="shared" si="103"/>
        <v>37</v>
      </c>
    </row>
    <row r="318" spans="2:12" ht="38.25" x14ac:dyDescent="0.25">
      <c r="B318" s="159" t="s">
        <v>978</v>
      </c>
      <c r="C318" s="159" t="s">
        <v>979</v>
      </c>
      <c r="D318" s="170" t="s">
        <v>238</v>
      </c>
      <c r="E318" s="159" t="s">
        <v>980</v>
      </c>
      <c r="F318" s="170" t="s">
        <v>428</v>
      </c>
      <c r="G318" s="167">
        <v>2</v>
      </c>
      <c r="H318" s="183">
        <v>4281.59</v>
      </c>
      <c r="I318" s="188">
        <f t="shared" si="101"/>
        <v>8563.18</v>
      </c>
      <c r="J318" s="152">
        <f t="shared" si="98"/>
        <v>0.27229999999999999</v>
      </c>
      <c r="K318" s="195">
        <f t="shared" si="102"/>
        <v>5447.46</v>
      </c>
      <c r="L318" s="195">
        <f t="shared" si="103"/>
        <v>10894.92</v>
      </c>
    </row>
    <row r="319" spans="2:12" x14ac:dyDescent="0.25">
      <c r="B319" s="155" t="s">
        <v>110</v>
      </c>
      <c r="C319" s="155" t="s">
        <v>185</v>
      </c>
      <c r="D319" s="169"/>
      <c r="E319" s="155" t="s">
        <v>2039</v>
      </c>
      <c r="F319" s="169"/>
      <c r="G319" s="166"/>
      <c r="H319" s="182" t="s">
        <v>121</v>
      </c>
      <c r="I319" s="182">
        <f>SUBTOTAL(9,I320:I519)</f>
        <v>433852.12000000011</v>
      </c>
      <c r="J319" s="155"/>
      <c r="K319" s="182"/>
      <c r="L319" s="182">
        <f>SUBTOTAL(9,L320:L519)</f>
        <v>551869.65999999957</v>
      </c>
    </row>
    <row r="320" spans="2:12" x14ac:dyDescent="0.25">
      <c r="B320" s="155" t="s">
        <v>981</v>
      </c>
      <c r="C320" s="155" t="s">
        <v>185</v>
      </c>
      <c r="D320" s="169"/>
      <c r="E320" s="155" t="s">
        <v>982</v>
      </c>
      <c r="F320" s="169"/>
      <c r="G320" s="166"/>
      <c r="H320" s="182" t="s">
        <v>121</v>
      </c>
      <c r="I320" s="182">
        <f>SUBTOTAL(9,I321:I455)</f>
        <v>356248.15999999992</v>
      </c>
      <c r="J320" s="155"/>
      <c r="K320" s="182"/>
      <c r="L320" s="182">
        <f>SUBTOTAL(9,L321:L455)</f>
        <v>453163.53999999992</v>
      </c>
    </row>
    <row r="321" spans="2:12" x14ac:dyDescent="0.25">
      <c r="B321" s="155" t="s">
        <v>983</v>
      </c>
      <c r="C321" s="155" t="s">
        <v>185</v>
      </c>
      <c r="D321" s="169"/>
      <c r="E321" s="155" t="s">
        <v>984</v>
      </c>
      <c r="F321" s="169"/>
      <c r="G321" s="166"/>
      <c r="H321" s="182" t="s">
        <v>121</v>
      </c>
      <c r="I321" s="182">
        <f>SUBTOTAL(9,I322:I350)</f>
        <v>43439.64</v>
      </c>
      <c r="J321" s="155"/>
      <c r="K321" s="182"/>
      <c r="L321" s="182">
        <f>SUBTOTAL(9,L322:L350)</f>
        <v>55266.979999999996</v>
      </c>
    </row>
    <row r="322" spans="2:12" x14ac:dyDescent="0.25">
      <c r="B322" s="159" t="s">
        <v>985</v>
      </c>
      <c r="C322" s="159" t="s">
        <v>986</v>
      </c>
      <c r="D322" s="170" t="s">
        <v>229</v>
      </c>
      <c r="E322" s="159" t="s">
        <v>987</v>
      </c>
      <c r="F322" s="170" t="s">
        <v>279</v>
      </c>
      <c r="G322" s="167">
        <v>6</v>
      </c>
      <c r="H322" s="183">
        <v>12.27</v>
      </c>
      <c r="I322" s="188">
        <f t="shared" ref="I322:I384" si="104">TRUNC(G322 * H322, 2)</f>
        <v>73.62</v>
      </c>
      <c r="J322" s="152">
        <f t="shared" ref="J322:J383" si="105">+$L$5</f>
        <v>0.27229999999999999</v>
      </c>
      <c r="K322" s="195">
        <f t="shared" ref="K322:K384" si="106">TRUNC(H322 * (1 + J322), 2)</f>
        <v>15.61</v>
      </c>
      <c r="L322" s="195">
        <f t="shared" ref="L322:L384" si="107">TRUNC(G322 * K322, 2)</f>
        <v>93.66</v>
      </c>
    </row>
    <row r="323" spans="2:12" x14ac:dyDescent="0.25">
      <c r="B323" s="159" t="s">
        <v>988</v>
      </c>
      <c r="C323" s="159" t="s">
        <v>989</v>
      </c>
      <c r="D323" s="170" t="s">
        <v>229</v>
      </c>
      <c r="E323" s="159" t="s">
        <v>990</v>
      </c>
      <c r="F323" s="170" t="s">
        <v>360</v>
      </c>
      <c r="G323" s="167">
        <v>4</v>
      </c>
      <c r="H323" s="183">
        <v>50.18</v>
      </c>
      <c r="I323" s="188">
        <f t="shared" si="104"/>
        <v>200.72</v>
      </c>
      <c r="J323" s="152">
        <f t="shared" si="105"/>
        <v>0.27229999999999999</v>
      </c>
      <c r="K323" s="195">
        <f t="shared" si="106"/>
        <v>63.84</v>
      </c>
      <c r="L323" s="195">
        <f t="shared" si="107"/>
        <v>255.36</v>
      </c>
    </row>
    <row r="324" spans="2:12" x14ac:dyDescent="0.25">
      <c r="B324" s="159" t="s">
        <v>991</v>
      </c>
      <c r="C324" s="159" t="s">
        <v>992</v>
      </c>
      <c r="D324" s="170" t="s">
        <v>229</v>
      </c>
      <c r="E324" s="159" t="s">
        <v>993</v>
      </c>
      <c r="F324" s="170" t="s">
        <v>994</v>
      </c>
      <c r="G324" s="167">
        <v>1</v>
      </c>
      <c r="H324" s="183">
        <v>27.78</v>
      </c>
      <c r="I324" s="188">
        <f t="shared" si="104"/>
        <v>27.78</v>
      </c>
      <c r="J324" s="152">
        <f t="shared" si="105"/>
        <v>0.27229999999999999</v>
      </c>
      <c r="K324" s="195">
        <f t="shared" si="106"/>
        <v>35.340000000000003</v>
      </c>
      <c r="L324" s="195">
        <f t="shared" si="107"/>
        <v>35.340000000000003</v>
      </c>
    </row>
    <row r="325" spans="2:12" x14ac:dyDescent="0.25">
      <c r="B325" s="159" t="s">
        <v>995</v>
      </c>
      <c r="C325" s="159" t="s">
        <v>996</v>
      </c>
      <c r="D325" s="170" t="s">
        <v>229</v>
      </c>
      <c r="E325" s="159" t="s">
        <v>997</v>
      </c>
      <c r="F325" s="170" t="s">
        <v>279</v>
      </c>
      <c r="G325" s="167">
        <v>1</v>
      </c>
      <c r="H325" s="183">
        <v>63.54</v>
      </c>
      <c r="I325" s="188">
        <f t="shared" si="104"/>
        <v>63.54</v>
      </c>
      <c r="J325" s="152">
        <f t="shared" si="105"/>
        <v>0.27229999999999999</v>
      </c>
      <c r="K325" s="195">
        <f t="shared" si="106"/>
        <v>80.84</v>
      </c>
      <c r="L325" s="195">
        <f t="shared" si="107"/>
        <v>80.84</v>
      </c>
    </row>
    <row r="326" spans="2:12" x14ac:dyDescent="0.25">
      <c r="B326" s="159" t="s">
        <v>998</v>
      </c>
      <c r="C326" s="159" t="s">
        <v>999</v>
      </c>
      <c r="D326" s="170" t="s">
        <v>229</v>
      </c>
      <c r="E326" s="159" t="s">
        <v>1000</v>
      </c>
      <c r="F326" s="170" t="s">
        <v>628</v>
      </c>
      <c r="G326" s="167">
        <v>64</v>
      </c>
      <c r="H326" s="183">
        <v>75.319999999999993</v>
      </c>
      <c r="I326" s="188">
        <f t="shared" si="104"/>
        <v>4820.4799999999996</v>
      </c>
      <c r="J326" s="152">
        <f t="shared" si="105"/>
        <v>0.27229999999999999</v>
      </c>
      <c r="K326" s="195">
        <f t="shared" si="106"/>
        <v>95.82</v>
      </c>
      <c r="L326" s="195">
        <f t="shared" si="107"/>
        <v>6132.48</v>
      </c>
    </row>
    <row r="327" spans="2:12" x14ac:dyDescent="0.25">
      <c r="B327" s="159" t="s">
        <v>1001</v>
      </c>
      <c r="C327" s="159" t="s">
        <v>1002</v>
      </c>
      <c r="D327" s="170" t="s">
        <v>229</v>
      </c>
      <c r="E327" s="159" t="s">
        <v>1003</v>
      </c>
      <c r="F327" s="170" t="s">
        <v>628</v>
      </c>
      <c r="G327" s="167">
        <v>16</v>
      </c>
      <c r="H327" s="183">
        <v>36.26</v>
      </c>
      <c r="I327" s="188">
        <f t="shared" si="104"/>
        <v>580.16</v>
      </c>
      <c r="J327" s="152">
        <f t="shared" si="105"/>
        <v>0.27229999999999999</v>
      </c>
      <c r="K327" s="195">
        <f t="shared" si="106"/>
        <v>46.13</v>
      </c>
      <c r="L327" s="195">
        <f t="shared" si="107"/>
        <v>738.08</v>
      </c>
    </row>
    <row r="328" spans="2:12" x14ac:dyDescent="0.25">
      <c r="B328" s="159" t="s">
        <v>1004</v>
      </c>
      <c r="C328" s="159" t="s">
        <v>1005</v>
      </c>
      <c r="D328" s="170" t="s">
        <v>229</v>
      </c>
      <c r="E328" s="159" t="s">
        <v>1006</v>
      </c>
      <c r="F328" s="170" t="s">
        <v>628</v>
      </c>
      <c r="G328" s="167">
        <v>40</v>
      </c>
      <c r="H328" s="183">
        <v>48.17</v>
      </c>
      <c r="I328" s="188">
        <f t="shared" si="104"/>
        <v>1926.8</v>
      </c>
      <c r="J328" s="152">
        <f t="shared" si="105"/>
        <v>0.27229999999999999</v>
      </c>
      <c r="K328" s="195">
        <f t="shared" si="106"/>
        <v>61.28</v>
      </c>
      <c r="L328" s="195">
        <f t="shared" si="107"/>
        <v>2451.1999999999998</v>
      </c>
    </row>
    <row r="329" spans="2:12" ht="25.5" x14ac:dyDescent="0.25">
      <c r="B329" s="159" t="s">
        <v>1007</v>
      </c>
      <c r="C329" s="159" t="s">
        <v>1008</v>
      </c>
      <c r="D329" s="170" t="s">
        <v>294</v>
      </c>
      <c r="E329" s="159" t="s">
        <v>1009</v>
      </c>
      <c r="F329" s="170" t="s">
        <v>268</v>
      </c>
      <c r="G329" s="167">
        <v>5</v>
      </c>
      <c r="H329" s="183">
        <v>26.7</v>
      </c>
      <c r="I329" s="188">
        <f t="shared" si="104"/>
        <v>133.5</v>
      </c>
      <c r="J329" s="152">
        <f t="shared" si="105"/>
        <v>0.27229999999999999</v>
      </c>
      <c r="K329" s="195">
        <f t="shared" si="106"/>
        <v>33.97</v>
      </c>
      <c r="L329" s="195">
        <f t="shared" si="107"/>
        <v>169.85</v>
      </c>
    </row>
    <row r="330" spans="2:12" x14ac:dyDescent="0.25">
      <c r="B330" s="159" t="s">
        <v>1010</v>
      </c>
      <c r="C330" s="159" t="s">
        <v>1011</v>
      </c>
      <c r="D330" s="170" t="s">
        <v>229</v>
      </c>
      <c r="E330" s="159" t="s">
        <v>1012</v>
      </c>
      <c r="F330" s="170" t="s">
        <v>279</v>
      </c>
      <c r="G330" s="167">
        <v>1</v>
      </c>
      <c r="H330" s="183">
        <v>6.56</v>
      </c>
      <c r="I330" s="188">
        <f t="shared" si="104"/>
        <v>6.56</v>
      </c>
      <c r="J330" s="152">
        <f t="shared" si="105"/>
        <v>0.27229999999999999</v>
      </c>
      <c r="K330" s="195">
        <f t="shared" si="106"/>
        <v>8.34</v>
      </c>
      <c r="L330" s="195">
        <f t="shared" si="107"/>
        <v>8.34</v>
      </c>
    </row>
    <row r="331" spans="2:12" x14ac:dyDescent="0.25">
      <c r="B331" s="159" t="s">
        <v>1013</v>
      </c>
      <c r="C331" s="159" t="s">
        <v>1014</v>
      </c>
      <c r="D331" s="170" t="s">
        <v>238</v>
      </c>
      <c r="E331" s="159" t="s">
        <v>1015</v>
      </c>
      <c r="F331" s="170" t="s">
        <v>279</v>
      </c>
      <c r="G331" s="167">
        <v>1</v>
      </c>
      <c r="H331" s="183">
        <v>64.489999999999995</v>
      </c>
      <c r="I331" s="188">
        <f t="shared" si="104"/>
        <v>64.489999999999995</v>
      </c>
      <c r="J331" s="152">
        <f t="shared" si="105"/>
        <v>0.27229999999999999</v>
      </c>
      <c r="K331" s="195">
        <f t="shared" si="106"/>
        <v>82.05</v>
      </c>
      <c r="L331" s="195">
        <f t="shared" si="107"/>
        <v>82.05</v>
      </c>
    </row>
    <row r="332" spans="2:12" x14ac:dyDescent="0.25">
      <c r="B332" s="159" t="s">
        <v>1016</v>
      </c>
      <c r="C332" s="159" t="s">
        <v>1017</v>
      </c>
      <c r="D332" s="170" t="s">
        <v>229</v>
      </c>
      <c r="E332" s="159" t="s">
        <v>1018</v>
      </c>
      <c r="F332" s="170" t="s">
        <v>279</v>
      </c>
      <c r="G332" s="167">
        <v>6</v>
      </c>
      <c r="H332" s="183">
        <v>64.8</v>
      </c>
      <c r="I332" s="188">
        <f t="shared" si="104"/>
        <v>388.8</v>
      </c>
      <c r="J332" s="152">
        <f t="shared" si="105"/>
        <v>0.27229999999999999</v>
      </c>
      <c r="K332" s="195">
        <f t="shared" si="106"/>
        <v>82.44</v>
      </c>
      <c r="L332" s="195">
        <f t="shared" si="107"/>
        <v>494.64</v>
      </c>
    </row>
    <row r="333" spans="2:12" x14ac:dyDescent="0.25">
      <c r="B333" s="159" t="s">
        <v>1019</v>
      </c>
      <c r="C333" s="159" t="s">
        <v>1020</v>
      </c>
      <c r="D333" s="170" t="s">
        <v>229</v>
      </c>
      <c r="E333" s="159" t="s">
        <v>1021</v>
      </c>
      <c r="F333" s="170" t="s">
        <v>279</v>
      </c>
      <c r="G333" s="167">
        <v>5</v>
      </c>
      <c r="H333" s="183">
        <v>29.07</v>
      </c>
      <c r="I333" s="188">
        <f t="shared" si="104"/>
        <v>145.35</v>
      </c>
      <c r="J333" s="152">
        <f t="shared" si="105"/>
        <v>0.27229999999999999</v>
      </c>
      <c r="K333" s="195">
        <f t="shared" si="106"/>
        <v>36.979999999999997</v>
      </c>
      <c r="L333" s="195">
        <f t="shared" si="107"/>
        <v>184.9</v>
      </c>
    </row>
    <row r="334" spans="2:12" x14ac:dyDescent="0.25">
      <c r="B334" s="159" t="s">
        <v>1022</v>
      </c>
      <c r="C334" s="159" t="s">
        <v>1023</v>
      </c>
      <c r="D334" s="170" t="s">
        <v>238</v>
      </c>
      <c r="E334" s="159" t="s">
        <v>1024</v>
      </c>
      <c r="F334" s="170" t="s">
        <v>279</v>
      </c>
      <c r="G334" s="167">
        <v>1</v>
      </c>
      <c r="H334" s="183">
        <v>399.25</v>
      </c>
      <c r="I334" s="188">
        <f t="shared" si="104"/>
        <v>399.25</v>
      </c>
      <c r="J334" s="152">
        <f t="shared" si="105"/>
        <v>0.27229999999999999</v>
      </c>
      <c r="K334" s="195">
        <f t="shared" si="106"/>
        <v>507.96</v>
      </c>
      <c r="L334" s="195">
        <f t="shared" si="107"/>
        <v>507.96</v>
      </c>
    </row>
    <row r="335" spans="2:12" x14ac:dyDescent="0.25">
      <c r="B335" s="159" t="s">
        <v>1025</v>
      </c>
      <c r="C335" s="159" t="s">
        <v>1026</v>
      </c>
      <c r="D335" s="170" t="s">
        <v>462</v>
      </c>
      <c r="E335" s="159" t="s">
        <v>1027</v>
      </c>
      <c r="F335" s="170" t="s">
        <v>279</v>
      </c>
      <c r="G335" s="167">
        <v>3</v>
      </c>
      <c r="H335" s="183">
        <v>284</v>
      </c>
      <c r="I335" s="188">
        <f t="shared" si="104"/>
        <v>852</v>
      </c>
      <c r="J335" s="152">
        <f t="shared" si="105"/>
        <v>0.27229999999999999</v>
      </c>
      <c r="K335" s="195">
        <f t="shared" si="106"/>
        <v>361.33</v>
      </c>
      <c r="L335" s="195">
        <f t="shared" si="107"/>
        <v>1083.99</v>
      </c>
    </row>
    <row r="336" spans="2:12" x14ac:dyDescent="0.25">
      <c r="B336" s="159" t="s">
        <v>1028</v>
      </c>
      <c r="C336" s="159" t="s">
        <v>1029</v>
      </c>
      <c r="D336" s="170" t="s">
        <v>229</v>
      </c>
      <c r="E336" s="159" t="s">
        <v>1030</v>
      </c>
      <c r="F336" s="170" t="s">
        <v>279</v>
      </c>
      <c r="G336" s="167">
        <v>1</v>
      </c>
      <c r="H336" s="183">
        <v>416.18</v>
      </c>
      <c r="I336" s="188">
        <f t="shared" si="104"/>
        <v>416.18</v>
      </c>
      <c r="J336" s="152">
        <f t="shared" si="105"/>
        <v>0.27229999999999999</v>
      </c>
      <c r="K336" s="195">
        <f t="shared" si="106"/>
        <v>529.5</v>
      </c>
      <c r="L336" s="195">
        <f t="shared" si="107"/>
        <v>529.5</v>
      </c>
    </row>
    <row r="337" spans="2:12" ht="25.5" x14ac:dyDescent="0.25">
      <c r="B337" s="159" t="s">
        <v>1031</v>
      </c>
      <c r="C337" s="159" t="s">
        <v>1032</v>
      </c>
      <c r="D337" s="170" t="s">
        <v>426</v>
      </c>
      <c r="E337" s="159" t="s">
        <v>1033</v>
      </c>
      <c r="F337" s="170" t="s">
        <v>428</v>
      </c>
      <c r="G337" s="167">
        <v>3</v>
      </c>
      <c r="H337" s="183">
        <v>223.846</v>
      </c>
      <c r="I337" s="188">
        <f t="shared" si="104"/>
        <v>671.53</v>
      </c>
      <c r="J337" s="152">
        <f t="shared" si="105"/>
        <v>0.27229999999999999</v>
      </c>
      <c r="K337" s="195">
        <f t="shared" si="106"/>
        <v>284.79000000000002</v>
      </c>
      <c r="L337" s="195">
        <f t="shared" si="107"/>
        <v>854.37</v>
      </c>
    </row>
    <row r="338" spans="2:12" x14ac:dyDescent="0.25">
      <c r="B338" s="159" t="s">
        <v>1034</v>
      </c>
      <c r="C338" s="159" t="s">
        <v>1035</v>
      </c>
      <c r="D338" s="170" t="s">
        <v>229</v>
      </c>
      <c r="E338" s="159" t="s">
        <v>1036</v>
      </c>
      <c r="F338" s="170" t="s">
        <v>628</v>
      </c>
      <c r="G338" s="167">
        <v>5</v>
      </c>
      <c r="H338" s="183">
        <v>16.04</v>
      </c>
      <c r="I338" s="188">
        <f t="shared" si="104"/>
        <v>80.2</v>
      </c>
      <c r="J338" s="152">
        <f t="shared" si="105"/>
        <v>0.27229999999999999</v>
      </c>
      <c r="K338" s="195">
        <f t="shared" si="106"/>
        <v>20.399999999999999</v>
      </c>
      <c r="L338" s="195">
        <f t="shared" si="107"/>
        <v>102</v>
      </c>
    </row>
    <row r="339" spans="2:12" ht="38.25" x14ac:dyDescent="0.25">
      <c r="B339" s="159" t="s">
        <v>1037</v>
      </c>
      <c r="C339" s="159" t="s">
        <v>1038</v>
      </c>
      <c r="D339" s="170" t="s">
        <v>434</v>
      </c>
      <c r="E339" s="159" t="s">
        <v>1039</v>
      </c>
      <c r="F339" s="170" t="s">
        <v>628</v>
      </c>
      <c r="G339" s="167">
        <v>4</v>
      </c>
      <c r="H339" s="183">
        <v>7.21</v>
      </c>
      <c r="I339" s="188">
        <f t="shared" si="104"/>
        <v>28.84</v>
      </c>
      <c r="J339" s="152">
        <f t="shared" si="105"/>
        <v>0.27229999999999999</v>
      </c>
      <c r="K339" s="195">
        <f t="shared" si="106"/>
        <v>9.17</v>
      </c>
      <c r="L339" s="195">
        <f t="shared" si="107"/>
        <v>36.68</v>
      </c>
    </row>
    <row r="340" spans="2:12" x14ac:dyDescent="0.25">
      <c r="B340" s="159" t="s">
        <v>1040</v>
      </c>
      <c r="C340" s="159" t="s">
        <v>1041</v>
      </c>
      <c r="D340" s="170" t="s">
        <v>229</v>
      </c>
      <c r="E340" s="159" t="s">
        <v>1042</v>
      </c>
      <c r="F340" s="170" t="s">
        <v>279</v>
      </c>
      <c r="G340" s="167">
        <v>1</v>
      </c>
      <c r="H340" s="183">
        <v>182.23</v>
      </c>
      <c r="I340" s="188">
        <f t="shared" si="104"/>
        <v>182.23</v>
      </c>
      <c r="J340" s="152">
        <f t="shared" si="105"/>
        <v>0.27229999999999999</v>
      </c>
      <c r="K340" s="195">
        <f t="shared" si="106"/>
        <v>231.85</v>
      </c>
      <c r="L340" s="195">
        <f t="shared" si="107"/>
        <v>231.85</v>
      </c>
    </row>
    <row r="341" spans="2:12" x14ac:dyDescent="0.25">
      <c r="B341" s="159" t="s">
        <v>1043</v>
      </c>
      <c r="C341" s="159" t="s">
        <v>1044</v>
      </c>
      <c r="D341" s="170" t="s">
        <v>229</v>
      </c>
      <c r="E341" s="159" t="s">
        <v>1045</v>
      </c>
      <c r="F341" s="170" t="s">
        <v>279</v>
      </c>
      <c r="G341" s="167">
        <v>2</v>
      </c>
      <c r="H341" s="183">
        <v>39.06</v>
      </c>
      <c r="I341" s="188">
        <f t="shared" si="104"/>
        <v>78.12</v>
      </c>
      <c r="J341" s="152">
        <f t="shared" si="105"/>
        <v>0.27229999999999999</v>
      </c>
      <c r="K341" s="195">
        <f t="shared" si="106"/>
        <v>49.69</v>
      </c>
      <c r="L341" s="195">
        <f t="shared" si="107"/>
        <v>99.38</v>
      </c>
    </row>
    <row r="342" spans="2:12" x14ac:dyDescent="0.25">
      <c r="B342" s="159" t="s">
        <v>1046</v>
      </c>
      <c r="C342" s="159" t="s">
        <v>1047</v>
      </c>
      <c r="D342" s="170" t="s">
        <v>229</v>
      </c>
      <c r="E342" s="159" t="s">
        <v>1048</v>
      </c>
      <c r="F342" s="170" t="s">
        <v>268</v>
      </c>
      <c r="G342" s="167">
        <v>6</v>
      </c>
      <c r="H342" s="183">
        <v>28.08</v>
      </c>
      <c r="I342" s="188">
        <f t="shared" si="104"/>
        <v>168.48</v>
      </c>
      <c r="J342" s="152">
        <f t="shared" si="105"/>
        <v>0.27229999999999999</v>
      </c>
      <c r="K342" s="195">
        <f t="shared" si="106"/>
        <v>35.72</v>
      </c>
      <c r="L342" s="195">
        <f t="shared" si="107"/>
        <v>214.32</v>
      </c>
    </row>
    <row r="343" spans="2:12" x14ac:dyDescent="0.25">
      <c r="B343" s="159" t="s">
        <v>1049</v>
      </c>
      <c r="C343" s="159" t="s">
        <v>1050</v>
      </c>
      <c r="D343" s="170" t="s">
        <v>462</v>
      </c>
      <c r="E343" s="159" t="s">
        <v>1051</v>
      </c>
      <c r="F343" s="170" t="s">
        <v>268</v>
      </c>
      <c r="G343" s="167">
        <v>6</v>
      </c>
      <c r="H343" s="183">
        <v>14.6</v>
      </c>
      <c r="I343" s="188">
        <f t="shared" si="104"/>
        <v>87.6</v>
      </c>
      <c r="J343" s="152">
        <f t="shared" si="105"/>
        <v>0.27229999999999999</v>
      </c>
      <c r="K343" s="195">
        <f t="shared" si="106"/>
        <v>18.57</v>
      </c>
      <c r="L343" s="195">
        <f t="shared" si="107"/>
        <v>111.42</v>
      </c>
    </row>
    <row r="344" spans="2:12" x14ac:dyDescent="0.25">
      <c r="B344" s="159" t="s">
        <v>1052</v>
      </c>
      <c r="C344" s="159" t="s">
        <v>1053</v>
      </c>
      <c r="D344" s="170" t="s">
        <v>229</v>
      </c>
      <c r="E344" s="159" t="s">
        <v>1054</v>
      </c>
      <c r="F344" s="170" t="s">
        <v>268</v>
      </c>
      <c r="G344" s="167">
        <v>3</v>
      </c>
      <c r="H344" s="183">
        <v>34.28</v>
      </c>
      <c r="I344" s="188">
        <f t="shared" si="104"/>
        <v>102.84</v>
      </c>
      <c r="J344" s="152">
        <f t="shared" si="105"/>
        <v>0.27229999999999999</v>
      </c>
      <c r="K344" s="195">
        <f t="shared" si="106"/>
        <v>43.61</v>
      </c>
      <c r="L344" s="195">
        <f t="shared" si="107"/>
        <v>130.83000000000001</v>
      </c>
    </row>
    <row r="345" spans="2:12" x14ac:dyDescent="0.25">
      <c r="B345" s="159" t="s">
        <v>1055</v>
      </c>
      <c r="C345" s="159" t="s">
        <v>1056</v>
      </c>
      <c r="D345" s="170" t="s">
        <v>229</v>
      </c>
      <c r="E345" s="159" t="s">
        <v>1057</v>
      </c>
      <c r="F345" s="170" t="s">
        <v>279</v>
      </c>
      <c r="G345" s="167">
        <v>5</v>
      </c>
      <c r="H345" s="183">
        <v>132.94999999999999</v>
      </c>
      <c r="I345" s="188">
        <f t="shared" si="104"/>
        <v>664.75</v>
      </c>
      <c r="J345" s="152">
        <f t="shared" si="105"/>
        <v>0.27229999999999999</v>
      </c>
      <c r="K345" s="195">
        <f t="shared" si="106"/>
        <v>169.15</v>
      </c>
      <c r="L345" s="195">
        <f t="shared" si="107"/>
        <v>845.75</v>
      </c>
    </row>
    <row r="346" spans="2:12" x14ac:dyDescent="0.25">
      <c r="B346" s="159" t="s">
        <v>1058</v>
      </c>
      <c r="C346" s="159" t="s">
        <v>1059</v>
      </c>
      <c r="D346" s="170" t="s">
        <v>229</v>
      </c>
      <c r="E346" s="159" t="s">
        <v>1060</v>
      </c>
      <c r="F346" s="170" t="s">
        <v>268</v>
      </c>
      <c r="G346" s="167">
        <v>6</v>
      </c>
      <c r="H346" s="183">
        <v>102.44</v>
      </c>
      <c r="I346" s="188">
        <f t="shared" si="104"/>
        <v>614.64</v>
      </c>
      <c r="J346" s="152">
        <f t="shared" si="105"/>
        <v>0.27229999999999999</v>
      </c>
      <c r="K346" s="195">
        <f t="shared" si="106"/>
        <v>130.33000000000001</v>
      </c>
      <c r="L346" s="195">
        <f t="shared" si="107"/>
        <v>781.98</v>
      </c>
    </row>
    <row r="347" spans="2:12" ht="25.5" x14ac:dyDescent="0.25">
      <c r="B347" s="159" t="s">
        <v>1061</v>
      </c>
      <c r="C347" s="159" t="s">
        <v>1062</v>
      </c>
      <c r="D347" s="170" t="s">
        <v>229</v>
      </c>
      <c r="E347" s="159" t="s">
        <v>1063</v>
      </c>
      <c r="F347" s="170" t="s">
        <v>279</v>
      </c>
      <c r="G347" s="167">
        <v>3</v>
      </c>
      <c r="H347" s="183">
        <v>271.98</v>
      </c>
      <c r="I347" s="188">
        <f t="shared" si="104"/>
        <v>815.94</v>
      </c>
      <c r="J347" s="152">
        <f t="shared" si="105"/>
        <v>0.27229999999999999</v>
      </c>
      <c r="K347" s="195">
        <f t="shared" si="106"/>
        <v>346.04</v>
      </c>
      <c r="L347" s="195">
        <f t="shared" si="107"/>
        <v>1038.1199999999999</v>
      </c>
    </row>
    <row r="348" spans="2:12" ht="25.5" x14ac:dyDescent="0.25">
      <c r="B348" s="159" t="s">
        <v>1064</v>
      </c>
      <c r="C348" s="159" t="s">
        <v>1065</v>
      </c>
      <c r="D348" s="170" t="s">
        <v>462</v>
      </c>
      <c r="E348" s="159" t="s">
        <v>1066</v>
      </c>
      <c r="F348" s="170" t="s">
        <v>268</v>
      </c>
      <c r="G348" s="167">
        <v>1</v>
      </c>
      <c r="H348" s="183">
        <v>3488.05</v>
      </c>
      <c r="I348" s="188">
        <f t="shared" si="104"/>
        <v>3488.05</v>
      </c>
      <c r="J348" s="152">
        <f t="shared" si="105"/>
        <v>0.27229999999999999</v>
      </c>
      <c r="K348" s="195">
        <f t="shared" si="106"/>
        <v>4437.84</v>
      </c>
      <c r="L348" s="195">
        <f t="shared" si="107"/>
        <v>4437.84</v>
      </c>
    </row>
    <row r="349" spans="2:12" ht="38.25" x14ac:dyDescent="0.25">
      <c r="B349" s="159" t="s">
        <v>1067</v>
      </c>
      <c r="C349" s="159" t="s">
        <v>1068</v>
      </c>
      <c r="D349" s="170" t="s">
        <v>434</v>
      </c>
      <c r="E349" s="159" t="s">
        <v>1069</v>
      </c>
      <c r="F349" s="170" t="s">
        <v>428</v>
      </c>
      <c r="G349" s="167">
        <v>1</v>
      </c>
      <c r="H349" s="183">
        <v>213.19</v>
      </c>
      <c r="I349" s="188">
        <f t="shared" si="104"/>
        <v>213.19</v>
      </c>
      <c r="J349" s="152">
        <f t="shared" si="105"/>
        <v>0.27229999999999999</v>
      </c>
      <c r="K349" s="195">
        <f t="shared" si="106"/>
        <v>271.24</v>
      </c>
      <c r="L349" s="195">
        <f t="shared" si="107"/>
        <v>271.24</v>
      </c>
    </row>
    <row r="350" spans="2:12" x14ac:dyDescent="0.25">
      <c r="B350" s="159" t="s">
        <v>1070</v>
      </c>
      <c r="C350" s="159" t="s">
        <v>1071</v>
      </c>
      <c r="D350" s="170" t="s">
        <v>229</v>
      </c>
      <c r="E350" s="159" t="s">
        <v>1072</v>
      </c>
      <c r="F350" s="170" t="s">
        <v>279</v>
      </c>
      <c r="G350" s="167">
        <v>1</v>
      </c>
      <c r="H350" s="183">
        <v>26144</v>
      </c>
      <c r="I350" s="188">
        <f t="shared" si="104"/>
        <v>26144</v>
      </c>
      <c r="J350" s="152">
        <f t="shared" si="105"/>
        <v>0.27229999999999999</v>
      </c>
      <c r="K350" s="195">
        <f t="shared" si="106"/>
        <v>33263.01</v>
      </c>
      <c r="L350" s="195">
        <f t="shared" si="107"/>
        <v>33263.01</v>
      </c>
    </row>
    <row r="351" spans="2:12" x14ac:dyDescent="0.25">
      <c r="B351" s="155" t="s">
        <v>1073</v>
      </c>
      <c r="C351" s="155" t="s">
        <v>185</v>
      </c>
      <c r="D351" s="169"/>
      <c r="E351" s="155" t="s">
        <v>1074</v>
      </c>
      <c r="F351" s="169"/>
      <c r="G351" s="166">
        <v>1</v>
      </c>
      <c r="H351" s="182" t="s">
        <v>121</v>
      </c>
      <c r="I351" s="182">
        <f>SUBTOTAL(9,I352:I443)</f>
        <v>288842.08999999997</v>
      </c>
      <c r="J351" s="155"/>
      <c r="K351" s="182"/>
      <c r="L351" s="182">
        <f>SUBTOTAL(9,L352:L443)</f>
        <v>367405.35</v>
      </c>
    </row>
    <row r="352" spans="2:12" x14ac:dyDescent="0.25">
      <c r="B352" s="159" t="s">
        <v>1075</v>
      </c>
      <c r="C352" s="159" t="s">
        <v>1076</v>
      </c>
      <c r="D352" s="170" t="s">
        <v>229</v>
      </c>
      <c r="E352" s="159" t="s">
        <v>1077</v>
      </c>
      <c r="F352" s="170" t="s">
        <v>628</v>
      </c>
      <c r="G352" s="167">
        <v>46</v>
      </c>
      <c r="H352" s="183">
        <v>42.51</v>
      </c>
      <c r="I352" s="188">
        <f t="shared" si="104"/>
        <v>1955.46</v>
      </c>
      <c r="J352" s="152">
        <f t="shared" si="105"/>
        <v>0.27229999999999999</v>
      </c>
      <c r="K352" s="195">
        <f t="shared" si="106"/>
        <v>54.08</v>
      </c>
      <c r="L352" s="195">
        <f t="shared" si="107"/>
        <v>2487.6799999999998</v>
      </c>
    </row>
    <row r="353" spans="2:12" x14ac:dyDescent="0.25">
      <c r="B353" s="159" t="s">
        <v>1078</v>
      </c>
      <c r="C353" s="159" t="s">
        <v>1079</v>
      </c>
      <c r="D353" s="170" t="s">
        <v>229</v>
      </c>
      <c r="E353" s="159" t="s">
        <v>1080</v>
      </c>
      <c r="F353" s="170" t="s">
        <v>628</v>
      </c>
      <c r="G353" s="167">
        <v>4</v>
      </c>
      <c r="H353" s="183">
        <v>75.09</v>
      </c>
      <c r="I353" s="188">
        <f t="shared" si="104"/>
        <v>300.36</v>
      </c>
      <c r="J353" s="152">
        <f t="shared" si="105"/>
        <v>0.27229999999999999</v>
      </c>
      <c r="K353" s="195">
        <f t="shared" si="106"/>
        <v>95.53</v>
      </c>
      <c r="L353" s="195">
        <f t="shared" si="107"/>
        <v>382.12</v>
      </c>
    </row>
    <row r="354" spans="2:12" ht="38.25" x14ac:dyDescent="0.25">
      <c r="B354" s="159" t="s">
        <v>1081</v>
      </c>
      <c r="C354" s="159" t="s">
        <v>1038</v>
      </c>
      <c r="D354" s="170" t="s">
        <v>434</v>
      </c>
      <c r="E354" s="159" t="s">
        <v>1039</v>
      </c>
      <c r="F354" s="170" t="s">
        <v>628</v>
      </c>
      <c r="G354" s="167">
        <v>0.1</v>
      </c>
      <c r="H354" s="183">
        <v>7.21</v>
      </c>
      <c r="I354" s="188">
        <f t="shared" si="104"/>
        <v>0.72</v>
      </c>
      <c r="J354" s="152">
        <f t="shared" si="105"/>
        <v>0.27229999999999999</v>
      </c>
      <c r="K354" s="195">
        <f t="shared" si="106"/>
        <v>9.17</v>
      </c>
      <c r="L354" s="195">
        <f t="shared" si="107"/>
        <v>0.91</v>
      </c>
    </row>
    <row r="355" spans="2:12" ht="38.25" x14ac:dyDescent="0.25">
      <c r="B355" s="159" t="s">
        <v>1082</v>
      </c>
      <c r="C355" s="159" t="s">
        <v>1083</v>
      </c>
      <c r="D355" s="170" t="s">
        <v>434</v>
      </c>
      <c r="E355" s="159" t="s">
        <v>1084</v>
      </c>
      <c r="F355" s="170" t="s">
        <v>628</v>
      </c>
      <c r="G355" s="167">
        <v>78.599999999999994</v>
      </c>
      <c r="H355" s="183">
        <v>14.78</v>
      </c>
      <c r="I355" s="188">
        <f t="shared" si="104"/>
        <v>1161.7</v>
      </c>
      <c r="J355" s="152">
        <f t="shared" si="105"/>
        <v>0.27229999999999999</v>
      </c>
      <c r="K355" s="195">
        <f t="shared" si="106"/>
        <v>18.8</v>
      </c>
      <c r="L355" s="195">
        <f t="shared" si="107"/>
        <v>1477.68</v>
      </c>
    </row>
    <row r="356" spans="2:12" ht="38.25" x14ac:dyDescent="0.25">
      <c r="B356" s="159" t="s">
        <v>1085</v>
      </c>
      <c r="C356" s="159" t="s">
        <v>1086</v>
      </c>
      <c r="D356" s="170" t="s">
        <v>434</v>
      </c>
      <c r="E356" s="159" t="s">
        <v>1087</v>
      </c>
      <c r="F356" s="170" t="s">
        <v>628</v>
      </c>
      <c r="G356" s="167">
        <v>23.3</v>
      </c>
      <c r="H356" s="183">
        <v>8.81</v>
      </c>
      <c r="I356" s="188">
        <f t="shared" si="104"/>
        <v>205.27</v>
      </c>
      <c r="J356" s="152">
        <f t="shared" si="105"/>
        <v>0.27229999999999999</v>
      </c>
      <c r="K356" s="195">
        <f t="shared" si="106"/>
        <v>11.2</v>
      </c>
      <c r="L356" s="195">
        <f t="shared" si="107"/>
        <v>260.95999999999998</v>
      </c>
    </row>
    <row r="357" spans="2:12" ht="38.25" x14ac:dyDescent="0.25">
      <c r="B357" s="159" t="s">
        <v>1088</v>
      </c>
      <c r="C357" s="159" t="s">
        <v>1089</v>
      </c>
      <c r="D357" s="170" t="s">
        <v>434</v>
      </c>
      <c r="E357" s="159" t="s">
        <v>1090</v>
      </c>
      <c r="F357" s="170" t="s">
        <v>628</v>
      </c>
      <c r="G357" s="167">
        <v>27.7</v>
      </c>
      <c r="H357" s="183">
        <v>12.99</v>
      </c>
      <c r="I357" s="188">
        <f t="shared" si="104"/>
        <v>359.82</v>
      </c>
      <c r="J357" s="152">
        <f t="shared" si="105"/>
        <v>0.27229999999999999</v>
      </c>
      <c r="K357" s="195">
        <f t="shared" si="106"/>
        <v>16.52</v>
      </c>
      <c r="L357" s="195">
        <f t="shared" si="107"/>
        <v>457.6</v>
      </c>
    </row>
    <row r="358" spans="2:12" ht="38.25" x14ac:dyDescent="0.25">
      <c r="B358" s="159" t="s">
        <v>1091</v>
      </c>
      <c r="C358" s="159" t="s">
        <v>1092</v>
      </c>
      <c r="D358" s="170" t="s">
        <v>434</v>
      </c>
      <c r="E358" s="159" t="s">
        <v>1093</v>
      </c>
      <c r="F358" s="170" t="s">
        <v>628</v>
      </c>
      <c r="G358" s="167">
        <v>120</v>
      </c>
      <c r="H358" s="183">
        <v>13.57</v>
      </c>
      <c r="I358" s="188">
        <f t="shared" si="104"/>
        <v>1628.4</v>
      </c>
      <c r="J358" s="152">
        <f t="shared" si="105"/>
        <v>0.27229999999999999</v>
      </c>
      <c r="K358" s="195">
        <f t="shared" si="106"/>
        <v>17.260000000000002</v>
      </c>
      <c r="L358" s="195">
        <f t="shared" si="107"/>
        <v>2071.1999999999998</v>
      </c>
    </row>
    <row r="359" spans="2:12" ht="38.25" x14ac:dyDescent="0.25">
      <c r="B359" s="159" t="s">
        <v>1094</v>
      </c>
      <c r="C359" s="159" t="s">
        <v>1095</v>
      </c>
      <c r="D359" s="170" t="s">
        <v>434</v>
      </c>
      <c r="E359" s="159" t="s">
        <v>1096</v>
      </c>
      <c r="F359" s="170" t="s">
        <v>628</v>
      </c>
      <c r="G359" s="167">
        <v>209.9</v>
      </c>
      <c r="H359" s="183">
        <v>17.09</v>
      </c>
      <c r="I359" s="188">
        <f t="shared" si="104"/>
        <v>3587.19</v>
      </c>
      <c r="J359" s="152">
        <f t="shared" si="105"/>
        <v>0.27229999999999999</v>
      </c>
      <c r="K359" s="195">
        <f t="shared" si="106"/>
        <v>21.74</v>
      </c>
      <c r="L359" s="195">
        <f t="shared" si="107"/>
        <v>4563.22</v>
      </c>
    </row>
    <row r="360" spans="2:12" x14ac:dyDescent="0.25">
      <c r="B360" s="159" t="s">
        <v>1097</v>
      </c>
      <c r="C360" s="159" t="s">
        <v>1098</v>
      </c>
      <c r="D360" s="170" t="s">
        <v>229</v>
      </c>
      <c r="E360" s="159" t="s">
        <v>1099</v>
      </c>
      <c r="F360" s="170" t="s">
        <v>628</v>
      </c>
      <c r="G360" s="167">
        <v>479.4</v>
      </c>
      <c r="H360" s="183">
        <v>11.64</v>
      </c>
      <c r="I360" s="188">
        <f t="shared" si="104"/>
        <v>5580.21</v>
      </c>
      <c r="J360" s="152">
        <f t="shared" si="105"/>
        <v>0.27229999999999999</v>
      </c>
      <c r="K360" s="195">
        <f t="shared" si="106"/>
        <v>14.8</v>
      </c>
      <c r="L360" s="195">
        <f t="shared" si="107"/>
        <v>7095.12</v>
      </c>
    </row>
    <row r="361" spans="2:12" x14ac:dyDescent="0.25">
      <c r="B361" s="159" t="s">
        <v>1100</v>
      </c>
      <c r="C361" s="159" t="s">
        <v>1101</v>
      </c>
      <c r="D361" s="170" t="s">
        <v>229</v>
      </c>
      <c r="E361" s="159" t="s">
        <v>1102</v>
      </c>
      <c r="F361" s="170" t="s">
        <v>628</v>
      </c>
      <c r="G361" s="167">
        <v>2</v>
      </c>
      <c r="H361" s="183">
        <v>10.210000000000001</v>
      </c>
      <c r="I361" s="188">
        <f t="shared" si="104"/>
        <v>20.420000000000002</v>
      </c>
      <c r="J361" s="152">
        <f t="shared" si="105"/>
        <v>0.27229999999999999</v>
      </c>
      <c r="K361" s="195">
        <f t="shared" si="106"/>
        <v>12.99</v>
      </c>
      <c r="L361" s="195">
        <f t="shared" si="107"/>
        <v>25.98</v>
      </c>
    </row>
    <row r="362" spans="2:12" x14ac:dyDescent="0.25">
      <c r="B362" s="159" t="s">
        <v>1103</v>
      </c>
      <c r="C362" s="159" t="s">
        <v>1035</v>
      </c>
      <c r="D362" s="170" t="s">
        <v>229</v>
      </c>
      <c r="E362" s="159" t="s">
        <v>1036</v>
      </c>
      <c r="F362" s="170" t="s">
        <v>628</v>
      </c>
      <c r="G362" s="167">
        <v>24.3</v>
      </c>
      <c r="H362" s="183">
        <v>16.04</v>
      </c>
      <c r="I362" s="188">
        <f t="shared" si="104"/>
        <v>389.77</v>
      </c>
      <c r="J362" s="152">
        <f t="shared" si="105"/>
        <v>0.27229999999999999</v>
      </c>
      <c r="K362" s="195">
        <f t="shared" si="106"/>
        <v>20.399999999999999</v>
      </c>
      <c r="L362" s="195">
        <f t="shared" si="107"/>
        <v>495.72</v>
      </c>
    </row>
    <row r="363" spans="2:12" x14ac:dyDescent="0.25">
      <c r="B363" s="159" t="s">
        <v>1104</v>
      </c>
      <c r="C363" s="159" t="s">
        <v>1105</v>
      </c>
      <c r="D363" s="170" t="s">
        <v>229</v>
      </c>
      <c r="E363" s="159" t="s">
        <v>1106</v>
      </c>
      <c r="F363" s="170" t="s">
        <v>628</v>
      </c>
      <c r="G363" s="167">
        <v>8.4</v>
      </c>
      <c r="H363" s="183">
        <v>27.18</v>
      </c>
      <c r="I363" s="188">
        <f t="shared" si="104"/>
        <v>228.31</v>
      </c>
      <c r="J363" s="152">
        <f t="shared" si="105"/>
        <v>0.27229999999999999</v>
      </c>
      <c r="K363" s="195">
        <f t="shared" si="106"/>
        <v>34.58</v>
      </c>
      <c r="L363" s="195">
        <f t="shared" si="107"/>
        <v>290.47000000000003</v>
      </c>
    </row>
    <row r="364" spans="2:12" x14ac:dyDescent="0.25">
      <c r="B364" s="159" t="s">
        <v>1107</v>
      </c>
      <c r="C364" s="159" t="s">
        <v>1108</v>
      </c>
      <c r="D364" s="170" t="s">
        <v>229</v>
      </c>
      <c r="E364" s="159" t="s">
        <v>1109</v>
      </c>
      <c r="F364" s="170" t="s">
        <v>628</v>
      </c>
      <c r="G364" s="167">
        <v>2.2000000000000002</v>
      </c>
      <c r="H364" s="183">
        <v>35.07</v>
      </c>
      <c r="I364" s="188">
        <f t="shared" si="104"/>
        <v>77.150000000000006</v>
      </c>
      <c r="J364" s="152">
        <f t="shared" si="105"/>
        <v>0.27229999999999999</v>
      </c>
      <c r="K364" s="195">
        <f t="shared" si="106"/>
        <v>44.61</v>
      </c>
      <c r="L364" s="195">
        <f t="shared" si="107"/>
        <v>98.14</v>
      </c>
    </row>
    <row r="365" spans="2:12" x14ac:dyDescent="0.25">
      <c r="B365" s="159" t="s">
        <v>1110</v>
      </c>
      <c r="C365" s="159" t="s">
        <v>1111</v>
      </c>
      <c r="D365" s="170" t="s">
        <v>229</v>
      </c>
      <c r="E365" s="159" t="s">
        <v>1112</v>
      </c>
      <c r="F365" s="170" t="s">
        <v>628</v>
      </c>
      <c r="G365" s="167">
        <v>5.8</v>
      </c>
      <c r="H365" s="183">
        <v>62.23</v>
      </c>
      <c r="I365" s="188">
        <f t="shared" si="104"/>
        <v>360.93</v>
      </c>
      <c r="J365" s="152">
        <f t="shared" si="105"/>
        <v>0.27229999999999999</v>
      </c>
      <c r="K365" s="195">
        <f t="shared" si="106"/>
        <v>79.17</v>
      </c>
      <c r="L365" s="195">
        <f t="shared" si="107"/>
        <v>459.18</v>
      </c>
    </row>
    <row r="366" spans="2:12" ht="25.5" x14ac:dyDescent="0.25">
      <c r="B366" s="159" t="s">
        <v>1113</v>
      </c>
      <c r="C366" s="159" t="s">
        <v>1114</v>
      </c>
      <c r="D366" s="170" t="s">
        <v>462</v>
      </c>
      <c r="E366" s="159" t="s">
        <v>1115</v>
      </c>
      <c r="F366" s="170" t="s">
        <v>292</v>
      </c>
      <c r="G366" s="167">
        <v>70.7</v>
      </c>
      <c r="H366" s="183">
        <v>26.95</v>
      </c>
      <c r="I366" s="188">
        <f t="shared" si="104"/>
        <v>1905.36</v>
      </c>
      <c r="J366" s="152">
        <f t="shared" si="105"/>
        <v>0.27229999999999999</v>
      </c>
      <c r="K366" s="195">
        <f t="shared" si="106"/>
        <v>34.28</v>
      </c>
      <c r="L366" s="195">
        <f t="shared" si="107"/>
        <v>2423.59</v>
      </c>
    </row>
    <row r="367" spans="2:12" ht="25.5" x14ac:dyDescent="0.25">
      <c r="B367" s="159" t="s">
        <v>1116</v>
      </c>
      <c r="C367" s="159" t="s">
        <v>1117</v>
      </c>
      <c r="D367" s="170" t="s">
        <v>294</v>
      </c>
      <c r="E367" s="159" t="s">
        <v>1118</v>
      </c>
      <c r="F367" s="170" t="s">
        <v>292</v>
      </c>
      <c r="G367" s="167">
        <v>63.6</v>
      </c>
      <c r="H367" s="183">
        <v>75.86</v>
      </c>
      <c r="I367" s="188">
        <f t="shared" si="104"/>
        <v>4824.6899999999996</v>
      </c>
      <c r="J367" s="152">
        <f t="shared" si="105"/>
        <v>0.27229999999999999</v>
      </c>
      <c r="K367" s="195">
        <f t="shared" si="106"/>
        <v>96.51</v>
      </c>
      <c r="L367" s="195">
        <f t="shared" si="107"/>
        <v>6138.03</v>
      </c>
    </row>
    <row r="368" spans="2:12" ht="25.5" x14ac:dyDescent="0.25">
      <c r="B368" s="159" t="s">
        <v>1119</v>
      </c>
      <c r="C368" s="159" t="s">
        <v>1120</v>
      </c>
      <c r="D368" s="170" t="s">
        <v>294</v>
      </c>
      <c r="E368" s="159" t="s">
        <v>1121</v>
      </c>
      <c r="F368" s="170" t="s">
        <v>292</v>
      </c>
      <c r="G368" s="167">
        <v>10.7</v>
      </c>
      <c r="H368" s="183">
        <v>105.58</v>
      </c>
      <c r="I368" s="188">
        <f t="shared" si="104"/>
        <v>1129.7</v>
      </c>
      <c r="J368" s="152">
        <f t="shared" si="105"/>
        <v>0.27229999999999999</v>
      </c>
      <c r="K368" s="195">
        <f t="shared" si="106"/>
        <v>134.32</v>
      </c>
      <c r="L368" s="195">
        <f t="shared" si="107"/>
        <v>1437.22</v>
      </c>
    </row>
    <row r="369" spans="2:12" x14ac:dyDescent="0.25">
      <c r="B369" s="159" t="s">
        <v>1122</v>
      </c>
      <c r="C369" s="159" t="s">
        <v>1123</v>
      </c>
      <c r="D369" s="170" t="s">
        <v>229</v>
      </c>
      <c r="E369" s="159" t="s">
        <v>1124</v>
      </c>
      <c r="F369" s="170" t="s">
        <v>292</v>
      </c>
      <c r="G369" s="167">
        <v>5332.5</v>
      </c>
      <c r="H369" s="183">
        <v>4.7699999999999996</v>
      </c>
      <c r="I369" s="188">
        <f t="shared" si="104"/>
        <v>25436.02</v>
      </c>
      <c r="J369" s="152">
        <f t="shared" si="105"/>
        <v>0.27229999999999999</v>
      </c>
      <c r="K369" s="195">
        <f t="shared" si="106"/>
        <v>6.06</v>
      </c>
      <c r="L369" s="195">
        <f t="shared" si="107"/>
        <v>32314.95</v>
      </c>
    </row>
    <row r="370" spans="2:12" x14ac:dyDescent="0.25">
      <c r="B370" s="159" t="s">
        <v>1125</v>
      </c>
      <c r="C370" s="159" t="s">
        <v>1126</v>
      </c>
      <c r="D370" s="170" t="s">
        <v>229</v>
      </c>
      <c r="E370" s="159" t="s">
        <v>1127</v>
      </c>
      <c r="F370" s="170" t="s">
        <v>292</v>
      </c>
      <c r="G370" s="167">
        <v>120.9</v>
      </c>
      <c r="H370" s="183">
        <v>6.2</v>
      </c>
      <c r="I370" s="188">
        <f t="shared" si="104"/>
        <v>749.58</v>
      </c>
      <c r="J370" s="152">
        <f t="shared" si="105"/>
        <v>0.27229999999999999</v>
      </c>
      <c r="K370" s="195">
        <f t="shared" si="106"/>
        <v>7.88</v>
      </c>
      <c r="L370" s="195">
        <f t="shared" si="107"/>
        <v>952.69</v>
      </c>
    </row>
    <row r="371" spans="2:12" x14ac:dyDescent="0.25">
      <c r="B371" s="159" t="s">
        <v>1128</v>
      </c>
      <c r="C371" s="159" t="s">
        <v>1129</v>
      </c>
      <c r="D371" s="170" t="s">
        <v>229</v>
      </c>
      <c r="E371" s="159" t="s">
        <v>1130</v>
      </c>
      <c r="F371" s="170" t="s">
        <v>292</v>
      </c>
      <c r="G371" s="167">
        <v>513.4</v>
      </c>
      <c r="H371" s="183">
        <v>7.69</v>
      </c>
      <c r="I371" s="188">
        <f t="shared" si="104"/>
        <v>3948.04</v>
      </c>
      <c r="J371" s="152">
        <f t="shared" si="105"/>
        <v>0.27229999999999999</v>
      </c>
      <c r="K371" s="195">
        <f t="shared" si="106"/>
        <v>9.7799999999999994</v>
      </c>
      <c r="L371" s="195">
        <f t="shared" si="107"/>
        <v>5021.05</v>
      </c>
    </row>
    <row r="372" spans="2:12" x14ac:dyDescent="0.25">
      <c r="B372" s="159" t="s">
        <v>1131</v>
      </c>
      <c r="C372" s="159" t="s">
        <v>1132</v>
      </c>
      <c r="D372" s="170" t="s">
        <v>229</v>
      </c>
      <c r="E372" s="159" t="s">
        <v>1133</v>
      </c>
      <c r="F372" s="170" t="s">
        <v>628</v>
      </c>
      <c r="G372" s="167">
        <v>125.7</v>
      </c>
      <c r="H372" s="183">
        <v>12.06</v>
      </c>
      <c r="I372" s="188">
        <f t="shared" si="104"/>
        <v>1515.94</v>
      </c>
      <c r="J372" s="152">
        <f t="shared" si="105"/>
        <v>0.27229999999999999</v>
      </c>
      <c r="K372" s="195">
        <f t="shared" si="106"/>
        <v>15.34</v>
      </c>
      <c r="L372" s="195">
        <f t="shared" si="107"/>
        <v>1928.23</v>
      </c>
    </row>
    <row r="373" spans="2:12" x14ac:dyDescent="0.25">
      <c r="B373" s="159" t="s">
        <v>1134</v>
      </c>
      <c r="C373" s="159" t="s">
        <v>1135</v>
      </c>
      <c r="D373" s="170" t="s">
        <v>229</v>
      </c>
      <c r="E373" s="159" t="s">
        <v>1136</v>
      </c>
      <c r="F373" s="170" t="s">
        <v>628</v>
      </c>
      <c r="G373" s="167">
        <v>67</v>
      </c>
      <c r="H373" s="183">
        <v>6.6</v>
      </c>
      <c r="I373" s="188">
        <f t="shared" si="104"/>
        <v>442.2</v>
      </c>
      <c r="J373" s="152">
        <f t="shared" si="105"/>
        <v>0.27229999999999999</v>
      </c>
      <c r="K373" s="195">
        <f t="shared" si="106"/>
        <v>8.39</v>
      </c>
      <c r="L373" s="195">
        <f t="shared" si="107"/>
        <v>562.13</v>
      </c>
    </row>
    <row r="374" spans="2:12" x14ac:dyDescent="0.25">
      <c r="B374" s="159" t="s">
        <v>1137</v>
      </c>
      <c r="C374" s="159" t="s">
        <v>1138</v>
      </c>
      <c r="D374" s="170" t="s">
        <v>229</v>
      </c>
      <c r="E374" s="159" t="s">
        <v>1139</v>
      </c>
      <c r="F374" s="170" t="s">
        <v>628</v>
      </c>
      <c r="G374" s="167">
        <v>192.4</v>
      </c>
      <c r="H374" s="183">
        <v>7.6</v>
      </c>
      <c r="I374" s="188">
        <f t="shared" si="104"/>
        <v>1462.24</v>
      </c>
      <c r="J374" s="152">
        <f t="shared" si="105"/>
        <v>0.27229999999999999</v>
      </c>
      <c r="K374" s="195">
        <f t="shared" si="106"/>
        <v>9.66</v>
      </c>
      <c r="L374" s="195">
        <f t="shared" si="107"/>
        <v>1858.58</v>
      </c>
    </row>
    <row r="375" spans="2:12" x14ac:dyDescent="0.25">
      <c r="B375" s="159" t="s">
        <v>1140</v>
      </c>
      <c r="C375" s="159" t="s">
        <v>1141</v>
      </c>
      <c r="D375" s="170" t="s">
        <v>229</v>
      </c>
      <c r="E375" s="159" t="s">
        <v>1142</v>
      </c>
      <c r="F375" s="170" t="s">
        <v>628</v>
      </c>
      <c r="G375" s="167">
        <v>0.4</v>
      </c>
      <c r="H375" s="183">
        <v>12.04</v>
      </c>
      <c r="I375" s="188">
        <f t="shared" si="104"/>
        <v>4.8099999999999996</v>
      </c>
      <c r="J375" s="152">
        <f t="shared" si="105"/>
        <v>0.27229999999999999</v>
      </c>
      <c r="K375" s="195">
        <f t="shared" si="106"/>
        <v>15.31</v>
      </c>
      <c r="L375" s="195">
        <f t="shared" si="107"/>
        <v>6.12</v>
      </c>
    </row>
    <row r="376" spans="2:12" x14ac:dyDescent="0.25">
      <c r="B376" s="159" t="s">
        <v>1143</v>
      </c>
      <c r="C376" s="159" t="s">
        <v>1144</v>
      </c>
      <c r="D376" s="170" t="s">
        <v>229</v>
      </c>
      <c r="E376" s="159" t="s">
        <v>1145</v>
      </c>
      <c r="F376" s="170" t="s">
        <v>628</v>
      </c>
      <c r="G376" s="167">
        <v>14.9</v>
      </c>
      <c r="H376" s="183">
        <v>25.39</v>
      </c>
      <c r="I376" s="188">
        <f t="shared" si="104"/>
        <v>378.31</v>
      </c>
      <c r="J376" s="152">
        <f t="shared" si="105"/>
        <v>0.27229999999999999</v>
      </c>
      <c r="K376" s="195">
        <f t="shared" si="106"/>
        <v>32.299999999999997</v>
      </c>
      <c r="L376" s="195">
        <f t="shared" si="107"/>
        <v>481.27</v>
      </c>
    </row>
    <row r="377" spans="2:12" x14ac:dyDescent="0.25">
      <c r="B377" s="159" t="s">
        <v>1146</v>
      </c>
      <c r="C377" s="159" t="s">
        <v>1002</v>
      </c>
      <c r="D377" s="170" t="s">
        <v>229</v>
      </c>
      <c r="E377" s="159" t="s">
        <v>1003</v>
      </c>
      <c r="F377" s="170" t="s">
        <v>628</v>
      </c>
      <c r="G377" s="167">
        <v>41</v>
      </c>
      <c r="H377" s="183">
        <v>36.26</v>
      </c>
      <c r="I377" s="188">
        <f t="shared" si="104"/>
        <v>1486.66</v>
      </c>
      <c r="J377" s="152">
        <f t="shared" si="105"/>
        <v>0.27229999999999999</v>
      </c>
      <c r="K377" s="195">
        <f t="shared" si="106"/>
        <v>46.13</v>
      </c>
      <c r="L377" s="195">
        <f t="shared" si="107"/>
        <v>1891.33</v>
      </c>
    </row>
    <row r="378" spans="2:12" x14ac:dyDescent="0.25">
      <c r="B378" s="159" t="s">
        <v>1147</v>
      </c>
      <c r="C378" s="159" t="s">
        <v>1148</v>
      </c>
      <c r="D378" s="170" t="s">
        <v>229</v>
      </c>
      <c r="E378" s="159" t="s">
        <v>1149</v>
      </c>
      <c r="F378" s="170" t="s">
        <v>628</v>
      </c>
      <c r="G378" s="167">
        <v>55.7</v>
      </c>
      <c r="H378" s="183">
        <v>54.58</v>
      </c>
      <c r="I378" s="188">
        <f t="shared" si="104"/>
        <v>3040.1</v>
      </c>
      <c r="J378" s="152">
        <f t="shared" si="105"/>
        <v>0.27229999999999999</v>
      </c>
      <c r="K378" s="195">
        <f t="shared" si="106"/>
        <v>69.44</v>
      </c>
      <c r="L378" s="195">
        <f t="shared" si="107"/>
        <v>3867.8</v>
      </c>
    </row>
    <row r="379" spans="2:12" x14ac:dyDescent="0.25">
      <c r="B379" s="159" t="s">
        <v>1150</v>
      </c>
      <c r="C379" s="159" t="s">
        <v>999</v>
      </c>
      <c r="D379" s="170" t="s">
        <v>229</v>
      </c>
      <c r="E379" s="159" t="s">
        <v>1000</v>
      </c>
      <c r="F379" s="170" t="s">
        <v>628</v>
      </c>
      <c r="G379" s="167">
        <v>164.1</v>
      </c>
      <c r="H379" s="183">
        <v>75.319999999999993</v>
      </c>
      <c r="I379" s="188">
        <f t="shared" si="104"/>
        <v>12360.01</v>
      </c>
      <c r="J379" s="152">
        <f t="shared" si="105"/>
        <v>0.27229999999999999</v>
      </c>
      <c r="K379" s="195">
        <f t="shared" si="106"/>
        <v>95.82</v>
      </c>
      <c r="L379" s="195">
        <f t="shared" si="107"/>
        <v>15724.06</v>
      </c>
    </row>
    <row r="380" spans="2:12" ht="38.25" x14ac:dyDescent="0.25">
      <c r="B380" s="159" t="s">
        <v>1151</v>
      </c>
      <c r="C380" s="159" t="s">
        <v>1152</v>
      </c>
      <c r="D380" s="170" t="s">
        <v>667</v>
      </c>
      <c r="E380" s="159" t="s">
        <v>1153</v>
      </c>
      <c r="F380" s="170" t="s">
        <v>268</v>
      </c>
      <c r="G380" s="167">
        <v>1</v>
      </c>
      <c r="H380" s="183">
        <v>510.2</v>
      </c>
      <c r="I380" s="188">
        <f t="shared" si="104"/>
        <v>510.2</v>
      </c>
      <c r="J380" s="152">
        <f t="shared" si="105"/>
        <v>0.27229999999999999</v>
      </c>
      <c r="K380" s="195">
        <f t="shared" si="106"/>
        <v>649.12</v>
      </c>
      <c r="L380" s="195">
        <f t="shared" si="107"/>
        <v>649.12</v>
      </c>
    </row>
    <row r="381" spans="2:12" ht="25.5" x14ac:dyDescent="0.25">
      <c r="B381" s="159" t="s">
        <v>1154</v>
      </c>
      <c r="C381" s="159" t="s">
        <v>1155</v>
      </c>
      <c r="D381" s="170" t="s">
        <v>1156</v>
      </c>
      <c r="E381" s="159" t="s">
        <v>1157</v>
      </c>
      <c r="F381" s="170" t="s">
        <v>268</v>
      </c>
      <c r="G381" s="167">
        <v>1</v>
      </c>
      <c r="H381" s="183">
        <v>1299.8616</v>
      </c>
      <c r="I381" s="188">
        <f t="shared" si="104"/>
        <v>1299.8599999999999</v>
      </c>
      <c r="J381" s="152">
        <f t="shared" si="105"/>
        <v>0.27229999999999999</v>
      </c>
      <c r="K381" s="195">
        <f t="shared" si="106"/>
        <v>1653.81</v>
      </c>
      <c r="L381" s="195">
        <f t="shared" si="107"/>
        <v>1653.81</v>
      </c>
    </row>
    <row r="382" spans="2:12" x14ac:dyDescent="0.25">
      <c r="B382" s="159" t="s">
        <v>1158</v>
      </c>
      <c r="C382" s="159" t="s">
        <v>1159</v>
      </c>
      <c r="D382" s="170" t="s">
        <v>229</v>
      </c>
      <c r="E382" s="159" t="s">
        <v>1160</v>
      </c>
      <c r="F382" s="170" t="s">
        <v>279</v>
      </c>
      <c r="G382" s="167">
        <v>1</v>
      </c>
      <c r="H382" s="183">
        <v>144.5</v>
      </c>
      <c r="I382" s="188">
        <f t="shared" si="104"/>
        <v>144.5</v>
      </c>
      <c r="J382" s="152">
        <f t="shared" si="105"/>
        <v>0.27229999999999999</v>
      </c>
      <c r="K382" s="195">
        <f t="shared" si="106"/>
        <v>183.84</v>
      </c>
      <c r="L382" s="195">
        <f t="shared" si="107"/>
        <v>183.84</v>
      </c>
    </row>
    <row r="383" spans="2:12" ht="38.25" x14ac:dyDescent="0.25">
      <c r="B383" s="159" t="s">
        <v>1161</v>
      </c>
      <c r="C383" s="159" t="s">
        <v>1162</v>
      </c>
      <c r="D383" s="170" t="s">
        <v>1163</v>
      </c>
      <c r="E383" s="159" t="s">
        <v>1164</v>
      </c>
      <c r="F383" s="170" t="s">
        <v>428</v>
      </c>
      <c r="G383" s="167">
        <v>1</v>
      </c>
      <c r="H383" s="183">
        <v>753.59</v>
      </c>
      <c r="I383" s="188">
        <f t="shared" si="104"/>
        <v>753.59</v>
      </c>
      <c r="J383" s="152">
        <f t="shared" si="105"/>
        <v>0.27229999999999999</v>
      </c>
      <c r="K383" s="195">
        <f t="shared" si="106"/>
        <v>958.79</v>
      </c>
      <c r="L383" s="195">
        <f t="shared" si="107"/>
        <v>958.79</v>
      </c>
    </row>
    <row r="384" spans="2:12" ht="38.25" x14ac:dyDescent="0.25">
      <c r="B384" s="159" t="s">
        <v>1165</v>
      </c>
      <c r="C384" s="159" t="s">
        <v>1166</v>
      </c>
      <c r="D384" s="170" t="s">
        <v>462</v>
      </c>
      <c r="E384" s="159" t="s">
        <v>1167</v>
      </c>
      <c r="F384" s="170" t="s">
        <v>268</v>
      </c>
      <c r="G384" s="167">
        <v>1</v>
      </c>
      <c r="H384" s="183">
        <v>1087.01</v>
      </c>
      <c r="I384" s="188">
        <f t="shared" si="104"/>
        <v>1087.01</v>
      </c>
      <c r="J384" s="152">
        <f t="shared" ref="J384:J447" si="108">+$L$5</f>
        <v>0.27229999999999999</v>
      </c>
      <c r="K384" s="195">
        <f t="shared" si="106"/>
        <v>1383</v>
      </c>
      <c r="L384" s="195">
        <f t="shared" si="107"/>
        <v>1383</v>
      </c>
    </row>
    <row r="385" spans="2:12" ht="38.25" x14ac:dyDescent="0.25">
      <c r="B385" s="159" t="s">
        <v>1168</v>
      </c>
      <c r="C385" s="159" t="s">
        <v>1169</v>
      </c>
      <c r="D385" s="170" t="s">
        <v>462</v>
      </c>
      <c r="E385" s="159" t="s">
        <v>1170</v>
      </c>
      <c r="F385" s="170" t="s">
        <v>268</v>
      </c>
      <c r="G385" s="167">
        <v>2</v>
      </c>
      <c r="H385" s="183">
        <v>3646.38</v>
      </c>
      <c r="I385" s="188">
        <f t="shared" ref="I385:I448" si="109">TRUNC(G385 * H385, 2)</f>
        <v>7292.76</v>
      </c>
      <c r="J385" s="152">
        <f t="shared" si="108"/>
        <v>0.27229999999999999</v>
      </c>
      <c r="K385" s="195">
        <f t="shared" ref="K385:K448" si="110">TRUNC(H385 * (1 + J385), 2)</f>
        <v>4639.28</v>
      </c>
      <c r="L385" s="195">
        <f t="shared" ref="L385:L448" si="111">TRUNC(G385 * K385, 2)</f>
        <v>9278.56</v>
      </c>
    </row>
    <row r="386" spans="2:12" x14ac:dyDescent="0.25">
      <c r="B386" s="159" t="s">
        <v>1171</v>
      </c>
      <c r="C386" s="159" t="s">
        <v>1172</v>
      </c>
      <c r="D386" s="170" t="s">
        <v>229</v>
      </c>
      <c r="E386" s="159" t="s">
        <v>1173</v>
      </c>
      <c r="F386" s="170" t="s">
        <v>279</v>
      </c>
      <c r="G386" s="167">
        <v>50</v>
      </c>
      <c r="H386" s="183">
        <v>22.33</v>
      </c>
      <c r="I386" s="188">
        <f t="shared" si="109"/>
        <v>1116.5</v>
      </c>
      <c r="J386" s="152">
        <f t="shared" si="108"/>
        <v>0.27229999999999999</v>
      </c>
      <c r="K386" s="195">
        <f t="shared" si="110"/>
        <v>28.41</v>
      </c>
      <c r="L386" s="195">
        <f t="shared" si="111"/>
        <v>1420.5</v>
      </c>
    </row>
    <row r="387" spans="2:12" x14ac:dyDescent="0.25">
      <c r="B387" s="159" t="s">
        <v>1174</v>
      </c>
      <c r="C387" s="159" t="s">
        <v>1175</v>
      </c>
      <c r="D387" s="170" t="s">
        <v>229</v>
      </c>
      <c r="E387" s="159" t="s">
        <v>1176</v>
      </c>
      <c r="F387" s="170" t="s">
        <v>279</v>
      </c>
      <c r="G387" s="167">
        <v>22</v>
      </c>
      <c r="H387" s="183">
        <v>87.79</v>
      </c>
      <c r="I387" s="188">
        <f t="shared" si="109"/>
        <v>1931.38</v>
      </c>
      <c r="J387" s="152">
        <f t="shared" si="108"/>
        <v>0.27229999999999999</v>
      </c>
      <c r="K387" s="195">
        <f t="shared" si="110"/>
        <v>111.69</v>
      </c>
      <c r="L387" s="195">
        <f t="shared" si="111"/>
        <v>2457.1799999999998</v>
      </c>
    </row>
    <row r="388" spans="2:12" x14ac:dyDescent="0.25">
      <c r="B388" s="159" t="s">
        <v>1177</v>
      </c>
      <c r="C388" s="159" t="s">
        <v>1178</v>
      </c>
      <c r="D388" s="170" t="s">
        <v>229</v>
      </c>
      <c r="E388" s="159" t="s">
        <v>1179</v>
      </c>
      <c r="F388" s="170" t="s">
        <v>279</v>
      </c>
      <c r="G388" s="167">
        <v>1</v>
      </c>
      <c r="H388" s="183">
        <v>92.83</v>
      </c>
      <c r="I388" s="188">
        <f t="shared" si="109"/>
        <v>92.83</v>
      </c>
      <c r="J388" s="152">
        <f t="shared" si="108"/>
        <v>0.27229999999999999</v>
      </c>
      <c r="K388" s="195">
        <f t="shared" si="110"/>
        <v>118.1</v>
      </c>
      <c r="L388" s="195">
        <f t="shared" si="111"/>
        <v>118.1</v>
      </c>
    </row>
    <row r="389" spans="2:12" x14ac:dyDescent="0.25">
      <c r="B389" s="159" t="s">
        <v>1180</v>
      </c>
      <c r="C389" s="159" t="s">
        <v>1181</v>
      </c>
      <c r="D389" s="170" t="s">
        <v>229</v>
      </c>
      <c r="E389" s="159" t="s">
        <v>1182</v>
      </c>
      <c r="F389" s="170" t="s">
        <v>279</v>
      </c>
      <c r="G389" s="167">
        <v>2</v>
      </c>
      <c r="H389" s="183">
        <v>322.54000000000002</v>
      </c>
      <c r="I389" s="188">
        <f t="shared" si="109"/>
        <v>645.08000000000004</v>
      </c>
      <c r="J389" s="152">
        <f t="shared" si="108"/>
        <v>0.27229999999999999</v>
      </c>
      <c r="K389" s="195">
        <f t="shared" si="110"/>
        <v>410.36</v>
      </c>
      <c r="L389" s="195">
        <f t="shared" si="111"/>
        <v>820.72</v>
      </c>
    </row>
    <row r="390" spans="2:12" x14ac:dyDescent="0.25">
      <c r="B390" s="159" t="s">
        <v>1183</v>
      </c>
      <c r="C390" s="159" t="s">
        <v>1184</v>
      </c>
      <c r="D390" s="170" t="s">
        <v>229</v>
      </c>
      <c r="E390" s="159" t="s">
        <v>1185</v>
      </c>
      <c r="F390" s="170" t="s">
        <v>279</v>
      </c>
      <c r="G390" s="167">
        <v>1</v>
      </c>
      <c r="H390" s="183">
        <v>330.67</v>
      </c>
      <c r="I390" s="188">
        <f t="shared" si="109"/>
        <v>330.67</v>
      </c>
      <c r="J390" s="152">
        <f t="shared" si="108"/>
        <v>0.27229999999999999</v>
      </c>
      <c r="K390" s="195">
        <f t="shared" si="110"/>
        <v>420.71</v>
      </c>
      <c r="L390" s="195">
        <f t="shared" si="111"/>
        <v>420.71</v>
      </c>
    </row>
    <row r="391" spans="2:12" x14ac:dyDescent="0.25">
      <c r="B391" s="159" t="s">
        <v>1186</v>
      </c>
      <c r="C391" s="159" t="s">
        <v>1029</v>
      </c>
      <c r="D391" s="170" t="s">
        <v>229</v>
      </c>
      <c r="E391" s="159" t="s">
        <v>1030</v>
      </c>
      <c r="F391" s="170" t="s">
        <v>279</v>
      </c>
      <c r="G391" s="167">
        <v>4</v>
      </c>
      <c r="H391" s="183">
        <v>416.18</v>
      </c>
      <c r="I391" s="188">
        <f t="shared" si="109"/>
        <v>1664.72</v>
      </c>
      <c r="J391" s="152">
        <f t="shared" si="108"/>
        <v>0.27229999999999999</v>
      </c>
      <c r="K391" s="195">
        <f t="shared" si="110"/>
        <v>529.5</v>
      </c>
      <c r="L391" s="195">
        <f t="shared" si="111"/>
        <v>2118</v>
      </c>
    </row>
    <row r="392" spans="2:12" x14ac:dyDescent="0.25">
      <c r="B392" s="159" t="s">
        <v>1187</v>
      </c>
      <c r="C392" s="159" t="s">
        <v>1188</v>
      </c>
      <c r="D392" s="170" t="s">
        <v>229</v>
      </c>
      <c r="E392" s="159" t="s">
        <v>1189</v>
      </c>
      <c r="F392" s="170" t="s">
        <v>279</v>
      </c>
      <c r="G392" s="167">
        <v>18</v>
      </c>
      <c r="H392" s="183">
        <v>194.34</v>
      </c>
      <c r="I392" s="188">
        <f t="shared" si="109"/>
        <v>3498.12</v>
      </c>
      <c r="J392" s="152">
        <f t="shared" si="108"/>
        <v>0.27229999999999999</v>
      </c>
      <c r="K392" s="195">
        <f t="shared" si="110"/>
        <v>247.25</v>
      </c>
      <c r="L392" s="195">
        <f t="shared" si="111"/>
        <v>4450.5</v>
      </c>
    </row>
    <row r="393" spans="2:12" x14ac:dyDescent="0.25">
      <c r="B393" s="159" t="s">
        <v>1190</v>
      </c>
      <c r="C393" s="159" t="s">
        <v>1191</v>
      </c>
      <c r="D393" s="170" t="s">
        <v>229</v>
      </c>
      <c r="E393" s="159" t="s">
        <v>1192</v>
      </c>
      <c r="F393" s="170" t="s">
        <v>279</v>
      </c>
      <c r="G393" s="167">
        <v>1</v>
      </c>
      <c r="H393" s="183">
        <v>40.81</v>
      </c>
      <c r="I393" s="188">
        <f t="shared" si="109"/>
        <v>40.81</v>
      </c>
      <c r="J393" s="152">
        <f t="shared" si="108"/>
        <v>0.27229999999999999</v>
      </c>
      <c r="K393" s="195">
        <f t="shared" si="110"/>
        <v>51.92</v>
      </c>
      <c r="L393" s="195">
        <f t="shared" si="111"/>
        <v>51.92</v>
      </c>
    </row>
    <row r="394" spans="2:12" x14ac:dyDescent="0.25">
      <c r="B394" s="159" t="s">
        <v>1193</v>
      </c>
      <c r="C394" s="159" t="s">
        <v>1194</v>
      </c>
      <c r="D394" s="170" t="s">
        <v>229</v>
      </c>
      <c r="E394" s="159" t="s">
        <v>1195</v>
      </c>
      <c r="F394" s="170" t="s">
        <v>279</v>
      </c>
      <c r="G394" s="167">
        <v>21</v>
      </c>
      <c r="H394" s="183">
        <v>23.61</v>
      </c>
      <c r="I394" s="188">
        <f t="shared" si="109"/>
        <v>495.81</v>
      </c>
      <c r="J394" s="152">
        <f t="shared" si="108"/>
        <v>0.27229999999999999</v>
      </c>
      <c r="K394" s="195">
        <f t="shared" si="110"/>
        <v>30.03</v>
      </c>
      <c r="L394" s="195">
        <f t="shared" si="111"/>
        <v>630.63</v>
      </c>
    </row>
    <row r="395" spans="2:12" x14ac:dyDescent="0.25">
      <c r="B395" s="159" t="s">
        <v>1196</v>
      </c>
      <c r="C395" s="159" t="s">
        <v>1197</v>
      </c>
      <c r="D395" s="170" t="s">
        <v>229</v>
      </c>
      <c r="E395" s="159" t="s">
        <v>1198</v>
      </c>
      <c r="F395" s="170" t="s">
        <v>279</v>
      </c>
      <c r="G395" s="167">
        <v>21</v>
      </c>
      <c r="H395" s="183">
        <v>15.68</v>
      </c>
      <c r="I395" s="188">
        <f t="shared" si="109"/>
        <v>329.28</v>
      </c>
      <c r="J395" s="152">
        <f t="shared" si="108"/>
        <v>0.27229999999999999</v>
      </c>
      <c r="K395" s="195">
        <f t="shared" si="110"/>
        <v>19.940000000000001</v>
      </c>
      <c r="L395" s="195">
        <f t="shared" si="111"/>
        <v>418.74</v>
      </c>
    </row>
    <row r="396" spans="2:12" x14ac:dyDescent="0.25">
      <c r="B396" s="159" t="s">
        <v>1199</v>
      </c>
      <c r="C396" s="159" t="s">
        <v>1200</v>
      </c>
      <c r="D396" s="170" t="s">
        <v>229</v>
      </c>
      <c r="E396" s="159" t="s">
        <v>1201</v>
      </c>
      <c r="F396" s="170" t="s">
        <v>279</v>
      </c>
      <c r="G396" s="167">
        <v>1</v>
      </c>
      <c r="H396" s="183">
        <v>27.8</v>
      </c>
      <c r="I396" s="188">
        <f t="shared" si="109"/>
        <v>27.8</v>
      </c>
      <c r="J396" s="152">
        <f t="shared" si="108"/>
        <v>0.27229999999999999</v>
      </c>
      <c r="K396" s="195">
        <f t="shared" si="110"/>
        <v>35.36</v>
      </c>
      <c r="L396" s="195">
        <f t="shared" si="111"/>
        <v>35.36</v>
      </c>
    </row>
    <row r="397" spans="2:12" x14ac:dyDescent="0.25">
      <c r="B397" s="159" t="s">
        <v>1202</v>
      </c>
      <c r="C397" s="159" t="s">
        <v>1203</v>
      </c>
      <c r="D397" s="170" t="s">
        <v>229</v>
      </c>
      <c r="E397" s="159" t="s">
        <v>1204</v>
      </c>
      <c r="F397" s="170" t="s">
        <v>279</v>
      </c>
      <c r="G397" s="167">
        <v>3</v>
      </c>
      <c r="H397" s="183">
        <v>27.04</v>
      </c>
      <c r="I397" s="188">
        <f t="shared" si="109"/>
        <v>81.12</v>
      </c>
      <c r="J397" s="152">
        <f t="shared" si="108"/>
        <v>0.27229999999999999</v>
      </c>
      <c r="K397" s="195">
        <f t="shared" si="110"/>
        <v>34.4</v>
      </c>
      <c r="L397" s="195">
        <f t="shared" si="111"/>
        <v>103.2</v>
      </c>
    </row>
    <row r="398" spans="2:12" ht="38.25" x14ac:dyDescent="0.25">
      <c r="B398" s="159" t="s">
        <v>1205</v>
      </c>
      <c r="C398" s="159" t="s">
        <v>1206</v>
      </c>
      <c r="D398" s="170" t="s">
        <v>434</v>
      </c>
      <c r="E398" s="159" t="s">
        <v>1207</v>
      </c>
      <c r="F398" s="170" t="s">
        <v>428</v>
      </c>
      <c r="G398" s="167">
        <v>1</v>
      </c>
      <c r="H398" s="183">
        <v>43.66</v>
      </c>
      <c r="I398" s="188">
        <f t="shared" si="109"/>
        <v>43.66</v>
      </c>
      <c r="J398" s="152">
        <f t="shared" si="108"/>
        <v>0.27229999999999999</v>
      </c>
      <c r="K398" s="195">
        <f t="shared" si="110"/>
        <v>55.54</v>
      </c>
      <c r="L398" s="195">
        <f t="shared" si="111"/>
        <v>55.54</v>
      </c>
    </row>
    <row r="399" spans="2:12" x14ac:dyDescent="0.25">
      <c r="B399" s="159" t="s">
        <v>1208</v>
      </c>
      <c r="C399" s="159" t="s">
        <v>1209</v>
      </c>
      <c r="D399" s="170" t="s">
        <v>229</v>
      </c>
      <c r="E399" s="159" t="s">
        <v>1210</v>
      </c>
      <c r="F399" s="170" t="s">
        <v>268</v>
      </c>
      <c r="G399" s="167">
        <v>68</v>
      </c>
      <c r="H399" s="183">
        <v>24.93</v>
      </c>
      <c r="I399" s="188">
        <f t="shared" si="109"/>
        <v>1695.24</v>
      </c>
      <c r="J399" s="152">
        <f t="shared" si="108"/>
        <v>0.27229999999999999</v>
      </c>
      <c r="K399" s="195">
        <f t="shared" si="110"/>
        <v>31.71</v>
      </c>
      <c r="L399" s="195">
        <f t="shared" si="111"/>
        <v>2156.2800000000002</v>
      </c>
    </row>
    <row r="400" spans="2:12" x14ac:dyDescent="0.25">
      <c r="B400" s="159" t="s">
        <v>1211</v>
      </c>
      <c r="C400" s="159" t="s">
        <v>1212</v>
      </c>
      <c r="D400" s="170" t="s">
        <v>229</v>
      </c>
      <c r="E400" s="159" t="s">
        <v>1213</v>
      </c>
      <c r="F400" s="170" t="s">
        <v>279</v>
      </c>
      <c r="G400" s="167">
        <v>26</v>
      </c>
      <c r="H400" s="183">
        <v>22.78</v>
      </c>
      <c r="I400" s="188">
        <f t="shared" si="109"/>
        <v>592.28</v>
      </c>
      <c r="J400" s="152">
        <f t="shared" si="108"/>
        <v>0.27229999999999999</v>
      </c>
      <c r="K400" s="195">
        <f t="shared" si="110"/>
        <v>28.98</v>
      </c>
      <c r="L400" s="195">
        <f t="shared" si="111"/>
        <v>753.48</v>
      </c>
    </row>
    <row r="401" spans="2:12" ht="38.25" x14ac:dyDescent="0.25">
      <c r="B401" s="159" t="s">
        <v>1214</v>
      </c>
      <c r="C401" s="159" t="s">
        <v>1215</v>
      </c>
      <c r="D401" s="170" t="s">
        <v>434</v>
      </c>
      <c r="E401" s="159" t="s">
        <v>1216</v>
      </c>
      <c r="F401" s="170" t="s">
        <v>428</v>
      </c>
      <c r="G401" s="167">
        <v>2</v>
      </c>
      <c r="H401" s="183">
        <v>41.38</v>
      </c>
      <c r="I401" s="188">
        <f t="shared" si="109"/>
        <v>82.76</v>
      </c>
      <c r="J401" s="152">
        <f t="shared" si="108"/>
        <v>0.27229999999999999</v>
      </c>
      <c r="K401" s="195">
        <f t="shared" si="110"/>
        <v>52.64</v>
      </c>
      <c r="L401" s="195">
        <f t="shared" si="111"/>
        <v>105.28</v>
      </c>
    </row>
    <row r="402" spans="2:12" x14ac:dyDescent="0.25">
      <c r="B402" s="159" t="s">
        <v>1217</v>
      </c>
      <c r="C402" s="159" t="s">
        <v>1218</v>
      </c>
      <c r="D402" s="170" t="s">
        <v>229</v>
      </c>
      <c r="E402" s="159" t="s">
        <v>1219</v>
      </c>
      <c r="F402" s="170" t="s">
        <v>279</v>
      </c>
      <c r="G402" s="167">
        <v>2</v>
      </c>
      <c r="H402" s="183">
        <v>7.74</v>
      </c>
      <c r="I402" s="188">
        <f t="shared" si="109"/>
        <v>15.48</v>
      </c>
      <c r="J402" s="152">
        <f t="shared" si="108"/>
        <v>0.27229999999999999</v>
      </c>
      <c r="K402" s="195">
        <f t="shared" si="110"/>
        <v>9.84</v>
      </c>
      <c r="L402" s="195">
        <f t="shared" si="111"/>
        <v>19.68</v>
      </c>
    </row>
    <row r="403" spans="2:12" ht="38.25" x14ac:dyDescent="0.25">
      <c r="B403" s="159" t="s">
        <v>1220</v>
      </c>
      <c r="C403" s="159" t="s">
        <v>1221</v>
      </c>
      <c r="D403" s="170" t="s">
        <v>434</v>
      </c>
      <c r="E403" s="159" t="s">
        <v>1222</v>
      </c>
      <c r="F403" s="170" t="s">
        <v>428</v>
      </c>
      <c r="G403" s="167">
        <v>6</v>
      </c>
      <c r="H403" s="183">
        <v>24.32</v>
      </c>
      <c r="I403" s="188">
        <f t="shared" si="109"/>
        <v>145.91999999999999</v>
      </c>
      <c r="J403" s="152">
        <f t="shared" si="108"/>
        <v>0.27229999999999999</v>
      </c>
      <c r="K403" s="195">
        <f t="shared" si="110"/>
        <v>30.94</v>
      </c>
      <c r="L403" s="195">
        <f t="shared" si="111"/>
        <v>185.64</v>
      </c>
    </row>
    <row r="404" spans="2:12" ht="38.25" x14ac:dyDescent="0.25">
      <c r="B404" s="159" t="s">
        <v>1223</v>
      </c>
      <c r="C404" s="159" t="s">
        <v>1224</v>
      </c>
      <c r="D404" s="170" t="s">
        <v>434</v>
      </c>
      <c r="E404" s="159" t="s">
        <v>1225</v>
      </c>
      <c r="F404" s="170" t="s">
        <v>428</v>
      </c>
      <c r="G404" s="167">
        <v>232</v>
      </c>
      <c r="H404" s="183">
        <v>29.55</v>
      </c>
      <c r="I404" s="188">
        <f t="shared" si="109"/>
        <v>6855.6</v>
      </c>
      <c r="J404" s="152">
        <f t="shared" si="108"/>
        <v>0.27229999999999999</v>
      </c>
      <c r="K404" s="195">
        <f t="shared" si="110"/>
        <v>37.590000000000003</v>
      </c>
      <c r="L404" s="195">
        <f t="shared" si="111"/>
        <v>8720.8799999999992</v>
      </c>
    </row>
    <row r="405" spans="2:12" ht="38.25" x14ac:dyDescent="0.25">
      <c r="B405" s="159" t="s">
        <v>1226</v>
      </c>
      <c r="C405" s="159" t="s">
        <v>1227</v>
      </c>
      <c r="D405" s="170" t="s">
        <v>434</v>
      </c>
      <c r="E405" s="159" t="s">
        <v>1228</v>
      </c>
      <c r="F405" s="170" t="s">
        <v>428</v>
      </c>
      <c r="G405" s="167">
        <v>2</v>
      </c>
      <c r="H405" s="183">
        <v>28.76</v>
      </c>
      <c r="I405" s="188">
        <f t="shared" si="109"/>
        <v>57.52</v>
      </c>
      <c r="J405" s="152">
        <f t="shared" si="108"/>
        <v>0.27229999999999999</v>
      </c>
      <c r="K405" s="195">
        <f t="shared" si="110"/>
        <v>36.590000000000003</v>
      </c>
      <c r="L405" s="195">
        <f t="shared" si="111"/>
        <v>73.180000000000007</v>
      </c>
    </row>
    <row r="406" spans="2:12" ht="38.25" x14ac:dyDescent="0.25">
      <c r="B406" s="159" t="s">
        <v>1229</v>
      </c>
      <c r="C406" s="159" t="s">
        <v>1230</v>
      </c>
      <c r="D406" s="170" t="s">
        <v>434</v>
      </c>
      <c r="E406" s="159" t="s">
        <v>1231</v>
      </c>
      <c r="F406" s="170" t="s">
        <v>428</v>
      </c>
      <c r="G406" s="167">
        <v>13</v>
      </c>
      <c r="H406" s="183">
        <v>32.9</v>
      </c>
      <c r="I406" s="188">
        <f t="shared" si="109"/>
        <v>427.7</v>
      </c>
      <c r="J406" s="152">
        <f t="shared" si="108"/>
        <v>0.27229999999999999</v>
      </c>
      <c r="K406" s="195">
        <f t="shared" si="110"/>
        <v>41.85</v>
      </c>
      <c r="L406" s="195">
        <f t="shared" si="111"/>
        <v>544.04999999999995</v>
      </c>
    </row>
    <row r="407" spans="2:12" ht="38.25" x14ac:dyDescent="0.25">
      <c r="B407" s="159" t="s">
        <v>1232</v>
      </c>
      <c r="C407" s="159" t="s">
        <v>1233</v>
      </c>
      <c r="D407" s="170" t="s">
        <v>434</v>
      </c>
      <c r="E407" s="159" t="s">
        <v>1234</v>
      </c>
      <c r="F407" s="170" t="s">
        <v>428</v>
      </c>
      <c r="G407" s="167">
        <v>4</v>
      </c>
      <c r="H407" s="183">
        <v>38.51</v>
      </c>
      <c r="I407" s="188">
        <f t="shared" si="109"/>
        <v>154.04</v>
      </c>
      <c r="J407" s="152">
        <f t="shared" si="108"/>
        <v>0.27229999999999999</v>
      </c>
      <c r="K407" s="195">
        <f t="shared" si="110"/>
        <v>48.99</v>
      </c>
      <c r="L407" s="195">
        <f t="shared" si="111"/>
        <v>195.96</v>
      </c>
    </row>
    <row r="408" spans="2:12" ht="38.25" x14ac:dyDescent="0.25">
      <c r="B408" s="159" t="s">
        <v>1235</v>
      </c>
      <c r="C408" s="159" t="s">
        <v>1236</v>
      </c>
      <c r="D408" s="170" t="s">
        <v>434</v>
      </c>
      <c r="E408" s="159" t="s">
        <v>1237</v>
      </c>
      <c r="F408" s="170" t="s">
        <v>428</v>
      </c>
      <c r="G408" s="167">
        <v>181</v>
      </c>
      <c r="H408" s="183">
        <v>12.04</v>
      </c>
      <c r="I408" s="188">
        <f t="shared" si="109"/>
        <v>2179.2399999999998</v>
      </c>
      <c r="J408" s="152">
        <f t="shared" si="108"/>
        <v>0.27229999999999999</v>
      </c>
      <c r="K408" s="195">
        <f t="shared" si="110"/>
        <v>15.31</v>
      </c>
      <c r="L408" s="195">
        <f t="shared" si="111"/>
        <v>2771.11</v>
      </c>
    </row>
    <row r="409" spans="2:12" ht="38.25" x14ac:dyDescent="0.25">
      <c r="B409" s="159" t="s">
        <v>1238</v>
      </c>
      <c r="C409" s="159" t="s">
        <v>1239</v>
      </c>
      <c r="D409" s="170" t="s">
        <v>434</v>
      </c>
      <c r="E409" s="159" t="s">
        <v>1240</v>
      </c>
      <c r="F409" s="170" t="s">
        <v>428</v>
      </c>
      <c r="G409" s="167">
        <v>6</v>
      </c>
      <c r="H409" s="183">
        <v>13.98</v>
      </c>
      <c r="I409" s="188">
        <f t="shared" si="109"/>
        <v>83.88</v>
      </c>
      <c r="J409" s="152">
        <f t="shared" si="108"/>
        <v>0.27229999999999999</v>
      </c>
      <c r="K409" s="195">
        <f t="shared" si="110"/>
        <v>17.78</v>
      </c>
      <c r="L409" s="195">
        <f t="shared" si="111"/>
        <v>106.68</v>
      </c>
    </row>
    <row r="410" spans="2:12" ht="25.5" x14ac:dyDescent="0.25">
      <c r="B410" s="159" t="s">
        <v>1241</v>
      </c>
      <c r="C410" s="159" t="s">
        <v>1242</v>
      </c>
      <c r="D410" s="170" t="s">
        <v>434</v>
      </c>
      <c r="E410" s="159" t="s">
        <v>1243</v>
      </c>
      <c r="F410" s="170" t="s">
        <v>428</v>
      </c>
      <c r="G410" s="167">
        <v>20</v>
      </c>
      <c r="H410" s="183">
        <v>10.220000000000001</v>
      </c>
      <c r="I410" s="188">
        <f t="shared" si="109"/>
        <v>204.4</v>
      </c>
      <c r="J410" s="152">
        <f t="shared" si="108"/>
        <v>0.27229999999999999</v>
      </c>
      <c r="K410" s="195">
        <f t="shared" si="110"/>
        <v>13</v>
      </c>
      <c r="L410" s="195">
        <f t="shared" si="111"/>
        <v>260</v>
      </c>
    </row>
    <row r="411" spans="2:12" ht="38.25" x14ac:dyDescent="0.25">
      <c r="B411" s="159" t="s">
        <v>1244</v>
      </c>
      <c r="C411" s="159" t="s">
        <v>1245</v>
      </c>
      <c r="D411" s="170" t="s">
        <v>434</v>
      </c>
      <c r="E411" s="159" t="s">
        <v>1246</v>
      </c>
      <c r="F411" s="170" t="s">
        <v>428</v>
      </c>
      <c r="G411" s="167">
        <v>79</v>
      </c>
      <c r="H411" s="183">
        <v>11.35</v>
      </c>
      <c r="I411" s="188">
        <f t="shared" si="109"/>
        <v>896.65</v>
      </c>
      <c r="J411" s="152">
        <f t="shared" si="108"/>
        <v>0.27229999999999999</v>
      </c>
      <c r="K411" s="195">
        <f t="shared" si="110"/>
        <v>14.44</v>
      </c>
      <c r="L411" s="195">
        <f t="shared" si="111"/>
        <v>1140.76</v>
      </c>
    </row>
    <row r="412" spans="2:12" x14ac:dyDescent="0.25">
      <c r="B412" s="159" t="s">
        <v>1247</v>
      </c>
      <c r="C412" s="159" t="s">
        <v>1248</v>
      </c>
      <c r="D412" s="170" t="s">
        <v>229</v>
      </c>
      <c r="E412" s="159" t="s">
        <v>1249</v>
      </c>
      <c r="F412" s="170" t="s">
        <v>279</v>
      </c>
      <c r="G412" s="167">
        <v>1</v>
      </c>
      <c r="H412" s="183">
        <v>61.96</v>
      </c>
      <c r="I412" s="188">
        <f t="shared" si="109"/>
        <v>61.96</v>
      </c>
      <c r="J412" s="152">
        <f t="shared" si="108"/>
        <v>0.27229999999999999</v>
      </c>
      <c r="K412" s="195">
        <f t="shared" si="110"/>
        <v>78.83</v>
      </c>
      <c r="L412" s="195">
        <f t="shared" si="111"/>
        <v>78.83</v>
      </c>
    </row>
    <row r="413" spans="2:12" x14ac:dyDescent="0.25">
      <c r="B413" s="159" t="s">
        <v>1250</v>
      </c>
      <c r="C413" s="159" t="s">
        <v>785</v>
      </c>
      <c r="D413" s="170" t="s">
        <v>229</v>
      </c>
      <c r="E413" s="159" t="s">
        <v>786</v>
      </c>
      <c r="F413" s="170" t="s">
        <v>279</v>
      </c>
      <c r="G413" s="167">
        <v>86</v>
      </c>
      <c r="H413" s="183">
        <v>7.52</v>
      </c>
      <c r="I413" s="188">
        <f t="shared" si="109"/>
        <v>646.72</v>
      </c>
      <c r="J413" s="152">
        <f t="shared" si="108"/>
        <v>0.27229999999999999</v>
      </c>
      <c r="K413" s="195">
        <f t="shared" si="110"/>
        <v>9.56</v>
      </c>
      <c r="L413" s="195">
        <f t="shared" si="111"/>
        <v>822.16</v>
      </c>
    </row>
    <row r="414" spans="2:12" x14ac:dyDescent="0.25">
      <c r="B414" s="159" t="s">
        <v>1251</v>
      </c>
      <c r="C414" s="159" t="s">
        <v>1252</v>
      </c>
      <c r="D414" s="170" t="s">
        <v>229</v>
      </c>
      <c r="E414" s="159" t="s">
        <v>1253</v>
      </c>
      <c r="F414" s="170" t="s">
        <v>279</v>
      </c>
      <c r="G414" s="167">
        <v>2</v>
      </c>
      <c r="H414" s="183">
        <v>11.33</v>
      </c>
      <c r="I414" s="188">
        <f t="shared" si="109"/>
        <v>22.66</v>
      </c>
      <c r="J414" s="152">
        <f t="shared" si="108"/>
        <v>0.27229999999999999</v>
      </c>
      <c r="K414" s="195">
        <f t="shared" si="110"/>
        <v>14.41</v>
      </c>
      <c r="L414" s="195">
        <f t="shared" si="111"/>
        <v>28.82</v>
      </c>
    </row>
    <row r="415" spans="2:12" x14ac:dyDescent="0.25">
      <c r="B415" s="159" t="s">
        <v>1254</v>
      </c>
      <c r="C415" s="159" t="s">
        <v>1255</v>
      </c>
      <c r="D415" s="170" t="s">
        <v>229</v>
      </c>
      <c r="E415" s="159" t="s">
        <v>1256</v>
      </c>
      <c r="F415" s="170" t="s">
        <v>279</v>
      </c>
      <c r="G415" s="167">
        <v>11</v>
      </c>
      <c r="H415" s="183">
        <v>3</v>
      </c>
      <c r="I415" s="188">
        <f t="shared" si="109"/>
        <v>33</v>
      </c>
      <c r="J415" s="152">
        <f t="shared" si="108"/>
        <v>0.27229999999999999</v>
      </c>
      <c r="K415" s="195">
        <f t="shared" si="110"/>
        <v>3.81</v>
      </c>
      <c r="L415" s="195">
        <f t="shared" si="111"/>
        <v>41.91</v>
      </c>
    </row>
    <row r="416" spans="2:12" x14ac:dyDescent="0.25">
      <c r="B416" s="159" t="s">
        <v>1257</v>
      </c>
      <c r="C416" s="159" t="s">
        <v>1258</v>
      </c>
      <c r="D416" s="170" t="s">
        <v>229</v>
      </c>
      <c r="E416" s="159" t="s">
        <v>1259</v>
      </c>
      <c r="F416" s="170" t="s">
        <v>279</v>
      </c>
      <c r="G416" s="167">
        <v>1</v>
      </c>
      <c r="H416" s="183">
        <v>4.2</v>
      </c>
      <c r="I416" s="188">
        <f t="shared" si="109"/>
        <v>4.2</v>
      </c>
      <c r="J416" s="152">
        <f t="shared" si="108"/>
        <v>0.27229999999999999</v>
      </c>
      <c r="K416" s="195">
        <f t="shared" si="110"/>
        <v>5.34</v>
      </c>
      <c r="L416" s="195">
        <f t="shared" si="111"/>
        <v>5.34</v>
      </c>
    </row>
    <row r="417" spans="2:12" x14ac:dyDescent="0.25">
      <c r="B417" s="159" t="s">
        <v>1260</v>
      </c>
      <c r="C417" s="159" t="s">
        <v>1261</v>
      </c>
      <c r="D417" s="170" t="s">
        <v>229</v>
      </c>
      <c r="E417" s="159" t="s">
        <v>1262</v>
      </c>
      <c r="F417" s="170" t="s">
        <v>279</v>
      </c>
      <c r="G417" s="167">
        <v>1</v>
      </c>
      <c r="H417" s="183">
        <v>6.9</v>
      </c>
      <c r="I417" s="188">
        <f t="shared" si="109"/>
        <v>6.9</v>
      </c>
      <c r="J417" s="152">
        <f t="shared" si="108"/>
        <v>0.27229999999999999</v>
      </c>
      <c r="K417" s="195">
        <f t="shared" si="110"/>
        <v>8.77</v>
      </c>
      <c r="L417" s="195">
        <f t="shared" si="111"/>
        <v>8.77</v>
      </c>
    </row>
    <row r="418" spans="2:12" x14ac:dyDescent="0.25">
      <c r="B418" s="159" t="s">
        <v>1263</v>
      </c>
      <c r="C418" s="159" t="s">
        <v>1264</v>
      </c>
      <c r="D418" s="170" t="s">
        <v>229</v>
      </c>
      <c r="E418" s="159" t="s">
        <v>1265</v>
      </c>
      <c r="F418" s="170" t="s">
        <v>279</v>
      </c>
      <c r="G418" s="167">
        <v>2</v>
      </c>
      <c r="H418" s="183">
        <v>31.7</v>
      </c>
      <c r="I418" s="188">
        <f t="shared" si="109"/>
        <v>63.4</v>
      </c>
      <c r="J418" s="152">
        <f t="shared" si="108"/>
        <v>0.27229999999999999</v>
      </c>
      <c r="K418" s="195">
        <f t="shared" si="110"/>
        <v>40.33</v>
      </c>
      <c r="L418" s="195">
        <f t="shared" si="111"/>
        <v>80.66</v>
      </c>
    </row>
    <row r="419" spans="2:12" x14ac:dyDescent="0.25">
      <c r="B419" s="159" t="s">
        <v>1266</v>
      </c>
      <c r="C419" s="159" t="s">
        <v>1267</v>
      </c>
      <c r="D419" s="170" t="s">
        <v>229</v>
      </c>
      <c r="E419" s="159" t="s">
        <v>1268</v>
      </c>
      <c r="F419" s="170" t="s">
        <v>279</v>
      </c>
      <c r="G419" s="167">
        <v>1</v>
      </c>
      <c r="H419" s="183">
        <v>6.94</v>
      </c>
      <c r="I419" s="188">
        <f t="shared" si="109"/>
        <v>6.94</v>
      </c>
      <c r="J419" s="152">
        <f t="shared" si="108"/>
        <v>0.27229999999999999</v>
      </c>
      <c r="K419" s="195">
        <f t="shared" si="110"/>
        <v>8.82</v>
      </c>
      <c r="L419" s="195">
        <f t="shared" si="111"/>
        <v>8.82</v>
      </c>
    </row>
    <row r="420" spans="2:12" ht="38.25" x14ac:dyDescent="0.25">
      <c r="B420" s="159" t="s">
        <v>1269</v>
      </c>
      <c r="C420" s="159" t="s">
        <v>1270</v>
      </c>
      <c r="D420" s="170" t="s">
        <v>434</v>
      </c>
      <c r="E420" s="159" t="s">
        <v>1271</v>
      </c>
      <c r="F420" s="170" t="s">
        <v>428</v>
      </c>
      <c r="G420" s="167">
        <v>1</v>
      </c>
      <c r="H420" s="183">
        <v>39.909999999999997</v>
      </c>
      <c r="I420" s="188">
        <f t="shared" si="109"/>
        <v>39.909999999999997</v>
      </c>
      <c r="J420" s="152">
        <f t="shared" si="108"/>
        <v>0.27229999999999999</v>
      </c>
      <c r="K420" s="195">
        <f t="shared" si="110"/>
        <v>50.77</v>
      </c>
      <c r="L420" s="195">
        <f t="shared" si="111"/>
        <v>50.77</v>
      </c>
    </row>
    <row r="421" spans="2:12" ht="38.25" x14ac:dyDescent="0.25">
      <c r="B421" s="159" t="s">
        <v>1272</v>
      </c>
      <c r="C421" s="159" t="s">
        <v>1273</v>
      </c>
      <c r="D421" s="170" t="s">
        <v>667</v>
      </c>
      <c r="E421" s="159" t="s">
        <v>1274</v>
      </c>
      <c r="F421" s="170" t="s">
        <v>268</v>
      </c>
      <c r="G421" s="167">
        <v>3</v>
      </c>
      <c r="H421" s="183">
        <v>66.010000000000005</v>
      </c>
      <c r="I421" s="188">
        <f t="shared" si="109"/>
        <v>198.03</v>
      </c>
      <c r="J421" s="152">
        <f t="shared" si="108"/>
        <v>0.27229999999999999</v>
      </c>
      <c r="K421" s="195">
        <f t="shared" si="110"/>
        <v>83.98</v>
      </c>
      <c r="L421" s="195">
        <f t="shared" si="111"/>
        <v>251.94</v>
      </c>
    </row>
    <row r="422" spans="2:12" x14ac:dyDescent="0.25">
      <c r="B422" s="159" t="s">
        <v>1275</v>
      </c>
      <c r="C422" s="159" t="s">
        <v>1276</v>
      </c>
      <c r="D422" s="170" t="s">
        <v>229</v>
      </c>
      <c r="E422" s="159" t="s">
        <v>1277</v>
      </c>
      <c r="F422" s="170" t="s">
        <v>279</v>
      </c>
      <c r="G422" s="167">
        <v>1</v>
      </c>
      <c r="H422" s="183">
        <v>45.19</v>
      </c>
      <c r="I422" s="188">
        <f t="shared" si="109"/>
        <v>45.19</v>
      </c>
      <c r="J422" s="152">
        <f t="shared" si="108"/>
        <v>0.27229999999999999</v>
      </c>
      <c r="K422" s="195">
        <f t="shared" si="110"/>
        <v>57.49</v>
      </c>
      <c r="L422" s="195">
        <f t="shared" si="111"/>
        <v>57.49</v>
      </c>
    </row>
    <row r="423" spans="2:12" ht="38.25" x14ac:dyDescent="0.25">
      <c r="B423" s="159" t="s">
        <v>1278</v>
      </c>
      <c r="C423" s="159" t="s">
        <v>1279</v>
      </c>
      <c r="D423" s="170" t="s">
        <v>1163</v>
      </c>
      <c r="E423" s="159" t="s">
        <v>1280</v>
      </c>
      <c r="F423" s="170" t="s">
        <v>428</v>
      </c>
      <c r="G423" s="167">
        <v>3</v>
      </c>
      <c r="H423" s="183">
        <v>30.15</v>
      </c>
      <c r="I423" s="188">
        <f t="shared" si="109"/>
        <v>90.45</v>
      </c>
      <c r="J423" s="152">
        <f t="shared" si="108"/>
        <v>0.27229999999999999</v>
      </c>
      <c r="K423" s="195">
        <f t="shared" si="110"/>
        <v>38.35</v>
      </c>
      <c r="L423" s="195">
        <f t="shared" si="111"/>
        <v>115.05</v>
      </c>
    </row>
    <row r="424" spans="2:12" x14ac:dyDescent="0.25">
      <c r="B424" s="159" t="s">
        <v>1281</v>
      </c>
      <c r="C424" s="159" t="s">
        <v>1282</v>
      </c>
      <c r="D424" s="170" t="s">
        <v>229</v>
      </c>
      <c r="E424" s="159" t="s">
        <v>1283</v>
      </c>
      <c r="F424" s="170" t="s">
        <v>279</v>
      </c>
      <c r="G424" s="167">
        <v>355</v>
      </c>
      <c r="H424" s="183">
        <v>0.1</v>
      </c>
      <c r="I424" s="188">
        <f t="shared" si="109"/>
        <v>35.5</v>
      </c>
      <c r="J424" s="152">
        <f t="shared" si="108"/>
        <v>0.27229999999999999</v>
      </c>
      <c r="K424" s="195">
        <f t="shared" si="110"/>
        <v>0.12</v>
      </c>
      <c r="L424" s="195">
        <f t="shared" si="111"/>
        <v>42.6</v>
      </c>
    </row>
    <row r="425" spans="2:12" x14ac:dyDescent="0.25">
      <c r="B425" s="159" t="s">
        <v>1284</v>
      </c>
      <c r="C425" s="159" t="s">
        <v>1285</v>
      </c>
      <c r="D425" s="170" t="s">
        <v>462</v>
      </c>
      <c r="E425" s="159" t="s">
        <v>1286</v>
      </c>
      <c r="F425" s="170" t="s">
        <v>268</v>
      </c>
      <c r="G425" s="167">
        <v>104</v>
      </c>
      <c r="H425" s="183">
        <v>0.4</v>
      </c>
      <c r="I425" s="188">
        <f t="shared" si="109"/>
        <v>41.6</v>
      </c>
      <c r="J425" s="152">
        <f t="shared" si="108"/>
        <v>0.27229999999999999</v>
      </c>
      <c r="K425" s="195">
        <f t="shared" si="110"/>
        <v>0.5</v>
      </c>
      <c r="L425" s="195">
        <f t="shared" si="111"/>
        <v>52</v>
      </c>
    </row>
    <row r="426" spans="2:12" x14ac:dyDescent="0.25">
      <c r="B426" s="159" t="s">
        <v>1287</v>
      </c>
      <c r="C426" s="159" t="s">
        <v>1288</v>
      </c>
      <c r="D426" s="170" t="s">
        <v>462</v>
      </c>
      <c r="E426" s="159" t="s">
        <v>1289</v>
      </c>
      <c r="F426" s="170" t="s">
        <v>268</v>
      </c>
      <c r="G426" s="167">
        <v>83</v>
      </c>
      <c r="H426" s="183">
        <v>0.47</v>
      </c>
      <c r="I426" s="188">
        <f t="shared" si="109"/>
        <v>39.01</v>
      </c>
      <c r="J426" s="152">
        <f t="shared" si="108"/>
        <v>0.27229999999999999</v>
      </c>
      <c r="K426" s="195">
        <f t="shared" si="110"/>
        <v>0.59</v>
      </c>
      <c r="L426" s="195">
        <f t="shared" si="111"/>
        <v>48.97</v>
      </c>
    </row>
    <row r="427" spans="2:12" x14ac:dyDescent="0.25">
      <c r="B427" s="159" t="s">
        <v>1290</v>
      </c>
      <c r="C427" s="159" t="s">
        <v>1291</v>
      </c>
      <c r="D427" s="170" t="s">
        <v>229</v>
      </c>
      <c r="E427" s="159" t="s">
        <v>1292</v>
      </c>
      <c r="F427" s="170" t="s">
        <v>279</v>
      </c>
      <c r="G427" s="167">
        <v>1185</v>
      </c>
      <c r="H427" s="183">
        <v>0.68</v>
      </c>
      <c r="I427" s="188">
        <f t="shared" si="109"/>
        <v>805.8</v>
      </c>
      <c r="J427" s="152">
        <f t="shared" si="108"/>
        <v>0.27229999999999999</v>
      </c>
      <c r="K427" s="195">
        <f t="shared" si="110"/>
        <v>0.86</v>
      </c>
      <c r="L427" s="195">
        <f t="shared" si="111"/>
        <v>1019.1</v>
      </c>
    </row>
    <row r="428" spans="2:12" x14ac:dyDescent="0.25">
      <c r="B428" s="159" t="s">
        <v>1293</v>
      </c>
      <c r="C428" s="159" t="s">
        <v>1294</v>
      </c>
      <c r="D428" s="170" t="s">
        <v>229</v>
      </c>
      <c r="E428" s="159" t="s">
        <v>1295</v>
      </c>
      <c r="F428" s="170" t="s">
        <v>279</v>
      </c>
      <c r="G428" s="167">
        <v>78</v>
      </c>
      <c r="H428" s="183">
        <v>0.76</v>
      </c>
      <c r="I428" s="188">
        <f t="shared" si="109"/>
        <v>59.28</v>
      </c>
      <c r="J428" s="152">
        <f t="shared" si="108"/>
        <v>0.27229999999999999</v>
      </c>
      <c r="K428" s="195">
        <f t="shared" si="110"/>
        <v>0.96</v>
      </c>
      <c r="L428" s="195">
        <f t="shared" si="111"/>
        <v>74.88</v>
      </c>
    </row>
    <row r="429" spans="2:12" x14ac:dyDescent="0.25">
      <c r="B429" s="159" t="s">
        <v>1296</v>
      </c>
      <c r="C429" s="159" t="s">
        <v>1297</v>
      </c>
      <c r="D429" s="170" t="s">
        <v>229</v>
      </c>
      <c r="E429" s="159" t="s">
        <v>1298</v>
      </c>
      <c r="F429" s="170" t="s">
        <v>279</v>
      </c>
      <c r="G429" s="167">
        <v>57</v>
      </c>
      <c r="H429" s="183">
        <v>0.8</v>
      </c>
      <c r="I429" s="188">
        <f t="shared" si="109"/>
        <v>45.6</v>
      </c>
      <c r="J429" s="152">
        <f t="shared" si="108"/>
        <v>0.27229999999999999</v>
      </c>
      <c r="K429" s="195">
        <f t="shared" si="110"/>
        <v>1.01</v>
      </c>
      <c r="L429" s="195">
        <f t="shared" si="111"/>
        <v>57.57</v>
      </c>
    </row>
    <row r="430" spans="2:12" x14ac:dyDescent="0.25">
      <c r="B430" s="159" t="s">
        <v>1299</v>
      </c>
      <c r="C430" s="159" t="s">
        <v>1300</v>
      </c>
      <c r="D430" s="170" t="s">
        <v>229</v>
      </c>
      <c r="E430" s="159" t="s">
        <v>1301</v>
      </c>
      <c r="F430" s="170" t="s">
        <v>279</v>
      </c>
      <c r="G430" s="167">
        <v>1185</v>
      </c>
      <c r="H430" s="183">
        <v>0.49</v>
      </c>
      <c r="I430" s="188">
        <f t="shared" si="109"/>
        <v>580.65</v>
      </c>
      <c r="J430" s="152">
        <f t="shared" si="108"/>
        <v>0.27229999999999999</v>
      </c>
      <c r="K430" s="195">
        <f t="shared" si="110"/>
        <v>0.62</v>
      </c>
      <c r="L430" s="195">
        <f t="shared" si="111"/>
        <v>734.7</v>
      </c>
    </row>
    <row r="431" spans="2:12" x14ac:dyDescent="0.25">
      <c r="B431" s="159" t="s">
        <v>1302</v>
      </c>
      <c r="C431" s="159" t="s">
        <v>1303</v>
      </c>
      <c r="D431" s="170" t="s">
        <v>229</v>
      </c>
      <c r="E431" s="159" t="s">
        <v>1304</v>
      </c>
      <c r="F431" s="170" t="s">
        <v>279</v>
      </c>
      <c r="G431" s="167">
        <v>78</v>
      </c>
      <c r="H431" s="183">
        <v>0.56999999999999995</v>
      </c>
      <c r="I431" s="188">
        <f t="shared" si="109"/>
        <v>44.46</v>
      </c>
      <c r="J431" s="152">
        <f t="shared" si="108"/>
        <v>0.27229999999999999</v>
      </c>
      <c r="K431" s="195">
        <f t="shared" si="110"/>
        <v>0.72</v>
      </c>
      <c r="L431" s="195">
        <f t="shared" si="111"/>
        <v>56.16</v>
      </c>
    </row>
    <row r="432" spans="2:12" x14ac:dyDescent="0.25">
      <c r="B432" s="159" t="s">
        <v>1305</v>
      </c>
      <c r="C432" s="159" t="s">
        <v>1306</v>
      </c>
      <c r="D432" s="170" t="s">
        <v>229</v>
      </c>
      <c r="E432" s="159" t="s">
        <v>1307</v>
      </c>
      <c r="F432" s="170" t="s">
        <v>279</v>
      </c>
      <c r="G432" s="167">
        <v>323</v>
      </c>
      <c r="H432" s="183">
        <v>0.52</v>
      </c>
      <c r="I432" s="188">
        <f t="shared" si="109"/>
        <v>167.96</v>
      </c>
      <c r="J432" s="152">
        <f t="shared" si="108"/>
        <v>0.27229999999999999</v>
      </c>
      <c r="K432" s="195">
        <f t="shared" si="110"/>
        <v>0.66</v>
      </c>
      <c r="L432" s="195">
        <f t="shared" si="111"/>
        <v>213.18</v>
      </c>
    </row>
    <row r="433" spans="2:12" x14ac:dyDescent="0.25">
      <c r="B433" s="159" t="s">
        <v>1308</v>
      </c>
      <c r="C433" s="159" t="s">
        <v>1309</v>
      </c>
      <c r="D433" s="170" t="s">
        <v>229</v>
      </c>
      <c r="E433" s="159" t="s">
        <v>1310</v>
      </c>
      <c r="F433" s="170" t="s">
        <v>279</v>
      </c>
      <c r="G433" s="167">
        <v>83</v>
      </c>
      <c r="H433" s="183">
        <v>0.8</v>
      </c>
      <c r="I433" s="188">
        <f t="shared" si="109"/>
        <v>66.400000000000006</v>
      </c>
      <c r="J433" s="152">
        <f t="shared" si="108"/>
        <v>0.27229999999999999</v>
      </c>
      <c r="K433" s="195">
        <f t="shared" si="110"/>
        <v>1.01</v>
      </c>
      <c r="L433" s="195">
        <f t="shared" si="111"/>
        <v>83.83</v>
      </c>
    </row>
    <row r="434" spans="2:12" x14ac:dyDescent="0.25">
      <c r="B434" s="159" t="s">
        <v>1311</v>
      </c>
      <c r="C434" s="159" t="s">
        <v>1312</v>
      </c>
      <c r="D434" s="170" t="s">
        <v>229</v>
      </c>
      <c r="E434" s="159" t="s">
        <v>1313</v>
      </c>
      <c r="F434" s="170" t="s">
        <v>279</v>
      </c>
      <c r="G434" s="167">
        <v>32</v>
      </c>
      <c r="H434" s="183">
        <v>0.44</v>
      </c>
      <c r="I434" s="188">
        <f t="shared" si="109"/>
        <v>14.08</v>
      </c>
      <c r="J434" s="152">
        <f t="shared" si="108"/>
        <v>0.27229999999999999</v>
      </c>
      <c r="K434" s="195">
        <f t="shared" si="110"/>
        <v>0.55000000000000004</v>
      </c>
      <c r="L434" s="195">
        <f t="shared" si="111"/>
        <v>17.600000000000001</v>
      </c>
    </row>
    <row r="435" spans="2:12" x14ac:dyDescent="0.25">
      <c r="B435" s="159" t="s">
        <v>1314</v>
      </c>
      <c r="C435" s="159" t="s">
        <v>1315</v>
      </c>
      <c r="D435" s="170" t="s">
        <v>229</v>
      </c>
      <c r="E435" s="159" t="s">
        <v>1316</v>
      </c>
      <c r="F435" s="170" t="s">
        <v>628</v>
      </c>
      <c r="G435" s="167">
        <v>537</v>
      </c>
      <c r="H435" s="183">
        <v>13.7</v>
      </c>
      <c r="I435" s="188">
        <f t="shared" si="109"/>
        <v>7356.9</v>
      </c>
      <c r="J435" s="152">
        <f t="shared" si="108"/>
        <v>0.27229999999999999</v>
      </c>
      <c r="K435" s="195">
        <f t="shared" si="110"/>
        <v>17.43</v>
      </c>
      <c r="L435" s="195">
        <f t="shared" si="111"/>
        <v>9359.91</v>
      </c>
    </row>
    <row r="436" spans="2:12" x14ac:dyDescent="0.25">
      <c r="B436" s="159" t="s">
        <v>1317</v>
      </c>
      <c r="C436" s="159" t="s">
        <v>1318</v>
      </c>
      <c r="D436" s="170" t="s">
        <v>229</v>
      </c>
      <c r="E436" s="159" t="s">
        <v>1319</v>
      </c>
      <c r="F436" s="170" t="s">
        <v>279</v>
      </c>
      <c r="G436" s="167">
        <v>671</v>
      </c>
      <c r="H436" s="183">
        <v>1.44</v>
      </c>
      <c r="I436" s="188">
        <f t="shared" si="109"/>
        <v>966.24</v>
      </c>
      <c r="J436" s="152">
        <f t="shared" si="108"/>
        <v>0.27229999999999999</v>
      </c>
      <c r="K436" s="195">
        <f t="shared" si="110"/>
        <v>1.83</v>
      </c>
      <c r="L436" s="195">
        <f t="shared" si="111"/>
        <v>1227.93</v>
      </c>
    </row>
    <row r="437" spans="2:12" x14ac:dyDescent="0.25">
      <c r="B437" s="159" t="s">
        <v>1320</v>
      </c>
      <c r="C437" s="159" t="s">
        <v>1321</v>
      </c>
      <c r="D437" s="170" t="s">
        <v>229</v>
      </c>
      <c r="E437" s="159" t="s">
        <v>1322</v>
      </c>
      <c r="F437" s="170" t="s">
        <v>279</v>
      </c>
      <c r="G437" s="167">
        <v>53</v>
      </c>
      <c r="H437" s="183">
        <v>1.55</v>
      </c>
      <c r="I437" s="188">
        <f t="shared" si="109"/>
        <v>82.15</v>
      </c>
      <c r="J437" s="152">
        <f t="shared" si="108"/>
        <v>0.27229999999999999</v>
      </c>
      <c r="K437" s="195">
        <f t="shared" si="110"/>
        <v>1.97</v>
      </c>
      <c r="L437" s="195">
        <f t="shared" si="111"/>
        <v>104.41</v>
      </c>
    </row>
    <row r="438" spans="2:12" x14ac:dyDescent="0.25">
      <c r="B438" s="159" t="s">
        <v>1323</v>
      </c>
      <c r="C438" s="159" t="s">
        <v>1324</v>
      </c>
      <c r="D438" s="170" t="s">
        <v>229</v>
      </c>
      <c r="E438" s="159" t="s">
        <v>1325</v>
      </c>
      <c r="F438" s="170" t="s">
        <v>279</v>
      </c>
      <c r="G438" s="167">
        <v>13</v>
      </c>
      <c r="H438" s="183">
        <v>2.92</v>
      </c>
      <c r="I438" s="188">
        <f t="shared" si="109"/>
        <v>37.96</v>
      </c>
      <c r="J438" s="152">
        <f t="shared" si="108"/>
        <v>0.27229999999999999</v>
      </c>
      <c r="K438" s="195">
        <f t="shared" si="110"/>
        <v>3.71</v>
      </c>
      <c r="L438" s="195">
        <f t="shared" si="111"/>
        <v>48.23</v>
      </c>
    </row>
    <row r="439" spans="2:12" x14ac:dyDescent="0.25">
      <c r="B439" s="159" t="s">
        <v>1326</v>
      </c>
      <c r="C439" s="159" t="s">
        <v>1327</v>
      </c>
      <c r="D439" s="170" t="s">
        <v>229</v>
      </c>
      <c r="E439" s="159" t="s">
        <v>1328</v>
      </c>
      <c r="F439" s="170" t="s">
        <v>279</v>
      </c>
      <c r="G439" s="167">
        <v>4</v>
      </c>
      <c r="H439" s="183">
        <v>4.59</v>
      </c>
      <c r="I439" s="188">
        <f t="shared" si="109"/>
        <v>18.36</v>
      </c>
      <c r="J439" s="152">
        <f t="shared" si="108"/>
        <v>0.27229999999999999</v>
      </c>
      <c r="K439" s="195">
        <f t="shared" si="110"/>
        <v>5.83</v>
      </c>
      <c r="L439" s="195">
        <f t="shared" si="111"/>
        <v>23.32</v>
      </c>
    </row>
    <row r="440" spans="2:12" x14ac:dyDescent="0.25">
      <c r="B440" s="159" t="s">
        <v>1329</v>
      </c>
      <c r="C440" s="159" t="s">
        <v>1330</v>
      </c>
      <c r="D440" s="170" t="s">
        <v>229</v>
      </c>
      <c r="E440" s="159" t="s">
        <v>1331</v>
      </c>
      <c r="F440" s="170" t="s">
        <v>279</v>
      </c>
      <c r="G440" s="167">
        <v>4</v>
      </c>
      <c r="H440" s="183">
        <v>10.33</v>
      </c>
      <c r="I440" s="188">
        <f t="shared" si="109"/>
        <v>41.32</v>
      </c>
      <c r="J440" s="152">
        <f t="shared" si="108"/>
        <v>0.27229999999999999</v>
      </c>
      <c r="K440" s="195">
        <f t="shared" si="110"/>
        <v>13.14</v>
      </c>
      <c r="L440" s="195">
        <f t="shared" si="111"/>
        <v>52.56</v>
      </c>
    </row>
    <row r="441" spans="2:12" x14ac:dyDescent="0.25">
      <c r="B441" s="159" t="s">
        <v>1332</v>
      </c>
      <c r="C441" s="159" t="s">
        <v>1333</v>
      </c>
      <c r="D441" s="170" t="s">
        <v>229</v>
      </c>
      <c r="E441" s="159" t="s">
        <v>1334</v>
      </c>
      <c r="F441" s="170" t="s">
        <v>279</v>
      </c>
      <c r="G441" s="167">
        <v>13</v>
      </c>
      <c r="H441" s="183">
        <v>7.13</v>
      </c>
      <c r="I441" s="188">
        <f t="shared" si="109"/>
        <v>92.69</v>
      </c>
      <c r="J441" s="152">
        <f t="shared" si="108"/>
        <v>0.27229999999999999</v>
      </c>
      <c r="K441" s="195">
        <f t="shared" si="110"/>
        <v>9.07</v>
      </c>
      <c r="L441" s="195">
        <f t="shared" si="111"/>
        <v>117.91</v>
      </c>
    </row>
    <row r="442" spans="2:12" ht="25.5" x14ac:dyDescent="0.25">
      <c r="B442" s="159" t="s">
        <v>1335</v>
      </c>
      <c r="C442" s="159" t="s">
        <v>1336</v>
      </c>
      <c r="D442" s="170" t="s">
        <v>462</v>
      </c>
      <c r="E442" s="159" t="s">
        <v>1337</v>
      </c>
      <c r="F442" s="170" t="s">
        <v>268</v>
      </c>
      <c r="G442" s="167">
        <v>96</v>
      </c>
      <c r="H442" s="183">
        <v>9.6300000000000008</v>
      </c>
      <c r="I442" s="188">
        <f t="shared" si="109"/>
        <v>924.48</v>
      </c>
      <c r="J442" s="152">
        <f t="shared" si="108"/>
        <v>0.27229999999999999</v>
      </c>
      <c r="K442" s="195">
        <f t="shared" si="110"/>
        <v>12.25</v>
      </c>
      <c r="L442" s="195">
        <f t="shared" si="111"/>
        <v>1176</v>
      </c>
    </row>
    <row r="443" spans="2:12" ht="38.25" x14ac:dyDescent="0.25">
      <c r="B443" s="159" t="s">
        <v>1338</v>
      </c>
      <c r="C443" s="159" t="s">
        <v>1339</v>
      </c>
      <c r="D443" s="170" t="s">
        <v>238</v>
      </c>
      <c r="E443" s="159" t="s">
        <v>1340</v>
      </c>
      <c r="F443" s="170" t="s">
        <v>428</v>
      </c>
      <c r="G443" s="167">
        <v>1</v>
      </c>
      <c r="H443" s="183">
        <v>166886.51</v>
      </c>
      <c r="I443" s="188">
        <f t="shared" si="109"/>
        <v>166886.51</v>
      </c>
      <c r="J443" s="152">
        <f t="shared" si="108"/>
        <v>0.27229999999999999</v>
      </c>
      <c r="K443" s="195">
        <f t="shared" si="110"/>
        <v>212329.7</v>
      </c>
      <c r="L443" s="195">
        <f t="shared" si="111"/>
        <v>212329.7</v>
      </c>
    </row>
    <row r="444" spans="2:12" x14ac:dyDescent="0.25">
      <c r="B444" s="155" t="s">
        <v>1341</v>
      </c>
      <c r="C444" s="155" t="s">
        <v>185</v>
      </c>
      <c r="D444" s="169"/>
      <c r="E444" s="155" t="s">
        <v>1342</v>
      </c>
      <c r="F444" s="169"/>
      <c r="G444" s="166"/>
      <c r="H444" s="182" t="s">
        <v>121</v>
      </c>
      <c r="I444" s="182">
        <f>SUBTOTAL(9,I445:I455)</f>
        <v>23966.429999999997</v>
      </c>
      <c r="J444" s="155"/>
      <c r="K444" s="182"/>
      <c r="L444" s="182">
        <f>SUBTOTAL(9,L445:L455)</f>
        <v>30491.21</v>
      </c>
    </row>
    <row r="445" spans="2:12" x14ac:dyDescent="0.25">
      <c r="B445" s="159" t="s">
        <v>1343</v>
      </c>
      <c r="C445" s="159" t="s">
        <v>1344</v>
      </c>
      <c r="D445" s="170" t="s">
        <v>229</v>
      </c>
      <c r="E445" s="159" t="s">
        <v>1345</v>
      </c>
      <c r="F445" s="170" t="s">
        <v>268</v>
      </c>
      <c r="G445" s="167">
        <v>27</v>
      </c>
      <c r="H445" s="183">
        <v>122.6</v>
      </c>
      <c r="I445" s="188">
        <f t="shared" si="109"/>
        <v>3310.2</v>
      </c>
      <c r="J445" s="152">
        <f t="shared" si="108"/>
        <v>0.27229999999999999</v>
      </c>
      <c r="K445" s="195">
        <f t="shared" si="110"/>
        <v>155.97999999999999</v>
      </c>
      <c r="L445" s="195">
        <f t="shared" si="111"/>
        <v>4211.46</v>
      </c>
    </row>
    <row r="446" spans="2:12" ht="38.25" x14ac:dyDescent="0.25">
      <c r="B446" s="159" t="s">
        <v>1346</v>
      </c>
      <c r="C446" s="159" t="s">
        <v>1347</v>
      </c>
      <c r="D446" s="170" t="s">
        <v>667</v>
      </c>
      <c r="E446" s="159" t="s">
        <v>1348</v>
      </c>
      <c r="F446" s="170" t="s">
        <v>268</v>
      </c>
      <c r="G446" s="167">
        <v>20</v>
      </c>
      <c r="H446" s="183">
        <v>379.38</v>
      </c>
      <c r="I446" s="188">
        <f t="shared" si="109"/>
        <v>7587.6</v>
      </c>
      <c r="J446" s="152">
        <f t="shared" si="108"/>
        <v>0.27229999999999999</v>
      </c>
      <c r="K446" s="195">
        <f t="shared" si="110"/>
        <v>482.68</v>
      </c>
      <c r="L446" s="195">
        <f t="shared" si="111"/>
        <v>9653.6</v>
      </c>
    </row>
    <row r="447" spans="2:12" ht="25.5" x14ac:dyDescent="0.25">
      <c r="B447" s="159" t="s">
        <v>1349</v>
      </c>
      <c r="C447" s="159" t="s">
        <v>1350</v>
      </c>
      <c r="D447" s="170" t="s">
        <v>462</v>
      </c>
      <c r="E447" s="159" t="s">
        <v>1351</v>
      </c>
      <c r="F447" s="170" t="s">
        <v>268</v>
      </c>
      <c r="G447" s="167">
        <v>36</v>
      </c>
      <c r="H447" s="183">
        <v>70.569999999999993</v>
      </c>
      <c r="I447" s="188">
        <f t="shared" si="109"/>
        <v>2540.52</v>
      </c>
      <c r="J447" s="152">
        <f t="shared" si="108"/>
        <v>0.27229999999999999</v>
      </c>
      <c r="K447" s="195">
        <f t="shared" si="110"/>
        <v>89.78</v>
      </c>
      <c r="L447" s="195">
        <f t="shared" si="111"/>
        <v>3232.08</v>
      </c>
    </row>
    <row r="448" spans="2:12" ht="25.5" x14ac:dyDescent="0.25">
      <c r="B448" s="159" t="s">
        <v>1352</v>
      </c>
      <c r="C448" s="159" t="s">
        <v>1353</v>
      </c>
      <c r="D448" s="170" t="s">
        <v>462</v>
      </c>
      <c r="E448" s="159" t="s">
        <v>1354</v>
      </c>
      <c r="F448" s="170" t="s">
        <v>268</v>
      </c>
      <c r="G448" s="167">
        <v>36</v>
      </c>
      <c r="H448" s="183">
        <v>87.79</v>
      </c>
      <c r="I448" s="188">
        <f t="shared" si="109"/>
        <v>3160.44</v>
      </c>
      <c r="J448" s="152">
        <f t="shared" ref="J448:J511" si="112">+$L$5</f>
        <v>0.27229999999999999</v>
      </c>
      <c r="K448" s="195">
        <f t="shared" si="110"/>
        <v>111.69</v>
      </c>
      <c r="L448" s="195">
        <f t="shared" si="111"/>
        <v>4020.84</v>
      </c>
    </row>
    <row r="449" spans="2:12" ht="25.5" x14ac:dyDescent="0.25">
      <c r="B449" s="159" t="s">
        <v>1355</v>
      </c>
      <c r="C449" s="159" t="s">
        <v>1356</v>
      </c>
      <c r="D449" s="170" t="s">
        <v>462</v>
      </c>
      <c r="E449" s="159" t="s">
        <v>1357</v>
      </c>
      <c r="F449" s="170" t="s">
        <v>268</v>
      </c>
      <c r="G449" s="167">
        <v>3</v>
      </c>
      <c r="H449" s="183">
        <v>136.71</v>
      </c>
      <c r="I449" s="188">
        <f t="shared" ref="I449:I512" si="113">TRUNC(G449 * H449, 2)</f>
        <v>410.13</v>
      </c>
      <c r="J449" s="152">
        <f t="shared" si="112"/>
        <v>0.27229999999999999</v>
      </c>
      <c r="K449" s="195">
        <f t="shared" ref="K449:K512" si="114">TRUNC(H449 * (1 + J449), 2)</f>
        <v>173.93</v>
      </c>
      <c r="L449" s="195">
        <f t="shared" ref="L449:L512" si="115">TRUNC(G449 * K449, 2)</f>
        <v>521.79</v>
      </c>
    </row>
    <row r="450" spans="2:12" x14ac:dyDescent="0.25">
      <c r="B450" s="159" t="s">
        <v>1358</v>
      </c>
      <c r="C450" s="159" t="s">
        <v>1359</v>
      </c>
      <c r="D450" s="170" t="s">
        <v>229</v>
      </c>
      <c r="E450" s="159" t="s">
        <v>1360</v>
      </c>
      <c r="F450" s="170" t="s">
        <v>268</v>
      </c>
      <c r="G450" s="167">
        <v>9</v>
      </c>
      <c r="H450" s="183">
        <v>56.39</v>
      </c>
      <c r="I450" s="188">
        <f t="shared" si="113"/>
        <v>507.51</v>
      </c>
      <c r="J450" s="152">
        <f t="shared" si="112"/>
        <v>0.27229999999999999</v>
      </c>
      <c r="K450" s="195">
        <f t="shared" si="114"/>
        <v>71.739999999999995</v>
      </c>
      <c r="L450" s="195">
        <f t="shared" si="115"/>
        <v>645.66</v>
      </c>
    </row>
    <row r="451" spans="2:12" ht="25.5" x14ac:dyDescent="0.25">
      <c r="B451" s="159" t="s">
        <v>1361</v>
      </c>
      <c r="C451" s="159" t="s">
        <v>1362</v>
      </c>
      <c r="D451" s="170" t="s">
        <v>229</v>
      </c>
      <c r="E451" s="159" t="s">
        <v>1363</v>
      </c>
      <c r="F451" s="170" t="s">
        <v>268</v>
      </c>
      <c r="G451" s="167">
        <v>80</v>
      </c>
      <c r="H451" s="183">
        <v>21.67</v>
      </c>
      <c r="I451" s="188">
        <f t="shared" si="113"/>
        <v>1733.6</v>
      </c>
      <c r="J451" s="152">
        <f t="shared" si="112"/>
        <v>0.27229999999999999</v>
      </c>
      <c r="K451" s="195">
        <f t="shared" si="114"/>
        <v>27.57</v>
      </c>
      <c r="L451" s="195">
        <f t="shared" si="115"/>
        <v>2205.6</v>
      </c>
    </row>
    <row r="452" spans="2:12" x14ac:dyDescent="0.25">
      <c r="B452" s="159" t="s">
        <v>1364</v>
      </c>
      <c r="C452" s="159" t="s">
        <v>1365</v>
      </c>
      <c r="D452" s="170" t="s">
        <v>229</v>
      </c>
      <c r="E452" s="159" t="s">
        <v>1366</v>
      </c>
      <c r="F452" s="170" t="s">
        <v>279</v>
      </c>
      <c r="G452" s="167">
        <v>169</v>
      </c>
      <c r="H452" s="183">
        <v>6.14</v>
      </c>
      <c r="I452" s="188">
        <f t="shared" si="113"/>
        <v>1037.6600000000001</v>
      </c>
      <c r="J452" s="152">
        <f t="shared" si="112"/>
        <v>0.27229999999999999</v>
      </c>
      <c r="K452" s="195">
        <f t="shared" si="114"/>
        <v>7.81</v>
      </c>
      <c r="L452" s="195">
        <f t="shared" si="115"/>
        <v>1319.89</v>
      </c>
    </row>
    <row r="453" spans="2:12" ht="25.5" x14ac:dyDescent="0.25">
      <c r="B453" s="159" t="s">
        <v>1367</v>
      </c>
      <c r="C453" s="159" t="s">
        <v>1368</v>
      </c>
      <c r="D453" s="170" t="s">
        <v>462</v>
      </c>
      <c r="E453" s="159" t="s">
        <v>1369</v>
      </c>
      <c r="F453" s="170" t="s">
        <v>268</v>
      </c>
      <c r="G453" s="167">
        <v>7</v>
      </c>
      <c r="H453" s="183">
        <v>22.09</v>
      </c>
      <c r="I453" s="188">
        <f t="shared" si="113"/>
        <v>154.63</v>
      </c>
      <c r="J453" s="152">
        <f t="shared" si="112"/>
        <v>0.27229999999999999</v>
      </c>
      <c r="K453" s="195">
        <f t="shared" si="114"/>
        <v>28.1</v>
      </c>
      <c r="L453" s="195">
        <f t="shared" si="115"/>
        <v>196.7</v>
      </c>
    </row>
    <row r="454" spans="2:12" ht="38.25" x14ac:dyDescent="0.25">
      <c r="B454" s="159" t="s">
        <v>1370</v>
      </c>
      <c r="C454" s="159" t="s">
        <v>1371</v>
      </c>
      <c r="D454" s="170" t="s">
        <v>462</v>
      </c>
      <c r="E454" s="159" t="s">
        <v>1372</v>
      </c>
      <c r="F454" s="170" t="s">
        <v>268</v>
      </c>
      <c r="G454" s="167">
        <v>15</v>
      </c>
      <c r="H454" s="183">
        <v>123.38</v>
      </c>
      <c r="I454" s="188">
        <f t="shared" si="113"/>
        <v>1850.7</v>
      </c>
      <c r="J454" s="152">
        <f t="shared" si="112"/>
        <v>0.27229999999999999</v>
      </c>
      <c r="K454" s="195">
        <f t="shared" si="114"/>
        <v>156.97</v>
      </c>
      <c r="L454" s="195">
        <f t="shared" si="115"/>
        <v>2354.5500000000002</v>
      </c>
    </row>
    <row r="455" spans="2:12" ht="51" x14ac:dyDescent="0.25">
      <c r="B455" s="159" t="s">
        <v>1373</v>
      </c>
      <c r="C455" s="159" t="s">
        <v>1374</v>
      </c>
      <c r="D455" s="170" t="s">
        <v>1163</v>
      </c>
      <c r="E455" s="159" t="s">
        <v>1375</v>
      </c>
      <c r="F455" s="170" t="s">
        <v>1376</v>
      </c>
      <c r="G455" s="167">
        <v>8</v>
      </c>
      <c r="H455" s="183">
        <v>209.18</v>
      </c>
      <c r="I455" s="188">
        <f t="shared" si="113"/>
        <v>1673.44</v>
      </c>
      <c r="J455" s="152">
        <f t="shared" si="112"/>
        <v>0.27229999999999999</v>
      </c>
      <c r="K455" s="195">
        <f t="shared" si="114"/>
        <v>266.13</v>
      </c>
      <c r="L455" s="195">
        <f t="shared" si="115"/>
        <v>2129.04</v>
      </c>
    </row>
    <row r="456" spans="2:12" x14ac:dyDescent="0.25">
      <c r="B456" s="155" t="s">
        <v>1377</v>
      </c>
      <c r="C456" s="155" t="s">
        <v>185</v>
      </c>
      <c r="D456" s="169"/>
      <c r="E456" s="155" t="s">
        <v>1378</v>
      </c>
      <c r="F456" s="169"/>
      <c r="G456" s="166"/>
      <c r="H456" s="182" t="s">
        <v>121</v>
      </c>
      <c r="I456" s="182">
        <f>SUBTOTAL(9,I457:I500)</f>
        <v>49172.2</v>
      </c>
      <c r="J456" s="155"/>
      <c r="K456" s="182"/>
      <c r="L456" s="182">
        <f>SUBTOTAL(9,L457:L500)</f>
        <v>62539.85</v>
      </c>
    </row>
    <row r="457" spans="2:12" x14ac:dyDescent="0.25">
      <c r="B457" s="159" t="s">
        <v>1379</v>
      </c>
      <c r="C457" s="159" t="s">
        <v>1380</v>
      </c>
      <c r="D457" s="170" t="s">
        <v>229</v>
      </c>
      <c r="E457" s="159" t="s">
        <v>1381</v>
      </c>
      <c r="F457" s="170" t="s">
        <v>279</v>
      </c>
      <c r="G457" s="167">
        <v>68</v>
      </c>
      <c r="H457" s="183">
        <v>3.23</v>
      </c>
      <c r="I457" s="188">
        <f t="shared" si="113"/>
        <v>219.64</v>
      </c>
      <c r="J457" s="152">
        <f t="shared" si="112"/>
        <v>0.27229999999999999</v>
      </c>
      <c r="K457" s="195">
        <f t="shared" si="114"/>
        <v>4.0999999999999996</v>
      </c>
      <c r="L457" s="195">
        <f t="shared" si="115"/>
        <v>278.8</v>
      </c>
    </row>
    <row r="458" spans="2:12" x14ac:dyDescent="0.25">
      <c r="B458" s="159" t="s">
        <v>1382</v>
      </c>
      <c r="C458" s="159" t="s">
        <v>1383</v>
      </c>
      <c r="D458" s="170" t="s">
        <v>229</v>
      </c>
      <c r="E458" s="159" t="s">
        <v>1384</v>
      </c>
      <c r="F458" s="170" t="s">
        <v>279</v>
      </c>
      <c r="G458" s="167">
        <v>1</v>
      </c>
      <c r="H458" s="183">
        <v>804.57</v>
      </c>
      <c r="I458" s="188">
        <f t="shared" si="113"/>
        <v>804.57</v>
      </c>
      <c r="J458" s="152">
        <f t="shared" si="112"/>
        <v>0.27229999999999999</v>
      </c>
      <c r="K458" s="195">
        <f t="shared" si="114"/>
        <v>1023.65</v>
      </c>
      <c r="L458" s="195">
        <f t="shared" si="115"/>
        <v>1023.65</v>
      </c>
    </row>
    <row r="459" spans="2:12" ht="25.5" x14ac:dyDescent="0.25">
      <c r="B459" s="159" t="s">
        <v>1385</v>
      </c>
      <c r="C459" s="159" t="s">
        <v>1386</v>
      </c>
      <c r="D459" s="170" t="s">
        <v>434</v>
      </c>
      <c r="E459" s="159" t="s">
        <v>1387</v>
      </c>
      <c r="F459" s="170" t="s">
        <v>428</v>
      </c>
      <c r="G459" s="167">
        <v>1</v>
      </c>
      <c r="H459" s="183">
        <v>3760.94</v>
      </c>
      <c r="I459" s="188">
        <f t="shared" si="113"/>
        <v>3760.94</v>
      </c>
      <c r="J459" s="152">
        <f t="shared" si="112"/>
        <v>0.27229999999999999</v>
      </c>
      <c r="K459" s="195">
        <f t="shared" si="114"/>
        <v>4785.04</v>
      </c>
      <c r="L459" s="195">
        <f t="shared" si="115"/>
        <v>4785.04</v>
      </c>
    </row>
    <row r="460" spans="2:12" ht="38.25" x14ac:dyDescent="0.25">
      <c r="B460" s="159" t="s">
        <v>1388</v>
      </c>
      <c r="C460" s="159" t="s">
        <v>1389</v>
      </c>
      <c r="D460" s="170" t="s">
        <v>667</v>
      </c>
      <c r="E460" s="159" t="s">
        <v>1390</v>
      </c>
      <c r="F460" s="170" t="s">
        <v>268</v>
      </c>
      <c r="G460" s="167">
        <v>144</v>
      </c>
      <c r="H460" s="183">
        <v>2.0699999999999998</v>
      </c>
      <c r="I460" s="188">
        <f t="shared" si="113"/>
        <v>298.08</v>
      </c>
      <c r="J460" s="152">
        <f t="shared" si="112"/>
        <v>0.27229999999999999</v>
      </c>
      <c r="K460" s="195">
        <f t="shared" si="114"/>
        <v>2.63</v>
      </c>
      <c r="L460" s="195">
        <f t="shared" si="115"/>
        <v>378.72</v>
      </c>
    </row>
    <row r="461" spans="2:12" ht="25.5" x14ac:dyDescent="0.25">
      <c r="B461" s="159" t="s">
        <v>1391</v>
      </c>
      <c r="C461" s="159" t="s">
        <v>1392</v>
      </c>
      <c r="D461" s="170" t="s">
        <v>1163</v>
      </c>
      <c r="E461" s="159" t="s">
        <v>1393</v>
      </c>
      <c r="F461" s="170" t="s">
        <v>428</v>
      </c>
      <c r="G461" s="167">
        <v>1</v>
      </c>
      <c r="H461" s="183">
        <v>540.73</v>
      </c>
      <c r="I461" s="188">
        <f t="shared" si="113"/>
        <v>540.73</v>
      </c>
      <c r="J461" s="152">
        <f t="shared" si="112"/>
        <v>0.27229999999999999</v>
      </c>
      <c r="K461" s="195">
        <f t="shared" si="114"/>
        <v>687.97</v>
      </c>
      <c r="L461" s="195">
        <f t="shared" si="115"/>
        <v>687.97</v>
      </c>
    </row>
    <row r="462" spans="2:12" ht="25.5" x14ac:dyDescent="0.25">
      <c r="B462" s="159" t="s">
        <v>1394</v>
      </c>
      <c r="C462" s="159" t="s">
        <v>1395</v>
      </c>
      <c r="D462" s="170" t="s">
        <v>462</v>
      </c>
      <c r="E462" s="159" t="s">
        <v>1396</v>
      </c>
      <c r="F462" s="170" t="s">
        <v>268</v>
      </c>
      <c r="G462" s="167">
        <v>2</v>
      </c>
      <c r="H462" s="183">
        <v>3701.25</v>
      </c>
      <c r="I462" s="188">
        <f t="shared" si="113"/>
        <v>7402.5</v>
      </c>
      <c r="J462" s="152">
        <f t="shared" si="112"/>
        <v>0.27229999999999999</v>
      </c>
      <c r="K462" s="195">
        <f t="shared" si="114"/>
        <v>4709.1000000000004</v>
      </c>
      <c r="L462" s="195">
        <f t="shared" si="115"/>
        <v>9418.2000000000007</v>
      </c>
    </row>
    <row r="463" spans="2:12" x14ac:dyDescent="0.25">
      <c r="B463" s="159" t="s">
        <v>1397</v>
      </c>
      <c r="C463" s="159" t="s">
        <v>1398</v>
      </c>
      <c r="D463" s="170" t="s">
        <v>229</v>
      </c>
      <c r="E463" s="159" t="s">
        <v>1399</v>
      </c>
      <c r="F463" s="170" t="s">
        <v>279</v>
      </c>
      <c r="G463" s="167">
        <v>1</v>
      </c>
      <c r="H463" s="183">
        <v>34.08</v>
      </c>
      <c r="I463" s="188">
        <f t="shared" si="113"/>
        <v>34.08</v>
      </c>
      <c r="J463" s="152">
        <f t="shared" si="112"/>
        <v>0.27229999999999999</v>
      </c>
      <c r="K463" s="195">
        <f t="shared" si="114"/>
        <v>43.35</v>
      </c>
      <c r="L463" s="195">
        <f t="shared" si="115"/>
        <v>43.35</v>
      </c>
    </row>
    <row r="464" spans="2:12" ht="38.25" x14ac:dyDescent="0.25">
      <c r="B464" s="159" t="s">
        <v>1400</v>
      </c>
      <c r="C464" s="159" t="s">
        <v>1236</v>
      </c>
      <c r="D464" s="170" t="s">
        <v>434</v>
      </c>
      <c r="E464" s="159" t="s">
        <v>1237</v>
      </c>
      <c r="F464" s="170" t="s">
        <v>428</v>
      </c>
      <c r="G464" s="167">
        <v>23</v>
      </c>
      <c r="H464" s="183">
        <v>12.04</v>
      </c>
      <c r="I464" s="188">
        <f t="shared" si="113"/>
        <v>276.92</v>
      </c>
      <c r="J464" s="152">
        <f t="shared" si="112"/>
        <v>0.27229999999999999</v>
      </c>
      <c r="K464" s="195">
        <f t="shared" si="114"/>
        <v>15.31</v>
      </c>
      <c r="L464" s="195">
        <f t="shared" si="115"/>
        <v>352.13</v>
      </c>
    </row>
    <row r="465" spans="2:12" ht="38.25" x14ac:dyDescent="0.25">
      <c r="B465" s="159" t="s">
        <v>1401</v>
      </c>
      <c r="C465" s="159" t="s">
        <v>1239</v>
      </c>
      <c r="D465" s="170" t="s">
        <v>434</v>
      </c>
      <c r="E465" s="159" t="s">
        <v>1240</v>
      </c>
      <c r="F465" s="170" t="s">
        <v>428</v>
      </c>
      <c r="G465" s="167">
        <v>4</v>
      </c>
      <c r="H465" s="183">
        <v>13.98</v>
      </c>
      <c r="I465" s="188">
        <f t="shared" si="113"/>
        <v>55.92</v>
      </c>
      <c r="J465" s="152">
        <f t="shared" si="112"/>
        <v>0.27229999999999999</v>
      </c>
      <c r="K465" s="195">
        <f t="shared" si="114"/>
        <v>17.78</v>
      </c>
      <c r="L465" s="195">
        <f t="shared" si="115"/>
        <v>71.12</v>
      </c>
    </row>
    <row r="466" spans="2:12" ht="38.25" x14ac:dyDescent="0.25">
      <c r="B466" s="159" t="s">
        <v>1402</v>
      </c>
      <c r="C466" s="159" t="s">
        <v>1245</v>
      </c>
      <c r="D466" s="170" t="s">
        <v>434</v>
      </c>
      <c r="E466" s="159" t="s">
        <v>1246</v>
      </c>
      <c r="F466" s="170" t="s">
        <v>428</v>
      </c>
      <c r="G466" s="167">
        <v>7</v>
      </c>
      <c r="H466" s="183">
        <v>11.35</v>
      </c>
      <c r="I466" s="188">
        <f t="shared" si="113"/>
        <v>79.45</v>
      </c>
      <c r="J466" s="152">
        <f t="shared" si="112"/>
        <v>0.27229999999999999</v>
      </c>
      <c r="K466" s="195">
        <f t="shared" si="114"/>
        <v>14.44</v>
      </c>
      <c r="L466" s="195">
        <f t="shared" si="115"/>
        <v>101.08</v>
      </c>
    </row>
    <row r="467" spans="2:12" ht="38.25" x14ac:dyDescent="0.25">
      <c r="B467" s="159" t="s">
        <v>1403</v>
      </c>
      <c r="C467" s="159" t="s">
        <v>1233</v>
      </c>
      <c r="D467" s="170" t="s">
        <v>434</v>
      </c>
      <c r="E467" s="159" t="s">
        <v>1234</v>
      </c>
      <c r="F467" s="170" t="s">
        <v>428</v>
      </c>
      <c r="G467" s="167">
        <v>2</v>
      </c>
      <c r="H467" s="183">
        <v>38.51</v>
      </c>
      <c r="I467" s="188">
        <f t="shared" si="113"/>
        <v>77.02</v>
      </c>
      <c r="J467" s="152">
        <f t="shared" si="112"/>
        <v>0.27229999999999999</v>
      </c>
      <c r="K467" s="195">
        <f t="shared" si="114"/>
        <v>48.99</v>
      </c>
      <c r="L467" s="195">
        <f t="shared" si="115"/>
        <v>97.98</v>
      </c>
    </row>
    <row r="468" spans="2:12" x14ac:dyDescent="0.25">
      <c r="B468" s="159" t="s">
        <v>1404</v>
      </c>
      <c r="C468" s="159" t="s">
        <v>1258</v>
      </c>
      <c r="D468" s="170" t="s">
        <v>229</v>
      </c>
      <c r="E468" s="159" t="s">
        <v>1259</v>
      </c>
      <c r="F468" s="170" t="s">
        <v>279</v>
      </c>
      <c r="G468" s="167">
        <v>18</v>
      </c>
      <c r="H468" s="183">
        <v>4.2</v>
      </c>
      <c r="I468" s="188">
        <f t="shared" si="113"/>
        <v>75.599999999999994</v>
      </c>
      <c r="J468" s="152">
        <f t="shared" si="112"/>
        <v>0.27229999999999999</v>
      </c>
      <c r="K468" s="195">
        <f t="shared" si="114"/>
        <v>5.34</v>
      </c>
      <c r="L468" s="195">
        <f t="shared" si="115"/>
        <v>96.12</v>
      </c>
    </row>
    <row r="469" spans="2:12" x14ac:dyDescent="0.25">
      <c r="B469" s="159" t="s">
        <v>1405</v>
      </c>
      <c r="C469" s="159" t="s">
        <v>1261</v>
      </c>
      <c r="D469" s="170" t="s">
        <v>229</v>
      </c>
      <c r="E469" s="159" t="s">
        <v>1262</v>
      </c>
      <c r="F469" s="170" t="s">
        <v>279</v>
      </c>
      <c r="G469" s="167">
        <v>3</v>
      </c>
      <c r="H469" s="183">
        <v>6.9</v>
      </c>
      <c r="I469" s="188">
        <f t="shared" si="113"/>
        <v>20.7</v>
      </c>
      <c r="J469" s="152">
        <f t="shared" si="112"/>
        <v>0.27229999999999999</v>
      </c>
      <c r="K469" s="195">
        <f t="shared" si="114"/>
        <v>8.77</v>
      </c>
      <c r="L469" s="195">
        <f t="shared" si="115"/>
        <v>26.31</v>
      </c>
    </row>
    <row r="470" spans="2:12" x14ac:dyDescent="0.25">
      <c r="B470" s="159" t="s">
        <v>1406</v>
      </c>
      <c r="C470" s="159" t="s">
        <v>1282</v>
      </c>
      <c r="D470" s="170" t="s">
        <v>229</v>
      </c>
      <c r="E470" s="159" t="s">
        <v>1283</v>
      </c>
      <c r="F470" s="170" t="s">
        <v>279</v>
      </c>
      <c r="G470" s="167">
        <v>241</v>
      </c>
      <c r="H470" s="183">
        <v>0.1</v>
      </c>
      <c r="I470" s="188">
        <f t="shared" si="113"/>
        <v>24.1</v>
      </c>
      <c r="J470" s="152">
        <f t="shared" si="112"/>
        <v>0.27229999999999999</v>
      </c>
      <c r="K470" s="195">
        <f t="shared" si="114"/>
        <v>0.12</v>
      </c>
      <c r="L470" s="195">
        <f t="shared" si="115"/>
        <v>28.92</v>
      </c>
    </row>
    <row r="471" spans="2:12" x14ac:dyDescent="0.25">
      <c r="B471" s="159" t="s">
        <v>1407</v>
      </c>
      <c r="C471" s="159" t="s">
        <v>1288</v>
      </c>
      <c r="D471" s="170" t="s">
        <v>462</v>
      </c>
      <c r="E471" s="159" t="s">
        <v>1289</v>
      </c>
      <c r="F471" s="170" t="s">
        <v>268</v>
      </c>
      <c r="G471" s="167">
        <v>40</v>
      </c>
      <c r="H471" s="183">
        <v>0.47</v>
      </c>
      <c r="I471" s="188">
        <f t="shared" si="113"/>
        <v>18.8</v>
      </c>
      <c r="J471" s="152">
        <f t="shared" si="112"/>
        <v>0.27229999999999999</v>
      </c>
      <c r="K471" s="195">
        <f t="shared" si="114"/>
        <v>0.59</v>
      </c>
      <c r="L471" s="195">
        <f t="shared" si="115"/>
        <v>23.6</v>
      </c>
    </row>
    <row r="472" spans="2:12" x14ac:dyDescent="0.25">
      <c r="B472" s="159" t="s">
        <v>1408</v>
      </c>
      <c r="C472" s="159" t="s">
        <v>1291</v>
      </c>
      <c r="D472" s="170" t="s">
        <v>229</v>
      </c>
      <c r="E472" s="159" t="s">
        <v>1292</v>
      </c>
      <c r="F472" s="170" t="s">
        <v>279</v>
      </c>
      <c r="G472" s="167">
        <v>8</v>
      </c>
      <c r="H472" s="183">
        <v>0.68</v>
      </c>
      <c r="I472" s="188">
        <f t="shared" si="113"/>
        <v>5.44</v>
      </c>
      <c r="J472" s="152">
        <f t="shared" si="112"/>
        <v>0.27229999999999999</v>
      </c>
      <c r="K472" s="195">
        <f t="shared" si="114"/>
        <v>0.86</v>
      </c>
      <c r="L472" s="195">
        <f t="shared" si="115"/>
        <v>6.88</v>
      </c>
    </row>
    <row r="473" spans="2:12" x14ac:dyDescent="0.25">
      <c r="B473" s="159" t="s">
        <v>1409</v>
      </c>
      <c r="C473" s="159" t="s">
        <v>1294</v>
      </c>
      <c r="D473" s="170" t="s">
        <v>229</v>
      </c>
      <c r="E473" s="159" t="s">
        <v>1295</v>
      </c>
      <c r="F473" s="170" t="s">
        <v>279</v>
      </c>
      <c r="G473" s="167">
        <v>176</v>
      </c>
      <c r="H473" s="183">
        <v>0.76</v>
      </c>
      <c r="I473" s="188">
        <f t="shared" si="113"/>
        <v>133.76</v>
      </c>
      <c r="J473" s="152">
        <f t="shared" si="112"/>
        <v>0.27229999999999999</v>
      </c>
      <c r="K473" s="195">
        <f t="shared" si="114"/>
        <v>0.96</v>
      </c>
      <c r="L473" s="195">
        <f t="shared" si="115"/>
        <v>168.96</v>
      </c>
    </row>
    <row r="474" spans="2:12" x14ac:dyDescent="0.25">
      <c r="B474" s="159" t="s">
        <v>1410</v>
      </c>
      <c r="C474" s="159" t="s">
        <v>1300</v>
      </c>
      <c r="D474" s="170" t="s">
        <v>229</v>
      </c>
      <c r="E474" s="159" t="s">
        <v>1301</v>
      </c>
      <c r="F474" s="170" t="s">
        <v>279</v>
      </c>
      <c r="G474" s="167">
        <v>8</v>
      </c>
      <c r="H474" s="183">
        <v>0.49</v>
      </c>
      <c r="I474" s="188">
        <f t="shared" si="113"/>
        <v>3.92</v>
      </c>
      <c r="J474" s="152">
        <f t="shared" si="112"/>
        <v>0.27229999999999999</v>
      </c>
      <c r="K474" s="195">
        <f t="shared" si="114"/>
        <v>0.62</v>
      </c>
      <c r="L474" s="195">
        <f t="shared" si="115"/>
        <v>4.96</v>
      </c>
    </row>
    <row r="475" spans="2:12" x14ac:dyDescent="0.25">
      <c r="B475" s="159" t="s">
        <v>1411</v>
      </c>
      <c r="C475" s="159" t="s">
        <v>1303</v>
      </c>
      <c r="D475" s="170" t="s">
        <v>229</v>
      </c>
      <c r="E475" s="159" t="s">
        <v>1304</v>
      </c>
      <c r="F475" s="170" t="s">
        <v>279</v>
      </c>
      <c r="G475" s="167">
        <v>176</v>
      </c>
      <c r="H475" s="183">
        <v>0.56999999999999995</v>
      </c>
      <c r="I475" s="188">
        <f t="shared" si="113"/>
        <v>100.32</v>
      </c>
      <c r="J475" s="152">
        <f t="shared" si="112"/>
        <v>0.27229999999999999</v>
      </c>
      <c r="K475" s="195">
        <f t="shared" si="114"/>
        <v>0.72</v>
      </c>
      <c r="L475" s="195">
        <f t="shared" si="115"/>
        <v>126.72</v>
      </c>
    </row>
    <row r="476" spans="2:12" x14ac:dyDescent="0.25">
      <c r="B476" s="159" t="s">
        <v>1412</v>
      </c>
      <c r="C476" s="159" t="s">
        <v>1312</v>
      </c>
      <c r="D476" s="170" t="s">
        <v>229</v>
      </c>
      <c r="E476" s="159" t="s">
        <v>1313</v>
      </c>
      <c r="F476" s="170" t="s">
        <v>279</v>
      </c>
      <c r="G476" s="167">
        <v>112</v>
      </c>
      <c r="H476" s="183">
        <v>0.44</v>
      </c>
      <c r="I476" s="188">
        <f t="shared" si="113"/>
        <v>49.28</v>
      </c>
      <c r="J476" s="152">
        <f t="shared" si="112"/>
        <v>0.27229999999999999</v>
      </c>
      <c r="K476" s="195">
        <f t="shared" si="114"/>
        <v>0.55000000000000004</v>
      </c>
      <c r="L476" s="195">
        <f t="shared" si="115"/>
        <v>61.6</v>
      </c>
    </row>
    <row r="477" spans="2:12" x14ac:dyDescent="0.25">
      <c r="B477" s="159" t="s">
        <v>1413</v>
      </c>
      <c r="C477" s="159" t="s">
        <v>1414</v>
      </c>
      <c r="D477" s="170" t="s">
        <v>229</v>
      </c>
      <c r="E477" s="159" t="s">
        <v>1415</v>
      </c>
      <c r="F477" s="170" t="s">
        <v>279</v>
      </c>
      <c r="G477" s="167">
        <v>185</v>
      </c>
      <c r="H477" s="183">
        <v>0.38</v>
      </c>
      <c r="I477" s="188">
        <f t="shared" si="113"/>
        <v>70.3</v>
      </c>
      <c r="J477" s="152">
        <f t="shared" si="112"/>
        <v>0.27229999999999999</v>
      </c>
      <c r="K477" s="195">
        <f t="shared" si="114"/>
        <v>0.48</v>
      </c>
      <c r="L477" s="195">
        <f t="shared" si="115"/>
        <v>88.8</v>
      </c>
    </row>
    <row r="478" spans="2:12" ht="25.5" x14ac:dyDescent="0.25">
      <c r="B478" s="159" t="s">
        <v>1416</v>
      </c>
      <c r="C478" s="159" t="s">
        <v>1417</v>
      </c>
      <c r="D478" s="170" t="s">
        <v>462</v>
      </c>
      <c r="E478" s="159" t="s">
        <v>1418</v>
      </c>
      <c r="F478" s="170" t="s">
        <v>268</v>
      </c>
      <c r="G478" s="167">
        <v>40</v>
      </c>
      <c r="H478" s="183">
        <v>1.97</v>
      </c>
      <c r="I478" s="188">
        <f t="shared" si="113"/>
        <v>78.8</v>
      </c>
      <c r="J478" s="152">
        <f t="shared" si="112"/>
        <v>0.27229999999999999</v>
      </c>
      <c r="K478" s="195">
        <f t="shared" si="114"/>
        <v>2.5</v>
      </c>
      <c r="L478" s="195">
        <f t="shared" si="115"/>
        <v>100</v>
      </c>
    </row>
    <row r="479" spans="2:12" x14ac:dyDescent="0.25">
      <c r="B479" s="159" t="s">
        <v>1419</v>
      </c>
      <c r="C479" s="159" t="s">
        <v>1315</v>
      </c>
      <c r="D479" s="170" t="s">
        <v>229</v>
      </c>
      <c r="E479" s="159" t="s">
        <v>1316</v>
      </c>
      <c r="F479" s="170" t="s">
        <v>628</v>
      </c>
      <c r="G479" s="167">
        <v>120</v>
      </c>
      <c r="H479" s="183">
        <v>13.7</v>
      </c>
      <c r="I479" s="188">
        <f t="shared" si="113"/>
        <v>1644</v>
      </c>
      <c r="J479" s="152">
        <f t="shared" si="112"/>
        <v>0.27229999999999999</v>
      </c>
      <c r="K479" s="195">
        <f t="shared" si="114"/>
        <v>17.43</v>
      </c>
      <c r="L479" s="195">
        <f t="shared" si="115"/>
        <v>2091.6</v>
      </c>
    </row>
    <row r="480" spans="2:12" ht="38.25" x14ac:dyDescent="0.25">
      <c r="B480" s="159" t="s">
        <v>1420</v>
      </c>
      <c r="C480" s="159" t="s">
        <v>1421</v>
      </c>
      <c r="D480" s="170" t="s">
        <v>1163</v>
      </c>
      <c r="E480" s="159" t="s">
        <v>1422</v>
      </c>
      <c r="F480" s="170" t="s">
        <v>428</v>
      </c>
      <c r="G480" s="167">
        <v>5</v>
      </c>
      <c r="H480" s="183">
        <v>457.34</v>
      </c>
      <c r="I480" s="188">
        <f t="shared" si="113"/>
        <v>2286.6999999999998</v>
      </c>
      <c r="J480" s="152">
        <f t="shared" si="112"/>
        <v>0.27229999999999999</v>
      </c>
      <c r="K480" s="195">
        <f t="shared" si="114"/>
        <v>581.87</v>
      </c>
      <c r="L480" s="195">
        <f t="shared" si="115"/>
        <v>2909.35</v>
      </c>
    </row>
    <row r="481" spans="2:12" ht="25.5" x14ac:dyDescent="0.25">
      <c r="B481" s="159" t="s">
        <v>1423</v>
      </c>
      <c r="C481" s="159" t="s">
        <v>1424</v>
      </c>
      <c r="D481" s="170" t="s">
        <v>462</v>
      </c>
      <c r="E481" s="159" t="s">
        <v>1425</v>
      </c>
      <c r="F481" s="170" t="s">
        <v>268</v>
      </c>
      <c r="G481" s="167">
        <v>7</v>
      </c>
      <c r="H481" s="183">
        <v>1132.1600000000001</v>
      </c>
      <c r="I481" s="188">
        <f t="shared" si="113"/>
        <v>7925.12</v>
      </c>
      <c r="J481" s="152">
        <f t="shared" si="112"/>
        <v>0.27229999999999999</v>
      </c>
      <c r="K481" s="195">
        <f t="shared" si="114"/>
        <v>1440.44</v>
      </c>
      <c r="L481" s="195">
        <f t="shared" si="115"/>
        <v>10083.08</v>
      </c>
    </row>
    <row r="482" spans="2:12" x14ac:dyDescent="0.25">
      <c r="B482" s="159" t="s">
        <v>1426</v>
      </c>
      <c r="C482" s="159" t="s">
        <v>1427</v>
      </c>
      <c r="D482" s="170" t="s">
        <v>229</v>
      </c>
      <c r="E482" s="159" t="s">
        <v>1428</v>
      </c>
      <c r="F482" s="170" t="s">
        <v>628</v>
      </c>
      <c r="G482" s="167">
        <v>1634.7</v>
      </c>
      <c r="H482" s="183">
        <v>5.31</v>
      </c>
      <c r="I482" s="188">
        <f t="shared" si="113"/>
        <v>8680.25</v>
      </c>
      <c r="J482" s="152">
        <f t="shared" si="112"/>
        <v>0.27229999999999999</v>
      </c>
      <c r="K482" s="195">
        <f t="shared" si="114"/>
        <v>6.75</v>
      </c>
      <c r="L482" s="195">
        <f t="shared" si="115"/>
        <v>11034.22</v>
      </c>
    </row>
    <row r="483" spans="2:12" x14ac:dyDescent="0.25">
      <c r="B483" s="159" t="s">
        <v>1429</v>
      </c>
      <c r="C483" s="159" t="s">
        <v>1430</v>
      </c>
      <c r="D483" s="170" t="s">
        <v>229</v>
      </c>
      <c r="E483" s="159" t="s">
        <v>1431</v>
      </c>
      <c r="F483" s="170" t="s">
        <v>279</v>
      </c>
      <c r="G483" s="167">
        <v>4</v>
      </c>
      <c r="H483" s="183">
        <v>10.67</v>
      </c>
      <c r="I483" s="188">
        <f t="shared" si="113"/>
        <v>42.68</v>
      </c>
      <c r="J483" s="152">
        <f t="shared" si="112"/>
        <v>0.27229999999999999</v>
      </c>
      <c r="K483" s="195">
        <f t="shared" si="114"/>
        <v>13.57</v>
      </c>
      <c r="L483" s="195">
        <f t="shared" si="115"/>
        <v>54.28</v>
      </c>
    </row>
    <row r="484" spans="2:12" x14ac:dyDescent="0.25">
      <c r="B484" s="159" t="s">
        <v>1432</v>
      </c>
      <c r="C484" s="159" t="s">
        <v>1433</v>
      </c>
      <c r="D484" s="170" t="s">
        <v>229</v>
      </c>
      <c r="E484" s="159" t="s">
        <v>1434</v>
      </c>
      <c r="F484" s="170" t="s">
        <v>279</v>
      </c>
      <c r="G484" s="167">
        <v>7</v>
      </c>
      <c r="H484" s="183">
        <v>36.520000000000003</v>
      </c>
      <c r="I484" s="188">
        <f t="shared" si="113"/>
        <v>255.64</v>
      </c>
      <c r="J484" s="152">
        <f t="shared" si="112"/>
        <v>0.27229999999999999</v>
      </c>
      <c r="K484" s="195">
        <f t="shared" si="114"/>
        <v>46.46</v>
      </c>
      <c r="L484" s="195">
        <f t="shared" si="115"/>
        <v>325.22000000000003</v>
      </c>
    </row>
    <row r="485" spans="2:12" ht="25.5" x14ac:dyDescent="0.25">
      <c r="B485" s="159" t="s">
        <v>1435</v>
      </c>
      <c r="C485" s="159" t="s">
        <v>1436</v>
      </c>
      <c r="D485" s="170" t="s">
        <v>238</v>
      </c>
      <c r="E485" s="159" t="s">
        <v>1437</v>
      </c>
      <c r="F485" s="170" t="s">
        <v>428</v>
      </c>
      <c r="G485" s="167">
        <v>11</v>
      </c>
      <c r="H485" s="183">
        <v>66.41</v>
      </c>
      <c r="I485" s="188">
        <f t="shared" si="113"/>
        <v>730.51</v>
      </c>
      <c r="J485" s="152">
        <f t="shared" si="112"/>
        <v>0.27229999999999999</v>
      </c>
      <c r="K485" s="195">
        <f t="shared" si="114"/>
        <v>84.49</v>
      </c>
      <c r="L485" s="195">
        <f t="shared" si="115"/>
        <v>929.39</v>
      </c>
    </row>
    <row r="486" spans="2:12" ht="38.25" x14ac:dyDescent="0.25">
      <c r="B486" s="159" t="s">
        <v>1438</v>
      </c>
      <c r="C486" s="159" t="s">
        <v>1089</v>
      </c>
      <c r="D486" s="170" t="s">
        <v>434</v>
      </c>
      <c r="E486" s="159" t="s">
        <v>1439</v>
      </c>
      <c r="F486" s="170" t="s">
        <v>628</v>
      </c>
      <c r="G486" s="167">
        <v>19.3</v>
      </c>
      <c r="H486" s="183">
        <v>12.99</v>
      </c>
      <c r="I486" s="188">
        <f t="shared" si="113"/>
        <v>250.7</v>
      </c>
      <c r="J486" s="152">
        <f t="shared" si="112"/>
        <v>0.27229999999999999</v>
      </c>
      <c r="K486" s="195">
        <f t="shared" si="114"/>
        <v>16.52</v>
      </c>
      <c r="L486" s="195">
        <f t="shared" si="115"/>
        <v>318.83</v>
      </c>
    </row>
    <row r="487" spans="2:12" ht="38.25" x14ac:dyDescent="0.25">
      <c r="B487" s="159" t="s">
        <v>1440</v>
      </c>
      <c r="C487" s="159" t="s">
        <v>1441</v>
      </c>
      <c r="D487" s="170" t="s">
        <v>434</v>
      </c>
      <c r="E487" s="159" t="s">
        <v>1442</v>
      </c>
      <c r="F487" s="170" t="s">
        <v>628</v>
      </c>
      <c r="G487" s="167">
        <v>7.3</v>
      </c>
      <c r="H487" s="183">
        <v>11.16</v>
      </c>
      <c r="I487" s="188">
        <f t="shared" si="113"/>
        <v>81.459999999999994</v>
      </c>
      <c r="J487" s="152">
        <f t="shared" si="112"/>
        <v>0.27229999999999999</v>
      </c>
      <c r="K487" s="195">
        <f t="shared" si="114"/>
        <v>14.19</v>
      </c>
      <c r="L487" s="195">
        <f t="shared" si="115"/>
        <v>103.58</v>
      </c>
    </row>
    <row r="488" spans="2:12" ht="38.25" x14ac:dyDescent="0.25">
      <c r="B488" s="159" t="s">
        <v>1443</v>
      </c>
      <c r="C488" s="159" t="s">
        <v>1083</v>
      </c>
      <c r="D488" s="170" t="s">
        <v>434</v>
      </c>
      <c r="E488" s="159" t="s">
        <v>1084</v>
      </c>
      <c r="F488" s="170" t="s">
        <v>628</v>
      </c>
      <c r="G488" s="167">
        <v>17.2</v>
      </c>
      <c r="H488" s="183">
        <v>14.78</v>
      </c>
      <c r="I488" s="188">
        <f t="shared" si="113"/>
        <v>254.21</v>
      </c>
      <c r="J488" s="152">
        <f t="shared" si="112"/>
        <v>0.27229999999999999</v>
      </c>
      <c r="K488" s="195">
        <f t="shared" si="114"/>
        <v>18.8</v>
      </c>
      <c r="L488" s="195">
        <f t="shared" si="115"/>
        <v>323.36</v>
      </c>
    </row>
    <row r="489" spans="2:12" x14ac:dyDescent="0.25">
      <c r="B489" s="159" t="s">
        <v>1444</v>
      </c>
      <c r="C489" s="159" t="s">
        <v>1035</v>
      </c>
      <c r="D489" s="170" t="s">
        <v>229</v>
      </c>
      <c r="E489" s="159" t="s">
        <v>1036</v>
      </c>
      <c r="F489" s="170" t="s">
        <v>628</v>
      </c>
      <c r="G489" s="167">
        <v>409.8</v>
      </c>
      <c r="H489" s="183">
        <v>16.04</v>
      </c>
      <c r="I489" s="188">
        <f t="shared" si="113"/>
        <v>6573.19</v>
      </c>
      <c r="J489" s="152">
        <f t="shared" si="112"/>
        <v>0.27229999999999999</v>
      </c>
      <c r="K489" s="195">
        <f t="shared" si="114"/>
        <v>20.399999999999999</v>
      </c>
      <c r="L489" s="195">
        <f t="shared" si="115"/>
        <v>8359.92</v>
      </c>
    </row>
    <row r="490" spans="2:12" x14ac:dyDescent="0.25">
      <c r="B490" s="159" t="s">
        <v>1445</v>
      </c>
      <c r="C490" s="159" t="s">
        <v>1105</v>
      </c>
      <c r="D490" s="170" t="s">
        <v>229</v>
      </c>
      <c r="E490" s="159" t="s">
        <v>1106</v>
      </c>
      <c r="F490" s="170" t="s">
        <v>628</v>
      </c>
      <c r="G490" s="167">
        <v>39</v>
      </c>
      <c r="H490" s="183">
        <v>27.18</v>
      </c>
      <c r="I490" s="188">
        <f t="shared" si="113"/>
        <v>1060.02</v>
      </c>
      <c r="J490" s="152">
        <f t="shared" si="112"/>
        <v>0.27229999999999999</v>
      </c>
      <c r="K490" s="195">
        <f t="shared" si="114"/>
        <v>34.58</v>
      </c>
      <c r="L490" s="195">
        <f t="shared" si="115"/>
        <v>1348.62</v>
      </c>
    </row>
    <row r="491" spans="2:12" x14ac:dyDescent="0.25">
      <c r="B491" s="159" t="s">
        <v>1446</v>
      </c>
      <c r="C491" s="159" t="s">
        <v>1098</v>
      </c>
      <c r="D491" s="170" t="s">
        <v>229</v>
      </c>
      <c r="E491" s="159" t="s">
        <v>1099</v>
      </c>
      <c r="F491" s="170" t="s">
        <v>628</v>
      </c>
      <c r="G491" s="167">
        <v>4.5</v>
      </c>
      <c r="H491" s="183">
        <v>11.64</v>
      </c>
      <c r="I491" s="188">
        <f t="shared" si="113"/>
        <v>52.38</v>
      </c>
      <c r="J491" s="152">
        <f t="shared" si="112"/>
        <v>0.27229999999999999</v>
      </c>
      <c r="K491" s="195">
        <f t="shared" si="114"/>
        <v>14.8</v>
      </c>
      <c r="L491" s="195">
        <f t="shared" si="115"/>
        <v>66.599999999999994</v>
      </c>
    </row>
    <row r="492" spans="2:12" ht="25.5" x14ac:dyDescent="0.25">
      <c r="B492" s="159" t="s">
        <v>1447</v>
      </c>
      <c r="C492" s="159" t="s">
        <v>1117</v>
      </c>
      <c r="D492" s="170" t="s">
        <v>294</v>
      </c>
      <c r="E492" s="159" t="s">
        <v>1118</v>
      </c>
      <c r="F492" s="170" t="s">
        <v>292</v>
      </c>
      <c r="G492" s="167">
        <v>44.7</v>
      </c>
      <c r="H492" s="183">
        <v>75.86</v>
      </c>
      <c r="I492" s="188">
        <f t="shared" si="113"/>
        <v>3390.94</v>
      </c>
      <c r="J492" s="152">
        <f t="shared" si="112"/>
        <v>0.27229999999999999</v>
      </c>
      <c r="K492" s="195">
        <f t="shared" si="114"/>
        <v>96.51</v>
      </c>
      <c r="L492" s="195">
        <f t="shared" si="115"/>
        <v>4313.99</v>
      </c>
    </row>
    <row r="493" spans="2:12" x14ac:dyDescent="0.25">
      <c r="B493" s="159" t="s">
        <v>1448</v>
      </c>
      <c r="C493" s="159" t="s">
        <v>1321</v>
      </c>
      <c r="D493" s="170" t="s">
        <v>229</v>
      </c>
      <c r="E493" s="159" t="s">
        <v>1322</v>
      </c>
      <c r="F493" s="170" t="s">
        <v>279</v>
      </c>
      <c r="G493" s="167">
        <v>163</v>
      </c>
      <c r="H493" s="183">
        <v>1.55</v>
      </c>
      <c r="I493" s="188">
        <f t="shared" si="113"/>
        <v>252.65</v>
      </c>
      <c r="J493" s="152">
        <f t="shared" si="112"/>
        <v>0.27229999999999999</v>
      </c>
      <c r="K493" s="195">
        <f t="shared" si="114"/>
        <v>1.97</v>
      </c>
      <c r="L493" s="195">
        <f t="shared" si="115"/>
        <v>321.11</v>
      </c>
    </row>
    <row r="494" spans="2:12" x14ac:dyDescent="0.25">
      <c r="B494" s="159" t="s">
        <v>1449</v>
      </c>
      <c r="C494" s="159" t="s">
        <v>1324</v>
      </c>
      <c r="D494" s="170" t="s">
        <v>229</v>
      </c>
      <c r="E494" s="159" t="s">
        <v>1325</v>
      </c>
      <c r="F494" s="170" t="s">
        <v>279</v>
      </c>
      <c r="G494" s="167">
        <v>13</v>
      </c>
      <c r="H494" s="183">
        <v>2.92</v>
      </c>
      <c r="I494" s="188">
        <f t="shared" si="113"/>
        <v>37.96</v>
      </c>
      <c r="J494" s="152">
        <f t="shared" si="112"/>
        <v>0.27229999999999999</v>
      </c>
      <c r="K494" s="195">
        <f t="shared" si="114"/>
        <v>3.71</v>
      </c>
      <c r="L494" s="195">
        <f t="shared" si="115"/>
        <v>48.23</v>
      </c>
    </row>
    <row r="495" spans="2:12" x14ac:dyDescent="0.25">
      <c r="B495" s="159" t="s">
        <v>1450</v>
      </c>
      <c r="C495" s="159" t="s">
        <v>1318</v>
      </c>
      <c r="D495" s="170" t="s">
        <v>229</v>
      </c>
      <c r="E495" s="159" t="s">
        <v>1319</v>
      </c>
      <c r="F495" s="170" t="s">
        <v>279</v>
      </c>
      <c r="G495" s="167">
        <v>4</v>
      </c>
      <c r="H495" s="183">
        <v>1.44</v>
      </c>
      <c r="I495" s="188">
        <f t="shared" si="113"/>
        <v>5.76</v>
      </c>
      <c r="J495" s="152">
        <f t="shared" si="112"/>
        <v>0.27229999999999999</v>
      </c>
      <c r="K495" s="195">
        <f t="shared" si="114"/>
        <v>1.83</v>
      </c>
      <c r="L495" s="195">
        <f t="shared" si="115"/>
        <v>7.32</v>
      </c>
    </row>
    <row r="496" spans="2:12" ht="38.25" x14ac:dyDescent="0.25">
      <c r="B496" s="159" t="s">
        <v>1451</v>
      </c>
      <c r="C496" s="159" t="s">
        <v>1452</v>
      </c>
      <c r="D496" s="170" t="s">
        <v>434</v>
      </c>
      <c r="E496" s="159" t="s">
        <v>1453</v>
      </c>
      <c r="F496" s="170" t="s">
        <v>428</v>
      </c>
      <c r="G496" s="167">
        <v>4</v>
      </c>
      <c r="H496" s="183">
        <v>14.27</v>
      </c>
      <c r="I496" s="188">
        <f t="shared" si="113"/>
        <v>57.08</v>
      </c>
      <c r="J496" s="152">
        <f t="shared" si="112"/>
        <v>0.27229999999999999</v>
      </c>
      <c r="K496" s="195">
        <f t="shared" si="114"/>
        <v>18.149999999999999</v>
      </c>
      <c r="L496" s="195">
        <f t="shared" si="115"/>
        <v>72.599999999999994</v>
      </c>
    </row>
    <row r="497" spans="2:12" x14ac:dyDescent="0.25">
      <c r="B497" s="159" t="s">
        <v>1454</v>
      </c>
      <c r="C497" s="159" t="s">
        <v>1455</v>
      </c>
      <c r="D497" s="170" t="s">
        <v>229</v>
      </c>
      <c r="E497" s="159" t="s">
        <v>1456</v>
      </c>
      <c r="F497" s="170" t="s">
        <v>268</v>
      </c>
      <c r="G497" s="167">
        <v>1</v>
      </c>
      <c r="H497" s="183">
        <v>762.87</v>
      </c>
      <c r="I497" s="188">
        <f t="shared" si="113"/>
        <v>762.87</v>
      </c>
      <c r="J497" s="152">
        <f t="shared" si="112"/>
        <v>0.27229999999999999</v>
      </c>
      <c r="K497" s="195">
        <f t="shared" si="114"/>
        <v>970.59</v>
      </c>
      <c r="L497" s="195">
        <f t="shared" si="115"/>
        <v>970.59</v>
      </c>
    </row>
    <row r="498" spans="2:12" x14ac:dyDescent="0.25">
      <c r="B498" s="159" t="s">
        <v>1457</v>
      </c>
      <c r="C498" s="159" t="s">
        <v>1458</v>
      </c>
      <c r="D498" s="170" t="s">
        <v>229</v>
      </c>
      <c r="E498" s="159" t="s">
        <v>1459</v>
      </c>
      <c r="F498" s="170" t="s">
        <v>279</v>
      </c>
      <c r="G498" s="167">
        <v>1</v>
      </c>
      <c r="H498" s="183">
        <v>73.27</v>
      </c>
      <c r="I498" s="188">
        <f t="shared" si="113"/>
        <v>73.27</v>
      </c>
      <c r="J498" s="152">
        <f t="shared" si="112"/>
        <v>0.27229999999999999</v>
      </c>
      <c r="K498" s="195">
        <f t="shared" si="114"/>
        <v>93.22</v>
      </c>
      <c r="L498" s="195">
        <f t="shared" si="115"/>
        <v>93.22</v>
      </c>
    </row>
    <row r="499" spans="2:12" ht="25.5" x14ac:dyDescent="0.25">
      <c r="B499" s="159" t="s">
        <v>1460</v>
      </c>
      <c r="C499" s="159" t="s">
        <v>1461</v>
      </c>
      <c r="D499" s="170" t="s">
        <v>462</v>
      </c>
      <c r="E499" s="159" t="s">
        <v>1462</v>
      </c>
      <c r="F499" s="170" t="s">
        <v>428</v>
      </c>
      <c r="G499" s="167">
        <v>1</v>
      </c>
      <c r="H499" s="183">
        <v>349.6</v>
      </c>
      <c r="I499" s="188">
        <f t="shared" si="113"/>
        <v>349.6</v>
      </c>
      <c r="J499" s="152">
        <f t="shared" si="112"/>
        <v>0.27229999999999999</v>
      </c>
      <c r="K499" s="195">
        <f t="shared" si="114"/>
        <v>444.79</v>
      </c>
      <c r="L499" s="195">
        <f t="shared" si="115"/>
        <v>444.79</v>
      </c>
    </row>
    <row r="500" spans="2:12" ht="25.5" x14ac:dyDescent="0.25">
      <c r="B500" s="159" t="s">
        <v>1463</v>
      </c>
      <c r="C500" s="159" t="s">
        <v>1464</v>
      </c>
      <c r="D500" s="170" t="s">
        <v>1465</v>
      </c>
      <c r="E500" s="159" t="s">
        <v>1466</v>
      </c>
      <c r="F500" s="170" t="s">
        <v>1467</v>
      </c>
      <c r="G500" s="167">
        <v>1</v>
      </c>
      <c r="H500" s="183">
        <v>274.33999999999997</v>
      </c>
      <c r="I500" s="188">
        <f t="shared" si="113"/>
        <v>274.33999999999997</v>
      </c>
      <c r="J500" s="152">
        <f t="shared" si="112"/>
        <v>0.27229999999999999</v>
      </c>
      <c r="K500" s="195">
        <f t="shared" si="114"/>
        <v>349.04</v>
      </c>
      <c r="L500" s="195">
        <f t="shared" si="115"/>
        <v>349.04</v>
      </c>
    </row>
    <row r="501" spans="2:12" x14ac:dyDescent="0.25">
      <c r="B501" s="155" t="s">
        <v>1468</v>
      </c>
      <c r="C501" s="155" t="s">
        <v>185</v>
      </c>
      <c r="D501" s="169"/>
      <c r="E501" s="155" t="s">
        <v>1469</v>
      </c>
      <c r="F501" s="169"/>
      <c r="G501" s="166"/>
      <c r="H501" s="182" t="s">
        <v>121</v>
      </c>
      <c r="I501" s="182">
        <f>SUBTOTAL(9,I502:I519)</f>
        <v>28431.759999999998</v>
      </c>
      <c r="J501" s="155"/>
      <c r="K501" s="182"/>
      <c r="L501" s="182">
        <f>SUBTOTAL(9,L502:L519)</f>
        <v>36166.270000000004</v>
      </c>
    </row>
    <row r="502" spans="2:12" x14ac:dyDescent="0.25">
      <c r="B502" s="159" t="s">
        <v>1470</v>
      </c>
      <c r="C502" s="159" t="s">
        <v>1035</v>
      </c>
      <c r="D502" s="170" t="s">
        <v>229</v>
      </c>
      <c r="E502" s="159" t="s">
        <v>1036</v>
      </c>
      <c r="F502" s="170" t="s">
        <v>628</v>
      </c>
      <c r="G502" s="167">
        <v>5</v>
      </c>
      <c r="H502" s="183">
        <v>16.04</v>
      </c>
      <c r="I502" s="188">
        <f t="shared" si="113"/>
        <v>80.2</v>
      </c>
      <c r="J502" s="152">
        <f t="shared" si="112"/>
        <v>0.27229999999999999</v>
      </c>
      <c r="K502" s="195">
        <f t="shared" si="114"/>
        <v>20.399999999999999</v>
      </c>
      <c r="L502" s="195">
        <f t="shared" si="115"/>
        <v>102</v>
      </c>
    </row>
    <row r="503" spans="2:12" x14ac:dyDescent="0.25">
      <c r="B503" s="159" t="s">
        <v>1471</v>
      </c>
      <c r="C503" s="159" t="s">
        <v>1472</v>
      </c>
      <c r="D503" s="170" t="s">
        <v>229</v>
      </c>
      <c r="E503" s="159" t="s">
        <v>1473</v>
      </c>
      <c r="F503" s="170" t="s">
        <v>628</v>
      </c>
      <c r="G503" s="167">
        <v>79.099999999999994</v>
      </c>
      <c r="H503" s="183">
        <v>41.07</v>
      </c>
      <c r="I503" s="188">
        <f t="shared" si="113"/>
        <v>3248.63</v>
      </c>
      <c r="J503" s="152">
        <f t="shared" si="112"/>
        <v>0.27229999999999999</v>
      </c>
      <c r="K503" s="195">
        <f t="shared" si="114"/>
        <v>52.25</v>
      </c>
      <c r="L503" s="195">
        <f t="shared" si="115"/>
        <v>4132.97</v>
      </c>
    </row>
    <row r="504" spans="2:12" x14ac:dyDescent="0.25">
      <c r="B504" s="159" t="s">
        <v>1474</v>
      </c>
      <c r="C504" s="159" t="s">
        <v>1005</v>
      </c>
      <c r="D504" s="170" t="s">
        <v>229</v>
      </c>
      <c r="E504" s="159" t="s">
        <v>1006</v>
      </c>
      <c r="F504" s="170" t="s">
        <v>628</v>
      </c>
      <c r="G504" s="167">
        <v>230.1</v>
      </c>
      <c r="H504" s="183">
        <v>48.17</v>
      </c>
      <c r="I504" s="188">
        <f t="shared" si="113"/>
        <v>11083.91</v>
      </c>
      <c r="J504" s="152">
        <f t="shared" si="112"/>
        <v>0.27229999999999999</v>
      </c>
      <c r="K504" s="195">
        <f t="shared" si="114"/>
        <v>61.28</v>
      </c>
      <c r="L504" s="195">
        <f t="shared" si="115"/>
        <v>14100.52</v>
      </c>
    </row>
    <row r="505" spans="2:12" ht="25.5" x14ac:dyDescent="0.25">
      <c r="B505" s="159" t="s">
        <v>1475</v>
      </c>
      <c r="C505" s="159" t="s">
        <v>1476</v>
      </c>
      <c r="D505" s="170" t="s">
        <v>294</v>
      </c>
      <c r="E505" s="159" t="s">
        <v>1477</v>
      </c>
      <c r="F505" s="170" t="s">
        <v>292</v>
      </c>
      <c r="G505" s="167">
        <v>244</v>
      </c>
      <c r="H505" s="183">
        <v>26.37</v>
      </c>
      <c r="I505" s="188">
        <f t="shared" si="113"/>
        <v>6434.28</v>
      </c>
      <c r="J505" s="152">
        <f t="shared" si="112"/>
        <v>0.27229999999999999</v>
      </c>
      <c r="K505" s="195">
        <f t="shared" si="114"/>
        <v>33.549999999999997</v>
      </c>
      <c r="L505" s="195">
        <f t="shared" si="115"/>
        <v>8186.2</v>
      </c>
    </row>
    <row r="506" spans="2:12" x14ac:dyDescent="0.25">
      <c r="B506" s="159" t="s">
        <v>1478</v>
      </c>
      <c r="C506" s="159" t="s">
        <v>1321</v>
      </c>
      <c r="D506" s="170" t="s">
        <v>229</v>
      </c>
      <c r="E506" s="159" t="s">
        <v>1322</v>
      </c>
      <c r="F506" s="170" t="s">
        <v>279</v>
      </c>
      <c r="G506" s="167">
        <v>8</v>
      </c>
      <c r="H506" s="183">
        <v>1.55</v>
      </c>
      <c r="I506" s="188">
        <f t="shared" si="113"/>
        <v>12.4</v>
      </c>
      <c r="J506" s="152">
        <f t="shared" si="112"/>
        <v>0.27229999999999999</v>
      </c>
      <c r="K506" s="195">
        <f t="shared" si="114"/>
        <v>1.97</v>
      </c>
      <c r="L506" s="195">
        <f t="shared" si="115"/>
        <v>15.76</v>
      </c>
    </row>
    <row r="507" spans="2:12" x14ac:dyDescent="0.25">
      <c r="B507" s="159" t="s">
        <v>1479</v>
      </c>
      <c r="C507" s="159" t="s">
        <v>1480</v>
      </c>
      <c r="D507" s="170" t="s">
        <v>229</v>
      </c>
      <c r="E507" s="159" t="s">
        <v>1481</v>
      </c>
      <c r="F507" s="170" t="s">
        <v>279</v>
      </c>
      <c r="G507" s="167">
        <v>1</v>
      </c>
      <c r="H507" s="183">
        <v>178.89</v>
      </c>
      <c r="I507" s="188">
        <f t="shared" si="113"/>
        <v>178.89</v>
      </c>
      <c r="J507" s="152">
        <f t="shared" si="112"/>
        <v>0.27229999999999999</v>
      </c>
      <c r="K507" s="195">
        <f t="shared" si="114"/>
        <v>227.6</v>
      </c>
      <c r="L507" s="195">
        <f t="shared" si="115"/>
        <v>227.6</v>
      </c>
    </row>
    <row r="508" spans="2:12" x14ac:dyDescent="0.25">
      <c r="B508" s="159" t="s">
        <v>1482</v>
      </c>
      <c r="C508" s="159" t="s">
        <v>1483</v>
      </c>
      <c r="D508" s="170" t="s">
        <v>229</v>
      </c>
      <c r="E508" s="159" t="s">
        <v>1484</v>
      </c>
      <c r="F508" s="170" t="s">
        <v>279</v>
      </c>
      <c r="G508" s="167">
        <v>1</v>
      </c>
      <c r="H508" s="183">
        <v>128.99</v>
      </c>
      <c r="I508" s="188">
        <f t="shared" si="113"/>
        <v>128.99</v>
      </c>
      <c r="J508" s="152">
        <f t="shared" si="112"/>
        <v>0.27229999999999999</v>
      </c>
      <c r="K508" s="195">
        <f t="shared" si="114"/>
        <v>164.11</v>
      </c>
      <c r="L508" s="195">
        <f t="shared" si="115"/>
        <v>164.11</v>
      </c>
    </row>
    <row r="509" spans="2:12" ht="25.5" x14ac:dyDescent="0.25">
      <c r="B509" s="159" t="s">
        <v>1485</v>
      </c>
      <c r="C509" s="159" t="s">
        <v>1486</v>
      </c>
      <c r="D509" s="170" t="s">
        <v>434</v>
      </c>
      <c r="E509" s="159" t="s">
        <v>1487</v>
      </c>
      <c r="F509" s="170" t="s">
        <v>428</v>
      </c>
      <c r="G509" s="167">
        <v>1</v>
      </c>
      <c r="H509" s="183">
        <v>182.33</v>
      </c>
      <c r="I509" s="188">
        <f t="shared" si="113"/>
        <v>182.33</v>
      </c>
      <c r="J509" s="152">
        <f t="shared" si="112"/>
        <v>0.27229999999999999</v>
      </c>
      <c r="K509" s="195">
        <f t="shared" si="114"/>
        <v>231.97</v>
      </c>
      <c r="L509" s="195">
        <f t="shared" si="115"/>
        <v>231.97</v>
      </c>
    </row>
    <row r="510" spans="2:12" ht="25.5" x14ac:dyDescent="0.25">
      <c r="B510" s="159" t="s">
        <v>1488</v>
      </c>
      <c r="C510" s="159" t="s">
        <v>1489</v>
      </c>
      <c r="D510" s="170" t="s">
        <v>294</v>
      </c>
      <c r="E510" s="159" t="s">
        <v>1490</v>
      </c>
      <c r="F510" s="170" t="s">
        <v>268</v>
      </c>
      <c r="G510" s="167">
        <v>26</v>
      </c>
      <c r="H510" s="183">
        <v>13.18</v>
      </c>
      <c r="I510" s="188">
        <f t="shared" si="113"/>
        <v>342.68</v>
      </c>
      <c r="J510" s="152">
        <f t="shared" si="112"/>
        <v>0.27229999999999999</v>
      </c>
      <c r="K510" s="195">
        <f t="shared" si="114"/>
        <v>16.760000000000002</v>
      </c>
      <c r="L510" s="195">
        <f t="shared" si="115"/>
        <v>435.76</v>
      </c>
    </row>
    <row r="511" spans="2:12" x14ac:dyDescent="0.25">
      <c r="B511" s="159" t="s">
        <v>1491</v>
      </c>
      <c r="C511" s="159" t="s">
        <v>1056</v>
      </c>
      <c r="D511" s="170" t="s">
        <v>229</v>
      </c>
      <c r="E511" s="159" t="s">
        <v>1057</v>
      </c>
      <c r="F511" s="170" t="s">
        <v>279</v>
      </c>
      <c r="G511" s="167">
        <v>9</v>
      </c>
      <c r="H511" s="183">
        <v>132.94999999999999</v>
      </c>
      <c r="I511" s="188">
        <f t="shared" si="113"/>
        <v>1196.55</v>
      </c>
      <c r="J511" s="152">
        <f t="shared" si="112"/>
        <v>0.27229999999999999</v>
      </c>
      <c r="K511" s="195">
        <f t="shared" si="114"/>
        <v>169.15</v>
      </c>
      <c r="L511" s="195">
        <f t="shared" si="115"/>
        <v>1522.35</v>
      </c>
    </row>
    <row r="512" spans="2:12" ht="25.5" x14ac:dyDescent="0.25">
      <c r="B512" s="159" t="s">
        <v>1492</v>
      </c>
      <c r="C512" s="159" t="s">
        <v>1008</v>
      </c>
      <c r="D512" s="170" t="s">
        <v>294</v>
      </c>
      <c r="E512" s="159" t="s">
        <v>1009</v>
      </c>
      <c r="F512" s="170" t="s">
        <v>268</v>
      </c>
      <c r="G512" s="167">
        <v>3</v>
      </c>
      <c r="H512" s="183">
        <v>26.7</v>
      </c>
      <c r="I512" s="188">
        <f t="shared" si="113"/>
        <v>80.099999999999994</v>
      </c>
      <c r="J512" s="152">
        <f t="shared" ref="J512:J575" si="116">+$L$5</f>
        <v>0.27229999999999999</v>
      </c>
      <c r="K512" s="195">
        <f t="shared" si="114"/>
        <v>33.97</v>
      </c>
      <c r="L512" s="195">
        <f t="shared" si="115"/>
        <v>101.91</v>
      </c>
    </row>
    <row r="513" spans="2:12" ht="25.5" x14ac:dyDescent="0.25">
      <c r="B513" s="159" t="s">
        <v>1493</v>
      </c>
      <c r="C513" s="159" t="s">
        <v>1494</v>
      </c>
      <c r="D513" s="170" t="s">
        <v>294</v>
      </c>
      <c r="E513" s="159" t="s">
        <v>1495</v>
      </c>
      <c r="F513" s="170" t="s">
        <v>268</v>
      </c>
      <c r="G513" s="167">
        <v>98</v>
      </c>
      <c r="H513" s="183">
        <v>16.16</v>
      </c>
      <c r="I513" s="188">
        <f t="shared" ref="I513:I561" si="117">TRUNC(G513 * H513, 2)</f>
        <v>1583.68</v>
      </c>
      <c r="J513" s="152">
        <f t="shared" si="116"/>
        <v>0.27229999999999999</v>
      </c>
      <c r="K513" s="195">
        <f t="shared" ref="K513:K561" si="118">TRUNC(H513 * (1 + J513), 2)</f>
        <v>20.56</v>
      </c>
      <c r="L513" s="195">
        <f t="shared" ref="L513:L561" si="119">TRUNC(G513 * K513, 2)</f>
        <v>2014.88</v>
      </c>
    </row>
    <row r="514" spans="2:12" ht="38.25" x14ac:dyDescent="0.25">
      <c r="B514" s="159" t="s">
        <v>1496</v>
      </c>
      <c r="C514" s="159" t="s">
        <v>1497</v>
      </c>
      <c r="D514" s="170" t="s">
        <v>434</v>
      </c>
      <c r="E514" s="159" t="s">
        <v>1498</v>
      </c>
      <c r="F514" s="170" t="s">
        <v>428</v>
      </c>
      <c r="G514" s="167">
        <v>1</v>
      </c>
      <c r="H514" s="183">
        <v>473.26</v>
      </c>
      <c r="I514" s="188">
        <f t="shared" si="117"/>
        <v>473.26</v>
      </c>
      <c r="J514" s="152">
        <f t="shared" si="116"/>
        <v>0.27229999999999999</v>
      </c>
      <c r="K514" s="195">
        <f t="shared" si="118"/>
        <v>602.12</v>
      </c>
      <c r="L514" s="195">
        <f t="shared" si="119"/>
        <v>602.12</v>
      </c>
    </row>
    <row r="515" spans="2:12" x14ac:dyDescent="0.25">
      <c r="B515" s="159" t="s">
        <v>1499</v>
      </c>
      <c r="C515" s="159" t="s">
        <v>1500</v>
      </c>
      <c r="D515" s="170" t="s">
        <v>229</v>
      </c>
      <c r="E515" s="159" t="s">
        <v>1501</v>
      </c>
      <c r="F515" s="170" t="s">
        <v>268</v>
      </c>
      <c r="G515" s="167">
        <v>36</v>
      </c>
      <c r="H515" s="183">
        <v>28.69</v>
      </c>
      <c r="I515" s="188">
        <f t="shared" si="117"/>
        <v>1032.8399999999999</v>
      </c>
      <c r="J515" s="152">
        <f t="shared" si="116"/>
        <v>0.27229999999999999</v>
      </c>
      <c r="K515" s="195">
        <f t="shared" si="118"/>
        <v>36.5</v>
      </c>
      <c r="L515" s="195">
        <f t="shared" si="119"/>
        <v>1314</v>
      </c>
    </row>
    <row r="516" spans="2:12" ht="25.5" x14ac:dyDescent="0.25">
      <c r="B516" s="159" t="s">
        <v>1502</v>
      </c>
      <c r="C516" s="159" t="s">
        <v>1503</v>
      </c>
      <c r="D516" s="170" t="s">
        <v>462</v>
      </c>
      <c r="E516" s="159" t="s">
        <v>1504</v>
      </c>
      <c r="F516" s="170" t="s">
        <v>268</v>
      </c>
      <c r="G516" s="167">
        <v>508</v>
      </c>
      <c r="H516" s="183">
        <v>0.83</v>
      </c>
      <c r="I516" s="188">
        <f t="shared" si="117"/>
        <v>421.64</v>
      </c>
      <c r="J516" s="152">
        <f t="shared" si="116"/>
        <v>0.27229999999999999</v>
      </c>
      <c r="K516" s="195">
        <f t="shared" si="118"/>
        <v>1.05</v>
      </c>
      <c r="L516" s="195">
        <f t="shared" si="119"/>
        <v>533.4</v>
      </c>
    </row>
    <row r="517" spans="2:12" ht="25.5" x14ac:dyDescent="0.25">
      <c r="B517" s="159" t="s">
        <v>1505</v>
      </c>
      <c r="C517" s="159" t="s">
        <v>1506</v>
      </c>
      <c r="D517" s="170" t="s">
        <v>462</v>
      </c>
      <c r="E517" s="159" t="s">
        <v>1507</v>
      </c>
      <c r="F517" s="170" t="s">
        <v>268</v>
      </c>
      <c r="G517" s="167">
        <v>204</v>
      </c>
      <c r="H517" s="183">
        <v>0.62</v>
      </c>
      <c r="I517" s="188">
        <f t="shared" si="117"/>
        <v>126.48</v>
      </c>
      <c r="J517" s="152">
        <f t="shared" si="116"/>
        <v>0.27229999999999999</v>
      </c>
      <c r="K517" s="195">
        <f t="shared" si="118"/>
        <v>0.78</v>
      </c>
      <c r="L517" s="195">
        <f t="shared" si="119"/>
        <v>159.12</v>
      </c>
    </row>
    <row r="518" spans="2:12" x14ac:dyDescent="0.25">
      <c r="B518" s="159" t="s">
        <v>1508</v>
      </c>
      <c r="C518" s="159" t="s">
        <v>1509</v>
      </c>
      <c r="D518" s="170" t="s">
        <v>229</v>
      </c>
      <c r="E518" s="159" t="s">
        <v>1510</v>
      </c>
      <c r="F518" s="170" t="s">
        <v>279</v>
      </c>
      <c r="G518" s="167">
        <v>10</v>
      </c>
      <c r="H518" s="183">
        <v>28.83</v>
      </c>
      <c r="I518" s="188">
        <f t="shared" si="117"/>
        <v>288.3</v>
      </c>
      <c r="J518" s="152">
        <f t="shared" si="116"/>
        <v>0.27229999999999999</v>
      </c>
      <c r="K518" s="195">
        <f t="shared" si="118"/>
        <v>36.68</v>
      </c>
      <c r="L518" s="195">
        <f t="shared" si="119"/>
        <v>366.8</v>
      </c>
    </row>
    <row r="519" spans="2:12" ht="25.5" x14ac:dyDescent="0.25">
      <c r="B519" s="159" t="s">
        <v>1511</v>
      </c>
      <c r="C519" s="159" t="s">
        <v>1512</v>
      </c>
      <c r="D519" s="170" t="s">
        <v>462</v>
      </c>
      <c r="E519" s="159" t="s">
        <v>1513</v>
      </c>
      <c r="F519" s="170" t="s">
        <v>268</v>
      </c>
      <c r="G519" s="167">
        <v>30</v>
      </c>
      <c r="H519" s="183">
        <v>51.22</v>
      </c>
      <c r="I519" s="188">
        <f t="shared" si="117"/>
        <v>1536.6</v>
      </c>
      <c r="J519" s="152">
        <f t="shared" si="116"/>
        <v>0.27229999999999999</v>
      </c>
      <c r="K519" s="195">
        <f t="shared" si="118"/>
        <v>65.16</v>
      </c>
      <c r="L519" s="195">
        <f t="shared" si="119"/>
        <v>1954.8</v>
      </c>
    </row>
    <row r="520" spans="2:12" x14ac:dyDescent="0.25">
      <c r="B520" s="155" t="s">
        <v>111</v>
      </c>
      <c r="C520" s="155" t="s">
        <v>185</v>
      </c>
      <c r="D520" s="169"/>
      <c r="E520" s="155" t="s">
        <v>2040</v>
      </c>
      <c r="F520" s="169"/>
      <c r="G520" s="166"/>
      <c r="H520" s="182" t="s">
        <v>121</v>
      </c>
      <c r="I520" s="182">
        <f>SUBTOTAL(9,I521:I582)</f>
        <v>260363.97999999992</v>
      </c>
      <c r="J520" s="155"/>
      <c r="K520" s="182"/>
      <c r="L520" s="182">
        <f>SUBTOTAL(9,L521:L582)</f>
        <v>326315.6100000001</v>
      </c>
    </row>
    <row r="521" spans="2:12" x14ac:dyDescent="0.25">
      <c r="B521" s="155" t="s">
        <v>1514</v>
      </c>
      <c r="C521" s="155" t="s">
        <v>185</v>
      </c>
      <c r="D521" s="169"/>
      <c r="E521" s="155" t="s">
        <v>1515</v>
      </c>
      <c r="F521" s="169"/>
      <c r="G521" s="166"/>
      <c r="H521" s="182" t="s">
        <v>121</v>
      </c>
      <c r="I521" s="182">
        <f>SUBTOTAL(9,I522:I559)</f>
        <v>253205.08999999991</v>
      </c>
      <c r="J521" s="155"/>
      <c r="K521" s="182"/>
      <c r="L521" s="182">
        <f>SUBTOTAL(9,L522:L559)</f>
        <v>317207.99000000005</v>
      </c>
    </row>
    <row r="522" spans="2:12" x14ac:dyDescent="0.25">
      <c r="B522" s="155" t="s">
        <v>1516</v>
      </c>
      <c r="C522" s="155" t="s">
        <v>185</v>
      </c>
      <c r="D522" s="169"/>
      <c r="E522" s="155" t="s">
        <v>1517</v>
      </c>
      <c r="F522" s="169"/>
      <c r="G522" s="166"/>
      <c r="H522" s="182" t="s">
        <v>121</v>
      </c>
      <c r="I522" s="182">
        <f>SUBTOTAL(9,I523:I532)</f>
        <v>115062.88999999998</v>
      </c>
      <c r="J522" s="155"/>
      <c r="K522" s="182"/>
      <c r="L522" s="182">
        <f>SUBTOTAL(9,L523:L532)</f>
        <v>141458.24000000002</v>
      </c>
    </row>
    <row r="523" spans="2:12" ht="38.25" x14ac:dyDescent="0.25">
      <c r="B523" s="159" t="s">
        <v>1518</v>
      </c>
      <c r="C523" s="159" t="s">
        <v>1519</v>
      </c>
      <c r="D523" s="170" t="s">
        <v>434</v>
      </c>
      <c r="E523" s="159" t="s">
        <v>1520</v>
      </c>
      <c r="F523" s="170" t="s">
        <v>428</v>
      </c>
      <c r="G523" s="167">
        <v>2</v>
      </c>
      <c r="H523" s="183">
        <v>2576.77</v>
      </c>
      <c r="I523" s="188">
        <f t="shared" si="117"/>
        <v>5153.54</v>
      </c>
      <c r="J523" s="197">
        <f t="shared" ref="J523:J532" si="120">+$L$6</f>
        <v>0.22940000000000002</v>
      </c>
      <c r="K523" s="195">
        <f t="shared" si="118"/>
        <v>3167.88</v>
      </c>
      <c r="L523" s="195">
        <f t="shared" si="119"/>
        <v>6335.76</v>
      </c>
    </row>
    <row r="524" spans="2:12" ht="38.25" x14ac:dyDescent="0.25">
      <c r="B524" s="159" t="s">
        <v>1521</v>
      </c>
      <c r="C524" s="159" t="s">
        <v>1522</v>
      </c>
      <c r="D524" s="170" t="s">
        <v>434</v>
      </c>
      <c r="E524" s="159" t="s">
        <v>1523</v>
      </c>
      <c r="F524" s="170" t="s">
        <v>428</v>
      </c>
      <c r="G524" s="167">
        <v>1</v>
      </c>
      <c r="H524" s="183">
        <v>2866.6</v>
      </c>
      <c r="I524" s="188">
        <f t="shared" si="117"/>
        <v>2866.6</v>
      </c>
      <c r="J524" s="197">
        <f t="shared" si="120"/>
        <v>0.22940000000000002</v>
      </c>
      <c r="K524" s="195">
        <f t="shared" si="118"/>
        <v>3524.19</v>
      </c>
      <c r="L524" s="195">
        <f t="shared" si="119"/>
        <v>3524.19</v>
      </c>
    </row>
    <row r="525" spans="2:12" ht="38.25" x14ac:dyDescent="0.25">
      <c r="B525" s="159" t="s">
        <v>1524</v>
      </c>
      <c r="C525" s="159" t="s">
        <v>1525</v>
      </c>
      <c r="D525" s="170" t="s">
        <v>434</v>
      </c>
      <c r="E525" s="159" t="s">
        <v>1526</v>
      </c>
      <c r="F525" s="170" t="s">
        <v>428</v>
      </c>
      <c r="G525" s="167">
        <v>2</v>
      </c>
      <c r="H525" s="183">
        <v>4186.95</v>
      </c>
      <c r="I525" s="188">
        <f t="shared" si="117"/>
        <v>8373.9</v>
      </c>
      <c r="J525" s="197">
        <f t="shared" si="120"/>
        <v>0.22940000000000002</v>
      </c>
      <c r="K525" s="195">
        <f t="shared" si="118"/>
        <v>5147.43</v>
      </c>
      <c r="L525" s="195">
        <f t="shared" si="119"/>
        <v>10294.86</v>
      </c>
    </row>
    <row r="526" spans="2:12" ht="25.5" x14ac:dyDescent="0.25">
      <c r="B526" s="159" t="s">
        <v>1527</v>
      </c>
      <c r="C526" s="159" t="s">
        <v>1528</v>
      </c>
      <c r="D526" s="170" t="s">
        <v>238</v>
      </c>
      <c r="E526" s="159" t="s">
        <v>1529</v>
      </c>
      <c r="F526" s="170" t="s">
        <v>268</v>
      </c>
      <c r="G526" s="167">
        <v>1</v>
      </c>
      <c r="H526" s="183">
        <v>16485.02</v>
      </c>
      <c r="I526" s="188">
        <f t="shared" si="117"/>
        <v>16485.02</v>
      </c>
      <c r="J526" s="197">
        <f t="shared" si="120"/>
        <v>0.22940000000000002</v>
      </c>
      <c r="K526" s="195">
        <f t="shared" si="118"/>
        <v>20266.68</v>
      </c>
      <c r="L526" s="195">
        <f t="shared" si="119"/>
        <v>20266.68</v>
      </c>
    </row>
    <row r="527" spans="2:12" ht="25.5" x14ac:dyDescent="0.25">
      <c r="B527" s="159" t="s">
        <v>1530</v>
      </c>
      <c r="C527" s="159" t="s">
        <v>1531</v>
      </c>
      <c r="D527" s="170" t="s">
        <v>294</v>
      </c>
      <c r="E527" s="159" t="s">
        <v>1532</v>
      </c>
      <c r="F527" s="170" t="s">
        <v>1533</v>
      </c>
      <c r="G527" s="167">
        <v>1</v>
      </c>
      <c r="H527" s="183">
        <v>1038.22</v>
      </c>
      <c r="I527" s="188">
        <f t="shared" si="117"/>
        <v>1038.22</v>
      </c>
      <c r="J527" s="197">
        <f t="shared" si="120"/>
        <v>0.22940000000000002</v>
      </c>
      <c r="K527" s="195">
        <f t="shared" si="118"/>
        <v>1276.3800000000001</v>
      </c>
      <c r="L527" s="195">
        <f t="shared" si="119"/>
        <v>1276.3800000000001</v>
      </c>
    </row>
    <row r="528" spans="2:12" ht="25.5" x14ac:dyDescent="0.25">
      <c r="B528" s="159" t="s">
        <v>1534</v>
      </c>
      <c r="C528" s="159" t="s">
        <v>1535</v>
      </c>
      <c r="D528" s="170" t="s">
        <v>462</v>
      </c>
      <c r="E528" s="159" t="s">
        <v>1536</v>
      </c>
      <c r="F528" s="170" t="s">
        <v>268</v>
      </c>
      <c r="G528" s="167">
        <v>1</v>
      </c>
      <c r="H528" s="183">
        <v>268.27999999999997</v>
      </c>
      <c r="I528" s="188">
        <f t="shared" si="117"/>
        <v>268.27999999999997</v>
      </c>
      <c r="J528" s="197">
        <f t="shared" si="120"/>
        <v>0.22940000000000002</v>
      </c>
      <c r="K528" s="195">
        <f t="shared" si="118"/>
        <v>329.82</v>
      </c>
      <c r="L528" s="195">
        <f t="shared" si="119"/>
        <v>329.82</v>
      </c>
    </row>
    <row r="529" spans="2:12" ht="38.25" x14ac:dyDescent="0.25">
      <c r="B529" s="159" t="s">
        <v>1537</v>
      </c>
      <c r="C529" s="159" t="s">
        <v>1538</v>
      </c>
      <c r="D529" s="170" t="s">
        <v>238</v>
      </c>
      <c r="E529" s="159" t="s">
        <v>1539</v>
      </c>
      <c r="F529" s="170" t="s">
        <v>268</v>
      </c>
      <c r="G529" s="167">
        <v>1</v>
      </c>
      <c r="H529" s="183">
        <v>1037.75</v>
      </c>
      <c r="I529" s="188">
        <f t="shared" si="117"/>
        <v>1037.75</v>
      </c>
      <c r="J529" s="197">
        <f t="shared" si="120"/>
        <v>0.22940000000000002</v>
      </c>
      <c r="K529" s="195">
        <f t="shared" si="118"/>
        <v>1275.8</v>
      </c>
      <c r="L529" s="195">
        <f t="shared" si="119"/>
        <v>1275.8</v>
      </c>
    </row>
    <row r="530" spans="2:12" ht="25.5" x14ac:dyDescent="0.25">
      <c r="B530" s="159" t="s">
        <v>1540</v>
      </c>
      <c r="C530" s="159" t="s">
        <v>1541</v>
      </c>
      <c r="D530" s="170" t="s">
        <v>294</v>
      </c>
      <c r="E530" s="159" t="s">
        <v>1542</v>
      </c>
      <c r="F530" s="170" t="s">
        <v>268</v>
      </c>
      <c r="G530" s="167">
        <v>1</v>
      </c>
      <c r="H530" s="183">
        <v>60902.68</v>
      </c>
      <c r="I530" s="188">
        <f t="shared" si="117"/>
        <v>60902.68</v>
      </c>
      <c r="J530" s="197">
        <f t="shared" si="120"/>
        <v>0.22940000000000002</v>
      </c>
      <c r="K530" s="195">
        <f t="shared" si="118"/>
        <v>74873.75</v>
      </c>
      <c r="L530" s="195">
        <f t="shared" si="119"/>
        <v>74873.75</v>
      </c>
    </row>
    <row r="531" spans="2:12" ht="38.25" x14ac:dyDescent="0.25">
      <c r="B531" s="159" t="s">
        <v>1543</v>
      </c>
      <c r="C531" s="159" t="s">
        <v>1544</v>
      </c>
      <c r="D531" s="170" t="s">
        <v>294</v>
      </c>
      <c r="E531" s="159" t="s">
        <v>1545</v>
      </c>
      <c r="F531" s="170" t="s">
        <v>268</v>
      </c>
      <c r="G531" s="167">
        <v>2</v>
      </c>
      <c r="H531" s="183">
        <v>4118.6000000000004</v>
      </c>
      <c r="I531" s="188">
        <f t="shared" si="117"/>
        <v>8237.2000000000007</v>
      </c>
      <c r="J531" s="197">
        <f t="shared" si="120"/>
        <v>0.22940000000000002</v>
      </c>
      <c r="K531" s="195">
        <f t="shared" si="118"/>
        <v>5063.3999999999996</v>
      </c>
      <c r="L531" s="195">
        <f t="shared" si="119"/>
        <v>10126.799999999999</v>
      </c>
    </row>
    <row r="532" spans="2:12" ht="38.25" x14ac:dyDescent="0.25">
      <c r="B532" s="159" t="s">
        <v>1546</v>
      </c>
      <c r="C532" s="159" t="s">
        <v>1547</v>
      </c>
      <c r="D532" s="170" t="s">
        <v>294</v>
      </c>
      <c r="E532" s="159" t="s">
        <v>1548</v>
      </c>
      <c r="F532" s="170" t="s">
        <v>268</v>
      </c>
      <c r="G532" s="167">
        <v>2</v>
      </c>
      <c r="H532" s="183">
        <v>5349.85</v>
      </c>
      <c r="I532" s="188">
        <f t="shared" si="117"/>
        <v>10699.7</v>
      </c>
      <c r="J532" s="197">
        <f t="shared" si="120"/>
        <v>0.22940000000000002</v>
      </c>
      <c r="K532" s="195">
        <f t="shared" si="118"/>
        <v>6577.1</v>
      </c>
      <c r="L532" s="195">
        <f t="shared" si="119"/>
        <v>13154.2</v>
      </c>
    </row>
    <row r="533" spans="2:12" x14ac:dyDescent="0.25">
      <c r="B533" s="155" t="s">
        <v>1549</v>
      </c>
      <c r="C533" s="155" t="s">
        <v>185</v>
      </c>
      <c r="D533" s="169"/>
      <c r="E533" s="155" t="s">
        <v>1550</v>
      </c>
      <c r="F533" s="169"/>
      <c r="G533" s="166"/>
      <c r="H533" s="182" t="s">
        <v>121</v>
      </c>
      <c r="I533" s="182">
        <f>SUBTOTAL(9,I534:I559)</f>
        <v>138142.20000000001</v>
      </c>
      <c r="J533" s="155"/>
      <c r="K533" s="182"/>
      <c r="L533" s="182">
        <f>SUBTOTAL(9,L534:L559)</f>
        <v>175749.75</v>
      </c>
    </row>
    <row r="534" spans="2:12" ht="25.5" x14ac:dyDescent="0.25">
      <c r="B534" s="159" t="s">
        <v>1551</v>
      </c>
      <c r="C534" s="159" t="s">
        <v>1552</v>
      </c>
      <c r="D534" s="170" t="s">
        <v>294</v>
      </c>
      <c r="E534" s="159" t="s">
        <v>1553</v>
      </c>
      <c r="F534" s="170" t="s">
        <v>240</v>
      </c>
      <c r="G534" s="167">
        <v>1.35</v>
      </c>
      <c r="H534" s="183">
        <v>4490.32</v>
      </c>
      <c r="I534" s="188">
        <f t="shared" si="117"/>
        <v>6061.93</v>
      </c>
      <c r="J534" s="152">
        <f t="shared" si="116"/>
        <v>0.27229999999999999</v>
      </c>
      <c r="K534" s="195">
        <f t="shared" si="118"/>
        <v>5713.03</v>
      </c>
      <c r="L534" s="195">
        <f t="shared" si="119"/>
        <v>7712.59</v>
      </c>
    </row>
    <row r="535" spans="2:12" ht="25.5" x14ac:dyDescent="0.25">
      <c r="B535" s="159" t="s">
        <v>1554</v>
      </c>
      <c r="C535" s="159" t="s">
        <v>1555</v>
      </c>
      <c r="D535" s="170" t="s">
        <v>660</v>
      </c>
      <c r="E535" s="159" t="s">
        <v>1556</v>
      </c>
      <c r="F535" s="170" t="s">
        <v>428</v>
      </c>
      <c r="G535" s="167">
        <v>12</v>
      </c>
      <c r="H535" s="183">
        <v>175.36</v>
      </c>
      <c r="I535" s="188">
        <f t="shared" si="117"/>
        <v>2104.3200000000002</v>
      </c>
      <c r="J535" s="152">
        <f t="shared" si="116"/>
        <v>0.27229999999999999</v>
      </c>
      <c r="K535" s="195">
        <f t="shared" si="118"/>
        <v>223.11</v>
      </c>
      <c r="L535" s="195">
        <f t="shared" si="119"/>
        <v>2677.32</v>
      </c>
    </row>
    <row r="536" spans="2:12" ht="25.5" x14ac:dyDescent="0.25">
      <c r="B536" s="159" t="s">
        <v>1557</v>
      </c>
      <c r="C536" s="159" t="s">
        <v>1558</v>
      </c>
      <c r="D536" s="170" t="s">
        <v>294</v>
      </c>
      <c r="E536" s="159" t="s">
        <v>1559</v>
      </c>
      <c r="F536" s="170" t="s">
        <v>240</v>
      </c>
      <c r="G536" s="167">
        <v>0.03</v>
      </c>
      <c r="H536" s="183">
        <v>2684.78</v>
      </c>
      <c r="I536" s="188">
        <f t="shared" si="117"/>
        <v>80.540000000000006</v>
      </c>
      <c r="J536" s="152">
        <f t="shared" si="116"/>
        <v>0.27229999999999999</v>
      </c>
      <c r="K536" s="195">
        <f t="shared" si="118"/>
        <v>3415.84</v>
      </c>
      <c r="L536" s="195">
        <f t="shared" si="119"/>
        <v>102.47</v>
      </c>
    </row>
    <row r="537" spans="2:12" ht="25.5" x14ac:dyDescent="0.25">
      <c r="B537" s="159" t="s">
        <v>1560</v>
      </c>
      <c r="C537" s="159" t="s">
        <v>1561</v>
      </c>
      <c r="D537" s="170" t="s">
        <v>294</v>
      </c>
      <c r="E537" s="159" t="s">
        <v>1562</v>
      </c>
      <c r="F537" s="170" t="s">
        <v>240</v>
      </c>
      <c r="G537" s="167">
        <v>0.23</v>
      </c>
      <c r="H537" s="183">
        <v>1957.61</v>
      </c>
      <c r="I537" s="188">
        <f t="shared" si="117"/>
        <v>450.25</v>
      </c>
      <c r="J537" s="152">
        <f t="shared" si="116"/>
        <v>0.27229999999999999</v>
      </c>
      <c r="K537" s="195">
        <f t="shared" si="118"/>
        <v>2490.66</v>
      </c>
      <c r="L537" s="195">
        <f t="shared" si="119"/>
        <v>572.85</v>
      </c>
    </row>
    <row r="538" spans="2:12" ht="25.5" x14ac:dyDescent="0.25">
      <c r="B538" s="159" t="s">
        <v>1563</v>
      </c>
      <c r="C538" s="159" t="s">
        <v>1564</v>
      </c>
      <c r="D538" s="170" t="s">
        <v>238</v>
      </c>
      <c r="E538" s="159" t="s">
        <v>1565</v>
      </c>
      <c r="F538" s="170" t="s">
        <v>428</v>
      </c>
      <c r="G538" s="167">
        <v>6</v>
      </c>
      <c r="H538" s="183">
        <v>128.88</v>
      </c>
      <c r="I538" s="188">
        <f t="shared" si="117"/>
        <v>773.28</v>
      </c>
      <c r="J538" s="152">
        <f t="shared" si="116"/>
        <v>0.27229999999999999</v>
      </c>
      <c r="K538" s="195">
        <f t="shared" si="118"/>
        <v>163.97</v>
      </c>
      <c r="L538" s="195">
        <f t="shared" si="119"/>
        <v>983.82</v>
      </c>
    </row>
    <row r="539" spans="2:12" ht="51" x14ac:dyDescent="0.25">
      <c r="B539" s="159" t="s">
        <v>1566</v>
      </c>
      <c r="C539" s="159" t="s">
        <v>1567</v>
      </c>
      <c r="D539" s="170" t="s">
        <v>1568</v>
      </c>
      <c r="E539" s="159" t="s">
        <v>4835</v>
      </c>
      <c r="F539" s="170" t="s">
        <v>428</v>
      </c>
      <c r="G539" s="167">
        <v>3</v>
      </c>
      <c r="H539" s="183">
        <v>618.55999999999995</v>
      </c>
      <c r="I539" s="188">
        <f t="shared" si="117"/>
        <v>1855.68</v>
      </c>
      <c r="J539" s="152">
        <f t="shared" si="116"/>
        <v>0.27229999999999999</v>
      </c>
      <c r="K539" s="195">
        <f t="shared" si="118"/>
        <v>786.99</v>
      </c>
      <c r="L539" s="195">
        <f t="shared" si="119"/>
        <v>2360.9699999999998</v>
      </c>
    </row>
    <row r="540" spans="2:12" ht="51" x14ac:dyDescent="0.25">
      <c r="B540" s="159" t="s">
        <v>1569</v>
      </c>
      <c r="C540" s="159" t="s">
        <v>1570</v>
      </c>
      <c r="D540" s="170" t="s">
        <v>1568</v>
      </c>
      <c r="E540" s="159" t="s">
        <v>4836</v>
      </c>
      <c r="F540" s="170" t="s">
        <v>428</v>
      </c>
      <c r="G540" s="167">
        <v>1</v>
      </c>
      <c r="H540" s="183">
        <v>277.70999999999998</v>
      </c>
      <c r="I540" s="188">
        <f t="shared" si="117"/>
        <v>277.70999999999998</v>
      </c>
      <c r="J540" s="152">
        <f t="shared" si="116"/>
        <v>0.27229999999999999</v>
      </c>
      <c r="K540" s="195">
        <f t="shared" si="118"/>
        <v>353.33</v>
      </c>
      <c r="L540" s="195">
        <f t="shared" si="119"/>
        <v>353.33</v>
      </c>
    </row>
    <row r="541" spans="2:12" ht="25.5" x14ac:dyDescent="0.25">
      <c r="B541" s="159" t="s">
        <v>1571</v>
      </c>
      <c r="C541" s="159" t="s">
        <v>1572</v>
      </c>
      <c r="D541" s="170" t="s">
        <v>294</v>
      </c>
      <c r="E541" s="159" t="s">
        <v>1573</v>
      </c>
      <c r="F541" s="170" t="s">
        <v>240</v>
      </c>
      <c r="G541" s="167">
        <v>0.13</v>
      </c>
      <c r="H541" s="183">
        <v>6425.66</v>
      </c>
      <c r="I541" s="188">
        <f t="shared" si="117"/>
        <v>835.33</v>
      </c>
      <c r="J541" s="152">
        <f t="shared" si="116"/>
        <v>0.27229999999999999</v>
      </c>
      <c r="K541" s="195">
        <f t="shared" si="118"/>
        <v>8175.36</v>
      </c>
      <c r="L541" s="195">
        <f t="shared" si="119"/>
        <v>1062.79</v>
      </c>
    </row>
    <row r="542" spans="2:12" ht="25.5" x14ac:dyDescent="0.25">
      <c r="B542" s="159" t="s">
        <v>1574</v>
      </c>
      <c r="C542" s="159" t="s">
        <v>1575</v>
      </c>
      <c r="D542" s="170" t="s">
        <v>294</v>
      </c>
      <c r="E542" s="159" t="s">
        <v>1576</v>
      </c>
      <c r="F542" s="170" t="s">
        <v>268</v>
      </c>
      <c r="G542" s="167">
        <v>1</v>
      </c>
      <c r="H542" s="183">
        <v>144</v>
      </c>
      <c r="I542" s="188">
        <f t="shared" si="117"/>
        <v>144</v>
      </c>
      <c r="J542" s="152">
        <f t="shared" si="116"/>
        <v>0.27229999999999999</v>
      </c>
      <c r="K542" s="195">
        <f t="shared" si="118"/>
        <v>183.21</v>
      </c>
      <c r="L542" s="195">
        <f t="shared" si="119"/>
        <v>183.21</v>
      </c>
    </row>
    <row r="543" spans="2:12" ht="25.5" x14ac:dyDescent="0.25">
      <c r="B543" s="159" t="s">
        <v>1577</v>
      </c>
      <c r="C543" s="159" t="s">
        <v>1578</v>
      </c>
      <c r="D543" s="170" t="s">
        <v>294</v>
      </c>
      <c r="E543" s="159" t="s">
        <v>1579</v>
      </c>
      <c r="F543" s="170" t="s">
        <v>240</v>
      </c>
      <c r="G543" s="167">
        <v>0.16</v>
      </c>
      <c r="H543" s="183">
        <v>2107.83</v>
      </c>
      <c r="I543" s="188">
        <f t="shared" si="117"/>
        <v>337.25</v>
      </c>
      <c r="J543" s="152">
        <f t="shared" si="116"/>
        <v>0.27229999999999999</v>
      </c>
      <c r="K543" s="195">
        <f t="shared" si="118"/>
        <v>2681.79</v>
      </c>
      <c r="L543" s="195">
        <f t="shared" si="119"/>
        <v>429.08</v>
      </c>
    </row>
    <row r="544" spans="2:12" ht="38.25" x14ac:dyDescent="0.25">
      <c r="B544" s="159" t="s">
        <v>1580</v>
      </c>
      <c r="C544" s="159" t="s">
        <v>1581</v>
      </c>
      <c r="D544" s="170" t="s">
        <v>238</v>
      </c>
      <c r="E544" s="159" t="s">
        <v>1582</v>
      </c>
      <c r="F544" s="170" t="s">
        <v>628</v>
      </c>
      <c r="G544" s="167">
        <v>20</v>
      </c>
      <c r="H544" s="183">
        <v>164.01</v>
      </c>
      <c r="I544" s="188">
        <f t="shared" si="117"/>
        <v>3280.2</v>
      </c>
      <c r="J544" s="152">
        <f t="shared" si="116"/>
        <v>0.27229999999999999</v>
      </c>
      <c r="K544" s="195">
        <f t="shared" si="118"/>
        <v>208.66</v>
      </c>
      <c r="L544" s="195">
        <f t="shared" si="119"/>
        <v>4173.2</v>
      </c>
    </row>
    <row r="545" spans="2:12" ht="25.5" x14ac:dyDescent="0.25">
      <c r="B545" s="159" t="s">
        <v>1583</v>
      </c>
      <c r="C545" s="159" t="s">
        <v>1584</v>
      </c>
      <c r="D545" s="170" t="s">
        <v>462</v>
      </c>
      <c r="E545" s="159" t="s">
        <v>1585</v>
      </c>
      <c r="F545" s="170" t="s">
        <v>292</v>
      </c>
      <c r="G545" s="167">
        <v>20</v>
      </c>
      <c r="H545" s="183">
        <v>42.29</v>
      </c>
      <c r="I545" s="188">
        <f t="shared" si="117"/>
        <v>845.8</v>
      </c>
      <c r="J545" s="152">
        <f t="shared" si="116"/>
        <v>0.27229999999999999</v>
      </c>
      <c r="K545" s="195">
        <f t="shared" si="118"/>
        <v>53.8</v>
      </c>
      <c r="L545" s="195">
        <f t="shared" si="119"/>
        <v>1076</v>
      </c>
    </row>
    <row r="546" spans="2:12" ht="38.25" x14ac:dyDescent="0.25">
      <c r="B546" s="159" t="s">
        <v>1586</v>
      </c>
      <c r="C546" s="159" t="s">
        <v>1587</v>
      </c>
      <c r="D546" s="170" t="s">
        <v>434</v>
      </c>
      <c r="E546" s="159" t="s">
        <v>1588</v>
      </c>
      <c r="F546" s="170" t="s">
        <v>628</v>
      </c>
      <c r="G546" s="167">
        <v>15</v>
      </c>
      <c r="H546" s="183">
        <v>47.32</v>
      </c>
      <c r="I546" s="188">
        <f t="shared" si="117"/>
        <v>709.8</v>
      </c>
      <c r="J546" s="152">
        <f t="shared" si="116"/>
        <v>0.27229999999999999</v>
      </c>
      <c r="K546" s="195">
        <f t="shared" si="118"/>
        <v>60.2</v>
      </c>
      <c r="L546" s="195">
        <f t="shared" si="119"/>
        <v>903</v>
      </c>
    </row>
    <row r="547" spans="2:12" ht="38.25" x14ac:dyDescent="0.25">
      <c r="B547" s="159" t="s">
        <v>1589</v>
      </c>
      <c r="C547" s="159" t="s">
        <v>1590</v>
      </c>
      <c r="D547" s="170" t="s">
        <v>434</v>
      </c>
      <c r="E547" s="159" t="s">
        <v>1591</v>
      </c>
      <c r="F547" s="170" t="s">
        <v>628</v>
      </c>
      <c r="G547" s="167">
        <v>50</v>
      </c>
      <c r="H547" s="183">
        <v>30.13</v>
      </c>
      <c r="I547" s="188">
        <f t="shared" si="117"/>
        <v>1506.5</v>
      </c>
      <c r="J547" s="152">
        <f t="shared" si="116"/>
        <v>0.27229999999999999</v>
      </c>
      <c r="K547" s="195">
        <f t="shared" si="118"/>
        <v>38.33</v>
      </c>
      <c r="L547" s="195">
        <f t="shared" si="119"/>
        <v>1916.5</v>
      </c>
    </row>
    <row r="548" spans="2:12" ht="38.25" x14ac:dyDescent="0.25">
      <c r="B548" s="159" t="s">
        <v>1592</v>
      </c>
      <c r="C548" s="159" t="s">
        <v>1593</v>
      </c>
      <c r="D548" s="170" t="s">
        <v>434</v>
      </c>
      <c r="E548" s="159" t="s">
        <v>1594</v>
      </c>
      <c r="F548" s="170" t="s">
        <v>628</v>
      </c>
      <c r="G548" s="167">
        <v>35</v>
      </c>
      <c r="H548" s="183">
        <v>60</v>
      </c>
      <c r="I548" s="188">
        <f t="shared" si="117"/>
        <v>2100</v>
      </c>
      <c r="J548" s="152">
        <f t="shared" si="116"/>
        <v>0.27229999999999999</v>
      </c>
      <c r="K548" s="195">
        <f t="shared" si="118"/>
        <v>76.33</v>
      </c>
      <c r="L548" s="195">
        <f t="shared" si="119"/>
        <v>2671.55</v>
      </c>
    </row>
    <row r="549" spans="2:12" ht="25.5" x14ac:dyDescent="0.25">
      <c r="B549" s="159" t="s">
        <v>1595</v>
      </c>
      <c r="C549" s="159" t="s">
        <v>1596</v>
      </c>
      <c r="D549" s="170" t="s">
        <v>238</v>
      </c>
      <c r="E549" s="159" t="s">
        <v>1597</v>
      </c>
      <c r="F549" s="170" t="s">
        <v>268</v>
      </c>
      <c r="G549" s="167">
        <v>6</v>
      </c>
      <c r="H549" s="183">
        <v>55.1</v>
      </c>
      <c r="I549" s="188">
        <f t="shared" si="117"/>
        <v>330.6</v>
      </c>
      <c r="J549" s="152">
        <f t="shared" si="116"/>
        <v>0.27229999999999999</v>
      </c>
      <c r="K549" s="195">
        <f t="shared" si="118"/>
        <v>70.099999999999994</v>
      </c>
      <c r="L549" s="195">
        <f t="shared" si="119"/>
        <v>420.6</v>
      </c>
    </row>
    <row r="550" spans="2:12" ht="25.5" x14ac:dyDescent="0.25">
      <c r="B550" s="159" t="s">
        <v>1598</v>
      </c>
      <c r="C550" s="159" t="s">
        <v>1599</v>
      </c>
      <c r="D550" s="170" t="s">
        <v>462</v>
      </c>
      <c r="E550" s="159" t="s">
        <v>1600</v>
      </c>
      <c r="F550" s="170" t="s">
        <v>268</v>
      </c>
      <c r="G550" s="167">
        <v>6</v>
      </c>
      <c r="H550" s="183">
        <v>11.8</v>
      </c>
      <c r="I550" s="188">
        <f t="shared" si="117"/>
        <v>70.8</v>
      </c>
      <c r="J550" s="152">
        <f t="shared" si="116"/>
        <v>0.27229999999999999</v>
      </c>
      <c r="K550" s="195">
        <f t="shared" si="118"/>
        <v>15.01</v>
      </c>
      <c r="L550" s="195">
        <f t="shared" si="119"/>
        <v>90.06</v>
      </c>
    </row>
    <row r="551" spans="2:12" ht="63.75" x14ac:dyDescent="0.25">
      <c r="B551" s="159" t="s">
        <v>1601</v>
      </c>
      <c r="C551" s="159" t="s">
        <v>1602</v>
      </c>
      <c r="D551" s="170" t="s">
        <v>238</v>
      </c>
      <c r="E551" s="159" t="s">
        <v>1603</v>
      </c>
      <c r="F551" s="170" t="s">
        <v>1604</v>
      </c>
      <c r="G551" s="167">
        <v>685</v>
      </c>
      <c r="H551" s="183">
        <v>31.82</v>
      </c>
      <c r="I551" s="188">
        <f t="shared" si="117"/>
        <v>21796.7</v>
      </c>
      <c r="J551" s="152">
        <f t="shared" si="116"/>
        <v>0.27229999999999999</v>
      </c>
      <c r="K551" s="195">
        <f t="shared" si="118"/>
        <v>40.479999999999997</v>
      </c>
      <c r="L551" s="195">
        <f t="shared" si="119"/>
        <v>27728.799999999999</v>
      </c>
    </row>
    <row r="552" spans="2:12" ht="25.5" x14ac:dyDescent="0.25">
      <c r="B552" s="159" t="s">
        <v>1605</v>
      </c>
      <c r="C552" s="159" t="s">
        <v>1606</v>
      </c>
      <c r="D552" s="170" t="s">
        <v>462</v>
      </c>
      <c r="E552" s="159" t="s">
        <v>1607</v>
      </c>
      <c r="F552" s="170" t="s">
        <v>892</v>
      </c>
      <c r="G552" s="167">
        <v>223.1</v>
      </c>
      <c r="H552" s="183">
        <v>68.62</v>
      </c>
      <c r="I552" s="188">
        <f t="shared" si="117"/>
        <v>15309.12</v>
      </c>
      <c r="J552" s="152">
        <f t="shared" si="116"/>
        <v>0.27229999999999999</v>
      </c>
      <c r="K552" s="195">
        <f t="shared" si="118"/>
        <v>87.3</v>
      </c>
      <c r="L552" s="195">
        <f t="shared" si="119"/>
        <v>19476.63</v>
      </c>
    </row>
    <row r="553" spans="2:12" ht="38.25" x14ac:dyDescent="0.25">
      <c r="B553" s="159" t="s">
        <v>1608</v>
      </c>
      <c r="C553" s="159" t="s">
        <v>1609</v>
      </c>
      <c r="D553" s="170" t="s">
        <v>238</v>
      </c>
      <c r="E553" s="159" t="s">
        <v>1610</v>
      </c>
      <c r="F553" s="170" t="s">
        <v>360</v>
      </c>
      <c r="G553" s="167">
        <v>242</v>
      </c>
      <c r="H553" s="183">
        <v>31.27</v>
      </c>
      <c r="I553" s="188">
        <f t="shared" si="117"/>
        <v>7567.34</v>
      </c>
      <c r="J553" s="152">
        <f t="shared" si="116"/>
        <v>0.27229999999999999</v>
      </c>
      <c r="K553" s="195">
        <f t="shared" si="118"/>
        <v>39.78</v>
      </c>
      <c r="L553" s="195">
        <f t="shared" si="119"/>
        <v>9626.76</v>
      </c>
    </row>
    <row r="554" spans="2:12" ht="38.25" x14ac:dyDescent="0.25">
      <c r="B554" s="159" t="s">
        <v>1611</v>
      </c>
      <c r="C554" s="159" t="s">
        <v>1612</v>
      </c>
      <c r="D554" s="170" t="s">
        <v>434</v>
      </c>
      <c r="E554" s="159" t="s">
        <v>1613</v>
      </c>
      <c r="F554" s="170" t="s">
        <v>628</v>
      </c>
      <c r="G554" s="167">
        <v>6</v>
      </c>
      <c r="H554" s="183">
        <v>55.3</v>
      </c>
      <c r="I554" s="188">
        <f t="shared" si="117"/>
        <v>331.8</v>
      </c>
      <c r="J554" s="152">
        <f t="shared" si="116"/>
        <v>0.27229999999999999</v>
      </c>
      <c r="K554" s="195">
        <f t="shared" si="118"/>
        <v>70.349999999999994</v>
      </c>
      <c r="L554" s="195">
        <f t="shared" si="119"/>
        <v>422.1</v>
      </c>
    </row>
    <row r="555" spans="2:12" ht="38.25" x14ac:dyDescent="0.25">
      <c r="B555" s="159" t="s">
        <v>1614</v>
      </c>
      <c r="C555" s="159" t="s">
        <v>1615</v>
      </c>
      <c r="D555" s="170" t="s">
        <v>434</v>
      </c>
      <c r="E555" s="159" t="s">
        <v>1616</v>
      </c>
      <c r="F555" s="170" t="s">
        <v>628</v>
      </c>
      <c r="G555" s="167">
        <v>6</v>
      </c>
      <c r="H555" s="183">
        <v>62.06</v>
      </c>
      <c r="I555" s="188">
        <f t="shared" si="117"/>
        <v>372.36</v>
      </c>
      <c r="J555" s="152">
        <f t="shared" si="116"/>
        <v>0.27229999999999999</v>
      </c>
      <c r="K555" s="195">
        <f t="shared" si="118"/>
        <v>78.95</v>
      </c>
      <c r="L555" s="195">
        <f t="shared" si="119"/>
        <v>473.7</v>
      </c>
    </row>
    <row r="556" spans="2:12" ht="25.5" x14ac:dyDescent="0.25">
      <c r="B556" s="159" t="s">
        <v>1617</v>
      </c>
      <c r="C556" s="159" t="s">
        <v>1618</v>
      </c>
      <c r="D556" s="170" t="s">
        <v>462</v>
      </c>
      <c r="E556" s="159" t="s">
        <v>1619</v>
      </c>
      <c r="F556" s="170" t="s">
        <v>240</v>
      </c>
      <c r="G556" s="167">
        <v>176</v>
      </c>
      <c r="H556" s="183">
        <v>22.73</v>
      </c>
      <c r="I556" s="188">
        <f t="shared" si="117"/>
        <v>4000.48</v>
      </c>
      <c r="J556" s="152">
        <f t="shared" si="116"/>
        <v>0.27229999999999999</v>
      </c>
      <c r="K556" s="195">
        <f t="shared" si="118"/>
        <v>28.91</v>
      </c>
      <c r="L556" s="195">
        <f t="shared" si="119"/>
        <v>5088.16</v>
      </c>
    </row>
    <row r="557" spans="2:12" ht="25.5" x14ac:dyDescent="0.25">
      <c r="B557" s="159" t="s">
        <v>1620</v>
      </c>
      <c r="C557" s="159" t="s">
        <v>1621</v>
      </c>
      <c r="D557" s="170" t="s">
        <v>294</v>
      </c>
      <c r="E557" s="159" t="s">
        <v>1622</v>
      </c>
      <c r="F557" s="170" t="s">
        <v>240</v>
      </c>
      <c r="G557" s="167">
        <v>23.2</v>
      </c>
      <c r="H557" s="183">
        <v>106.48</v>
      </c>
      <c r="I557" s="188">
        <f t="shared" si="117"/>
        <v>2470.33</v>
      </c>
      <c r="J557" s="152">
        <f t="shared" si="116"/>
        <v>0.27229999999999999</v>
      </c>
      <c r="K557" s="195">
        <f t="shared" si="118"/>
        <v>135.47</v>
      </c>
      <c r="L557" s="195">
        <f t="shared" si="119"/>
        <v>3142.9</v>
      </c>
    </row>
    <row r="558" spans="2:12" ht="25.5" x14ac:dyDescent="0.25">
      <c r="B558" s="159" t="s">
        <v>1623</v>
      </c>
      <c r="C558" s="159" t="s">
        <v>1624</v>
      </c>
      <c r="D558" s="170" t="s">
        <v>462</v>
      </c>
      <c r="E558" s="159" t="s">
        <v>1625</v>
      </c>
      <c r="F558" s="170" t="s">
        <v>268</v>
      </c>
      <c r="G558" s="167">
        <v>29</v>
      </c>
      <c r="H558" s="183">
        <v>15.2</v>
      </c>
      <c r="I558" s="188">
        <f t="shared" si="117"/>
        <v>440.8</v>
      </c>
      <c r="J558" s="152">
        <f t="shared" si="116"/>
        <v>0.27229999999999999</v>
      </c>
      <c r="K558" s="195">
        <f t="shared" si="118"/>
        <v>19.329999999999998</v>
      </c>
      <c r="L558" s="195">
        <f t="shared" si="119"/>
        <v>560.57000000000005</v>
      </c>
    </row>
    <row r="559" spans="2:12" ht="51" x14ac:dyDescent="0.25">
      <c r="B559" s="159" t="s">
        <v>1626</v>
      </c>
      <c r="C559" s="159" t="s">
        <v>1627</v>
      </c>
      <c r="D559" s="170" t="s">
        <v>238</v>
      </c>
      <c r="E559" s="159" t="s">
        <v>1628</v>
      </c>
      <c r="F559" s="170" t="s">
        <v>428</v>
      </c>
      <c r="G559" s="167">
        <v>1</v>
      </c>
      <c r="H559" s="183">
        <v>64089.279999999999</v>
      </c>
      <c r="I559" s="188">
        <f t="shared" si="117"/>
        <v>64089.279999999999</v>
      </c>
      <c r="J559" s="152">
        <f t="shared" si="116"/>
        <v>0.27229999999999999</v>
      </c>
      <c r="K559" s="195">
        <f t="shared" si="118"/>
        <v>81540.789999999994</v>
      </c>
      <c r="L559" s="195">
        <f t="shared" si="119"/>
        <v>81540.789999999994</v>
      </c>
    </row>
    <row r="560" spans="2:12" x14ac:dyDescent="0.25">
      <c r="B560" s="155" t="s">
        <v>1629</v>
      </c>
      <c r="C560" s="155" t="s">
        <v>185</v>
      </c>
      <c r="D560" s="169"/>
      <c r="E560" s="155" t="s">
        <v>1630</v>
      </c>
      <c r="F560" s="169"/>
      <c r="G560" s="166"/>
      <c r="H560" s="182" t="s">
        <v>121</v>
      </c>
      <c r="I560" s="182">
        <f>SUBTOTAL(9,I561:I582)</f>
        <v>7158.89</v>
      </c>
      <c r="J560" s="155"/>
      <c r="K560" s="182"/>
      <c r="L560" s="182">
        <f>SUBTOTAL(9,L561:L582)</f>
        <v>9107.6200000000008</v>
      </c>
    </row>
    <row r="561" spans="2:12" ht="25.5" x14ac:dyDescent="0.25">
      <c r="B561" s="159" t="s">
        <v>1631</v>
      </c>
      <c r="C561" s="159" t="s">
        <v>1632</v>
      </c>
      <c r="D561" s="170" t="s">
        <v>462</v>
      </c>
      <c r="E561" s="159" t="s">
        <v>1633</v>
      </c>
      <c r="F561" s="170" t="s">
        <v>292</v>
      </c>
      <c r="G561" s="167">
        <v>0.4</v>
      </c>
      <c r="H561" s="183">
        <v>25.2</v>
      </c>
      <c r="I561" s="188">
        <f t="shared" si="117"/>
        <v>10.08</v>
      </c>
      <c r="J561" s="152">
        <f t="shared" si="116"/>
        <v>0.27229999999999999</v>
      </c>
      <c r="K561" s="195">
        <f t="shared" si="118"/>
        <v>32.06</v>
      </c>
      <c r="L561" s="195">
        <f t="shared" si="119"/>
        <v>12.82</v>
      </c>
    </row>
    <row r="562" spans="2:12" ht="38.25" x14ac:dyDescent="0.25">
      <c r="B562" s="159" t="s">
        <v>1634</v>
      </c>
      <c r="C562" s="159" t="s">
        <v>1635</v>
      </c>
      <c r="D562" s="170" t="s">
        <v>434</v>
      </c>
      <c r="E562" s="159" t="s">
        <v>1636</v>
      </c>
      <c r="F562" s="170" t="s">
        <v>628</v>
      </c>
      <c r="G562" s="167">
        <v>9.5</v>
      </c>
      <c r="H562" s="183">
        <v>39.85</v>
      </c>
      <c r="I562" s="188">
        <f t="shared" ref="I562:I582" si="121">TRUNC(G562 * H562, 2)</f>
        <v>378.57</v>
      </c>
      <c r="J562" s="152">
        <f t="shared" si="116"/>
        <v>0.27229999999999999</v>
      </c>
      <c r="K562" s="195">
        <f t="shared" ref="K562:K582" si="122">TRUNC(H562 * (1 + J562), 2)</f>
        <v>50.7</v>
      </c>
      <c r="L562" s="195">
        <f t="shared" ref="L562:L582" si="123">TRUNC(G562 * K562, 2)</f>
        <v>481.65</v>
      </c>
    </row>
    <row r="563" spans="2:12" ht="38.25" x14ac:dyDescent="0.25">
      <c r="B563" s="159" t="s">
        <v>1637</v>
      </c>
      <c r="C563" s="159" t="s">
        <v>1638</v>
      </c>
      <c r="D563" s="170" t="s">
        <v>434</v>
      </c>
      <c r="E563" s="159" t="s">
        <v>1639</v>
      </c>
      <c r="F563" s="170" t="s">
        <v>628</v>
      </c>
      <c r="G563" s="167">
        <v>5.4</v>
      </c>
      <c r="H563" s="183">
        <v>68.52</v>
      </c>
      <c r="I563" s="188">
        <f t="shared" si="121"/>
        <v>370</v>
      </c>
      <c r="J563" s="152">
        <f t="shared" si="116"/>
        <v>0.27229999999999999</v>
      </c>
      <c r="K563" s="195">
        <f t="shared" si="122"/>
        <v>87.17</v>
      </c>
      <c r="L563" s="195">
        <f t="shared" si="123"/>
        <v>470.71</v>
      </c>
    </row>
    <row r="564" spans="2:12" ht="38.25" x14ac:dyDescent="0.25">
      <c r="B564" s="159" t="s">
        <v>1640</v>
      </c>
      <c r="C564" s="159" t="s">
        <v>1641</v>
      </c>
      <c r="D564" s="170" t="s">
        <v>434</v>
      </c>
      <c r="E564" s="159" t="s">
        <v>1642</v>
      </c>
      <c r="F564" s="170" t="s">
        <v>628</v>
      </c>
      <c r="G564" s="167">
        <v>28.7</v>
      </c>
      <c r="H564" s="183">
        <v>83.97</v>
      </c>
      <c r="I564" s="188">
        <f t="shared" si="121"/>
        <v>2409.9299999999998</v>
      </c>
      <c r="J564" s="152">
        <f t="shared" si="116"/>
        <v>0.27229999999999999</v>
      </c>
      <c r="K564" s="195">
        <f t="shared" si="122"/>
        <v>106.83</v>
      </c>
      <c r="L564" s="195">
        <f t="shared" si="123"/>
        <v>3066.02</v>
      </c>
    </row>
    <row r="565" spans="2:12" x14ac:dyDescent="0.25">
      <c r="B565" s="159" t="s">
        <v>1643</v>
      </c>
      <c r="C565" s="159" t="s">
        <v>1644</v>
      </c>
      <c r="D565" s="170" t="s">
        <v>229</v>
      </c>
      <c r="E565" s="159" t="s">
        <v>1645</v>
      </c>
      <c r="F565" s="170" t="s">
        <v>279</v>
      </c>
      <c r="G565" s="167">
        <v>1</v>
      </c>
      <c r="H565" s="183">
        <v>443.16</v>
      </c>
      <c r="I565" s="188">
        <f t="shared" si="121"/>
        <v>443.16</v>
      </c>
      <c r="J565" s="152">
        <f t="shared" si="116"/>
        <v>0.27229999999999999</v>
      </c>
      <c r="K565" s="195">
        <f t="shared" si="122"/>
        <v>563.83000000000004</v>
      </c>
      <c r="L565" s="195">
        <f t="shared" si="123"/>
        <v>563.83000000000004</v>
      </c>
    </row>
    <row r="566" spans="2:12" x14ac:dyDescent="0.25">
      <c r="B566" s="159" t="s">
        <v>1646</v>
      </c>
      <c r="C566" s="159" t="s">
        <v>1647</v>
      </c>
      <c r="D566" s="170" t="s">
        <v>229</v>
      </c>
      <c r="E566" s="159" t="s">
        <v>1648</v>
      </c>
      <c r="F566" s="170" t="s">
        <v>240</v>
      </c>
      <c r="G566" s="167">
        <v>0.36</v>
      </c>
      <c r="H566" s="183">
        <v>78.52</v>
      </c>
      <c r="I566" s="188">
        <f t="shared" si="121"/>
        <v>28.26</v>
      </c>
      <c r="J566" s="152">
        <f t="shared" si="116"/>
        <v>0.27229999999999999</v>
      </c>
      <c r="K566" s="195">
        <f t="shared" si="122"/>
        <v>99.9</v>
      </c>
      <c r="L566" s="195">
        <f t="shared" si="123"/>
        <v>35.96</v>
      </c>
    </row>
    <row r="567" spans="2:12" ht="38.25" x14ac:dyDescent="0.25">
      <c r="B567" s="159" t="s">
        <v>1649</v>
      </c>
      <c r="C567" s="159" t="s">
        <v>1650</v>
      </c>
      <c r="D567" s="170" t="s">
        <v>434</v>
      </c>
      <c r="E567" s="159" t="s">
        <v>1651</v>
      </c>
      <c r="F567" s="170" t="s">
        <v>428</v>
      </c>
      <c r="G567" s="167">
        <v>1</v>
      </c>
      <c r="H567" s="183">
        <v>640.66999999999996</v>
      </c>
      <c r="I567" s="188">
        <f t="shared" si="121"/>
        <v>640.66999999999996</v>
      </c>
      <c r="J567" s="152">
        <f t="shared" si="116"/>
        <v>0.27229999999999999</v>
      </c>
      <c r="K567" s="195">
        <f t="shared" si="122"/>
        <v>815.12</v>
      </c>
      <c r="L567" s="195">
        <f t="shared" si="123"/>
        <v>815.12</v>
      </c>
    </row>
    <row r="568" spans="2:12" ht="25.5" x14ac:dyDescent="0.25">
      <c r="B568" s="159" t="s">
        <v>1652</v>
      </c>
      <c r="C568" s="159" t="s">
        <v>1653</v>
      </c>
      <c r="D568" s="170" t="s">
        <v>434</v>
      </c>
      <c r="E568" s="159" t="s">
        <v>1654</v>
      </c>
      <c r="F568" s="170" t="s">
        <v>428</v>
      </c>
      <c r="G568" s="167">
        <v>2</v>
      </c>
      <c r="H568" s="183">
        <v>38.56</v>
      </c>
      <c r="I568" s="188">
        <f t="shared" si="121"/>
        <v>77.12</v>
      </c>
      <c r="J568" s="152">
        <f t="shared" si="116"/>
        <v>0.27229999999999999</v>
      </c>
      <c r="K568" s="195">
        <f t="shared" si="122"/>
        <v>49.05</v>
      </c>
      <c r="L568" s="195">
        <f t="shared" si="123"/>
        <v>98.1</v>
      </c>
    </row>
    <row r="569" spans="2:12" ht="38.25" x14ac:dyDescent="0.25">
      <c r="B569" s="159" t="s">
        <v>1655</v>
      </c>
      <c r="C569" s="159" t="s">
        <v>1656</v>
      </c>
      <c r="D569" s="170" t="s">
        <v>229</v>
      </c>
      <c r="E569" s="159" t="s">
        <v>1657</v>
      </c>
      <c r="F569" s="170" t="s">
        <v>268</v>
      </c>
      <c r="G569" s="167">
        <v>1</v>
      </c>
      <c r="H569" s="183">
        <v>324.83</v>
      </c>
      <c r="I569" s="188">
        <f t="shared" si="121"/>
        <v>324.83</v>
      </c>
      <c r="J569" s="152">
        <f t="shared" si="116"/>
        <v>0.27229999999999999</v>
      </c>
      <c r="K569" s="195">
        <f t="shared" si="122"/>
        <v>413.28</v>
      </c>
      <c r="L569" s="195">
        <f t="shared" si="123"/>
        <v>413.28</v>
      </c>
    </row>
    <row r="570" spans="2:12" x14ac:dyDescent="0.25">
      <c r="B570" s="159" t="s">
        <v>1658</v>
      </c>
      <c r="C570" s="159" t="s">
        <v>1659</v>
      </c>
      <c r="D570" s="170" t="s">
        <v>229</v>
      </c>
      <c r="E570" s="159" t="s">
        <v>1660</v>
      </c>
      <c r="F570" s="170" t="s">
        <v>279</v>
      </c>
      <c r="G570" s="167">
        <v>2</v>
      </c>
      <c r="H570" s="183">
        <v>195.46</v>
      </c>
      <c r="I570" s="188">
        <f t="shared" si="121"/>
        <v>390.92</v>
      </c>
      <c r="J570" s="152">
        <f t="shared" si="116"/>
        <v>0.27229999999999999</v>
      </c>
      <c r="K570" s="195">
        <f t="shared" si="122"/>
        <v>248.68</v>
      </c>
      <c r="L570" s="195">
        <f t="shared" si="123"/>
        <v>497.36</v>
      </c>
    </row>
    <row r="571" spans="2:12" ht="25.5" x14ac:dyDescent="0.25">
      <c r="B571" s="159" t="s">
        <v>1661</v>
      </c>
      <c r="C571" s="159" t="s">
        <v>1662</v>
      </c>
      <c r="D571" s="170" t="s">
        <v>434</v>
      </c>
      <c r="E571" s="159" t="s">
        <v>1663</v>
      </c>
      <c r="F571" s="170" t="s">
        <v>428</v>
      </c>
      <c r="G571" s="167">
        <v>4</v>
      </c>
      <c r="H571" s="183">
        <v>52.67</v>
      </c>
      <c r="I571" s="188">
        <f t="shared" si="121"/>
        <v>210.68</v>
      </c>
      <c r="J571" s="152">
        <f t="shared" si="116"/>
        <v>0.27229999999999999</v>
      </c>
      <c r="K571" s="195">
        <f t="shared" si="122"/>
        <v>67.010000000000005</v>
      </c>
      <c r="L571" s="195">
        <f t="shared" si="123"/>
        <v>268.04000000000002</v>
      </c>
    </row>
    <row r="572" spans="2:12" ht="51" x14ac:dyDescent="0.25">
      <c r="B572" s="159" t="s">
        <v>1664</v>
      </c>
      <c r="C572" s="159" t="s">
        <v>1665</v>
      </c>
      <c r="D572" s="170" t="s">
        <v>434</v>
      </c>
      <c r="E572" s="159" t="s">
        <v>1666</v>
      </c>
      <c r="F572" s="170" t="s">
        <v>428</v>
      </c>
      <c r="G572" s="167">
        <v>1</v>
      </c>
      <c r="H572" s="183">
        <v>19.47</v>
      </c>
      <c r="I572" s="188">
        <f t="shared" si="121"/>
        <v>19.47</v>
      </c>
      <c r="J572" s="152">
        <f t="shared" si="116"/>
        <v>0.27229999999999999</v>
      </c>
      <c r="K572" s="195">
        <f t="shared" si="122"/>
        <v>24.77</v>
      </c>
      <c r="L572" s="195">
        <f t="shared" si="123"/>
        <v>24.77</v>
      </c>
    </row>
    <row r="573" spans="2:12" ht="51" x14ac:dyDescent="0.25">
      <c r="B573" s="159" t="s">
        <v>1667</v>
      </c>
      <c r="C573" s="159" t="s">
        <v>1668</v>
      </c>
      <c r="D573" s="170" t="s">
        <v>434</v>
      </c>
      <c r="E573" s="159" t="s">
        <v>1669</v>
      </c>
      <c r="F573" s="170" t="s">
        <v>428</v>
      </c>
      <c r="G573" s="167">
        <v>3</v>
      </c>
      <c r="H573" s="183">
        <v>22.12</v>
      </c>
      <c r="I573" s="188">
        <f t="shared" si="121"/>
        <v>66.36</v>
      </c>
      <c r="J573" s="152">
        <f t="shared" si="116"/>
        <v>0.27229999999999999</v>
      </c>
      <c r="K573" s="195">
        <f t="shared" si="122"/>
        <v>28.14</v>
      </c>
      <c r="L573" s="195">
        <f t="shared" si="123"/>
        <v>84.42</v>
      </c>
    </row>
    <row r="574" spans="2:12" ht="25.5" x14ac:dyDescent="0.25">
      <c r="B574" s="159" t="s">
        <v>1670</v>
      </c>
      <c r="C574" s="159" t="s">
        <v>1671</v>
      </c>
      <c r="D574" s="170" t="s">
        <v>660</v>
      </c>
      <c r="E574" s="159" t="s">
        <v>1672</v>
      </c>
      <c r="F574" s="170" t="s">
        <v>428</v>
      </c>
      <c r="G574" s="167">
        <v>10</v>
      </c>
      <c r="H574" s="183">
        <v>22.14</v>
      </c>
      <c r="I574" s="188">
        <f t="shared" si="121"/>
        <v>221.4</v>
      </c>
      <c r="J574" s="152">
        <f t="shared" si="116"/>
        <v>0.27229999999999999</v>
      </c>
      <c r="K574" s="195">
        <f t="shared" si="122"/>
        <v>28.16</v>
      </c>
      <c r="L574" s="195">
        <f t="shared" si="123"/>
        <v>281.60000000000002</v>
      </c>
    </row>
    <row r="575" spans="2:12" ht="25.5" x14ac:dyDescent="0.25">
      <c r="B575" s="159" t="s">
        <v>1673</v>
      </c>
      <c r="C575" s="159" t="s">
        <v>1674</v>
      </c>
      <c r="D575" s="170" t="s">
        <v>660</v>
      </c>
      <c r="E575" s="159" t="s">
        <v>1675</v>
      </c>
      <c r="F575" s="170" t="s">
        <v>428</v>
      </c>
      <c r="G575" s="167">
        <v>12</v>
      </c>
      <c r="H575" s="183">
        <v>25.98</v>
      </c>
      <c r="I575" s="188">
        <f t="shared" si="121"/>
        <v>311.76</v>
      </c>
      <c r="J575" s="152">
        <f t="shared" si="116"/>
        <v>0.27229999999999999</v>
      </c>
      <c r="K575" s="195">
        <f t="shared" si="122"/>
        <v>33.049999999999997</v>
      </c>
      <c r="L575" s="195">
        <f t="shared" si="123"/>
        <v>396.6</v>
      </c>
    </row>
    <row r="576" spans="2:12" ht="25.5" x14ac:dyDescent="0.25">
      <c r="B576" s="159" t="s">
        <v>1676</v>
      </c>
      <c r="C576" s="159" t="s">
        <v>1677</v>
      </c>
      <c r="D576" s="170" t="s">
        <v>660</v>
      </c>
      <c r="E576" s="159" t="s">
        <v>1678</v>
      </c>
      <c r="F576" s="170" t="s">
        <v>428</v>
      </c>
      <c r="G576" s="167">
        <v>8</v>
      </c>
      <c r="H576" s="183">
        <v>52.45</v>
      </c>
      <c r="I576" s="188">
        <f t="shared" si="121"/>
        <v>419.6</v>
      </c>
      <c r="J576" s="152">
        <f t="shared" ref="J576:J582" si="124">+$L$5</f>
        <v>0.27229999999999999</v>
      </c>
      <c r="K576" s="195">
        <f t="shared" si="122"/>
        <v>66.73</v>
      </c>
      <c r="L576" s="195">
        <f t="shared" si="123"/>
        <v>533.84</v>
      </c>
    </row>
    <row r="577" spans="2:12" ht="38.25" x14ac:dyDescent="0.25">
      <c r="B577" s="159" t="s">
        <v>2012</v>
      </c>
      <c r="C577" s="159" t="s">
        <v>2013</v>
      </c>
      <c r="D577" s="170" t="s">
        <v>434</v>
      </c>
      <c r="E577" s="159" t="s">
        <v>2014</v>
      </c>
      <c r="F577" s="170" t="s">
        <v>428</v>
      </c>
      <c r="G577" s="167">
        <v>2</v>
      </c>
      <c r="H577" s="183">
        <v>15.16</v>
      </c>
      <c r="I577" s="188">
        <f t="shared" si="121"/>
        <v>30.32</v>
      </c>
      <c r="J577" s="152">
        <f t="shared" si="124"/>
        <v>0.27229999999999999</v>
      </c>
      <c r="K577" s="195">
        <f t="shared" si="122"/>
        <v>19.28</v>
      </c>
      <c r="L577" s="195">
        <f t="shared" si="123"/>
        <v>38.56</v>
      </c>
    </row>
    <row r="578" spans="2:12" x14ac:dyDescent="0.25">
      <c r="B578" s="159" t="s">
        <v>2015</v>
      </c>
      <c r="C578" s="159" t="s">
        <v>2016</v>
      </c>
      <c r="D578" s="170" t="s">
        <v>229</v>
      </c>
      <c r="E578" s="159" t="s">
        <v>2017</v>
      </c>
      <c r="F578" s="170" t="s">
        <v>279</v>
      </c>
      <c r="G578" s="167">
        <v>7</v>
      </c>
      <c r="H578" s="183">
        <v>8.8699999999999992</v>
      </c>
      <c r="I578" s="188">
        <f t="shared" si="121"/>
        <v>62.09</v>
      </c>
      <c r="J578" s="152">
        <f t="shared" si="124"/>
        <v>0.27229999999999999</v>
      </c>
      <c r="K578" s="195">
        <f t="shared" si="122"/>
        <v>11.28</v>
      </c>
      <c r="L578" s="195">
        <f t="shared" si="123"/>
        <v>78.959999999999994</v>
      </c>
    </row>
    <row r="579" spans="2:12" ht="25.5" x14ac:dyDescent="0.25">
      <c r="B579" s="159" t="s">
        <v>2018</v>
      </c>
      <c r="C579" s="159" t="s">
        <v>2019</v>
      </c>
      <c r="D579" s="170" t="s">
        <v>462</v>
      </c>
      <c r="E579" s="159" t="s">
        <v>2020</v>
      </c>
      <c r="F579" s="170" t="s">
        <v>268</v>
      </c>
      <c r="G579" s="167">
        <v>2</v>
      </c>
      <c r="H579" s="183">
        <v>32.71</v>
      </c>
      <c r="I579" s="188">
        <f t="shared" si="121"/>
        <v>65.42</v>
      </c>
      <c r="J579" s="152">
        <f t="shared" si="124"/>
        <v>0.27229999999999999</v>
      </c>
      <c r="K579" s="195">
        <f t="shared" si="122"/>
        <v>41.61</v>
      </c>
      <c r="L579" s="195">
        <f t="shared" si="123"/>
        <v>83.22</v>
      </c>
    </row>
    <row r="580" spans="2:12" ht="25.5" x14ac:dyDescent="0.25">
      <c r="B580" s="159" t="s">
        <v>2021</v>
      </c>
      <c r="C580" s="159" t="s">
        <v>2022</v>
      </c>
      <c r="D580" s="170" t="s">
        <v>660</v>
      </c>
      <c r="E580" s="159" t="s">
        <v>2023</v>
      </c>
      <c r="F580" s="170" t="s">
        <v>428</v>
      </c>
      <c r="G580" s="167">
        <v>25</v>
      </c>
      <c r="H580" s="183">
        <v>13.5</v>
      </c>
      <c r="I580" s="188">
        <f t="shared" si="121"/>
        <v>337.5</v>
      </c>
      <c r="J580" s="152">
        <f t="shared" si="124"/>
        <v>0.27229999999999999</v>
      </c>
      <c r="K580" s="195">
        <f t="shared" si="122"/>
        <v>17.170000000000002</v>
      </c>
      <c r="L580" s="195">
        <f t="shared" si="123"/>
        <v>429.25</v>
      </c>
    </row>
    <row r="581" spans="2:12" ht="25.5" x14ac:dyDescent="0.25">
      <c r="B581" s="159" t="s">
        <v>2024</v>
      </c>
      <c r="C581" s="159" t="s">
        <v>2025</v>
      </c>
      <c r="D581" s="170" t="s">
        <v>660</v>
      </c>
      <c r="E581" s="159" t="s">
        <v>2026</v>
      </c>
      <c r="F581" s="170" t="s">
        <v>428</v>
      </c>
      <c r="G581" s="167">
        <v>5</v>
      </c>
      <c r="H581" s="183">
        <v>33.950000000000003</v>
      </c>
      <c r="I581" s="188">
        <f t="shared" si="121"/>
        <v>169.75</v>
      </c>
      <c r="J581" s="152">
        <f t="shared" si="124"/>
        <v>0.27229999999999999</v>
      </c>
      <c r="K581" s="195">
        <f t="shared" si="122"/>
        <v>43.19</v>
      </c>
      <c r="L581" s="195">
        <f t="shared" si="123"/>
        <v>215.95</v>
      </c>
    </row>
    <row r="582" spans="2:12" ht="25.5" x14ac:dyDescent="0.25">
      <c r="B582" s="159" t="s">
        <v>2027</v>
      </c>
      <c r="C582" s="159" t="s">
        <v>2028</v>
      </c>
      <c r="D582" s="170" t="s">
        <v>229</v>
      </c>
      <c r="E582" s="159" t="s">
        <v>2029</v>
      </c>
      <c r="F582" s="170" t="s">
        <v>268</v>
      </c>
      <c r="G582" s="167">
        <v>2</v>
      </c>
      <c r="H582" s="183">
        <v>85.5</v>
      </c>
      <c r="I582" s="188">
        <f t="shared" si="121"/>
        <v>171</v>
      </c>
      <c r="J582" s="152">
        <f t="shared" si="124"/>
        <v>0.27229999999999999</v>
      </c>
      <c r="K582" s="195">
        <f t="shared" si="122"/>
        <v>108.78</v>
      </c>
      <c r="L582" s="195">
        <f t="shared" si="123"/>
        <v>217.56</v>
      </c>
    </row>
    <row r="583" spans="2:12" x14ac:dyDescent="0.25">
      <c r="B583" s="155" t="s">
        <v>112</v>
      </c>
      <c r="C583" s="155" t="s">
        <v>185</v>
      </c>
      <c r="D583" s="169"/>
      <c r="E583" s="155" t="s">
        <v>2030</v>
      </c>
      <c r="F583" s="169"/>
      <c r="G583" s="166"/>
      <c r="H583" s="182" t="s">
        <v>121</v>
      </c>
      <c r="I583" s="182">
        <f>SUBTOTAL(9,I584:I588)</f>
        <v>10025.970000000001</v>
      </c>
      <c r="J583" s="155"/>
      <c r="K583" s="182"/>
      <c r="L583" s="182">
        <f>SUBTOTAL(9,L584:L588)</f>
        <v>12755.69</v>
      </c>
    </row>
    <row r="584" spans="2:12" ht="38.25" x14ac:dyDescent="0.25">
      <c r="B584" s="159" t="s">
        <v>1679</v>
      </c>
      <c r="C584" s="159" t="s">
        <v>1680</v>
      </c>
      <c r="D584" s="170" t="s">
        <v>434</v>
      </c>
      <c r="E584" s="159" t="s">
        <v>1681</v>
      </c>
      <c r="F584" s="170" t="s">
        <v>428</v>
      </c>
      <c r="G584" s="167">
        <v>14</v>
      </c>
      <c r="H584" s="183">
        <v>204.17</v>
      </c>
      <c r="I584" s="188">
        <f t="shared" ref="I584:I588" si="125">TRUNC(G584 * H584, 2)</f>
        <v>2858.38</v>
      </c>
      <c r="J584" s="152">
        <f t="shared" ref="J584:J640" si="126">+$L$5</f>
        <v>0.27229999999999999</v>
      </c>
      <c r="K584" s="195">
        <f t="shared" ref="K584:K588" si="127">TRUNC(H584 * (1 + J584), 2)</f>
        <v>259.76</v>
      </c>
      <c r="L584" s="195">
        <f t="shared" ref="L584:L588" si="128">TRUNC(G584 * K584, 2)</f>
        <v>3636.64</v>
      </c>
    </row>
    <row r="585" spans="2:12" ht="25.5" x14ac:dyDescent="0.25">
      <c r="B585" s="159" t="s">
        <v>1682</v>
      </c>
      <c r="C585" s="159" t="s">
        <v>1683</v>
      </c>
      <c r="D585" s="170" t="s">
        <v>1156</v>
      </c>
      <c r="E585" s="159" t="s">
        <v>1684</v>
      </c>
      <c r="F585" s="170" t="s">
        <v>428</v>
      </c>
      <c r="G585" s="167">
        <v>10</v>
      </c>
      <c r="H585" s="183">
        <v>667.29499999999996</v>
      </c>
      <c r="I585" s="188">
        <f t="shared" si="125"/>
        <v>6672.95</v>
      </c>
      <c r="J585" s="152">
        <f t="shared" si="126"/>
        <v>0.27229999999999999</v>
      </c>
      <c r="K585" s="195">
        <f t="shared" si="127"/>
        <v>848.99</v>
      </c>
      <c r="L585" s="195">
        <f t="shared" si="128"/>
        <v>8489.9</v>
      </c>
    </row>
    <row r="586" spans="2:12" ht="25.5" x14ac:dyDescent="0.25">
      <c r="B586" s="159" t="s">
        <v>1685</v>
      </c>
      <c r="C586" s="159" t="s">
        <v>1686</v>
      </c>
      <c r="D586" s="170" t="s">
        <v>229</v>
      </c>
      <c r="E586" s="159" t="s">
        <v>1687</v>
      </c>
      <c r="F586" s="170" t="s">
        <v>268</v>
      </c>
      <c r="G586" s="167">
        <v>1</v>
      </c>
      <c r="H586" s="183">
        <v>51.42</v>
      </c>
      <c r="I586" s="188">
        <f t="shared" si="125"/>
        <v>51.42</v>
      </c>
      <c r="J586" s="152">
        <f t="shared" si="126"/>
        <v>0.27229999999999999</v>
      </c>
      <c r="K586" s="195">
        <f t="shared" si="127"/>
        <v>65.42</v>
      </c>
      <c r="L586" s="195">
        <f t="shared" si="128"/>
        <v>65.42</v>
      </c>
    </row>
    <row r="587" spans="2:12" ht="25.5" x14ac:dyDescent="0.25">
      <c r="B587" s="159" t="s">
        <v>1688</v>
      </c>
      <c r="C587" s="159" t="s">
        <v>1689</v>
      </c>
      <c r="D587" s="170" t="s">
        <v>462</v>
      </c>
      <c r="E587" s="159" t="s">
        <v>1690</v>
      </c>
      <c r="F587" s="170" t="s">
        <v>268</v>
      </c>
      <c r="G587" s="167">
        <v>15</v>
      </c>
      <c r="H587" s="183">
        <v>15.79</v>
      </c>
      <c r="I587" s="188">
        <f t="shared" si="125"/>
        <v>236.85</v>
      </c>
      <c r="J587" s="152">
        <f t="shared" si="126"/>
        <v>0.27229999999999999</v>
      </c>
      <c r="K587" s="195">
        <f t="shared" si="127"/>
        <v>20.079999999999998</v>
      </c>
      <c r="L587" s="195">
        <f t="shared" si="128"/>
        <v>301.2</v>
      </c>
    </row>
    <row r="588" spans="2:12" ht="38.25" x14ac:dyDescent="0.25">
      <c r="B588" s="159" t="s">
        <v>1691</v>
      </c>
      <c r="C588" s="159" t="s">
        <v>1692</v>
      </c>
      <c r="D588" s="170" t="s">
        <v>462</v>
      </c>
      <c r="E588" s="159" t="s">
        <v>1693</v>
      </c>
      <c r="F588" s="170" t="s">
        <v>268</v>
      </c>
      <c r="G588" s="167">
        <v>9</v>
      </c>
      <c r="H588" s="183">
        <v>22.93</v>
      </c>
      <c r="I588" s="188">
        <f t="shared" si="125"/>
        <v>206.37</v>
      </c>
      <c r="J588" s="152">
        <f t="shared" si="126"/>
        <v>0.27229999999999999</v>
      </c>
      <c r="K588" s="195">
        <f t="shared" si="127"/>
        <v>29.17</v>
      </c>
      <c r="L588" s="195">
        <f t="shared" si="128"/>
        <v>262.52999999999997</v>
      </c>
    </row>
    <row r="589" spans="2:12" x14ac:dyDescent="0.25">
      <c r="B589" s="155" t="s">
        <v>113</v>
      </c>
      <c r="C589" s="155" t="s">
        <v>185</v>
      </c>
      <c r="D589" s="169"/>
      <c r="E589" s="155" t="s">
        <v>1694</v>
      </c>
      <c r="F589" s="169"/>
      <c r="G589" s="166"/>
      <c r="H589" s="182" t="s">
        <v>121</v>
      </c>
      <c r="I589" s="182">
        <f>SUBTOTAL(9,I590:I599)</f>
        <v>214620.49</v>
      </c>
      <c r="J589" s="155"/>
      <c r="K589" s="182"/>
      <c r="L589" s="182">
        <f>SUBTOTAL(9,L590:L599)</f>
        <v>272676.17000000004</v>
      </c>
    </row>
    <row r="590" spans="2:12" x14ac:dyDescent="0.25">
      <c r="B590" s="155" t="s">
        <v>1695</v>
      </c>
      <c r="C590" s="155" t="s">
        <v>185</v>
      </c>
      <c r="D590" s="169"/>
      <c r="E590" s="155" t="s">
        <v>1696</v>
      </c>
      <c r="F590" s="169"/>
      <c r="G590" s="166"/>
      <c r="H590" s="182" t="s">
        <v>121</v>
      </c>
      <c r="I590" s="182">
        <f>SUBTOTAL(9,I591:I592)</f>
        <v>138664.29999999999</v>
      </c>
      <c r="J590" s="155"/>
      <c r="K590" s="182"/>
      <c r="L590" s="182">
        <f>SUBTOTAL(9,L591:L592)</f>
        <v>176419.07</v>
      </c>
    </row>
    <row r="591" spans="2:12" ht="51" x14ac:dyDescent="0.25">
      <c r="B591" s="159" t="s">
        <v>1697</v>
      </c>
      <c r="C591" s="159" t="s">
        <v>1698</v>
      </c>
      <c r="D591" s="170" t="s">
        <v>434</v>
      </c>
      <c r="E591" s="159" t="s">
        <v>1699</v>
      </c>
      <c r="F591" s="170" t="s">
        <v>240</v>
      </c>
      <c r="G591" s="167">
        <v>1337.31</v>
      </c>
      <c r="H591" s="183">
        <v>101.77</v>
      </c>
      <c r="I591" s="188">
        <f t="shared" ref="I591:I649" si="129">TRUNC(G591 * H591, 2)</f>
        <v>136098.03</v>
      </c>
      <c r="J591" s="152">
        <f t="shared" si="126"/>
        <v>0.27229999999999999</v>
      </c>
      <c r="K591" s="195">
        <f t="shared" ref="K591:K649" si="130">TRUNC(H591 * (1 + J591), 2)</f>
        <v>129.47999999999999</v>
      </c>
      <c r="L591" s="195">
        <f t="shared" ref="L591:L649" si="131">TRUNC(G591 * K591, 2)</f>
        <v>173154.89</v>
      </c>
    </row>
    <row r="592" spans="2:12" ht="38.25" x14ac:dyDescent="0.25">
      <c r="B592" s="159" t="s">
        <v>1700</v>
      </c>
      <c r="C592" s="159" t="s">
        <v>1701</v>
      </c>
      <c r="D592" s="170" t="s">
        <v>434</v>
      </c>
      <c r="E592" s="159" t="s">
        <v>1702</v>
      </c>
      <c r="F592" s="170" t="s">
        <v>628</v>
      </c>
      <c r="G592" s="167">
        <v>242.33</v>
      </c>
      <c r="H592" s="183">
        <v>10.59</v>
      </c>
      <c r="I592" s="188">
        <f t="shared" si="129"/>
        <v>2566.27</v>
      </c>
      <c r="J592" s="152">
        <f t="shared" si="126"/>
        <v>0.27229999999999999</v>
      </c>
      <c r="K592" s="195">
        <f t="shared" si="130"/>
        <v>13.47</v>
      </c>
      <c r="L592" s="195">
        <f t="shared" si="131"/>
        <v>3264.18</v>
      </c>
    </row>
    <row r="593" spans="2:12" x14ac:dyDescent="0.25">
      <c r="B593" s="155" t="s">
        <v>1703</v>
      </c>
      <c r="C593" s="155" t="s">
        <v>185</v>
      </c>
      <c r="D593" s="169"/>
      <c r="E593" s="155" t="s">
        <v>1704</v>
      </c>
      <c r="F593" s="169"/>
      <c r="G593" s="166"/>
      <c r="H593" s="182" t="s">
        <v>121</v>
      </c>
      <c r="I593" s="182">
        <f>SUBTOTAL(9,I594:I599)</f>
        <v>75956.190000000017</v>
      </c>
      <c r="J593" s="155"/>
      <c r="K593" s="182"/>
      <c r="L593" s="182">
        <f>SUBTOTAL(9,L594:L599)</f>
        <v>96257.1</v>
      </c>
    </row>
    <row r="594" spans="2:12" ht="38.25" x14ac:dyDescent="0.25">
      <c r="B594" s="159" t="s">
        <v>1705</v>
      </c>
      <c r="C594" s="159" t="s">
        <v>1706</v>
      </c>
      <c r="D594" s="170" t="s">
        <v>660</v>
      </c>
      <c r="E594" s="159" t="s">
        <v>1707</v>
      </c>
      <c r="F594" s="170" t="s">
        <v>240</v>
      </c>
      <c r="G594" s="167">
        <v>18.25</v>
      </c>
      <c r="H594" s="183">
        <v>272.64</v>
      </c>
      <c r="I594" s="188">
        <f t="shared" si="129"/>
        <v>4975.68</v>
      </c>
      <c r="J594" s="152">
        <f t="shared" si="126"/>
        <v>0.27229999999999999</v>
      </c>
      <c r="K594" s="195">
        <f t="shared" si="130"/>
        <v>346.87</v>
      </c>
      <c r="L594" s="195">
        <f t="shared" si="131"/>
        <v>6330.37</v>
      </c>
    </row>
    <row r="595" spans="2:12" ht="25.5" x14ac:dyDescent="0.25">
      <c r="B595" s="159" t="s">
        <v>1708</v>
      </c>
      <c r="C595" s="159" t="s">
        <v>1709</v>
      </c>
      <c r="D595" s="170" t="s">
        <v>238</v>
      </c>
      <c r="E595" s="159" t="s">
        <v>1710</v>
      </c>
      <c r="F595" s="170" t="s">
        <v>1376</v>
      </c>
      <c r="G595" s="167">
        <v>2</v>
      </c>
      <c r="H595" s="183">
        <v>1958.42</v>
      </c>
      <c r="I595" s="188">
        <f t="shared" si="129"/>
        <v>3916.84</v>
      </c>
      <c r="J595" s="152">
        <f t="shared" si="126"/>
        <v>0.27229999999999999</v>
      </c>
      <c r="K595" s="195">
        <f t="shared" si="130"/>
        <v>2491.69</v>
      </c>
      <c r="L595" s="195">
        <f t="shared" si="131"/>
        <v>4983.38</v>
      </c>
    </row>
    <row r="596" spans="2:12" ht="25.5" x14ac:dyDescent="0.25">
      <c r="B596" s="159" t="s">
        <v>1711</v>
      </c>
      <c r="C596" s="159" t="s">
        <v>1712</v>
      </c>
      <c r="D596" s="170" t="s">
        <v>229</v>
      </c>
      <c r="E596" s="159" t="s">
        <v>1713</v>
      </c>
      <c r="F596" s="170" t="s">
        <v>240</v>
      </c>
      <c r="G596" s="167">
        <v>611.87</v>
      </c>
      <c r="H596" s="183">
        <v>62.22</v>
      </c>
      <c r="I596" s="188">
        <f t="shared" si="129"/>
        <v>38070.550000000003</v>
      </c>
      <c r="J596" s="152">
        <f t="shared" si="126"/>
        <v>0.27229999999999999</v>
      </c>
      <c r="K596" s="195">
        <f t="shared" si="130"/>
        <v>79.16</v>
      </c>
      <c r="L596" s="195">
        <f t="shared" si="131"/>
        <v>48435.62</v>
      </c>
    </row>
    <row r="597" spans="2:12" ht="38.25" x14ac:dyDescent="0.25">
      <c r="B597" s="159" t="s">
        <v>1714</v>
      </c>
      <c r="C597" s="159" t="s">
        <v>1715</v>
      </c>
      <c r="D597" s="170" t="s">
        <v>890</v>
      </c>
      <c r="E597" s="159" t="s">
        <v>1716</v>
      </c>
      <c r="F597" s="170" t="s">
        <v>240</v>
      </c>
      <c r="G597" s="167">
        <v>35.72</v>
      </c>
      <c r="H597" s="183">
        <v>543.13</v>
      </c>
      <c r="I597" s="188">
        <f t="shared" si="129"/>
        <v>19400.599999999999</v>
      </c>
      <c r="J597" s="152">
        <f t="shared" si="126"/>
        <v>0.27229999999999999</v>
      </c>
      <c r="K597" s="195">
        <f t="shared" si="130"/>
        <v>691.02</v>
      </c>
      <c r="L597" s="195">
        <f t="shared" si="131"/>
        <v>24683.23</v>
      </c>
    </row>
    <row r="598" spans="2:12" ht="38.25" x14ac:dyDescent="0.25">
      <c r="B598" s="159" t="s">
        <v>1717</v>
      </c>
      <c r="C598" s="159" t="s">
        <v>1718</v>
      </c>
      <c r="D598" s="170" t="s">
        <v>238</v>
      </c>
      <c r="E598" s="159" t="s">
        <v>1719</v>
      </c>
      <c r="F598" s="170" t="s">
        <v>1720</v>
      </c>
      <c r="G598" s="167">
        <v>7.24</v>
      </c>
      <c r="H598" s="183">
        <v>101.48</v>
      </c>
      <c r="I598" s="188">
        <f t="shared" si="129"/>
        <v>734.71</v>
      </c>
      <c r="J598" s="152">
        <f t="shared" si="126"/>
        <v>0.27229999999999999</v>
      </c>
      <c r="K598" s="195">
        <f t="shared" si="130"/>
        <v>129.11000000000001</v>
      </c>
      <c r="L598" s="195">
        <f t="shared" si="131"/>
        <v>934.75</v>
      </c>
    </row>
    <row r="599" spans="2:12" ht="38.25" x14ac:dyDescent="0.25">
      <c r="B599" s="159" t="s">
        <v>1721</v>
      </c>
      <c r="C599" s="159" t="s">
        <v>1722</v>
      </c>
      <c r="D599" s="170" t="s">
        <v>238</v>
      </c>
      <c r="E599" s="159" t="s">
        <v>1723</v>
      </c>
      <c r="F599" s="170" t="s">
        <v>240</v>
      </c>
      <c r="G599" s="167">
        <v>37.4</v>
      </c>
      <c r="H599" s="183">
        <v>236.84</v>
      </c>
      <c r="I599" s="188">
        <f t="shared" si="129"/>
        <v>8857.81</v>
      </c>
      <c r="J599" s="197">
        <f>+$L$6</f>
        <v>0.22940000000000002</v>
      </c>
      <c r="K599" s="195">
        <f t="shared" si="130"/>
        <v>291.17</v>
      </c>
      <c r="L599" s="195">
        <f t="shared" si="131"/>
        <v>10889.75</v>
      </c>
    </row>
    <row r="600" spans="2:12" x14ac:dyDescent="0.25">
      <c r="B600" s="155" t="s">
        <v>114</v>
      </c>
      <c r="C600" s="155" t="s">
        <v>185</v>
      </c>
      <c r="D600" s="169"/>
      <c r="E600" s="155" t="s">
        <v>22</v>
      </c>
      <c r="F600" s="169"/>
      <c r="G600" s="166"/>
      <c r="H600" s="182" t="s">
        <v>121</v>
      </c>
      <c r="I600" s="182">
        <f>SUBTOTAL(9,I601:I606)</f>
        <v>41308.080000000002</v>
      </c>
      <c r="J600" s="155"/>
      <c r="K600" s="182"/>
      <c r="L600" s="182">
        <f>SUBTOTAL(9,L601:L606)</f>
        <v>52552.430000000008</v>
      </c>
    </row>
    <row r="601" spans="2:12" x14ac:dyDescent="0.25">
      <c r="B601" s="159" t="s">
        <v>1724</v>
      </c>
      <c r="C601" s="159" t="s">
        <v>1725</v>
      </c>
      <c r="D601" s="170" t="s">
        <v>229</v>
      </c>
      <c r="E601" s="159" t="s">
        <v>1726</v>
      </c>
      <c r="F601" s="170" t="s">
        <v>240</v>
      </c>
      <c r="G601" s="167">
        <v>353.15</v>
      </c>
      <c r="H601" s="183">
        <v>35.97</v>
      </c>
      <c r="I601" s="188">
        <f t="shared" si="129"/>
        <v>12702.8</v>
      </c>
      <c r="J601" s="152">
        <f t="shared" si="126"/>
        <v>0.27229999999999999</v>
      </c>
      <c r="K601" s="195">
        <f t="shared" si="130"/>
        <v>45.76</v>
      </c>
      <c r="L601" s="195">
        <f t="shared" si="131"/>
        <v>16160.14</v>
      </c>
    </row>
    <row r="602" spans="2:12" x14ac:dyDescent="0.25">
      <c r="B602" s="159" t="s">
        <v>1727</v>
      </c>
      <c r="C602" s="159" t="s">
        <v>2031</v>
      </c>
      <c r="D602" s="170" t="s">
        <v>229</v>
      </c>
      <c r="E602" s="159" t="s">
        <v>2032</v>
      </c>
      <c r="F602" s="170" t="s">
        <v>240</v>
      </c>
      <c r="G602" s="167">
        <v>14.41</v>
      </c>
      <c r="H602" s="183">
        <v>22</v>
      </c>
      <c r="I602" s="188">
        <f t="shared" si="129"/>
        <v>317.02</v>
      </c>
      <c r="J602" s="152">
        <f t="shared" si="126"/>
        <v>0.27229999999999999</v>
      </c>
      <c r="K602" s="195">
        <f t="shared" si="130"/>
        <v>27.99</v>
      </c>
      <c r="L602" s="195">
        <f t="shared" si="131"/>
        <v>403.33</v>
      </c>
    </row>
    <row r="603" spans="2:12" x14ac:dyDescent="0.25">
      <c r="B603" s="159" t="s">
        <v>1730</v>
      </c>
      <c r="C603" s="159" t="s">
        <v>1728</v>
      </c>
      <c r="D603" s="170" t="s">
        <v>229</v>
      </c>
      <c r="E603" s="159" t="s">
        <v>1729</v>
      </c>
      <c r="F603" s="170" t="s">
        <v>240</v>
      </c>
      <c r="G603" s="167">
        <v>16.34</v>
      </c>
      <c r="H603" s="183">
        <v>86.42</v>
      </c>
      <c r="I603" s="188">
        <f t="shared" si="129"/>
        <v>1412.1</v>
      </c>
      <c r="J603" s="152">
        <f t="shared" si="126"/>
        <v>0.27229999999999999</v>
      </c>
      <c r="K603" s="195">
        <f t="shared" si="130"/>
        <v>109.95</v>
      </c>
      <c r="L603" s="195">
        <f t="shared" si="131"/>
        <v>1796.58</v>
      </c>
    </row>
    <row r="604" spans="2:12" x14ac:dyDescent="0.25">
      <c r="B604" s="159" t="s">
        <v>1733</v>
      </c>
      <c r="C604" s="159" t="s">
        <v>1731</v>
      </c>
      <c r="D604" s="170" t="s">
        <v>229</v>
      </c>
      <c r="E604" s="159" t="s">
        <v>1732</v>
      </c>
      <c r="F604" s="170" t="s">
        <v>240</v>
      </c>
      <c r="G604" s="167">
        <v>14.41</v>
      </c>
      <c r="H604" s="183">
        <v>20.46</v>
      </c>
      <c r="I604" s="188">
        <f t="shared" si="129"/>
        <v>294.82</v>
      </c>
      <c r="J604" s="152">
        <f t="shared" si="126"/>
        <v>0.27229999999999999</v>
      </c>
      <c r="K604" s="195">
        <f t="shared" si="130"/>
        <v>26.03</v>
      </c>
      <c r="L604" s="195">
        <f t="shared" si="131"/>
        <v>375.09</v>
      </c>
    </row>
    <row r="605" spans="2:12" x14ac:dyDescent="0.25">
      <c r="B605" s="159" t="s">
        <v>1736</v>
      </c>
      <c r="C605" s="159" t="s">
        <v>1734</v>
      </c>
      <c r="D605" s="170" t="s">
        <v>229</v>
      </c>
      <c r="E605" s="159" t="s">
        <v>1735</v>
      </c>
      <c r="F605" s="170" t="s">
        <v>240</v>
      </c>
      <c r="G605" s="167">
        <v>177.53</v>
      </c>
      <c r="H605" s="183">
        <v>17.55</v>
      </c>
      <c r="I605" s="188">
        <f t="shared" si="129"/>
        <v>3115.65</v>
      </c>
      <c r="J605" s="152">
        <f t="shared" si="126"/>
        <v>0.27229999999999999</v>
      </c>
      <c r="K605" s="195">
        <f t="shared" si="130"/>
        <v>22.32</v>
      </c>
      <c r="L605" s="195">
        <f t="shared" si="131"/>
        <v>3962.46</v>
      </c>
    </row>
    <row r="606" spans="2:12" x14ac:dyDescent="0.25">
      <c r="B606" s="159" t="s">
        <v>2033</v>
      </c>
      <c r="C606" s="159" t="s">
        <v>1737</v>
      </c>
      <c r="D606" s="170" t="s">
        <v>229</v>
      </c>
      <c r="E606" s="159" t="s">
        <v>1738</v>
      </c>
      <c r="F606" s="170" t="s">
        <v>240</v>
      </c>
      <c r="G606" s="167">
        <v>685.53</v>
      </c>
      <c r="H606" s="183">
        <v>34.229999999999997</v>
      </c>
      <c r="I606" s="188">
        <f t="shared" ref="I606" si="132">TRUNC(G606 * H606, 2)</f>
        <v>23465.69</v>
      </c>
      <c r="J606" s="152">
        <f t="shared" si="126"/>
        <v>0.27229999999999999</v>
      </c>
      <c r="K606" s="195">
        <f t="shared" ref="K606" si="133">TRUNC(H606 * (1 + J606), 2)</f>
        <v>43.55</v>
      </c>
      <c r="L606" s="195">
        <f t="shared" ref="L606" si="134">TRUNC(G606 * K606, 2)</f>
        <v>29854.83</v>
      </c>
    </row>
    <row r="607" spans="2:12" x14ac:dyDescent="0.25">
      <c r="B607" s="155" t="s">
        <v>115</v>
      </c>
      <c r="C607" s="155" t="s">
        <v>185</v>
      </c>
      <c r="D607" s="169"/>
      <c r="E607" s="155" t="s">
        <v>188</v>
      </c>
      <c r="F607" s="169"/>
      <c r="G607" s="166"/>
      <c r="H607" s="182" t="s">
        <v>121</v>
      </c>
      <c r="I607" s="182">
        <f>SUBTOTAL(9,I608:I610)</f>
        <v>146096.99</v>
      </c>
      <c r="J607" s="155"/>
      <c r="K607" s="182"/>
      <c r="L607" s="182">
        <f>SUBTOTAL(9,L608:L610)</f>
        <v>185878.27000000002</v>
      </c>
    </row>
    <row r="608" spans="2:12" ht="25.5" x14ac:dyDescent="0.25">
      <c r="B608" s="159" t="s">
        <v>1739</v>
      </c>
      <c r="C608" s="159" t="s">
        <v>1740</v>
      </c>
      <c r="D608" s="170" t="s">
        <v>229</v>
      </c>
      <c r="E608" s="159" t="s">
        <v>1741</v>
      </c>
      <c r="F608" s="170" t="s">
        <v>240</v>
      </c>
      <c r="G608" s="167">
        <v>627.79</v>
      </c>
      <c r="H608" s="183">
        <v>226.37</v>
      </c>
      <c r="I608" s="188">
        <f t="shared" si="129"/>
        <v>142112.82</v>
      </c>
      <c r="J608" s="152">
        <f t="shared" si="126"/>
        <v>0.27229999999999999</v>
      </c>
      <c r="K608" s="195">
        <f t="shared" si="130"/>
        <v>288.01</v>
      </c>
      <c r="L608" s="195">
        <f t="shared" si="131"/>
        <v>180809.79</v>
      </c>
    </row>
    <row r="609" spans="2:12" x14ac:dyDescent="0.25">
      <c r="B609" s="159" t="s">
        <v>1742</v>
      </c>
      <c r="C609" s="159" t="s">
        <v>1743</v>
      </c>
      <c r="D609" s="170" t="s">
        <v>229</v>
      </c>
      <c r="E609" s="159" t="s">
        <v>1744</v>
      </c>
      <c r="F609" s="170" t="s">
        <v>292</v>
      </c>
      <c r="G609" s="167">
        <v>76.290000000000006</v>
      </c>
      <c r="H609" s="183">
        <v>37.520000000000003</v>
      </c>
      <c r="I609" s="188">
        <f t="shared" si="129"/>
        <v>2862.4</v>
      </c>
      <c r="J609" s="152">
        <f t="shared" si="126"/>
        <v>0.27229999999999999</v>
      </c>
      <c r="K609" s="195">
        <f t="shared" si="130"/>
        <v>47.73</v>
      </c>
      <c r="L609" s="195">
        <f t="shared" si="131"/>
        <v>3641.32</v>
      </c>
    </row>
    <row r="610" spans="2:12" x14ac:dyDescent="0.25">
      <c r="B610" s="159" t="s">
        <v>1745</v>
      </c>
      <c r="C610" s="159" t="s">
        <v>1746</v>
      </c>
      <c r="D610" s="170" t="s">
        <v>229</v>
      </c>
      <c r="E610" s="159" t="s">
        <v>1747</v>
      </c>
      <c r="F610" s="170" t="s">
        <v>240</v>
      </c>
      <c r="G610" s="167">
        <v>11.29</v>
      </c>
      <c r="H610" s="183">
        <v>99.36</v>
      </c>
      <c r="I610" s="188">
        <f t="shared" si="129"/>
        <v>1121.77</v>
      </c>
      <c r="J610" s="152">
        <f t="shared" si="126"/>
        <v>0.27229999999999999</v>
      </c>
      <c r="K610" s="195">
        <f t="shared" si="130"/>
        <v>126.41</v>
      </c>
      <c r="L610" s="195">
        <f t="shared" si="131"/>
        <v>1427.16</v>
      </c>
    </row>
    <row r="611" spans="2:12" x14ac:dyDescent="0.25">
      <c r="B611" s="155" t="s">
        <v>116</v>
      </c>
      <c r="C611" s="155" t="s">
        <v>185</v>
      </c>
      <c r="D611" s="169"/>
      <c r="E611" s="155" t="s">
        <v>21</v>
      </c>
      <c r="F611" s="169"/>
      <c r="G611" s="166"/>
      <c r="H611" s="182" t="s">
        <v>121</v>
      </c>
      <c r="I611" s="182">
        <f>SUBTOTAL(9,I612:I626)</f>
        <v>76696.05</v>
      </c>
      <c r="J611" s="155"/>
      <c r="K611" s="182"/>
      <c r="L611" s="182">
        <f>SUBTOTAL(9,L612:L626)</f>
        <v>97579.78</v>
      </c>
    </row>
    <row r="612" spans="2:12" x14ac:dyDescent="0.25">
      <c r="B612" s="155" t="s">
        <v>1748</v>
      </c>
      <c r="C612" s="155" t="s">
        <v>185</v>
      </c>
      <c r="D612" s="169"/>
      <c r="E612" s="155" t="s">
        <v>1749</v>
      </c>
      <c r="F612" s="169"/>
      <c r="G612" s="166"/>
      <c r="H612" s="182" t="s">
        <v>121</v>
      </c>
      <c r="I612" s="182">
        <f>SUBTOTAL(9,I613:I616)</f>
        <v>13836.99</v>
      </c>
      <c r="J612" s="155"/>
      <c r="K612" s="182"/>
      <c r="L612" s="182">
        <f>SUBTOTAL(9,L613:L616)</f>
        <v>17604.669999999998</v>
      </c>
    </row>
    <row r="613" spans="2:12" ht="25.5" x14ac:dyDescent="0.25">
      <c r="B613" s="159" t="s">
        <v>1750</v>
      </c>
      <c r="C613" s="159" t="s">
        <v>1751</v>
      </c>
      <c r="D613" s="170" t="s">
        <v>294</v>
      </c>
      <c r="E613" s="159" t="s">
        <v>1752</v>
      </c>
      <c r="F613" s="170" t="s">
        <v>240</v>
      </c>
      <c r="G613" s="167">
        <v>12.18</v>
      </c>
      <c r="H613" s="183">
        <v>543.59</v>
      </c>
      <c r="I613" s="188">
        <f t="shared" si="129"/>
        <v>6620.92</v>
      </c>
      <c r="J613" s="152">
        <f t="shared" si="126"/>
        <v>0.27229999999999999</v>
      </c>
      <c r="K613" s="195">
        <f t="shared" si="130"/>
        <v>691.6</v>
      </c>
      <c r="L613" s="195">
        <f t="shared" si="131"/>
        <v>8423.68</v>
      </c>
    </row>
    <row r="614" spans="2:12" x14ac:dyDescent="0.25">
      <c r="B614" s="159" t="s">
        <v>1753</v>
      </c>
      <c r="C614" s="159" t="s">
        <v>1754</v>
      </c>
      <c r="D614" s="170" t="s">
        <v>229</v>
      </c>
      <c r="E614" s="159" t="s">
        <v>1755</v>
      </c>
      <c r="F614" s="170" t="s">
        <v>279</v>
      </c>
      <c r="G614" s="167">
        <v>2</v>
      </c>
      <c r="H614" s="183">
        <v>699.9</v>
      </c>
      <c r="I614" s="188">
        <f t="shared" si="129"/>
        <v>1399.8</v>
      </c>
      <c r="J614" s="152">
        <f t="shared" si="126"/>
        <v>0.27229999999999999</v>
      </c>
      <c r="K614" s="195">
        <f t="shared" si="130"/>
        <v>890.48</v>
      </c>
      <c r="L614" s="195">
        <f t="shared" si="131"/>
        <v>1780.96</v>
      </c>
    </row>
    <row r="615" spans="2:12" x14ac:dyDescent="0.25">
      <c r="B615" s="159" t="s">
        <v>1756</v>
      </c>
      <c r="C615" s="159" t="s">
        <v>1757</v>
      </c>
      <c r="D615" s="170" t="s">
        <v>229</v>
      </c>
      <c r="E615" s="159" t="s">
        <v>1758</v>
      </c>
      <c r="F615" s="170" t="s">
        <v>279</v>
      </c>
      <c r="G615" s="167">
        <v>7</v>
      </c>
      <c r="H615" s="183">
        <v>724.46</v>
      </c>
      <c r="I615" s="188">
        <f t="shared" si="129"/>
        <v>5071.22</v>
      </c>
      <c r="J615" s="152">
        <f t="shared" si="126"/>
        <v>0.27229999999999999</v>
      </c>
      <c r="K615" s="195">
        <f t="shared" si="130"/>
        <v>921.73</v>
      </c>
      <c r="L615" s="195">
        <f t="shared" si="131"/>
        <v>6452.11</v>
      </c>
    </row>
    <row r="616" spans="2:12" x14ac:dyDescent="0.25">
      <c r="B616" s="159" t="s">
        <v>1759</v>
      </c>
      <c r="C616" s="159" t="s">
        <v>1760</v>
      </c>
      <c r="D616" s="170" t="s">
        <v>229</v>
      </c>
      <c r="E616" s="159" t="s">
        <v>1761</v>
      </c>
      <c r="F616" s="170" t="s">
        <v>268</v>
      </c>
      <c r="G616" s="167">
        <v>1</v>
      </c>
      <c r="H616" s="183">
        <v>745.05</v>
      </c>
      <c r="I616" s="188">
        <f t="shared" si="129"/>
        <v>745.05</v>
      </c>
      <c r="J616" s="152">
        <f t="shared" si="126"/>
        <v>0.27229999999999999</v>
      </c>
      <c r="K616" s="195">
        <f t="shared" si="130"/>
        <v>947.92</v>
      </c>
      <c r="L616" s="195">
        <f t="shared" si="131"/>
        <v>947.92</v>
      </c>
    </row>
    <row r="617" spans="2:12" x14ac:dyDescent="0.25">
      <c r="B617" s="155" t="s">
        <v>1762</v>
      </c>
      <c r="C617" s="155" t="s">
        <v>185</v>
      </c>
      <c r="D617" s="169"/>
      <c r="E617" s="155" t="s">
        <v>1763</v>
      </c>
      <c r="F617" s="169"/>
      <c r="G617" s="166"/>
      <c r="H617" s="182" t="s">
        <v>121</v>
      </c>
      <c r="I617" s="182">
        <f>SUBTOTAL(9,I618:I624)</f>
        <v>61179.94</v>
      </c>
      <c r="J617" s="155"/>
      <c r="K617" s="182"/>
      <c r="L617" s="182">
        <f>SUBTOTAL(9,L618:L624)</f>
        <v>77838.86</v>
      </c>
    </row>
    <row r="618" spans="2:12" ht="25.5" x14ac:dyDescent="0.25">
      <c r="B618" s="159" t="s">
        <v>1764</v>
      </c>
      <c r="C618" s="159" t="s">
        <v>1765</v>
      </c>
      <c r="D618" s="170" t="s">
        <v>462</v>
      </c>
      <c r="E618" s="159" t="s">
        <v>1766</v>
      </c>
      <c r="F618" s="170" t="s">
        <v>240</v>
      </c>
      <c r="G618" s="167">
        <v>12.66</v>
      </c>
      <c r="H618" s="183">
        <v>793.14</v>
      </c>
      <c r="I618" s="188">
        <f t="shared" si="129"/>
        <v>10041.15</v>
      </c>
      <c r="J618" s="152">
        <f t="shared" si="126"/>
        <v>0.27229999999999999</v>
      </c>
      <c r="K618" s="195">
        <f t="shared" si="130"/>
        <v>1009.11</v>
      </c>
      <c r="L618" s="195">
        <f t="shared" si="131"/>
        <v>12775.33</v>
      </c>
    </row>
    <row r="619" spans="2:12" ht="38.25" x14ac:dyDescent="0.25">
      <c r="B619" s="159" t="s">
        <v>1767</v>
      </c>
      <c r="C619" s="159" t="s">
        <v>1768</v>
      </c>
      <c r="D619" s="170" t="s">
        <v>229</v>
      </c>
      <c r="E619" s="159" t="s">
        <v>1769</v>
      </c>
      <c r="F619" s="170" t="s">
        <v>240</v>
      </c>
      <c r="G619" s="167">
        <v>32.130000000000003</v>
      </c>
      <c r="H619" s="183">
        <v>749.88</v>
      </c>
      <c r="I619" s="188">
        <f t="shared" si="129"/>
        <v>24093.64</v>
      </c>
      <c r="J619" s="152">
        <f t="shared" si="126"/>
        <v>0.27229999999999999</v>
      </c>
      <c r="K619" s="195">
        <f t="shared" si="130"/>
        <v>954.07</v>
      </c>
      <c r="L619" s="195">
        <f t="shared" si="131"/>
        <v>30654.26</v>
      </c>
    </row>
    <row r="620" spans="2:12" ht="25.5" x14ac:dyDescent="0.25">
      <c r="B620" s="159" t="s">
        <v>1770</v>
      </c>
      <c r="C620" s="159" t="s">
        <v>1771</v>
      </c>
      <c r="D620" s="170" t="s">
        <v>890</v>
      </c>
      <c r="E620" s="159" t="s">
        <v>1772</v>
      </c>
      <c r="F620" s="170" t="s">
        <v>240</v>
      </c>
      <c r="G620" s="167">
        <v>2.86</v>
      </c>
      <c r="H620" s="183">
        <v>779.58</v>
      </c>
      <c r="I620" s="188">
        <f t="shared" si="129"/>
        <v>2229.59</v>
      </c>
      <c r="J620" s="152">
        <f t="shared" si="126"/>
        <v>0.27229999999999999</v>
      </c>
      <c r="K620" s="195">
        <f t="shared" si="130"/>
        <v>991.85</v>
      </c>
      <c r="L620" s="195">
        <f t="shared" si="131"/>
        <v>2836.69</v>
      </c>
    </row>
    <row r="621" spans="2:12" x14ac:dyDescent="0.25">
      <c r="B621" s="159" t="s">
        <v>1773</v>
      </c>
      <c r="C621" s="159" t="s">
        <v>1774</v>
      </c>
      <c r="D621" s="170" t="s">
        <v>229</v>
      </c>
      <c r="E621" s="159" t="s">
        <v>1775</v>
      </c>
      <c r="F621" s="170" t="s">
        <v>240</v>
      </c>
      <c r="G621" s="167">
        <v>15.68</v>
      </c>
      <c r="H621" s="183">
        <v>344.09</v>
      </c>
      <c r="I621" s="188">
        <f t="shared" si="129"/>
        <v>5395.33</v>
      </c>
      <c r="J621" s="152">
        <f t="shared" si="126"/>
        <v>0.27229999999999999</v>
      </c>
      <c r="K621" s="195">
        <f t="shared" si="130"/>
        <v>437.78</v>
      </c>
      <c r="L621" s="195">
        <f t="shared" si="131"/>
        <v>6864.39</v>
      </c>
    </row>
    <row r="622" spans="2:12" ht="38.25" x14ac:dyDescent="0.25">
      <c r="B622" s="159" t="s">
        <v>1776</v>
      </c>
      <c r="C622" s="159" t="s">
        <v>1777</v>
      </c>
      <c r="D622" s="170" t="s">
        <v>229</v>
      </c>
      <c r="E622" s="159" t="s">
        <v>1778</v>
      </c>
      <c r="F622" s="170" t="s">
        <v>240</v>
      </c>
      <c r="G622" s="167">
        <v>18.649999999999999</v>
      </c>
      <c r="H622" s="183">
        <v>677.29</v>
      </c>
      <c r="I622" s="188">
        <f t="shared" si="129"/>
        <v>12631.45</v>
      </c>
      <c r="J622" s="152">
        <f t="shared" si="126"/>
        <v>0.27229999999999999</v>
      </c>
      <c r="K622" s="195">
        <f t="shared" si="130"/>
        <v>861.71</v>
      </c>
      <c r="L622" s="195">
        <f t="shared" si="131"/>
        <v>16070.89</v>
      </c>
    </row>
    <row r="623" spans="2:12" ht="25.5" x14ac:dyDescent="0.25">
      <c r="B623" s="159" t="s">
        <v>1779</v>
      </c>
      <c r="C623" s="159" t="s">
        <v>1780</v>
      </c>
      <c r="D623" s="170" t="s">
        <v>229</v>
      </c>
      <c r="E623" s="159" t="s">
        <v>1781</v>
      </c>
      <c r="F623" s="170" t="s">
        <v>240</v>
      </c>
      <c r="G623" s="167">
        <v>3.87</v>
      </c>
      <c r="H623" s="183">
        <v>867.82</v>
      </c>
      <c r="I623" s="188">
        <f t="shared" si="129"/>
        <v>3358.46</v>
      </c>
      <c r="J623" s="152">
        <f t="shared" si="126"/>
        <v>0.27229999999999999</v>
      </c>
      <c r="K623" s="195">
        <f t="shared" si="130"/>
        <v>1104.1199999999999</v>
      </c>
      <c r="L623" s="195">
        <f t="shared" si="131"/>
        <v>4272.9399999999996</v>
      </c>
    </row>
    <row r="624" spans="2:12" ht="38.25" x14ac:dyDescent="0.25">
      <c r="B624" s="159" t="s">
        <v>1782</v>
      </c>
      <c r="C624" s="159" t="s">
        <v>1783</v>
      </c>
      <c r="D624" s="170" t="s">
        <v>462</v>
      </c>
      <c r="E624" s="159" t="s">
        <v>1784</v>
      </c>
      <c r="F624" s="170" t="s">
        <v>240</v>
      </c>
      <c r="G624" s="167">
        <v>8.8000000000000007</v>
      </c>
      <c r="H624" s="183">
        <v>389.81</v>
      </c>
      <c r="I624" s="188">
        <f t="shared" si="129"/>
        <v>3430.32</v>
      </c>
      <c r="J624" s="152">
        <f t="shared" si="126"/>
        <v>0.27229999999999999</v>
      </c>
      <c r="K624" s="195">
        <f t="shared" si="130"/>
        <v>495.95</v>
      </c>
      <c r="L624" s="195">
        <f t="shared" si="131"/>
        <v>4364.3599999999997</v>
      </c>
    </row>
    <row r="625" spans="2:12" x14ac:dyDescent="0.25">
      <c r="B625" s="155" t="s">
        <v>1785</v>
      </c>
      <c r="C625" s="155" t="s">
        <v>185</v>
      </c>
      <c r="D625" s="169"/>
      <c r="E625" s="155" t="s">
        <v>1786</v>
      </c>
      <c r="F625" s="169"/>
      <c r="G625" s="166"/>
      <c r="H625" s="182" t="s">
        <v>121</v>
      </c>
      <c r="I625" s="182">
        <f>SUBTOTAL(9,I626)</f>
        <v>1679.12</v>
      </c>
      <c r="J625" s="155"/>
      <c r="K625" s="182"/>
      <c r="L625" s="182">
        <f>SUBTOTAL(9,L626)</f>
        <v>2136.25</v>
      </c>
    </row>
    <row r="626" spans="2:12" ht="25.5" x14ac:dyDescent="0.25">
      <c r="B626" s="159" t="s">
        <v>1787</v>
      </c>
      <c r="C626" s="159" t="s">
        <v>1788</v>
      </c>
      <c r="D626" s="170" t="s">
        <v>462</v>
      </c>
      <c r="E626" s="159" t="s">
        <v>1789</v>
      </c>
      <c r="F626" s="170" t="s">
        <v>268</v>
      </c>
      <c r="G626" s="167">
        <v>10.08</v>
      </c>
      <c r="H626" s="183">
        <v>166.58</v>
      </c>
      <c r="I626" s="188">
        <f t="shared" si="129"/>
        <v>1679.12</v>
      </c>
      <c r="J626" s="152">
        <f t="shared" si="126"/>
        <v>0.27229999999999999</v>
      </c>
      <c r="K626" s="195">
        <f t="shared" si="130"/>
        <v>211.93</v>
      </c>
      <c r="L626" s="195">
        <f t="shared" si="131"/>
        <v>2136.25</v>
      </c>
    </row>
    <row r="627" spans="2:12" x14ac:dyDescent="0.25">
      <c r="B627" s="155" t="s">
        <v>117</v>
      </c>
      <c r="C627" s="155" t="s">
        <v>185</v>
      </c>
      <c r="D627" s="169"/>
      <c r="E627" s="155" t="s">
        <v>207</v>
      </c>
      <c r="F627" s="169"/>
      <c r="G627" s="166"/>
      <c r="H627" s="182" t="s">
        <v>121</v>
      </c>
      <c r="I627" s="182">
        <f>SUBTOTAL(9,I628:I629)</f>
        <v>4134.8500000000004</v>
      </c>
      <c r="J627" s="155"/>
      <c r="K627" s="182"/>
      <c r="L627" s="182">
        <f>SUBTOTAL(9,L628:L629)</f>
        <v>5260.76</v>
      </c>
    </row>
    <row r="628" spans="2:12" x14ac:dyDescent="0.25">
      <c r="B628" s="159" t="s">
        <v>1790</v>
      </c>
      <c r="C628" s="159" t="s">
        <v>1791</v>
      </c>
      <c r="D628" s="170" t="s">
        <v>229</v>
      </c>
      <c r="E628" s="159" t="s">
        <v>1792</v>
      </c>
      <c r="F628" s="170" t="s">
        <v>240</v>
      </c>
      <c r="G628" s="167">
        <v>3.87</v>
      </c>
      <c r="H628" s="183">
        <v>184.95</v>
      </c>
      <c r="I628" s="188">
        <f t="shared" si="129"/>
        <v>715.75</v>
      </c>
      <c r="J628" s="152">
        <f t="shared" si="126"/>
        <v>0.27229999999999999</v>
      </c>
      <c r="K628" s="195">
        <f t="shared" si="130"/>
        <v>235.31</v>
      </c>
      <c r="L628" s="195">
        <f t="shared" si="131"/>
        <v>910.64</v>
      </c>
    </row>
    <row r="629" spans="2:12" ht="25.5" x14ac:dyDescent="0.25">
      <c r="B629" s="159" t="s">
        <v>1793</v>
      </c>
      <c r="C629" s="159" t="s">
        <v>1794</v>
      </c>
      <c r="D629" s="170" t="s">
        <v>462</v>
      </c>
      <c r="E629" s="159" t="s">
        <v>1795</v>
      </c>
      <c r="F629" s="170" t="s">
        <v>240</v>
      </c>
      <c r="G629" s="167">
        <v>6</v>
      </c>
      <c r="H629" s="183">
        <v>569.85</v>
      </c>
      <c r="I629" s="188">
        <f t="shared" si="129"/>
        <v>3419.1</v>
      </c>
      <c r="J629" s="152">
        <f t="shared" si="126"/>
        <v>0.27229999999999999</v>
      </c>
      <c r="K629" s="195">
        <f t="shared" si="130"/>
        <v>725.02</v>
      </c>
      <c r="L629" s="195">
        <f t="shared" si="131"/>
        <v>4350.12</v>
      </c>
    </row>
    <row r="630" spans="2:12" x14ac:dyDescent="0.25">
      <c r="B630" s="155" t="s">
        <v>118</v>
      </c>
      <c r="C630" s="155" t="s">
        <v>185</v>
      </c>
      <c r="D630" s="169"/>
      <c r="E630" s="155" t="s">
        <v>190</v>
      </c>
      <c r="F630" s="169"/>
      <c r="G630" s="166"/>
      <c r="H630" s="182" t="s">
        <v>121</v>
      </c>
      <c r="I630" s="182">
        <f>SUBTOTAL(9,I631:I632)</f>
        <v>16369.75</v>
      </c>
      <c r="J630" s="155"/>
      <c r="K630" s="182"/>
      <c r="L630" s="182">
        <f>SUBTOTAL(9,L631:L632)</f>
        <v>20827.150000000001</v>
      </c>
    </row>
    <row r="631" spans="2:12" x14ac:dyDescent="0.25">
      <c r="B631" s="159" t="s">
        <v>1796</v>
      </c>
      <c r="C631" s="159" t="s">
        <v>1797</v>
      </c>
      <c r="D631" s="170" t="s">
        <v>229</v>
      </c>
      <c r="E631" s="159" t="s">
        <v>1798</v>
      </c>
      <c r="F631" s="170" t="s">
        <v>240</v>
      </c>
      <c r="G631" s="167">
        <v>13.21</v>
      </c>
      <c r="H631" s="183">
        <v>473.4</v>
      </c>
      <c r="I631" s="188">
        <f t="shared" si="129"/>
        <v>6253.61</v>
      </c>
      <c r="J631" s="152">
        <f t="shared" si="126"/>
        <v>0.27229999999999999</v>
      </c>
      <c r="K631" s="195">
        <f t="shared" si="130"/>
        <v>602.29999999999995</v>
      </c>
      <c r="L631" s="195">
        <f t="shared" si="131"/>
        <v>7956.38</v>
      </c>
    </row>
    <row r="632" spans="2:12" ht="25.5" x14ac:dyDescent="0.25">
      <c r="B632" s="159" t="s">
        <v>1799</v>
      </c>
      <c r="C632" s="159" t="s">
        <v>1800</v>
      </c>
      <c r="D632" s="170" t="s">
        <v>1156</v>
      </c>
      <c r="E632" s="159" t="s">
        <v>1801</v>
      </c>
      <c r="F632" s="170" t="s">
        <v>240</v>
      </c>
      <c r="G632" s="167">
        <v>6.91</v>
      </c>
      <c r="H632" s="183">
        <v>1463.9869000000001</v>
      </c>
      <c r="I632" s="188">
        <f t="shared" si="129"/>
        <v>10116.14</v>
      </c>
      <c r="J632" s="152">
        <f t="shared" si="126"/>
        <v>0.27229999999999999</v>
      </c>
      <c r="K632" s="195">
        <f t="shared" si="130"/>
        <v>1862.63</v>
      </c>
      <c r="L632" s="195">
        <f t="shared" si="131"/>
        <v>12870.77</v>
      </c>
    </row>
    <row r="633" spans="2:12" x14ac:dyDescent="0.25">
      <c r="B633" s="155" t="s">
        <v>119</v>
      </c>
      <c r="C633" s="155" t="s">
        <v>185</v>
      </c>
      <c r="D633" s="169"/>
      <c r="E633" s="155" t="s">
        <v>208</v>
      </c>
      <c r="F633" s="169"/>
      <c r="G633" s="166"/>
      <c r="H633" s="182" t="s">
        <v>121</v>
      </c>
      <c r="I633" s="182">
        <f>SUBTOTAL(9,I634:I640)</f>
        <v>163611.19</v>
      </c>
      <c r="J633" s="155"/>
      <c r="K633" s="182"/>
      <c r="L633" s="182">
        <f>SUBTOTAL(9,L634:L640)</f>
        <v>208136.09999999998</v>
      </c>
    </row>
    <row r="634" spans="2:12" x14ac:dyDescent="0.25">
      <c r="B634" s="155" t="s">
        <v>1802</v>
      </c>
      <c r="C634" s="155" t="s">
        <v>185</v>
      </c>
      <c r="D634" s="169"/>
      <c r="E634" s="155" t="s">
        <v>1803</v>
      </c>
      <c r="F634" s="169"/>
      <c r="G634" s="166"/>
      <c r="H634" s="182" t="s">
        <v>121</v>
      </c>
      <c r="I634" s="182">
        <f>SUBTOTAL(9,I635:I636)</f>
        <v>36209.730000000003</v>
      </c>
      <c r="J634" s="155"/>
      <c r="K634" s="182"/>
      <c r="L634" s="182">
        <f>SUBTOTAL(9,L635:L636)</f>
        <v>46047.42</v>
      </c>
    </row>
    <row r="635" spans="2:12" x14ac:dyDescent="0.25">
      <c r="B635" s="159" t="s">
        <v>1804</v>
      </c>
      <c r="C635" s="159" t="s">
        <v>1805</v>
      </c>
      <c r="D635" s="170" t="s">
        <v>229</v>
      </c>
      <c r="E635" s="159" t="s">
        <v>1806</v>
      </c>
      <c r="F635" s="170" t="s">
        <v>240</v>
      </c>
      <c r="G635" s="167">
        <v>1256.4100000000001</v>
      </c>
      <c r="H635" s="183">
        <v>5.76</v>
      </c>
      <c r="I635" s="188">
        <f t="shared" si="129"/>
        <v>7236.92</v>
      </c>
      <c r="J635" s="152">
        <f t="shared" si="126"/>
        <v>0.27229999999999999</v>
      </c>
      <c r="K635" s="195">
        <f t="shared" si="130"/>
        <v>7.32</v>
      </c>
      <c r="L635" s="195">
        <f t="shared" si="131"/>
        <v>9196.92</v>
      </c>
    </row>
    <row r="636" spans="2:12" x14ac:dyDescent="0.25">
      <c r="B636" s="159" t="s">
        <v>1807</v>
      </c>
      <c r="C636" s="159" t="s">
        <v>1808</v>
      </c>
      <c r="D636" s="170" t="s">
        <v>229</v>
      </c>
      <c r="E636" s="159" t="s">
        <v>1809</v>
      </c>
      <c r="F636" s="170" t="s">
        <v>240</v>
      </c>
      <c r="G636" s="167">
        <v>1256.4100000000001</v>
      </c>
      <c r="H636" s="183">
        <v>23.06</v>
      </c>
      <c r="I636" s="188">
        <f t="shared" si="129"/>
        <v>28972.81</v>
      </c>
      <c r="J636" s="152">
        <f t="shared" si="126"/>
        <v>0.27229999999999999</v>
      </c>
      <c r="K636" s="195">
        <f t="shared" si="130"/>
        <v>29.33</v>
      </c>
      <c r="L636" s="195">
        <f t="shared" si="131"/>
        <v>36850.5</v>
      </c>
    </row>
    <row r="637" spans="2:12" x14ac:dyDescent="0.25">
      <c r="B637" s="155" t="s">
        <v>1810</v>
      </c>
      <c r="C637" s="155" t="s">
        <v>185</v>
      </c>
      <c r="D637" s="169"/>
      <c r="E637" s="155" t="s">
        <v>1811</v>
      </c>
      <c r="F637" s="169"/>
      <c r="G637" s="166"/>
      <c r="H637" s="182" t="s">
        <v>121</v>
      </c>
      <c r="I637" s="182">
        <f>SUBTOTAL(9,I638)</f>
        <v>124271.51</v>
      </c>
      <c r="J637" s="155"/>
      <c r="K637" s="182"/>
      <c r="L637" s="182">
        <f>SUBTOTAL(9,L638)</f>
        <v>158106.63</v>
      </c>
    </row>
    <row r="638" spans="2:12" ht="25.5" x14ac:dyDescent="0.25">
      <c r="B638" s="159" t="s">
        <v>1812</v>
      </c>
      <c r="C638" s="159" t="s">
        <v>1813</v>
      </c>
      <c r="D638" s="170" t="s">
        <v>238</v>
      </c>
      <c r="E638" s="159" t="s">
        <v>1814</v>
      </c>
      <c r="F638" s="170" t="s">
        <v>240</v>
      </c>
      <c r="G638" s="167">
        <v>1256.4100000000001</v>
      </c>
      <c r="H638" s="183">
        <v>98.91</v>
      </c>
      <c r="I638" s="188">
        <f t="shared" si="129"/>
        <v>124271.51</v>
      </c>
      <c r="J638" s="152">
        <f t="shared" si="126"/>
        <v>0.27229999999999999</v>
      </c>
      <c r="K638" s="195">
        <f t="shared" si="130"/>
        <v>125.84</v>
      </c>
      <c r="L638" s="195">
        <f t="shared" si="131"/>
        <v>158106.63</v>
      </c>
    </row>
    <row r="639" spans="2:12" x14ac:dyDescent="0.25">
      <c r="B639" s="155" t="s">
        <v>1815</v>
      </c>
      <c r="C639" s="155" t="s">
        <v>185</v>
      </c>
      <c r="D639" s="169"/>
      <c r="E639" s="155" t="s">
        <v>1816</v>
      </c>
      <c r="F639" s="169"/>
      <c r="G639" s="166"/>
      <c r="H639" s="182" t="s">
        <v>121</v>
      </c>
      <c r="I639" s="182">
        <f>SUBTOTAL(9,I640)</f>
        <v>3129.95</v>
      </c>
      <c r="J639" s="155"/>
      <c r="K639" s="182"/>
      <c r="L639" s="182">
        <f>SUBTOTAL(9,L640)</f>
        <v>3982.05</v>
      </c>
    </row>
    <row r="640" spans="2:12" ht="38.25" x14ac:dyDescent="0.25">
      <c r="B640" s="159" t="s">
        <v>1817</v>
      </c>
      <c r="C640" s="159" t="s">
        <v>1818</v>
      </c>
      <c r="D640" s="170" t="s">
        <v>434</v>
      </c>
      <c r="E640" s="159" t="s">
        <v>1819</v>
      </c>
      <c r="F640" s="170" t="s">
        <v>628</v>
      </c>
      <c r="G640" s="167">
        <v>19.72</v>
      </c>
      <c r="H640" s="183">
        <v>158.72</v>
      </c>
      <c r="I640" s="188">
        <f t="shared" si="129"/>
        <v>3129.95</v>
      </c>
      <c r="J640" s="152">
        <f t="shared" si="126"/>
        <v>0.27229999999999999</v>
      </c>
      <c r="K640" s="195">
        <f t="shared" si="130"/>
        <v>201.93</v>
      </c>
      <c r="L640" s="195">
        <f t="shared" si="131"/>
        <v>3982.05</v>
      </c>
    </row>
    <row r="641" spans="2:12" x14ac:dyDescent="0.25">
      <c r="B641" s="155" t="s">
        <v>191</v>
      </c>
      <c r="C641" s="155" t="s">
        <v>185</v>
      </c>
      <c r="D641" s="169"/>
      <c r="E641" s="155" t="s">
        <v>1820</v>
      </c>
      <c r="F641" s="169"/>
      <c r="G641" s="166"/>
      <c r="H641" s="182" t="s">
        <v>121</v>
      </c>
      <c r="I641" s="182">
        <f>SUBTOTAL(9,I642:I663)</f>
        <v>329408.71999999997</v>
      </c>
      <c r="J641" s="155"/>
      <c r="K641" s="182"/>
      <c r="L641" s="182">
        <f>SUBTOTAL(9,L642:L663)</f>
        <v>419080.48999999993</v>
      </c>
    </row>
    <row r="642" spans="2:12" x14ac:dyDescent="0.25">
      <c r="B642" s="155" t="s">
        <v>1821</v>
      </c>
      <c r="C642" s="155" t="s">
        <v>185</v>
      </c>
      <c r="D642" s="169"/>
      <c r="E642" s="155" t="s">
        <v>1822</v>
      </c>
      <c r="F642" s="169"/>
      <c r="G642" s="166"/>
      <c r="H642" s="182" t="s">
        <v>121</v>
      </c>
      <c r="I642" s="182">
        <f>SUBTOTAL(9,I643:I654)</f>
        <v>227371.2</v>
      </c>
      <c r="J642" s="155"/>
      <c r="K642" s="182"/>
      <c r="L642" s="182">
        <f>SUBTOTAL(9,L643:L654)</f>
        <v>289266.07999999996</v>
      </c>
    </row>
    <row r="643" spans="2:12" ht="25.5" x14ac:dyDescent="0.25">
      <c r="B643" s="159" t="s">
        <v>1823</v>
      </c>
      <c r="C643" s="159" t="s">
        <v>1824</v>
      </c>
      <c r="D643" s="170" t="s">
        <v>229</v>
      </c>
      <c r="E643" s="159" t="s">
        <v>1825</v>
      </c>
      <c r="F643" s="170" t="s">
        <v>284</v>
      </c>
      <c r="G643" s="167">
        <v>740.15</v>
      </c>
      <c r="H643" s="183">
        <v>6.61</v>
      </c>
      <c r="I643" s="188">
        <f t="shared" si="129"/>
        <v>4892.3900000000003</v>
      </c>
      <c r="J643" s="152">
        <f t="shared" ref="J643:J706" si="135">+$L$5</f>
        <v>0.27229999999999999</v>
      </c>
      <c r="K643" s="195">
        <f t="shared" si="130"/>
        <v>8.4</v>
      </c>
      <c r="L643" s="195">
        <f t="shared" si="131"/>
        <v>6217.26</v>
      </c>
    </row>
    <row r="644" spans="2:12" x14ac:dyDescent="0.25">
      <c r="B644" s="159" t="s">
        <v>1826</v>
      </c>
      <c r="C644" s="159" t="s">
        <v>1827</v>
      </c>
      <c r="D644" s="170" t="s">
        <v>229</v>
      </c>
      <c r="E644" s="159" t="s">
        <v>1828</v>
      </c>
      <c r="F644" s="170" t="s">
        <v>240</v>
      </c>
      <c r="G644" s="167">
        <v>251.79</v>
      </c>
      <c r="H644" s="183">
        <v>37.78</v>
      </c>
      <c r="I644" s="188">
        <f t="shared" si="129"/>
        <v>9512.6200000000008</v>
      </c>
      <c r="J644" s="152">
        <f t="shared" si="135"/>
        <v>0.27229999999999999</v>
      </c>
      <c r="K644" s="195">
        <f t="shared" si="130"/>
        <v>48.06</v>
      </c>
      <c r="L644" s="195">
        <f t="shared" si="131"/>
        <v>12101.02</v>
      </c>
    </row>
    <row r="645" spans="2:12" ht="51" x14ac:dyDescent="0.25">
      <c r="B645" s="159" t="s">
        <v>1829</v>
      </c>
      <c r="C645" s="159" t="s">
        <v>1830</v>
      </c>
      <c r="D645" s="170" t="s">
        <v>434</v>
      </c>
      <c r="E645" s="159" t="s">
        <v>1831</v>
      </c>
      <c r="F645" s="170" t="s">
        <v>240</v>
      </c>
      <c r="G645" s="167">
        <v>91.47</v>
      </c>
      <c r="H645" s="183">
        <v>50.47</v>
      </c>
      <c r="I645" s="188">
        <f t="shared" si="129"/>
        <v>4616.49</v>
      </c>
      <c r="J645" s="152">
        <f t="shared" si="135"/>
        <v>0.27229999999999999</v>
      </c>
      <c r="K645" s="195">
        <f t="shared" si="130"/>
        <v>64.209999999999994</v>
      </c>
      <c r="L645" s="195">
        <f t="shared" si="131"/>
        <v>5873.28</v>
      </c>
    </row>
    <row r="646" spans="2:12" ht="51" x14ac:dyDescent="0.25">
      <c r="B646" s="159" t="s">
        <v>1832</v>
      </c>
      <c r="C646" s="159" t="s">
        <v>1833</v>
      </c>
      <c r="D646" s="170" t="s">
        <v>434</v>
      </c>
      <c r="E646" s="159" t="s">
        <v>1834</v>
      </c>
      <c r="F646" s="170" t="s">
        <v>240</v>
      </c>
      <c r="G646" s="167">
        <v>145.76</v>
      </c>
      <c r="H646" s="183">
        <v>43.52</v>
      </c>
      <c r="I646" s="188">
        <f t="shared" si="129"/>
        <v>6343.47</v>
      </c>
      <c r="J646" s="152">
        <f t="shared" si="135"/>
        <v>0.27229999999999999</v>
      </c>
      <c r="K646" s="195">
        <f t="shared" si="130"/>
        <v>55.37</v>
      </c>
      <c r="L646" s="195">
        <f t="shared" si="131"/>
        <v>8070.73</v>
      </c>
    </row>
    <row r="647" spans="2:12" ht="25.5" x14ac:dyDescent="0.25">
      <c r="B647" s="159" t="s">
        <v>1835</v>
      </c>
      <c r="C647" s="159" t="s">
        <v>1836</v>
      </c>
      <c r="D647" s="170" t="s">
        <v>238</v>
      </c>
      <c r="E647" s="159" t="s">
        <v>1837</v>
      </c>
      <c r="F647" s="170" t="s">
        <v>240</v>
      </c>
      <c r="G647" s="167">
        <v>233.51</v>
      </c>
      <c r="H647" s="183">
        <v>202.24</v>
      </c>
      <c r="I647" s="188">
        <f t="shared" si="129"/>
        <v>47225.06</v>
      </c>
      <c r="J647" s="152">
        <f t="shared" si="135"/>
        <v>0.27229999999999999</v>
      </c>
      <c r="K647" s="195">
        <f t="shared" si="130"/>
        <v>257.3</v>
      </c>
      <c r="L647" s="195">
        <f t="shared" si="131"/>
        <v>60082.12</v>
      </c>
    </row>
    <row r="648" spans="2:12" ht="25.5" x14ac:dyDescent="0.25">
      <c r="B648" s="159" t="s">
        <v>1838</v>
      </c>
      <c r="C648" s="159" t="s">
        <v>1839</v>
      </c>
      <c r="D648" s="170" t="s">
        <v>238</v>
      </c>
      <c r="E648" s="159" t="s">
        <v>1840</v>
      </c>
      <c r="F648" s="170" t="s">
        <v>240</v>
      </c>
      <c r="G648" s="167">
        <v>227.99</v>
      </c>
      <c r="H648" s="183">
        <v>177.62</v>
      </c>
      <c r="I648" s="188">
        <f t="shared" si="129"/>
        <v>40495.58</v>
      </c>
      <c r="J648" s="152">
        <f t="shared" si="135"/>
        <v>0.27229999999999999</v>
      </c>
      <c r="K648" s="195">
        <f t="shared" si="130"/>
        <v>225.98</v>
      </c>
      <c r="L648" s="195">
        <f t="shared" si="131"/>
        <v>51521.18</v>
      </c>
    </row>
    <row r="649" spans="2:12" ht="25.5" x14ac:dyDescent="0.25">
      <c r="B649" s="159" t="s">
        <v>1841</v>
      </c>
      <c r="C649" s="159" t="s">
        <v>1842</v>
      </c>
      <c r="D649" s="170" t="s">
        <v>434</v>
      </c>
      <c r="E649" s="159" t="s">
        <v>1843</v>
      </c>
      <c r="F649" s="170" t="s">
        <v>240</v>
      </c>
      <c r="G649" s="167">
        <v>487.73</v>
      </c>
      <c r="H649" s="183">
        <v>187.08</v>
      </c>
      <c r="I649" s="188">
        <f t="shared" si="129"/>
        <v>91244.52</v>
      </c>
      <c r="J649" s="152">
        <f t="shared" si="135"/>
        <v>0.27229999999999999</v>
      </c>
      <c r="K649" s="195">
        <f t="shared" si="130"/>
        <v>238.02</v>
      </c>
      <c r="L649" s="195">
        <f t="shared" si="131"/>
        <v>116089.49</v>
      </c>
    </row>
    <row r="650" spans="2:12" ht="38.25" x14ac:dyDescent="0.25">
      <c r="B650" s="159" t="s">
        <v>1844</v>
      </c>
      <c r="C650" s="159" t="s">
        <v>1845</v>
      </c>
      <c r="D650" s="170" t="s">
        <v>434</v>
      </c>
      <c r="E650" s="159" t="s">
        <v>1846</v>
      </c>
      <c r="F650" s="170" t="s">
        <v>1604</v>
      </c>
      <c r="G650" s="167">
        <v>270.95999999999998</v>
      </c>
      <c r="H650" s="183">
        <v>12.78</v>
      </c>
      <c r="I650" s="188">
        <f t="shared" ref="I650:I711" si="136">TRUNC(G650 * H650, 2)</f>
        <v>3462.86</v>
      </c>
      <c r="J650" s="152">
        <f t="shared" si="135"/>
        <v>0.27229999999999999</v>
      </c>
      <c r="K650" s="195">
        <f t="shared" ref="K650:K711" si="137">TRUNC(H650 * (1 + J650), 2)</f>
        <v>16.25</v>
      </c>
      <c r="L650" s="195">
        <f t="shared" ref="L650:L711" si="138">TRUNC(G650 * K650, 2)</f>
        <v>4403.1000000000004</v>
      </c>
    </row>
    <row r="651" spans="2:12" ht="25.5" x14ac:dyDescent="0.25">
      <c r="B651" s="159" t="s">
        <v>1847</v>
      </c>
      <c r="C651" s="159" t="s">
        <v>1848</v>
      </c>
      <c r="D651" s="170" t="s">
        <v>434</v>
      </c>
      <c r="E651" s="159" t="s">
        <v>1849</v>
      </c>
      <c r="F651" s="170" t="s">
        <v>240</v>
      </c>
      <c r="G651" s="167">
        <v>487.73</v>
      </c>
      <c r="H651" s="183">
        <v>2.17</v>
      </c>
      <c r="I651" s="188">
        <f t="shared" si="136"/>
        <v>1058.3699999999999</v>
      </c>
      <c r="J651" s="152">
        <f t="shared" si="135"/>
        <v>0.27229999999999999</v>
      </c>
      <c r="K651" s="195">
        <f t="shared" si="137"/>
        <v>2.76</v>
      </c>
      <c r="L651" s="195">
        <f t="shared" si="138"/>
        <v>1346.13</v>
      </c>
    </row>
    <row r="652" spans="2:12" x14ac:dyDescent="0.25">
      <c r="B652" s="159" t="s">
        <v>1850</v>
      </c>
      <c r="C652" s="159" t="s">
        <v>1851</v>
      </c>
      <c r="D652" s="170" t="s">
        <v>229</v>
      </c>
      <c r="E652" s="159" t="s">
        <v>1852</v>
      </c>
      <c r="F652" s="170" t="s">
        <v>284</v>
      </c>
      <c r="G652" s="167">
        <v>48.77</v>
      </c>
      <c r="H652" s="183">
        <v>219.43</v>
      </c>
      <c r="I652" s="188">
        <f t="shared" si="136"/>
        <v>10701.6</v>
      </c>
      <c r="J652" s="152">
        <f t="shared" si="135"/>
        <v>0.27229999999999999</v>
      </c>
      <c r="K652" s="195">
        <f t="shared" si="137"/>
        <v>279.18</v>
      </c>
      <c r="L652" s="195">
        <f t="shared" si="138"/>
        <v>13615.6</v>
      </c>
    </row>
    <row r="653" spans="2:12" x14ac:dyDescent="0.25">
      <c r="B653" s="159" t="s">
        <v>1853</v>
      </c>
      <c r="C653" s="159" t="s">
        <v>1854</v>
      </c>
      <c r="D653" s="170" t="s">
        <v>238</v>
      </c>
      <c r="E653" s="159" t="s">
        <v>1855</v>
      </c>
      <c r="F653" s="170" t="s">
        <v>240</v>
      </c>
      <c r="G653" s="167">
        <v>12.01</v>
      </c>
      <c r="H653" s="183">
        <v>59.65</v>
      </c>
      <c r="I653" s="188">
        <f t="shared" si="136"/>
        <v>716.39</v>
      </c>
      <c r="J653" s="152">
        <f t="shared" si="135"/>
        <v>0.27229999999999999</v>
      </c>
      <c r="K653" s="195">
        <f t="shared" si="137"/>
        <v>75.89</v>
      </c>
      <c r="L653" s="195">
        <f t="shared" si="138"/>
        <v>911.43</v>
      </c>
    </row>
    <row r="654" spans="2:12" x14ac:dyDescent="0.25">
      <c r="B654" s="159" t="s">
        <v>1856</v>
      </c>
      <c r="C654" s="159" t="s">
        <v>1857</v>
      </c>
      <c r="D654" s="170" t="s">
        <v>238</v>
      </c>
      <c r="E654" s="159" t="s">
        <v>1858</v>
      </c>
      <c r="F654" s="170" t="s">
        <v>240</v>
      </c>
      <c r="G654" s="167">
        <v>141.19</v>
      </c>
      <c r="H654" s="183">
        <v>50.3</v>
      </c>
      <c r="I654" s="188">
        <f t="shared" si="136"/>
        <v>7101.85</v>
      </c>
      <c r="J654" s="152">
        <f t="shared" si="135"/>
        <v>0.27229999999999999</v>
      </c>
      <c r="K654" s="195">
        <f t="shared" si="137"/>
        <v>63.99</v>
      </c>
      <c r="L654" s="195">
        <f t="shared" si="138"/>
        <v>9034.74</v>
      </c>
    </row>
    <row r="655" spans="2:12" x14ac:dyDescent="0.25">
      <c r="B655" s="155" t="s">
        <v>1864</v>
      </c>
      <c r="C655" s="155" t="s">
        <v>185</v>
      </c>
      <c r="D655" s="169"/>
      <c r="E655" s="155" t="s">
        <v>1865</v>
      </c>
      <c r="F655" s="169"/>
      <c r="G655" s="166"/>
      <c r="H655" s="182" t="s">
        <v>121</v>
      </c>
      <c r="I655" s="182">
        <f>SUBTOTAL(9,I656:I660)</f>
        <v>97019.299999999988</v>
      </c>
      <c r="J655" s="155"/>
      <c r="K655" s="182"/>
      <c r="L655" s="182">
        <f>SUBTOTAL(9,L656:L660)</f>
        <v>123430.37999999999</v>
      </c>
    </row>
    <row r="656" spans="2:12" ht="25.5" x14ac:dyDescent="0.25">
      <c r="B656" s="159" t="s">
        <v>1866</v>
      </c>
      <c r="C656" s="159" t="s">
        <v>1824</v>
      </c>
      <c r="D656" s="170" t="s">
        <v>229</v>
      </c>
      <c r="E656" s="159" t="s">
        <v>1825</v>
      </c>
      <c r="F656" s="170" t="s">
        <v>284</v>
      </c>
      <c r="G656" s="167">
        <v>157.88</v>
      </c>
      <c r="H656" s="183">
        <v>6.61</v>
      </c>
      <c r="I656" s="188">
        <f t="shared" si="136"/>
        <v>1043.58</v>
      </c>
      <c r="J656" s="152">
        <f t="shared" si="135"/>
        <v>0.27229999999999999</v>
      </c>
      <c r="K656" s="195">
        <f t="shared" si="137"/>
        <v>8.4</v>
      </c>
      <c r="L656" s="195">
        <f t="shared" si="138"/>
        <v>1326.19</v>
      </c>
    </row>
    <row r="657" spans="2:12" x14ac:dyDescent="0.25">
      <c r="B657" s="159" t="s">
        <v>1867</v>
      </c>
      <c r="C657" s="159" t="s">
        <v>1851</v>
      </c>
      <c r="D657" s="170" t="s">
        <v>229</v>
      </c>
      <c r="E657" s="159" t="s">
        <v>1852</v>
      </c>
      <c r="F657" s="170" t="s">
        <v>284</v>
      </c>
      <c r="G657" s="167">
        <v>78.94</v>
      </c>
      <c r="H657" s="183">
        <v>219.43</v>
      </c>
      <c r="I657" s="188">
        <f t="shared" si="136"/>
        <v>17321.8</v>
      </c>
      <c r="J657" s="152">
        <f t="shared" si="135"/>
        <v>0.27229999999999999</v>
      </c>
      <c r="K657" s="195">
        <f t="shared" si="137"/>
        <v>279.18</v>
      </c>
      <c r="L657" s="195">
        <f t="shared" si="138"/>
        <v>22038.46</v>
      </c>
    </row>
    <row r="658" spans="2:12" x14ac:dyDescent="0.25">
      <c r="B658" s="159" t="s">
        <v>1868</v>
      </c>
      <c r="C658" s="159" t="s">
        <v>1869</v>
      </c>
      <c r="D658" s="170" t="s">
        <v>229</v>
      </c>
      <c r="E658" s="159" t="s">
        <v>1870</v>
      </c>
      <c r="F658" s="170" t="s">
        <v>240</v>
      </c>
      <c r="G658" s="167">
        <v>595.66</v>
      </c>
      <c r="H658" s="183">
        <v>108.95</v>
      </c>
      <c r="I658" s="188">
        <f t="shared" si="136"/>
        <v>64897.15</v>
      </c>
      <c r="J658" s="152">
        <f t="shared" si="135"/>
        <v>0.27229999999999999</v>
      </c>
      <c r="K658" s="195">
        <f t="shared" si="137"/>
        <v>138.61000000000001</v>
      </c>
      <c r="L658" s="195">
        <f t="shared" si="138"/>
        <v>82564.429999999993</v>
      </c>
    </row>
    <row r="659" spans="2:12" x14ac:dyDescent="0.25">
      <c r="B659" s="159" t="s">
        <v>1871</v>
      </c>
      <c r="C659" s="159" t="s">
        <v>1872</v>
      </c>
      <c r="D659" s="170" t="s">
        <v>229</v>
      </c>
      <c r="E659" s="159" t="s">
        <v>1873</v>
      </c>
      <c r="F659" s="170" t="s">
        <v>240</v>
      </c>
      <c r="G659" s="167">
        <v>193.75</v>
      </c>
      <c r="H659" s="183">
        <v>48.54</v>
      </c>
      <c r="I659" s="188">
        <f t="shared" si="136"/>
        <v>9404.6200000000008</v>
      </c>
      <c r="J659" s="152">
        <f t="shared" si="135"/>
        <v>0.27229999999999999</v>
      </c>
      <c r="K659" s="195">
        <f t="shared" si="137"/>
        <v>61.75</v>
      </c>
      <c r="L659" s="195">
        <f t="shared" si="138"/>
        <v>11964.06</v>
      </c>
    </row>
    <row r="660" spans="2:12" ht="25.5" x14ac:dyDescent="0.25">
      <c r="B660" s="159" t="s">
        <v>1874</v>
      </c>
      <c r="C660" s="159" t="s">
        <v>1875</v>
      </c>
      <c r="D660" s="170" t="s">
        <v>229</v>
      </c>
      <c r="E660" s="159" t="s">
        <v>1876</v>
      </c>
      <c r="F660" s="170" t="s">
        <v>240</v>
      </c>
      <c r="G660" s="167">
        <v>25.29</v>
      </c>
      <c r="H660" s="183">
        <v>172.09</v>
      </c>
      <c r="I660" s="188">
        <f t="shared" si="136"/>
        <v>4352.1499999999996</v>
      </c>
      <c r="J660" s="152">
        <f t="shared" si="135"/>
        <v>0.27229999999999999</v>
      </c>
      <c r="K660" s="195">
        <f t="shared" si="137"/>
        <v>218.95</v>
      </c>
      <c r="L660" s="195">
        <f t="shared" si="138"/>
        <v>5537.24</v>
      </c>
    </row>
    <row r="661" spans="2:12" x14ac:dyDescent="0.25">
      <c r="B661" s="155" t="s">
        <v>2004</v>
      </c>
      <c r="C661" s="155" t="s">
        <v>185</v>
      </c>
      <c r="D661" s="169"/>
      <c r="E661" s="155" t="s">
        <v>1859</v>
      </c>
      <c r="F661" s="169"/>
      <c r="G661" s="166"/>
      <c r="H661" s="182" t="s">
        <v>121</v>
      </c>
      <c r="I661" s="182">
        <f>SUBTOTAL(9,I662:I663)</f>
        <v>5018.22</v>
      </c>
      <c r="J661" s="155"/>
      <c r="K661" s="182"/>
      <c r="L661" s="182">
        <f>SUBTOTAL(9,L662:L663)</f>
        <v>6384.03</v>
      </c>
    </row>
    <row r="662" spans="2:12" ht="25.5" x14ac:dyDescent="0.25">
      <c r="B662" s="159" t="s">
        <v>2005</v>
      </c>
      <c r="C662" s="159" t="s">
        <v>1860</v>
      </c>
      <c r="D662" s="170" t="s">
        <v>238</v>
      </c>
      <c r="E662" s="159" t="s">
        <v>1861</v>
      </c>
      <c r="F662" s="170" t="s">
        <v>292</v>
      </c>
      <c r="G662" s="167">
        <v>101.27</v>
      </c>
      <c r="H662" s="183">
        <v>19.23</v>
      </c>
      <c r="I662" s="188">
        <f t="shared" ref="I662:I663" si="139">TRUNC(G662 * H662, 2)</f>
        <v>1947.42</v>
      </c>
      <c r="J662" s="152">
        <f t="shared" si="135"/>
        <v>0.27229999999999999</v>
      </c>
      <c r="K662" s="195">
        <f t="shared" ref="K662:K663" si="140">TRUNC(H662 * (1 + J662), 2)</f>
        <v>24.46</v>
      </c>
      <c r="L662" s="195">
        <f t="shared" ref="L662:L663" si="141">TRUNC(G662 * K662, 2)</f>
        <v>2477.06</v>
      </c>
    </row>
    <row r="663" spans="2:12" x14ac:dyDescent="0.25">
      <c r="B663" s="159" t="s">
        <v>2006</v>
      </c>
      <c r="C663" s="159" t="s">
        <v>1862</v>
      </c>
      <c r="D663" s="170" t="s">
        <v>229</v>
      </c>
      <c r="E663" s="159" t="s">
        <v>1863</v>
      </c>
      <c r="F663" s="170" t="s">
        <v>240</v>
      </c>
      <c r="G663" s="167">
        <v>7.5</v>
      </c>
      <c r="H663" s="183">
        <v>409.44</v>
      </c>
      <c r="I663" s="188">
        <f t="shared" si="139"/>
        <v>3070.8</v>
      </c>
      <c r="J663" s="152">
        <f t="shared" si="135"/>
        <v>0.27229999999999999</v>
      </c>
      <c r="K663" s="195">
        <f t="shared" si="140"/>
        <v>520.92999999999995</v>
      </c>
      <c r="L663" s="195">
        <f t="shared" si="141"/>
        <v>3906.97</v>
      </c>
    </row>
    <row r="664" spans="2:12" x14ac:dyDescent="0.25">
      <c r="B664" s="155" t="s">
        <v>194</v>
      </c>
      <c r="C664" s="155" t="s">
        <v>185</v>
      </c>
      <c r="D664" s="169"/>
      <c r="E664" s="155" t="s">
        <v>189</v>
      </c>
      <c r="F664" s="169"/>
      <c r="G664" s="166"/>
      <c r="H664" s="182" t="s">
        <v>121</v>
      </c>
      <c r="I664" s="182">
        <f>SUBTOTAL(9,I665:I668)</f>
        <v>46990.32</v>
      </c>
      <c r="J664" s="155"/>
      <c r="K664" s="182"/>
      <c r="L664" s="182">
        <f>SUBTOTAL(9,L665:L668)</f>
        <v>59781.049999999996</v>
      </c>
    </row>
    <row r="665" spans="2:12" x14ac:dyDescent="0.25">
      <c r="B665" s="159" t="s">
        <v>1877</v>
      </c>
      <c r="C665" s="159" t="s">
        <v>1878</v>
      </c>
      <c r="D665" s="170" t="s">
        <v>229</v>
      </c>
      <c r="E665" s="159" t="s">
        <v>1879</v>
      </c>
      <c r="F665" s="170" t="s">
        <v>240</v>
      </c>
      <c r="G665" s="167">
        <v>304.62</v>
      </c>
      <c r="H665" s="183">
        <v>74.42</v>
      </c>
      <c r="I665" s="188">
        <f t="shared" si="136"/>
        <v>22669.82</v>
      </c>
      <c r="J665" s="152">
        <f t="shared" si="135"/>
        <v>0.27229999999999999</v>
      </c>
      <c r="K665" s="195">
        <f t="shared" si="137"/>
        <v>94.68</v>
      </c>
      <c r="L665" s="195">
        <f t="shared" si="138"/>
        <v>28841.42</v>
      </c>
    </row>
    <row r="666" spans="2:12" x14ac:dyDescent="0.25">
      <c r="B666" s="159" t="s">
        <v>1880</v>
      </c>
      <c r="C666" s="159" t="s">
        <v>1881</v>
      </c>
      <c r="D666" s="170" t="s">
        <v>229</v>
      </c>
      <c r="E666" s="159" t="s">
        <v>1882</v>
      </c>
      <c r="F666" s="170" t="s">
        <v>240</v>
      </c>
      <c r="G666" s="167">
        <v>126.83</v>
      </c>
      <c r="H666" s="183">
        <v>63.34</v>
      </c>
      <c r="I666" s="188">
        <f t="shared" si="136"/>
        <v>8033.41</v>
      </c>
      <c r="J666" s="152">
        <f t="shared" si="135"/>
        <v>0.27229999999999999</v>
      </c>
      <c r="K666" s="195">
        <f t="shared" si="137"/>
        <v>80.58</v>
      </c>
      <c r="L666" s="195">
        <f t="shared" si="138"/>
        <v>10219.959999999999</v>
      </c>
    </row>
    <row r="667" spans="2:12" ht="38.25" x14ac:dyDescent="0.25">
      <c r="B667" s="159" t="s">
        <v>1883</v>
      </c>
      <c r="C667" s="159" t="s">
        <v>1884</v>
      </c>
      <c r="D667" s="170" t="s">
        <v>462</v>
      </c>
      <c r="E667" s="159" t="s">
        <v>1885</v>
      </c>
      <c r="F667" s="170" t="s">
        <v>240</v>
      </c>
      <c r="G667" s="167">
        <v>106.29</v>
      </c>
      <c r="H667" s="183">
        <v>63</v>
      </c>
      <c r="I667" s="188">
        <f t="shared" si="136"/>
        <v>6696.27</v>
      </c>
      <c r="J667" s="152">
        <f t="shared" si="135"/>
        <v>0.27229999999999999</v>
      </c>
      <c r="K667" s="195">
        <f t="shared" si="137"/>
        <v>80.150000000000006</v>
      </c>
      <c r="L667" s="195">
        <f t="shared" si="138"/>
        <v>8519.14</v>
      </c>
    </row>
    <row r="668" spans="2:12" x14ac:dyDescent="0.25">
      <c r="B668" s="159" t="s">
        <v>1886</v>
      </c>
      <c r="C668" s="159" t="s">
        <v>1887</v>
      </c>
      <c r="D668" s="170" t="s">
        <v>229</v>
      </c>
      <c r="E668" s="159" t="s">
        <v>1888</v>
      </c>
      <c r="F668" s="170" t="s">
        <v>292</v>
      </c>
      <c r="G668" s="167">
        <v>504.78</v>
      </c>
      <c r="H668" s="183">
        <v>19</v>
      </c>
      <c r="I668" s="188">
        <f t="shared" si="136"/>
        <v>9590.82</v>
      </c>
      <c r="J668" s="152">
        <f t="shared" si="135"/>
        <v>0.27229999999999999</v>
      </c>
      <c r="K668" s="195">
        <f t="shared" si="137"/>
        <v>24.17</v>
      </c>
      <c r="L668" s="195">
        <f t="shared" si="138"/>
        <v>12200.53</v>
      </c>
    </row>
    <row r="669" spans="2:12" x14ac:dyDescent="0.25">
      <c r="B669" s="155" t="s">
        <v>195</v>
      </c>
      <c r="C669" s="155" t="s">
        <v>185</v>
      </c>
      <c r="D669" s="169"/>
      <c r="E669" s="155" t="s">
        <v>187</v>
      </c>
      <c r="F669" s="169"/>
      <c r="G669" s="166"/>
      <c r="H669" s="182" t="s">
        <v>121</v>
      </c>
      <c r="I669" s="182">
        <f>SUBTOTAL(9,I670:I672)</f>
        <v>4803.1000000000004</v>
      </c>
      <c r="J669" s="155"/>
      <c r="K669" s="182"/>
      <c r="L669" s="182">
        <f>SUBTOTAL(9,L670:L672)</f>
        <v>6110.9</v>
      </c>
    </row>
    <row r="670" spans="2:12" x14ac:dyDescent="0.25">
      <c r="B670" s="159" t="s">
        <v>1889</v>
      </c>
      <c r="C670" s="159" t="s">
        <v>1890</v>
      </c>
      <c r="D670" s="170" t="s">
        <v>229</v>
      </c>
      <c r="E670" s="159" t="s">
        <v>1891</v>
      </c>
      <c r="F670" s="170" t="s">
        <v>279</v>
      </c>
      <c r="G670" s="167">
        <v>5</v>
      </c>
      <c r="H670" s="183">
        <v>151.97999999999999</v>
      </c>
      <c r="I670" s="188">
        <f t="shared" si="136"/>
        <v>759.9</v>
      </c>
      <c r="J670" s="152">
        <f t="shared" si="135"/>
        <v>0.27229999999999999</v>
      </c>
      <c r="K670" s="195">
        <f t="shared" si="137"/>
        <v>193.36</v>
      </c>
      <c r="L670" s="195">
        <f t="shared" si="138"/>
        <v>966.8</v>
      </c>
    </row>
    <row r="671" spans="2:12" ht="25.5" x14ac:dyDescent="0.25">
      <c r="B671" s="159" t="s">
        <v>1892</v>
      </c>
      <c r="C671" s="159" t="s">
        <v>1893</v>
      </c>
      <c r="D671" s="170" t="s">
        <v>434</v>
      </c>
      <c r="E671" s="159" t="s">
        <v>1894</v>
      </c>
      <c r="F671" s="170" t="s">
        <v>428</v>
      </c>
      <c r="G671" s="167">
        <v>5</v>
      </c>
      <c r="H671" s="183">
        <v>32.56</v>
      </c>
      <c r="I671" s="188">
        <f t="shared" si="136"/>
        <v>162.80000000000001</v>
      </c>
      <c r="J671" s="152">
        <f t="shared" si="135"/>
        <v>0.27229999999999999</v>
      </c>
      <c r="K671" s="195">
        <f t="shared" si="137"/>
        <v>41.42</v>
      </c>
      <c r="L671" s="195">
        <f t="shared" si="138"/>
        <v>207.1</v>
      </c>
    </row>
    <row r="672" spans="2:12" ht="25.5" x14ac:dyDescent="0.25">
      <c r="B672" s="159" t="s">
        <v>1895</v>
      </c>
      <c r="C672" s="159" t="s">
        <v>1896</v>
      </c>
      <c r="D672" s="170" t="s">
        <v>294</v>
      </c>
      <c r="E672" s="159" t="s">
        <v>1897</v>
      </c>
      <c r="F672" s="170" t="s">
        <v>1533</v>
      </c>
      <c r="G672" s="167">
        <v>10</v>
      </c>
      <c r="H672" s="183">
        <v>388.04</v>
      </c>
      <c r="I672" s="188">
        <f t="shared" si="136"/>
        <v>3880.4</v>
      </c>
      <c r="J672" s="152">
        <f t="shared" si="135"/>
        <v>0.27229999999999999</v>
      </c>
      <c r="K672" s="195">
        <f t="shared" si="137"/>
        <v>493.7</v>
      </c>
      <c r="L672" s="195">
        <f t="shared" si="138"/>
        <v>4937</v>
      </c>
    </row>
    <row r="673" spans="2:12" x14ac:dyDescent="0.25">
      <c r="B673" s="155" t="s">
        <v>1898</v>
      </c>
      <c r="C673" s="155" t="s">
        <v>185</v>
      </c>
      <c r="D673" s="169"/>
      <c r="E673" s="155" t="s">
        <v>23</v>
      </c>
      <c r="F673" s="169"/>
      <c r="G673" s="166"/>
      <c r="H673" s="182" t="s">
        <v>121</v>
      </c>
      <c r="I673" s="182">
        <f>SUBTOTAL(9,I674:I687)</f>
        <v>43210.7</v>
      </c>
      <c r="J673" s="155"/>
      <c r="K673" s="182"/>
      <c r="L673" s="182">
        <f>SUBTOTAL(9,L674:L687)</f>
        <v>54965.120000000003</v>
      </c>
    </row>
    <row r="674" spans="2:12" x14ac:dyDescent="0.25">
      <c r="B674" s="155" t="s">
        <v>1899</v>
      </c>
      <c r="C674" s="155" t="s">
        <v>185</v>
      </c>
      <c r="D674" s="169"/>
      <c r="E674" s="155" t="s">
        <v>1900</v>
      </c>
      <c r="F674" s="169"/>
      <c r="G674" s="166"/>
      <c r="H674" s="182" t="s">
        <v>121</v>
      </c>
      <c r="I674" s="182">
        <f>SUBTOTAL(9,I675:I676)</f>
        <v>15647.14</v>
      </c>
      <c r="J674" s="155"/>
      <c r="K674" s="182"/>
      <c r="L674" s="182">
        <f>SUBTOTAL(9,L675:L676)</f>
        <v>19902.099999999999</v>
      </c>
    </row>
    <row r="675" spans="2:12" x14ac:dyDescent="0.25">
      <c r="B675" s="159" t="s">
        <v>1901</v>
      </c>
      <c r="C675" s="159" t="s">
        <v>1902</v>
      </c>
      <c r="D675" s="170" t="s">
        <v>229</v>
      </c>
      <c r="E675" s="159" t="s">
        <v>1903</v>
      </c>
      <c r="F675" s="170" t="s">
        <v>240</v>
      </c>
      <c r="G675" s="167">
        <v>402.47</v>
      </c>
      <c r="H675" s="183">
        <v>12.69</v>
      </c>
      <c r="I675" s="188">
        <f t="shared" si="136"/>
        <v>5107.34</v>
      </c>
      <c r="J675" s="152">
        <f t="shared" si="135"/>
        <v>0.27229999999999999</v>
      </c>
      <c r="K675" s="195">
        <f t="shared" si="137"/>
        <v>16.14</v>
      </c>
      <c r="L675" s="195">
        <f t="shared" si="138"/>
        <v>6495.86</v>
      </c>
    </row>
    <row r="676" spans="2:12" x14ac:dyDescent="0.25">
      <c r="B676" s="159" t="s">
        <v>1904</v>
      </c>
      <c r="C676" s="159" t="s">
        <v>1905</v>
      </c>
      <c r="D676" s="170" t="s">
        <v>229</v>
      </c>
      <c r="E676" s="159" t="s">
        <v>1906</v>
      </c>
      <c r="F676" s="170" t="s">
        <v>240</v>
      </c>
      <c r="G676" s="167">
        <v>805.18</v>
      </c>
      <c r="H676" s="183">
        <v>13.09</v>
      </c>
      <c r="I676" s="188">
        <f t="shared" si="136"/>
        <v>10539.8</v>
      </c>
      <c r="J676" s="152">
        <f t="shared" si="135"/>
        <v>0.27229999999999999</v>
      </c>
      <c r="K676" s="195">
        <f t="shared" si="137"/>
        <v>16.649999999999999</v>
      </c>
      <c r="L676" s="195">
        <f t="shared" si="138"/>
        <v>13406.24</v>
      </c>
    </row>
    <row r="677" spans="2:12" x14ac:dyDescent="0.25">
      <c r="B677" s="155" t="s">
        <v>1907</v>
      </c>
      <c r="C677" s="155" t="s">
        <v>185</v>
      </c>
      <c r="D677" s="169"/>
      <c r="E677" s="155" t="s">
        <v>1908</v>
      </c>
      <c r="F677" s="169"/>
      <c r="G677" s="166"/>
      <c r="H677" s="182" t="s">
        <v>121</v>
      </c>
      <c r="I677" s="182">
        <f>SUBTOTAL(9,I678:I680)</f>
        <v>479.47999999999996</v>
      </c>
      <c r="J677" s="155"/>
      <c r="K677" s="182"/>
      <c r="L677" s="182">
        <f>SUBTOTAL(9,L678:L680)</f>
        <v>609.66</v>
      </c>
    </row>
    <row r="678" spans="2:12" ht="25.5" x14ac:dyDescent="0.25">
      <c r="B678" s="159" t="s">
        <v>1909</v>
      </c>
      <c r="C678" s="159" t="s">
        <v>1910</v>
      </c>
      <c r="D678" s="170" t="s">
        <v>229</v>
      </c>
      <c r="E678" s="159" t="s">
        <v>1911</v>
      </c>
      <c r="F678" s="170" t="s">
        <v>240</v>
      </c>
      <c r="G678" s="167">
        <v>6</v>
      </c>
      <c r="H678" s="183">
        <v>40.200000000000003</v>
      </c>
      <c r="I678" s="188">
        <f t="shared" si="136"/>
        <v>241.2</v>
      </c>
      <c r="J678" s="152">
        <f t="shared" si="135"/>
        <v>0.27229999999999999</v>
      </c>
      <c r="K678" s="195">
        <f t="shared" si="137"/>
        <v>51.14</v>
      </c>
      <c r="L678" s="195">
        <f t="shared" si="138"/>
        <v>306.83999999999997</v>
      </c>
    </row>
    <row r="679" spans="2:12" ht="25.5" x14ac:dyDescent="0.25">
      <c r="B679" s="159" t="s">
        <v>1912</v>
      </c>
      <c r="C679" s="159" t="s">
        <v>1913</v>
      </c>
      <c r="D679" s="170" t="s">
        <v>229</v>
      </c>
      <c r="E679" s="159" t="s">
        <v>1914</v>
      </c>
      <c r="F679" s="170" t="s">
        <v>268</v>
      </c>
      <c r="G679" s="167">
        <v>2</v>
      </c>
      <c r="H679" s="183">
        <v>46.54</v>
      </c>
      <c r="I679" s="188">
        <f t="shared" si="136"/>
        <v>93.08</v>
      </c>
      <c r="J679" s="152">
        <f t="shared" si="135"/>
        <v>0.27229999999999999</v>
      </c>
      <c r="K679" s="195">
        <f t="shared" si="137"/>
        <v>59.21</v>
      </c>
      <c r="L679" s="195">
        <f t="shared" si="138"/>
        <v>118.42</v>
      </c>
    </row>
    <row r="680" spans="2:12" ht="25.5" x14ac:dyDescent="0.25">
      <c r="B680" s="159" t="s">
        <v>1915</v>
      </c>
      <c r="C680" s="159" t="s">
        <v>1916</v>
      </c>
      <c r="D680" s="170" t="s">
        <v>434</v>
      </c>
      <c r="E680" s="159" t="s">
        <v>1917</v>
      </c>
      <c r="F680" s="170" t="s">
        <v>628</v>
      </c>
      <c r="G680" s="167">
        <v>40</v>
      </c>
      <c r="H680" s="183">
        <v>3.63</v>
      </c>
      <c r="I680" s="188">
        <f t="shared" si="136"/>
        <v>145.19999999999999</v>
      </c>
      <c r="J680" s="152">
        <f t="shared" si="135"/>
        <v>0.27229999999999999</v>
      </c>
      <c r="K680" s="195">
        <f t="shared" si="137"/>
        <v>4.6100000000000003</v>
      </c>
      <c r="L680" s="195">
        <f t="shared" si="138"/>
        <v>184.4</v>
      </c>
    </row>
    <row r="681" spans="2:12" x14ac:dyDescent="0.25">
      <c r="B681" s="155" t="s">
        <v>1918</v>
      </c>
      <c r="C681" s="155" t="s">
        <v>185</v>
      </c>
      <c r="D681" s="169"/>
      <c r="E681" s="155" t="s">
        <v>1919</v>
      </c>
      <c r="F681" s="169"/>
      <c r="G681" s="166"/>
      <c r="H681" s="182" t="s">
        <v>121</v>
      </c>
      <c r="I681" s="182">
        <f>SUBTOTAL(9,I682:I683)</f>
        <v>12829.68</v>
      </c>
      <c r="J681" s="155"/>
      <c r="K681" s="182"/>
      <c r="L681" s="182">
        <f>SUBTOTAL(9,L682:L683)</f>
        <v>16318.490000000002</v>
      </c>
    </row>
    <row r="682" spans="2:12" x14ac:dyDescent="0.25">
      <c r="B682" s="159" t="s">
        <v>1920</v>
      </c>
      <c r="C682" s="159" t="s">
        <v>1921</v>
      </c>
      <c r="D682" s="170" t="s">
        <v>229</v>
      </c>
      <c r="E682" s="159" t="s">
        <v>1922</v>
      </c>
      <c r="F682" s="170" t="s">
        <v>240</v>
      </c>
      <c r="G682" s="167">
        <v>431.25</v>
      </c>
      <c r="H682" s="183">
        <v>17.059999999999999</v>
      </c>
      <c r="I682" s="188">
        <f t="shared" si="136"/>
        <v>7357.12</v>
      </c>
      <c r="J682" s="152">
        <f t="shared" si="135"/>
        <v>0.27229999999999999</v>
      </c>
      <c r="K682" s="195">
        <f t="shared" si="137"/>
        <v>21.7</v>
      </c>
      <c r="L682" s="195">
        <f t="shared" si="138"/>
        <v>9358.1200000000008</v>
      </c>
    </row>
    <row r="683" spans="2:12" x14ac:dyDescent="0.25">
      <c r="B683" s="159" t="s">
        <v>1923</v>
      </c>
      <c r="C683" s="159" t="s">
        <v>1902</v>
      </c>
      <c r="D683" s="170" t="s">
        <v>229</v>
      </c>
      <c r="E683" s="159" t="s">
        <v>1903</v>
      </c>
      <c r="F683" s="170" t="s">
        <v>240</v>
      </c>
      <c r="G683" s="167">
        <v>431.25</v>
      </c>
      <c r="H683" s="183">
        <v>12.69</v>
      </c>
      <c r="I683" s="188">
        <f t="shared" si="136"/>
        <v>5472.56</v>
      </c>
      <c r="J683" s="152">
        <f t="shared" si="135"/>
        <v>0.27229999999999999</v>
      </c>
      <c r="K683" s="195">
        <f t="shared" si="137"/>
        <v>16.14</v>
      </c>
      <c r="L683" s="195">
        <f t="shared" si="138"/>
        <v>6960.37</v>
      </c>
    </row>
    <row r="684" spans="2:12" x14ac:dyDescent="0.25">
      <c r="B684" s="155" t="s">
        <v>1924</v>
      </c>
      <c r="C684" s="155" t="s">
        <v>185</v>
      </c>
      <c r="D684" s="169"/>
      <c r="E684" s="155" t="s">
        <v>1925</v>
      </c>
      <c r="F684" s="169"/>
      <c r="G684" s="166"/>
      <c r="H684" s="182" t="s">
        <v>121</v>
      </c>
      <c r="I684" s="182">
        <f>SUBTOTAL(9,I685:I687)</f>
        <v>14254.4</v>
      </c>
      <c r="J684" s="155"/>
      <c r="K684" s="182"/>
      <c r="L684" s="182">
        <f>SUBTOTAL(9,L685:L687)</f>
        <v>18134.87</v>
      </c>
    </row>
    <row r="685" spans="2:12" ht="25.5" x14ac:dyDescent="0.25">
      <c r="B685" s="159" t="s">
        <v>1926</v>
      </c>
      <c r="C685" s="159" t="s">
        <v>1927</v>
      </c>
      <c r="D685" s="170" t="s">
        <v>1928</v>
      </c>
      <c r="E685" s="159" t="s">
        <v>1929</v>
      </c>
      <c r="F685" s="170" t="s">
        <v>240</v>
      </c>
      <c r="G685" s="167">
        <v>39.200000000000003</v>
      </c>
      <c r="H685" s="183">
        <v>14.35</v>
      </c>
      <c r="I685" s="188">
        <f t="shared" si="136"/>
        <v>562.52</v>
      </c>
      <c r="J685" s="152">
        <f t="shared" si="135"/>
        <v>0.27229999999999999</v>
      </c>
      <c r="K685" s="195">
        <f t="shared" si="137"/>
        <v>18.25</v>
      </c>
      <c r="L685" s="195">
        <f t="shared" si="138"/>
        <v>715.4</v>
      </c>
    </row>
    <row r="686" spans="2:12" x14ac:dyDescent="0.25">
      <c r="B686" s="159" t="s">
        <v>1930</v>
      </c>
      <c r="C686" s="159" t="s">
        <v>1931</v>
      </c>
      <c r="D686" s="170" t="s">
        <v>229</v>
      </c>
      <c r="E686" s="159" t="s">
        <v>1932</v>
      </c>
      <c r="F686" s="170" t="s">
        <v>240</v>
      </c>
      <c r="G686" s="167">
        <v>71.930000000000007</v>
      </c>
      <c r="H686" s="183">
        <v>24.89</v>
      </c>
      <c r="I686" s="188">
        <f t="shared" si="136"/>
        <v>1790.33</v>
      </c>
      <c r="J686" s="152">
        <f t="shared" si="135"/>
        <v>0.27229999999999999</v>
      </c>
      <c r="K686" s="195">
        <f t="shared" si="137"/>
        <v>31.66</v>
      </c>
      <c r="L686" s="195">
        <f t="shared" si="138"/>
        <v>2277.3000000000002</v>
      </c>
    </row>
    <row r="687" spans="2:12" x14ac:dyDescent="0.25">
      <c r="B687" s="159" t="s">
        <v>1933</v>
      </c>
      <c r="C687" s="159" t="s">
        <v>1934</v>
      </c>
      <c r="D687" s="170" t="s">
        <v>229</v>
      </c>
      <c r="E687" s="159" t="s">
        <v>1935</v>
      </c>
      <c r="F687" s="170" t="s">
        <v>240</v>
      </c>
      <c r="G687" s="167">
        <v>964.47</v>
      </c>
      <c r="H687" s="183">
        <v>12.34</v>
      </c>
      <c r="I687" s="188">
        <f t="shared" si="136"/>
        <v>11901.55</v>
      </c>
      <c r="J687" s="152">
        <f t="shared" si="135"/>
        <v>0.27229999999999999</v>
      </c>
      <c r="K687" s="195">
        <f t="shared" si="137"/>
        <v>15.7</v>
      </c>
      <c r="L687" s="195">
        <f t="shared" si="138"/>
        <v>15142.17</v>
      </c>
    </row>
    <row r="688" spans="2:12" x14ac:dyDescent="0.25">
      <c r="B688" s="155" t="s">
        <v>1936</v>
      </c>
      <c r="C688" s="155" t="s">
        <v>185</v>
      </c>
      <c r="D688" s="169"/>
      <c r="E688" s="155" t="s">
        <v>49</v>
      </c>
      <c r="F688" s="169"/>
      <c r="G688" s="166"/>
      <c r="H688" s="182" t="s">
        <v>121</v>
      </c>
      <c r="I688" s="182">
        <f>SUBTOTAL(9,I689:I711)</f>
        <v>107270.04</v>
      </c>
      <c r="J688" s="155"/>
      <c r="K688" s="182"/>
      <c r="L688" s="182">
        <f>SUBTOTAL(9,L689:L711)</f>
        <v>136466.07</v>
      </c>
    </row>
    <row r="689" spans="2:12" x14ac:dyDescent="0.25">
      <c r="B689" s="155" t="s">
        <v>1937</v>
      </c>
      <c r="C689" s="155" t="s">
        <v>185</v>
      </c>
      <c r="D689" s="169"/>
      <c r="E689" s="155" t="s">
        <v>1938</v>
      </c>
      <c r="F689" s="169"/>
      <c r="G689" s="166"/>
      <c r="H689" s="182" t="s">
        <v>121</v>
      </c>
      <c r="I689" s="182">
        <f>SUBTOTAL(9,I690:I698)</f>
        <v>95710.62999999999</v>
      </c>
      <c r="J689" s="155"/>
      <c r="K689" s="182"/>
      <c r="L689" s="182">
        <f>SUBTOTAL(9,L690:L698)</f>
        <v>121761.67</v>
      </c>
    </row>
    <row r="690" spans="2:12" x14ac:dyDescent="0.25">
      <c r="B690" s="159" t="s">
        <v>1939</v>
      </c>
      <c r="C690" s="159" t="s">
        <v>1940</v>
      </c>
      <c r="D690" s="170" t="s">
        <v>229</v>
      </c>
      <c r="E690" s="159" t="s">
        <v>1941</v>
      </c>
      <c r="F690" s="170" t="s">
        <v>240</v>
      </c>
      <c r="G690" s="167">
        <v>1546.29</v>
      </c>
      <c r="H690" s="183">
        <v>3.95</v>
      </c>
      <c r="I690" s="188">
        <f t="shared" si="136"/>
        <v>6107.84</v>
      </c>
      <c r="J690" s="152">
        <f t="shared" si="135"/>
        <v>0.27229999999999999</v>
      </c>
      <c r="K690" s="195">
        <f t="shared" si="137"/>
        <v>5.0199999999999996</v>
      </c>
      <c r="L690" s="195">
        <f t="shared" si="138"/>
        <v>7762.37</v>
      </c>
    </row>
    <row r="691" spans="2:12" x14ac:dyDescent="0.25">
      <c r="B691" s="159" t="s">
        <v>1942</v>
      </c>
      <c r="C691" s="159" t="s">
        <v>1943</v>
      </c>
      <c r="D691" s="170" t="s">
        <v>229</v>
      </c>
      <c r="E691" s="159" t="s">
        <v>1944</v>
      </c>
      <c r="F691" s="170" t="s">
        <v>268</v>
      </c>
      <c r="G691" s="167">
        <v>1</v>
      </c>
      <c r="H691" s="183">
        <v>1899.46</v>
      </c>
      <c r="I691" s="188">
        <f t="shared" si="136"/>
        <v>1899.46</v>
      </c>
      <c r="J691" s="152">
        <f t="shared" si="135"/>
        <v>0.27229999999999999</v>
      </c>
      <c r="K691" s="195">
        <f t="shared" si="137"/>
        <v>2416.6799999999998</v>
      </c>
      <c r="L691" s="195">
        <f t="shared" si="138"/>
        <v>2416.6799999999998</v>
      </c>
    </row>
    <row r="692" spans="2:12" ht="25.5" x14ac:dyDescent="0.25">
      <c r="B692" s="159" t="s">
        <v>1945</v>
      </c>
      <c r="C692" s="159" t="s">
        <v>1946</v>
      </c>
      <c r="D692" s="170" t="s">
        <v>229</v>
      </c>
      <c r="E692" s="159" t="s">
        <v>1947</v>
      </c>
      <c r="F692" s="170" t="s">
        <v>628</v>
      </c>
      <c r="G692" s="167">
        <v>84.05</v>
      </c>
      <c r="H692" s="183">
        <v>38.06</v>
      </c>
      <c r="I692" s="188">
        <f t="shared" si="136"/>
        <v>3198.94</v>
      </c>
      <c r="J692" s="152">
        <f t="shared" si="135"/>
        <v>0.27229999999999999</v>
      </c>
      <c r="K692" s="195">
        <f t="shared" si="137"/>
        <v>48.42</v>
      </c>
      <c r="L692" s="195">
        <f t="shared" si="138"/>
        <v>4069.7</v>
      </c>
    </row>
    <row r="693" spans="2:12" ht="38.25" x14ac:dyDescent="0.25">
      <c r="B693" s="159" t="s">
        <v>1948</v>
      </c>
      <c r="C693" s="159" t="s">
        <v>1949</v>
      </c>
      <c r="D693" s="170" t="s">
        <v>890</v>
      </c>
      <c r="E693" s="159" t="s">
        <v>1950</v>
      </c>
      <c r="F693" s="170" t="s">
        <v>240</v>
      </c>
      <c r="G693" s="167">
        <v>92.37</v>
      </c>
      <c r="H693" s="183">
        <v>256.04000000000002</v>
      </c>
      <c r="I693" s="188">
        <f t="shared" si="136"/>
        <v>23650.41</v>
      </c>
      <c r="J693" s="152">
        <f t="shared" si="135"/>
        <v>0.27229999999999999</v>
      </c>
      <c r="K693" s="195">
        <f t="shared" si="137"/>
        <v>325.75</v>
      </c>
      <c r="L693" s="195">
        <f t="shared" si="138"/>
        <v>30089.52</v>
      </c>
    </row>
    <row r="694" spans="2:12" ht="38.25" x14ac:dyDescent="0.25">
      <c r="B694" s="159" t="s">
        <v>1951</v>
      </c>
      <c r="C694" s="159" t="s">
        <v>1952</v>
      </c>
      <c r="D694" s="170" t="s">
        <v>434</v>
      </c>
      <c r="E694" s="159" t="s">
        <v>1953</v>
      </c>
      <c r="F694" s="170" t="s">
        <v>628</v>
      </c>
      <c r="G694" s="167">
        <v>115.45</v>
      </c>
      <c r="H694" s="183">
        <v>55.77</v>
      </c>
      <c r="I694" s="188">
        <f t="shared" si="136"/>
        <v>6438.64</v>
      </c>
      <c r="J694" s="152">
        <f t="shared" si="135"/>
        <v>0.27229999999999999</v>
      </c>
      <c r="K694" s="195">
        <f t="shared" si="137"/>
        <v>70.95</v>
      </c>
      <c r="L694" s="195">
        <f t="shared" si="138"/>
        <v>8191.17</v>
      </c>
    </row>
    <row r="695" spans="2:12" ht="38.25" x14ac:dyDescent="0.25">
      <c r="B695" s="159" t="s">
        <v>1954</v>
      </c>
      <c r="C695" s="159" t="s">
        <v>1955</v>
      </c>
      <c r="D695" s="170" t="s">
        <v>434</v>
      </c>
      <c r="E695" s="159" t="s">
        <v>1956</v>
      </c>
      <c r="F695" s="170" t="s">
        <v>240</v>
      </c>
      <c r="G695" s="167">
        <v>22.2</v>
      </c>
      <c r="H695" s="183">
        <v>214.75</v>
      </c>
      <c r="I695" s="188">
        <f t="shared" si="136"/>
        <v>4767.45</v>
      </c>
      <c r="J695" s="152">
        <f t="shared" si="135"/>
        <v>0.27229999999999999</v>
      </c>
      <c r="K695" s="195">
        <f t="shared" si="137"/>
        <v>273.22000000000003</v>
      </c>
      <c r="L695" s="195">
        <f t="shared" si="138"/>
        <v>6065.48</v>
      </c>
    </row>
    <row r="696" spans="2:12" ht="25.5" x14ac:dyDescent="0.25">
      <c r="B696" s="159" t="s">
        <v>1957</v>
      </c>
      <c r="C696" s="159" t="s">
        <v>1958</v>
      </c>
      <c r="D696" s="170" t="s">
        <v>229</v>
      </c>
      <c r="E696" s="159" t="s">
        <v>1959</v>
      </c>
      <c r="F696" s="170" t="s">
        <v>292</v>
      </c>
      <c r="G696" s="167">
        <v>22.65</v>
      </c>
      <c r="H696" s="183">
        <v>7.33</v>
      </c>
      <c r="I696" s="188">
        <f t="shared" si="136"/>
        <v>166.02</v>
      </c>
      <c r="J696" s="152">
        <f t="shared" si="135"/>
        <v>0.27229999999999999</v>
      </c>
      <c r="K696" s="195">
        <f t="shared" si="137"/>
        <v>9.32</v>
      </c>
      <c r="L696" s="195">
        <f t="shared" si="138"/>
        <v>211.09</v>
      </c>
    </row>
    <row r="697" spans="2:12" ht="25.5" x14ac:dyDescent="0.25">
      <c r="B697" s="159" t="s">
        <v>1960</v>
      </c>
      <c r="C697" s="159" t="s">
        <v>1961</v>
      </c>
      <c r="D697" s="170" t="s">
        <v>238</v>
      </c>
      <c r="E697" s="159" t="s">
        <v>1962</v>
      </c>
      <c r="F697" s="170" t="s">
        <v>240</v>
      </c>
      <c r="G697" s="167">
        <v>47.78</v>
      </c>
      <c r="H697" s="183">
        <v>995.6</v>
      </c>
      <c r="I697" s="188">
        <f t="shared" si="136"/>
        <v>47569.760000000002</v>
      </c>
      <c r="J697" s="152">
        <f t="shared" si="135"/>
        <v>0.27229999999999999</v>
      </c>
      <c r="K697" s="195">
        <f t="shared" si="137"/>
        <v>1266.7</v>
      </c>
      <c r="L697" s="195">
        <f t="shared" si="138"/>
        <v>60522.92</v>
      </c>
    </row>
    <row r="698" spans="2:12" ht="25.5" x14ac:dyDescent="0.25">
      <c r="B698" s="159" t="s">
        <v>1963</v>
      </c>
      <c r="C698" s="159" t="s">
        <v>1964</v>
      </c>
      <c r="D698" s="170" t="s">
        <v>462</v>
      </c>
      <c r="E698" s="159" t="s">
        <v>1965</v>
      </c>
      <c r="F698" s="170" t="s">
        <v>292</v>
      </c>
      <c r="G698" s="167">
        <v>11.59</v>
      </c>
      <c r="H698" s="183">
        <v>164.98</v>
      </c>
      <c r="I698" s="188">
        <f t="shared" si="136"/>
        <v>1912.11</v>
      </c>
      <c r="J698" s="152">
        <f t="shared" si="135"/>
        <v>0.27229999999999999</v>
      </c>
      <c r="K698" s="195">
        <f t="shared" si="137"/>
        <v>209.9</v>
      </c>
      <c r="L698" s="195">
        <f t="shared" si="138"/>
        <v>2432.7399999999998</v>
      </c>
    </row>
    <row r="699" spans="2:12" x14ac:dyDescent="0.25">
      <c r="B699" s="155" t="s">
        <v>1966</v>
      </c>
      <c r="C699" s="155" t="s">
        <v>185</v>
      </c>
      <c r="D699" s="169"/>
      <c r="E699" s="155" t="s">
        <v>1967</v>
      </c>
      <c r="F699" s="169"/>
      <c r="G699" s="166"/>
      <c r="H699" s="182" t="s">
        <v>121</v>
      </c>
      <c r="I699" s="182">
        <f>SUBTOTAL(9,I700:I711)</f>
        <v>11559.410000000002</v>
      </c>
      <c r="J699" s="155"/>
      <c r="K699" s="182"/>
      <c r="L699" s="182">
        <f>SUBTOTAL(9,L700:L711)</f>
        <v>14704.400000000003</v>
      </c>
    </row>
    <row r="700" spans="2:12" ht="25.5" x14ac:dyDescent="0.25">
      <c r="B700" s="159" t="s">
        <v>1968</v>
      </c>
      <c r="C700" s="159" t="s">
        <v>1969</v>
      </c>
      <c r="D700" s="170" t="s">
        <v>229</v>
      </c>
      <c r="E700" s="159" t="s">
        <v>1970</v>
      </c>
      <c r="F700" s="170" t="s">
        <v>240</v>
      </c>
      <c r="G700" s="167">
        <v>250.74</v>
      </c>
      <c r="H700" s="183">
        <v>21.22</v>
      </c>
      <c r="I700" s="188">
        <f t="shared" si="136"/>
        <v>5320.7</v>
      </c>
      <c r="J700" s="152">
        <f t="shared" si="135"/>
        <v>0.27229999999999999</v>
      </c>
      <c r="K700" s="195">
        <f t="shared" si="137"/>
        <v>26.99</v>
      </c>
      <c r="L700" s="195">
        <f t="shared" si="138"/>
        <v>6767.47</v>
      </c>
    </row>
    <row r="701" spans="2:12" ht="25.5" x14ac:dyDescent="0.25">
      <c r="B701" s="159" t="s">
        <v>1971</v>
      </c>
      <c r="C701" s="159" t="s">
        <v>1972</v>
      </c>
      <c r="D701" s="170" t="s">
        <v>426</v>
      </c>
      <c r="E701" s="159" t="s">
        <v>1973</v>
      </c>
      <c r="F701" s="170" t="s">
        <v>240</v>
      </c>
      <c r="G701" s="167">
        <v>25</v>
      </c>
      <c r="H701" s="183">
        <v>70.778999999999996</v>
      </c>
      <c r="I701" s="188">
        <f t="shared" si="136"/>
        <v>1769.47</v>
      </c>
      <c r="J701" s="152">
        <f t="shared" si="135"/>
        <v>0.27229999999999999</v>
      </c>
      <c r="K701" s="195">
        <f t="shared" si="137"/>
        <v>90.05</v>
      </c>
      <c r="L701" s="195">
        <f t="shared" si="138"/>
        <v>2251.25</v>
      </c>
    </row>
    <row r="702" spans="2:12" ht="25.5" x14ac:dyDescent="0.25">
      <c r="B702" s="159" t="s">
        <v>1974</v>
      </c>
      <c r="C702" s="159" t="s">
        <v>1975</v>
      </c>
      <c r="D702" s="170" t="s">
        <v>434</v>
      </c>
      <c r="E702" s="159" t="s">
        <v>1976</v>
      </c>
      <c r="F702" s="170" t="s">
        <v>240</v>
      </c>
      <c r="G702" s="167">
        <v>25</v>
      </c>
      <c r="H702" s="183">
        <v>6.95</v>
      </c>
      <c r="I702" s="188">
        <f t="shared" si="136"/>
        <v>173.75</v>
      </c>
      <c r="J702" s="152">
        <f t="shared" si="135"/>
        <v>0.27229999999999999</v>
      </c>
      <c r="K702" s="195">
        <f t="shared" si="137"/>
        <v>8.84</v>
      </c>
      <c r="L702" s="195">
        <f t="shared" si="138"/>
        <v>221</v>
      </c>
    </row>
    <row r="703" spans="2:12" ht="25.5" x14ac:dyDescent="0.25">
      <c r="B703" s="159" t="s">
        <v>1977</v>
      </c>
      <c r="C703" s="159" t="s">
        <v>1978</v>
      </c>
      <c r="D703" s="170" t="s">
        <v>462</v>
      </c>
      <c r="E703" s="159" t="s">
        <v>1979</v>
      </c>
      <c r="F703" s="170" t="s">
        <v>892</v>
      </c>
      <c r="G703" s="167">
        <v>84</v>
      </c>
      <c r="H703" s="183">
        <v>6.4</v>
      </c>
      <c r="I703" s="188">
        <f t="shared" si="136"/>
        <v>537.6</v>
      </c>
      <c r="J703" s="152">
        <f t="shared" si="135"/>
        <v>0.27229999999999999</v>
      </c>
      <c r="K703" s="195">
        <f t="shared" si="137"/>
        <v>8.14</v>
      </c>
      <c r="L703" s="195">
        <f t="shared" si="138"/>
        <v>683.76</v>
      </c>
    </row>
    <row r="704" spans="2:12" ht="25.5" x14ac:dyDescent="0.25">
      <c r="B704" s="159" t="s">
        <v>1980</v>
      </c>
      <c r="C704" s="159" t="s">
        <v>1981</v>
      </c>
      <c r="D704" s="170" t="s">
        <v>229</v>
      </c>
      <c r="E704" s="159" t="s">
        <v>1982</v>
      </c>
      <c r="F704" s="170" t="s">
        <v>279</v>
      </c>
      <c r="G704" s="167">
        <v>7</v>
      </c>
      <c r="H704" s="183">
        <v>247.9</v>
      </c>
      <c r="I704" s="188">
        <f t="shared" si="136"/>
        <v>1735.3</v>
      </c>
      <c r="J704" s="152">
        <f t="shared" si="135"/>
        <v>0.27229999999999999</v>
      </c>
      <c r="K704" s="195">
        <f t="shared" si="137"/>
        <v>315.39999999999998</v>
      </c>
      <c r="L704" s="195">
        <f t="shared" si="138"/>
        <v>2207.8000000000002</v>
      </c>
    </row>
    <row r="705" spans="2:13" ht="25.5" x14ac:dyDescent="0.25">
      <c r="B705" s="159" t="s">
        <v>1983</v>
      </c>
      <c r="C705" s="159" t="s">
        <v>1984</v>
      </c>
      <c r="D705" s="170" t="s">
        <v>434</v>
      </c>
      <c r="E705" s="159" t="s">
        <v>1985</v>
      </c>
      <c r="F705" s="170" t="s">
        <v>428</v>
      </c>
      <c r="G705" s="167">
        <v>1</v>
      </c>
      <c r="H705" s="183">
        <v>262.38</v>
      </c>
      <c r="I705" s="188">
        <f t="shared" si="136"/>
        <v>262.38</v>
      </c>
      <c r="J705" s="152">
        <f t="shared" si="135"/>
        <v>0.27229999999999999</v>
      </c>
      <c r="K705" s="195">
        <f t="shared" si="137"/>
        <v>333.82</v>
      </c>
      <c r="L705" s="195">
        <f t="shared" si="138"/>
        <v>333.82</v>
      </c>
    </row>
    <row r="706" spans="2:13" ht="25.5" x14ac:dyDescent="0.25">
      <c r="B706" s="159" t="s">
        <v>1986</v>
      </c>
      <c r="C706" s="159" t="s">
        <v>1987</v>
      </c>
      <c r="D706" s="170" t="s">
        <v>462</v>
      </c>
      <c r="E706" s="159" t="s">
        <v>1988</v>
      </c>
      <c r="F706" s="170" t="s">
        <v>268</v>
      </c>
      <c r="G706" s="167">
        <v>2</v>
      </c>
      <c r="H706" s="183">
        <v>143.85</v>
      </c>
      <c r="I706" s="188">
        <f t="shared" si="136"/>
        <v>287.7</v>
      </c>
      <c r="J706" s="152">
        <f t="shared" si="135"/>
        <v>0.27229999999999999</v>
      </c>
      <c r="K706" s="195">
        <f t="shared" si="137"/>
        <v>183.02</v>
      </c>
      <c r="L706" s="195">
        <f t="shared" si="138"/>
        <v>366.04</v>
      </c>
    </row>
    <row r="707" spans="2:13" ht="25.5" x14ac:dyDescent="0.25">
      <c r="B707" s="159" t="s">
        <v>1989</v>
      </c>
      <c r="C707" s="159" t="s">
        <v>1990</v>
      </c>
      <c r="D707" s="170" t="s">
        <v>462</v>
      </c>
      <c r="E707" s="159" t="s">
        <v>1991</v>
      </c>
      <c r="F707" s="170" t="s">
        <v>268</v>
      </c>
      <c r="G707" s="167">
        <v>2</v>
      </c>
      <c r="H707" s="183">
        <v>69.88</v>
      </c>
      <c r="I707" s="188">
        <f t="shared" si="136"/>
        <v>139.76</v>
      </c>
      <c r="J707" s="152">
        <f t="shared" ref="J707:J711" si="142">+$L$5</f>
        <v>0.27229999999999999</v>
      </c>
      <c r="K707" s="195">
        <f t="shared" si="137"/>
        <v>88.9</v>
      </c>
      <c r="L707" s="195">
        <f t="shared" si="138"/>
        <v>177.8</v>
      </c>
    </row>
    <row r="708" spans="2:13" ht="25.5" x14ac:dyDescent="0.25">
      <c r="B708" s="159" t="s">
        <v>1992</v>
      </c>
      <c r="C708" s="159" t="s">
        <v>1993</v>
      </c>
      <c r="D708" s="170" t="s">
        <v>426</v>
      </c>
      <c r="E708" s="159" t="s">
        <v>1994</v>
      </c>
      <c r="F708" s="170" t="s">
        <v>428</v>
      </c>
      <c r="G708" s="167">
        <v>1</v>
      </c>
      <c r="H708" s="183">
        <v>177.86134000000001</v>
      </c>
      <c r="I708" s="188">
        <f t="shared" si="136"/>
        <v>177.86</v>
      </c>
      <c r="J708" s="152">
        <f t="shared" si="142"/>
        <v>0.27229999999999999</v>
      </c>
      <c r="K708" s="195">
        <f t="shared" si="137"/>
        <v>226.29</v>
      </c>
      <c r="L708" s="195">
        <f t="shared" si="138"/>
        <v>226.29</v>
      </c>
    </row>
    <row r="709" spans="2:13" ht="25.5" x14ac:dyDescent="0.25">
      <c r="B709" s="159" t="s">
        <v>1995</v>
      </c>
      <c r="C709" s="159" t="s">
        <v>1996</v>
      </c>
      <c r="D709" s="170" t="s">
        <v>434</v>
      </c>
      <c r="E709" s="159" t="s">
        <v>1997</v>
      </c>
      <c r="F709" s="170" t="s">
        <v>428</v>
      </c>
      <c r="G709" s="167">
        <v>1</v>
      </c>
      <c r="H709" s="183">
        <v>70.53</v>
      </c>
      <c r="I709" s="188">
        <f t="shared" si="136"/>
        <v>70.53</v>
      </c>
      <c r="J709" s="152">
        <f t="shared" si="142"/>
        <v>0.27229999999999999</v>
      </c>
      <c r="K709" s="195">
        <f t="shared" si="137"/>
        <v>89.73</v>
      </c>
      <c r="L709" s="195">
        <f t="shared" si="138"/>
        <v>89.73</v>
      </c>
    </row>
    <row r="710" spans="2:13" ht="25.5" x14ac:dyDescent="0.25">
      <c r="B710" s="159" t="s">
        <v>1998</v>
      </c>
      <c r="C710" s="159" t="s">
        <v>1999</v>
      </c>
      <c r="D710" s="170" t="s">
        <v>462</v>
      </c>
      <c r="E710" s="159" t="s">
        <v>2000</v>
      </c>
      <c r="F710" s="170" t="s">
        <v>268</v>
      </c>
      <c r="G710" s="167">
        <v>21</v>
      </c>
      <c r="H710" s="183">
        <v>20.81</v>
      </c>
      <c r="I710" s="188">
        <f t="shared" si="136"/>
        <v>437.01</v>
      </c>
      <c r="J710" s="152">
        <f t="shared" si="142"/>
        <v>0.27229999999999999</v>
      </c>
      <c r="K710" s="195">
        <f t="shared" si="137"/>
        <v>26.47</v>
      </c>
      <c r="L710" s="195">
        <f t="shared" si="138"/>
        <v>555.87</v>
      </c>
    </row>
    <row r="711" spans="2:13" ht="25.5" x14ac:dyDescent="0.25">
      <c r="B711" s="159" t="s">
        <v>2001</v>
      </c>
      <c r="C711" s="159" t="s">
        <v>2002</v>
      </c>
      <c r="D711" s="170" t="s">
        <v>462</v>
      </c>
      <c r="E711" s="159" t="s">
        <v>2003</v>
      </c>
      <c r="F711" s="170" t="s">
        <v>268</v>
      </c>
      <c r="G711" s="167">
        <v>11</v>
      </c>
      <c r="H711" s="183">
        <v>58.85</v>
      </c>
      <c r="I711" s="188">
        <f t="shared" si="136"/>
        <v>647.35</v>
      </c>
      <c r="J711" s="152">
        <f t="shared" si="142"/>
        <v>0.27229999999999999</v>
      </c>
      <c r="K711" s="195">
        <f t="shared" si="137"/>
        <v>74.87</v>
      </c>
      <c r="L711" s="195">
        <f t="shared" si="138"/>
        <v>823.57</v>
      </c>
    </row>
    <row r="712" spans="2:13" ht="13.5" thickBot="1" x14ac:dyDescent="0.3">
      <c r="B712" s="100"/>
      <c r="C712" s="100"/>
      <c r="D712" s="100"/>
      <c r="E712" s="100"/>
      <c r="F712" s="100"/>
      <c r="G712" s="100"/>
      <c r="H712" s="184"/>
      <c r="I712" s="189"/>
      <c r="J712" s="100"/>
      <c r="K712" s="184"/>
      <c r="L712" s="100"/>
      <c r="M712" s="100"/>
    </row>
    <row r="713" spans="2:13" ht="12.75" customHeight="1" x14ac:dyDescent="0.25">
      <c r="B713" s="501" t="s">
        <v>91</v>
      </c>
      <c r="C713" s="651" t="str">
        <f>'DADOS DA OBRA'!B28</f>
        <v>SINAPI - 04/2025 - Goiás / SICRO3 - 01/2025 - Goiás / ORSE - 03/2025 - Sergipe / SEINFRA - 028 - Ceará / SETOP - 01/2025 - Minas Gerais - Central / IOPES - 02/2025 - Espírito Santo / SIURB - 01/2025 - São Paulo / SIURB INFRA - 01/2025 - São Paulo / CPOS - 04/2025 - São Paulo / FDE - 01/2025 - São Paulo / AGESUL - 01/2025 - Mato Grosso do Sul / AGETOP CIVIL - 02/2025 - Goiás / AGETOP RODOVIARIA - 02/2025 - Goiás / EMBASA - 01/2025 - sem encargos / EMOP - 04/2025 - Rio de Janeiro / SCO - 04/2025 - Rio de Janeiro.</v>
      </c>
      <c r="D713" s="651"/>
      <c r="E713" s="651"/>
      <c r="F713" s="651"/>
      <c r="G713" s="651"/>
      <c r="H713" s="651"/>
      <c r="I713" s="651"/>
      <c r="K713" s="335" t="s">
        <v>85</v>
      </c>
      <c r="L713" s="406">
        <f>SUBTOTAL(9,I9:I711)</f>
        <v>3583741.7899999991</v>
      </c>
    </row>
    <row r="714" spans="2:13" x14ac:dyDescent="0.25">
      <c r="B714" s="501"/>
      <c r="C714" s="651"/>
      <c r="D714" s="651"/>
      <c r="E714" s="651"/>
      <c r="F714" s="651"/>
      <c r="G714" s="651"/>
      <c r="H714" s="651"/>
      <c r="I714" s="651"/>
      <c r="K714" s="336" t="s">
        <v>86</v>
      </c>
      <c r="L714" s="407">
        <f>+L715-L713</f>
        <v>959549.90000000596</v>
      </c>
    </row>
    <row r="715" spans="2:13" ht="13.5" thickBot="1" x14ac:dyDescent="0.3">
      <c r="B715" s="338"/>
      <c r="C715" s="651"/>
      <c r="D715" s="651"/>
      <c r="E715" s="651"/>
      <c r="F715" s="651"/>
      <c r="G715" s="651"/>
      <c r="H715" s="651"/>
      <c r="I715" s="651"/>
      <c r="K715" s="337" t="s">
        <v>87</v>
      </c>
      <c r="L715" s="408">
        <f>SUBTOTAL(9,L9:L711)</f>
        <v>4543291.6900000051</v>
      </c>
    </row>
    <row r="716" spans="2:13" x14ac:dyDescent="0.25">
      <c r="C716" s="651"/>
      <c r="D716" s="651"/>
      <c r="E716" s="651"/>
      <c r="F716" s="651"/>
      <c r="G716" s="651"/>
      <c r="H716" s="651"/>
      <c r="I716" s="651"/>
    </row>
    <row r="717" spans="2:13" ht="12.75" customHeight="1" x14ac:dyDescent="0.25"/>
    <row r="718" spans="2:13" ht="33.75" customHeight="1" x14ac:dyDescent="0.25"/>
  </sheetData>
  <mergeCells count="5">
    <mergeCell ref="B713:B714"/>
    <mergeCell ref="B1:L1"/>
    <mergeCell ref="C3:E3"/>
    <mergeCell ref="C5:E6"/>
    <mergeCell ref="C713:I716"/>
  </mergeCells>
  <phoneticPr fontId="44" type="noConversion"/>
  <printOptions horizontalCentered="1"/>
  <pageMargins left="0.51181102362204722" right="0.51181102362204722" top="0.78740157480314965" bottom="0.78740157480314965" header="0.31496062992125984" footer="0.31496062992125984"/>
  <pageSetup paperSize="9" scale="66" orientation="landscape" horizontalDpi="1200" verticalDpi="1200" r:id="rId1"/>
  <headerFooter>
    <oddHeader>&amp;L&amp;G</oddHeader>
    <oddFooter>&amp;L&amp;"Arial Narrow,Normal"&amp;10&amp;A
&amp;F&amp;R&amp;"Arial Narrow,Normal"&amp;10Página &amp;P de &amp;N</oddFooter>
  </headerFooter>
  <legacyDrawingHF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B325E2-FB74-48D0-8101-4A94DE119053}">
  <dimension ref="B1:Y30"/>
  <sheetViews>
    <sheetView showGridLines="0" showZeros="0" view="pageBreakPreview" zoomScale="85" zoomScaleNormal="100" zoomScaleSheetLayoutView="85" workbookViewId="0">
      <selection activeCell="B1" sqref="B1:P2"/>
    </sheetView>
  </sheetViews>
  <sheetFormatPr defaultColWidth="9.140625" defaultRowHeight="13.5" x14ac:dyDescent="0.25"/>
  <cols>
    <col min="1" max="1" width="1.7109375" style="34" customWidth="1"/>
    <col min="2" max="2" width="9.140625" style="34" customWidth="1"/>
    <col min="3" max="3" width="11" style="34" customWidth="1"/>
    <col min="4" max="4" width="9.7109375" style="34" bestFit="1" customWidth="1"/>
    <col min="5" max="14" width="10.7109375" style="34" customWidth="1"/>
    <col min="15" max="15" width="10.7109375" style="36" customWidth="1"/>
    <col min="16" max="16" width="1.7109375" style="34" customWidth="1"/>
    <col min="17" max="17" width="9.140625" style="34" customWidth="1"/>
    <col min="18" max="16384" width="9.140625" style="34"/>
  </cols>
  <sheetData>
    <row r="1" spans="2:25" s="25" customFormat="1" ht="20.100000000000001" customHeight="1" x14ac:dyDescent="0.25">
      <c r="B1" s="489" t="s">
        <v>79</v>
      </c>
      <c r="C1" s="622"/>
      <c r="D1" s="622"/>
      <c r="E1" s="622"/>
      <c r="F1" s="622"/>
      <c r="G1" s="622"/>
      <c r="H1" s="622"/>
      <c r="I1" s="622"/>
      <c r="J1" s="622"/>
      <c r="K1" s="622"/>
      <c r="L1" s="622"/>
      <c r="M1" s="622"/>
      <c r="N1" s="622"/>
      <c r="O1" s="622"/>
      <c r="P1" s="622"/>
    </row>
    <row r="2" spans="2:25" s="25" customFormat="1" ht="20.100000000000001" customHeight="1" x14ac:dyDescent="0.25">
      <c r="B2" s="622"/>
      <c r="C2" s="622"/>
      <c r="D2" s="622"/>
      <c r="E2" s="622"/>
      <c r="F2" s="622"/>
      <c r="G2" s="622"/>
      <c r="H2" s="622"/>
      <c r="I2" s="622"/>
      <c r="J2" s="622"/>
      <c r="K2" s="622"/>
      <c r="L2" s="622"/>
      <c r="M2" s="622"/>
      <c r="N2" s="622"/>
      <c r="O2" s="622"/>
      <c r="P2" s="622"/>
    </row>
    <row r="3" spans="2:25" s="25" customFormat="1" ht="15" customHeight="1" x14ac:dyDescent="0.25"/>
    <row r="4" spans="2:25" s="5" customFormat="1" ht="24.95" customHeight="1" x14ac:dyDescent="0.25">
      <c r="B4" s="1" t="s">
        <v>16</v>
      </c>
      <c r="C4" s="495" t="str">
        <f>'DADOS DA OBRA'!B13</f>
        <v>CONSTRUÇÃO NOVA FÁBRICA SEAPA (AGROINDÚSTRIA DE POLPA DE FRUTAS)</v>
      </c>
      <c r="D4" s="495"/>
      <c r="E4" s="495"/>
      <c r="F4" s="495"/>
      <c r="G4" s="495"/>
      <c r="H4" s="495"/>
      <c r="I4" s="495"/>
      <c r="J4" s="495"/>
      <c r="K4" s="495"/>
      <c r="L4" s="495"/>
      <c r="M4" s="495"/>
      <c r="N4" s="3" t="s">
        <v>37</v>
      </c>
      <c r="O4" s="4" t="str">
        <f>+'DADOS DA OBRA'!$N$22</f>
        <v>13/06/2025</v>
      </c>
      <c r="R4" s="11"/>
      <c r="S4" s="11"/>
      <c r="T4" s="12"/>
      <c r="U4" s="12"/>
    </row>
    <row r="5" spans="2:25" s="5" customFormat="1" ht="20.100000000000001" customHeight="1" x14ac:dyDescent="0.25">
      <c r="B5" s="1" t="s">
        <v>18</v>
      </c>
      <c r="C5" s="2" t="str">
        <f>'DADOS DA OBRA'!B16</f>
        <v xml:space="preserve"> RUA 22 , LT.01 - A, QUADRA 01-A</v>
      </c>
      <c r="N5" s="3" t="s">
        <v>17</v>
      </c>
      <c r="O5" s="4" t="str">
        <f>'DADOS DA OBRA'!$N$25</f>
        <v>00</v>
      </c>
    </row>
    <row r="6" spans="2:25" s="5" customFormat="1" ht="15" customHeight="1" x14ac:dyDescent="0.25"/>
    <row r="7" spans="2:25" s="5" customFormat="1" ht="20.100000000000001" customHeight="1" x14ac:dyDescent="0.25">
      <c r="B7" s="5" t="s">
        <v>51</v>
      </c>
      <c r="E7" s="80" t="str">
        <f>'DADOS DA OBRA'!J19</f>
        <v>FLORES DE GOIÁS</v>
      </c>
      <c r="H7" s="80"/>
      <c r="I7" s="80"/>
      <c r="J7" s="80"/>
      <c r="K7" s="80"/>
      <c r="L7" s="80"/>
      <c r="M7" s="80"/>
      <c r="N7" s="80"/>
      <c r="O7" s="80"/>
      <c r="P7" s="80"/>
      <c r="Q7" s="80"/>
      <c r="R7" s="80"/>
      <c r="S7" s="80"/>
      <c r="T7" s="80"/>
      <c r="U7" s="80"/>
      <c r="V7" s="80"/>
      <c r="W7" s="80"/>
      <c r="X7" s="80"/>
      <c r="Y7" s="80"/>
    </row>
    <row r="8" spans="2:25" ht="20.100000000000001" customHeight="1" x14ac:dyDescent="0.25">
      <c r="B8" s="5" t="s">
        <v>52</v>
      </c>
      <c r="C8" s="5"/>
      <c r="D8" s="5"/>
      <c r="E8" s="79">
        <v>1</v>
      </c>
      <c r="F8" s="68" t="s">
        <v>53</v>
      </c>
      <c r="G8" s="69">
        <v>0.03</v>
      </c>
      <c r="H8" s="69"/>
      <c r="L8" s="69"/>
      <c r="M8" s="69"/>
      <c r="N8" s="69"/>
      <c r="O8" s="69"/>
      <c r="P8" s="69"/>
      <c r="Q8" s="69"/>
      <c r="R8" s="69"/>
      <c r="S8" s="69"/>
      <c r="T8" s="69"/>
      <c r="U8" s="69"/>
      <c r="V8" s="69"/>
      <c r="W8" s="69"/>
      <c r="X8" s="69"/>
      <c r="Y8" s="69"/>
    </row>
    <row r="9" spans="2:25" ht="20.100000000000001" customHeight="1" thickBot="1" x14ac:dyDescent="0.3">
      <c r="B9" s="52"/>
      <c r="C9" s="52"/>
      <c r="D9" s="52"/>
      <c r="E9" s="52"/>
      <c r="F9" s="52"/>
      <c r="G9" s="52"/>
      <c r="H9" s="52"/>
      <c r="I9" s="52"/>
      <c r="J9" s="52"/>
      <c r="K9" s="52"/>
      <c r="L9" s="52"/>
      <c r="O9" s="34"/>
    </row>
    <row r="10" spans="2:25" s="58" customFormat="1" ht="24" customHeight="1" thickBot="1" x14ac:dyDescent="0.3">
      <c r="B10" s="23"/>
      <c r="C10" s="623" t="s">
        <v>45</v>
      </c>
      <c r="D10" s="624"/>
      <c r="E10" s="625"/>
      <c r="F10" s="629" t="s">
        <v>54</v>
      </c>
      <c r="G10" s="23"/>
      <c r="H10" s="23"/>
      <c r="I10" s="631" t="s">
        <v>55</v>
      </c>
      <c r="J10" s="632"/>
      <c r="K10" s="633"/>
      <c r="L10" s="85"/>
      <c r="M10" s="631" t="s">
        <v>69</v>
      </c>
      <c r="N10" s="632"/>
      <c r="O10" s="633"/>
    </row>
    <row r="11" spans="2:25" s="58" customFormat="1" ht="20.100000000000001" customHeight="1" thickBot="1" x14ac:dyDescent="0.3">
      <c r="B11" s="23"/>
      <c r="C11" s="626"/>
      <c r="D11" s="627"/>
      <c r="E11" s="628"/>
      <c r="F11" s="630"/>
      <c r="G11" s="61"/>
      <c r="H11" s="61"/>
      <c r="I11" s="86" t="s">
        <v>56</v>
      </c>
      <c r="J11" s="87" t="s">
        <v>57</v>
      </c>
      <c r="K11" s="88" t="s">
        <v>58</v>
      </c>
      <c r="M11" s="95">
        <v>20.34</v>
      </c>
      <c r="N11" s="96">
        <v>22.12</v>
      </c>
      <c r="O11" s="97">
        <v>25</v>
      </c>
    </row>
    <row r="12" spans="2:25" s="58" customFormat="1" ht="20.100000000000001" customHeight="1" x14ac:dyDescent="0.25">
      <c r="B12" s="59"/>
      <c r="C12" s="81" t="s">
        <v>59</v>
      </c>
      <c r="D12" s="82"/>
      <c r="E12" s="82"/>
      <c r="F12" s="83">
        <v>4</v>
      </c>
      <c r="G12" s="60"/>
      <c r="H12" s="24"/>
      <c r="I12" s="89">
        <v>3</v>
      </c>
      <c r="J12" s="90">
        <v>4</v>
      </c>
      <c r="K12" s="91">
        <v>5.5</v>
      </c>
    </row>
    <row r="13" spans="2:25" s="58" customFormat="1" ht="20.100000000000001" customHeight="1" x14ac:dyDescent="0.25">
      <c r="B13" s="59"/>
      <c r="C13" s="81" t="s">
        <v>60</v>
      </c>
      <c r="D13" s="82"/>
      <c r="E13" s="82"/>
      <c r="F13" s="83">
        <v>0.12</v>
      </c>
      <c r="G13" s="60"/>
      <c r="H13" s="24"/>
      <c r="I13" s="89">
        <v>0.8</v>
      </c>
      <c r="J13" s="90">
        <v>0.8</v>
      </c>
      <c r="K13" s="91">
        <v>1</v>
      </c>
    </row>
    <row r="14" spans="2:25" s="58" customFormat="1" ht="20.100000000000001" customHeight="1" x14ac:dyDescent="0.25">
      <c r="B14" s="59"/>
      <c r="C14" s="81" t="s">
        <v>61</v>
      </c>
      <c r="D14" s="82"/>
      <c r="E14" s="82"/>
      <c r="F14" s="83">
        <f t="shared" ref="F14:F18" si="0">I14</f>
        <v>0.97</v>
      </c>
      <c r="G14" s="60"/>
      <c r="H14" s="24"/>
      <c r="I14" s="89">
        <v>0.97</v>
      </c>
      <c r="J14" s="90">
        <v>1.27</v>
      </c>
      <c r="K14" s="91">
        <v>1.27</v>
      </c>
    </row>
    <row r="15" spans="2:25" s="58" customFormat="1" ht="20.100000000000001" customHeight="1" x14ac:dyDescent="0.25">
      <c r="B15" s="59"/>
      <c r="C15" s="81" t="s">
        <v>62</v>
      </c>
      <c r="D15" s="82"/>
      <c r="E15" s="82"/>
      <c r="F15" s="83">
        <v>1.17</v>
      </c>
      <c r="G15" s="60"/>
      <c r="H15" s="24"/>
      <c r="I15" s="89">
        <v>0.59</v>
      </c>
      <c r="J15" s="90">
        <v>1.23</v>
      </c>
      <c r="K15" s="91">
        <v>1.39</v>
      </c>
    </row>
    <row r="16" spans="2:25" s="58" customFormat="1" ht="20.100000000000001" customHeight="1" x14ac:dyDescent="0.25">
      <c r="B16" s="59"/>
      <c r="C16" s="81" t="s">
        <v>63</v>
      </c>
      <c r="D16" s="82"/>
      <c r="E16" s="82"/>
      <c r="F16" s="83">
        <v>7.4</v>
      </c>
      <c r="G16" s="60"/>
      <c r="H16" s="24"/>
      <c r="I16" s="89">
        <v>6.16</v>
      </c>
      <c r="J16" s="90">
        <v>7.4</v>
      </c>
      <c r="K16" s="91">
        <v>8.9600000000000009</v>
      </c>
    </row>
    <row r="17" spans="2:25" s="58" customFormat="1" ht="20.100000000000001" customHeight="1" x14ac:dyDescent="0.25">
      <c r="B17" s="59"/>
      <c r="C17" s="81" t="s">
        <v>64</v>
      </c>
      <c r="D17" s="82"/>
      <c r="E17" s="82"/>
      <c r="F17" s="83">
        <f t="shared" si="0"/>
        <v>0.65</v>
      </c>
      <c r="G17" s="60"/>
      <c r="H17" s="24"/>
      <c r="I17" s="89">
        <v>0.65</v>
      </c>
      <c r="J17" s="90">
        <v>0.65</v>
      </c>
      <c r="K17" s="91">
        <v>0.65</v>
      </c>
    </row>
    <row r="18" spans="2:25" s="58" customFormat="1" ht="20.100000000000001" customHeight="1" x14ac:dyDescent="0.25">
      <c r="B18" s="59"/>
      <c r="C18" s="81" t="s">
        <v>65</v>
      </c>
      <c r="D18" s="82"/>
      <c r="E18" s="82"/>
      <c r="F18" s="83">
        <f t="shared" si="0"/>
        <v>3</v>
      </c>
      <c r="G18" s="60"/>
      <c r="H18" s="24"/>
      <c r="I18" s="89">
        <v>3</v>
      </c>
      <c r="J18" s="90">
        <v>3</v>
      </c>
      <c r="K18" s="91">
        <v>3</v>
      </c>
    </row>
    <row r="19" spans="2:25" s="58" customFormat="1" ht="20.100000000000001" customHeight="1" thickBot="1" x14ac:dyDescent="0.3">
      <c r="B19" s="59"/>
      <c r="C19" s="81" t="s">
        <v>66</v>
      </c>
      <c r="D19" s="82"/>
      <c r="E19" s="82"/>
      <c r="F19" s="83">
        <v>3</v>
      </c>
      <c r="G19" s="60"/>
      <c r="H19" s="24"/>
      <c r="I19" s="92">
        <v>2</v>
      </c>
      <c r="J19" s="93">
        <v>2</v>
      </c>
      <c r="K19" s="94">
        <v>5</v>
      </c>
    </row>
    <row r="20" spans="2:25" s="58" customFormat="1" ht="20.100000000000001" customHeight="1" x14ac:dyDescent="0.25">
      <c r="B20" s="59"/>
      <c r="C20" s="81" t="s">
        <v>67</v>
      </c>
      <c r="D20" s="82"/>
      <c r="E20" s="82"/>
      <c r="F20" s="83">
        <v>3.6</v>
      </c>
      <c r="G20" s="60"/>
      <c r="H20" s="24"/>
      <c r="I20" s="63"/>
      <c r="J20" s="45"/>
      <c r="K20" s="24"/>
    </row>
    <row r="21" spans="2:25" s="58" customFormat="1" ht="20.100000000000001" customHeight="1" thickBot="1" x14ac:dyDescent="0.3">
      <c r="B21" s="59"/>
      <c r="C21" s="634" t="s">
        <v>68</v>
      </c>
      <c r="D21" s="635"/>
      <c r="E21" s="636"/>
      <c r="F21" s="84">
        <f>ROUNDUP((((((1+F12/100+F13/100+F14/100)*(1+F15/100)*(1+F16/100))/(1-(F17/100+F18/100+F19/100+F20/100)))-1)*100),2)</f>
        <v>27.23</v>
      </c>
      <c r="G21" s="64"/>
      <c r="H21" s="24"/>
      <c r="I21" s="98" t="s">
        <v>77</v>
      </c>
      <c r="J21" s="5"/>
      <c r="K21" s="5"/>
      <c r="L21" s="5"/>
      <c r="M21" s="5"/>
    </row>
    <row r="22" spans="2:25" s="58" customFormat="1" ht="15" customHeight="1" x14ac:dyDescent="0.25">
      <c r="B22" s="23"/>
      <c r="C22" s="7"/>
      <c r="D22" s="62"/>
      <c r="E22" s="65"/>
      <c r="F22" s="65"/>
      <c r="G22" s="65"/>
      <c r="H22" s="66"/>
      <c r="I22" s="70"/>
      <c r="J22" s="70"/>
      <c r="K22" s="70"/>
    </row>
    <row r="23" spans="2:25" s="58" customFormat="1" ht="20.100000000000001" customHeight="1" x14ac:dyDescent="0.25">
      <c r="B23" s="621" t="s">
        <v>70</v>
      </c>
      <c r="C23" s="621"/>
      <c r="D23" s="621"/>
      <c r="E23" s="621"/>
      <c r="F23" s="621"/>
      <c r="G23" s="621"/>
      <c r="H23" s="621"/>
      <c r="I23" s="621"/>
      <c r="J23" s="621"/>
      <c r="K23" s="621"/>
      <c r="L23" s="621"/>
      <c r="M23" s="621"/>
      <c r="N23" s="621"/>
      <c r="O23" s="621"/>
      <c r="P23" s="621"/>
      <c r="Q23" s="621"/>
      <c r="R23" s="621"/>
      <c r="S23" s="621"/>
      <c r="T23" s="621"/>
      <c r="U23" s="621"/>
      <c r="V23" s="621"/>
      <c r="W23" s="621"/>
      <c r="X23" s="621"/>
      <c r="Y23" s="621"/>
    </row>
    <row r="24" spans="2:25" s="58" customFormat="1" ht="20.100000000000001" customHeight="1" x14ac:dyDescent="0.25">
      <c r="B24" s="75"/>
      <c r="C24" s="75"/>
      <c r="D24" s="75"/>
      <c r="E24" s="75"/>
      <c r="F24" s="75"/>
      <c r="G24" s="75"/>
      <c r="H24" s="75"/>
      <c r="I24" s="75"/>
      <c r="J24" s="75"/>
      <c r="K24" s="75"/>
      <c r="L24" s="75"/>
      <c r="M24" s="75"/>
      <c r="N24" s="75"/>
      <c r="O24" s="75"/>
      <c r="P24" s="75"/>
      <c r="Q24" s="75"/>
      <c r="R24" s="75"/>
      <c r="S24" s="75"/>
      <c r="T24" s="75"/>
      <c r="U24" s="75"/>
      <c r="V24" s="75"/>
      <c r="W24" s="75"/>
      <c r="X24" s="75"/>
      <c r="Y24" s="75"/>
    </row>
    <row r="25" spans="2:25" s="58" customFormat="1" ht="20.100000000000001" customHeight="1" x14ac:dyDescent="0.25">
      <c r="B25" s="71" t="s">
        <v>71</v>
      </c>
      <c r="C25" s="76"/>
      <c r="D25" s="76"/>
      <c r="E25" s="76"/>
      <c r="F25" s="76"/>
      <c r="G25" s="76"/>
      <c r="H25" s="76"/>
      <c r="I25" s="76"/>
      <c r="J25" s="72"/>
      <c r="K25" s="72"/>
      <c r="L25" s="72"/>
      <c r="M25" s="77"/>
      <c r="N25" s="77"/>
      <c r="O25" s="77"/>
      <c r="P25" s="78"/>
      <c r="Q25" s="78"/>
      <c r="R25" s="78"/>
      <c r="S25" s="78"/>
      <c r="T25" s="78"/>
      <c r="U25" s="78"/>
      <c r="V25" s="78"/>
      <c r="W25" s="78"/>
      <c r="X25" s="78"/>
      <c r="Y25" s="78"/>
    </row>
    <row r="26" spans="2:25" s="58" customFormat="1" ht="20.100000000000001" customHeight="1" x14ac:dyDescent="0.25">
      <c r="B26" s="71" t="s">
        <v>72</v>
      </c>
      <c r="C26" s="72"/>
      <c r="D26" s="73"/>
      <c r="E26" s="73"/>
      <c r="F26" s="73"/>
      <c r="G26" s="73"/>
      <c r="H26" s="73"/>
      <c r="I26" s="73"/>
      <c r="J26" s="73"/>
      <c r="K26" s="74"/>
      <c r="L26" s="74"/>
      <c r="M26" s="74"/>
      <c r="N26" s="74"/>
      <c r="O26" s="74"/>
      <c r="P26" s="74"/>
      <c r="Q26" s="74"/>
      <c r="R26" s="74"/>
      <c r="S26" s="74"/>
      <c r="T26" s="74"/>
      <c r="U26" s="74"/>
      <c r="V26" s="74"/>
      <c r="W26" s="74"/>
      <c r="X26" s="74"/>
      <c r="Y26" s="5"/>
    </row>
    <row r="27" spans="2:25" s="58" customFormat="1" ht="20.100000000000001" customHeight="1" x14ac:dyDescent="0.25">
      <c r="B27" s="71" t="s">
        <v>73</v>
      </c>
      <c r="C27" s="72"/>
      <c r="D27" s="73"/>
      <c r="E27" s="73"/>
      <c r="F27" s="73"/>
      <c r="G27" s="73"/>
      <c r="H27" s="73"/>
      <c r="I27" s="73"/>
      <c r="J27" s="73"/>
      <c r="K27" s="74"/>
      <c r="L27" s="74"/>
      <c r="M27" s="74"/>
      <c r="N27" s="74"/>
      <c r="O27" s="74"/>
      <c r="P27" s="74"/>
      <c r="Q27" s="74"/>
      <c r="R27" s="74"/>
      <c r="S27" s="74"/>
      <c r="T27" s="74"/>
      <c r="U27" s="74"/>
      <c r="V27" s="74"/>
      <c r="W27" s="74"/>
      <c r="X27" s="74"/>
      <c r="Y27" s="5"/>
    </row>
    <row r="28" spans="2:25" s="58" customFormat="1" ht="20.100000000000001" customHeight="1" x14ac:dyDescent="0.25">
      <c r="B28" s="71" t="s">
        <v>74</v>
      </c>
      <c r="C28" s="76"/>
      <c r="D28" s="76"/>
      <c r="E28" s="76"/>
      <c r="F28" s="76"/>
      <c r="G28" s="76"/>
      <c r="H28" s="76"/>
      <c r="I28" s="76"/>
      <c r="J28" s="72"/>
      <c r="K28" s="72"/>
      <c r="L28" s="72"/>
      <c r="M28" s="77"/>
      <c r="N28" s="77"/>
      <c r="O28" s="77"/>
      <c r="P28" s="78"/>
      <c r="Q28" s="78"/>
      <c r="R28" s="78"/>
      <c r="S28" s="78"/>
      <c r="T28" s="78"/>
      <c r="U28" s="78"/>
      <c r="V28" s="78"/>
      <c r="W28" s="78"/>
      <c r="X28" s="78"/>
      <c r="Y28" s="78"/>
    </row>
    <row r="29" spans="2:25" s="58" customFormat="1" ht="20.100000000000001" customHeight="1" x14ac:dyDescent="0.25">
      <c r="B29" s="71" t="s">
        <v>75</v>
      </c>
      <c r="C29" s="72"/>
      <c r="D29" s="73"/>
      <c r="E29" s="73"/>
      <c r="F29" s="73"/>
      <c r="G29" s="73"/>
      <c r="H29" s="73"/>
      <c r="I29" s="73"/>
      <c r="J29" s="73"/>
      <c r="K29" s="74"/>
      <c r="L29" s="74"/>
      <c r="M29" s="74"/>
      <c r="N29" s="74"/>
      <c r="O29" s="74"/>
      <c r="P29" s="74"/>
      <c r="Q29" s="74"/>
      <c r="R29" s="74"/>
      <c r="S29" s="74"/>
      <c r="T29" s="74"/>
      <c r="U29" s="74"/>
      <c r="V29" s="74"/>
      <c r="W29" s="74"/>
      <c r="X29" s="74"/>
      <c r="Y29" s="5"/>
    </row>
    <row r="30" spans="2:25" s="58" customFormat="1" ht="20.100000000000001" customHeight="1" x14ac:dyDescent="0.25">
      <c r="B30" s="71" t="s">
        <v>76</v>
      </c>
      <c r="C30" s="72"/>
      <c r="D30" s="73"/>
      <c r="E30" s="73"/>
      <c r="F30" s="73"/>
      <c r="G30" s="73"/>
      <c r="H30" s="73"/>
      <c r="I30" s="73"/>
      <c r="J30" s="73"/>
      <c r="K30" s="74"/>
      <c r="L30" s="74"/>
      <c r="M30" s="74"/>
      <c r="N30" s="74"/>
      <c r="O30" s="74"/>
      <c r="P30" s="74"/>
      <c r="Q30" s="74"/>
      <c r="R30" s="74"/>
      <c r="S30" s="74"/>
      <c r="T30" s="74"/>
      <c r="U30" s="74"/>
      <c r="V30" s="74"/>
      <c r="W30" s="74"/>
      <c r="X30" s="74"/>
      <c r="Y30" s="5"/>
    </row>
  </sheetData>
  <mergeCells count="8">
    <mergeCell ref="B23:Y23"/>
    <mergeCell ref="B1:P2"/>
    <mergeCell ref="C10:E11"/>
    <mergeCell ref="F10:F11"/>
    <mergeCell ref="I10:K10"/>
    <mergeCell ref="M10:O10"/>
    <mergeCell ref="C21:E21"/>
    <mergeCell ref="C4:M4"/>
  </mergeCells>
  <conditionalFormatting sqref="E7 Q7:Y7">
    <cfRule type="cellIs" dxfId="3" priority="2" stopIfTrue="1" operator="equal">
      <formula>0</formula>
    </cfRule>
  </conditionalFormatting>
  <conditionalFormatting sqref="F12:F18">
    <cfRule type="cellIs" dxfId="2" priority="1" stopIfTrue="1" operator="equal">
      <formula>0</formula>
    </cfRule>
  </conditionalFormatting>
  <printOptions horizontalCentered="1"/>
  <pageMargins left="0.51181102362204722" right="0.51181102362204722" top="0.78740157480314965" bottom="0.78740157480314965" header="0.31496062992125984" footer="0.39370078740157483"/>
  <pageSetup paperSize="9" scale="83" orientation="landscape" r:id="rId1"/>
  <headerFooter>
    <oddHeader>&amp;L&amp;G</oddHeader>
    <oddFooter>&amp;L&amp;"Arial Narrow,Normal"&amp;10&amp;A
&amp;F&amp;R&amp;"Arial Narrow,Normal"&amp;10&amp;P de &amp;N</oddFooter>
  </headerFooter>
  <colBreaks count="1" manualBreakCount="1">
    <brk id="17" max="1048575" man="1"/>
  </colBreaks>
  <drawing r:id="rId2"/>
  <legacyDrawingHF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9A0F2B-83C9-4F17-AA2A-773068A226C2}">
  <dimension ref="B1:Y30"/>
  <sheetViews>
    <sheetView showGridLines="0" showZeros="0" view="pageBreakPreview" zoomScaleNormal="100" zoomScaleSheetLayoutView="100" workbookViewId="0">
      <selection activeCell="X13" sqref="X13"/>
    </sheetView>
  </sheetViews>
  <sheetFormatPr defaultColWidth="9.140625" defaultRowHeight="13.5" x14ac:dyDescent="0.25"/>
  <cols>
    <col min="1" max="1" width="1.7109375" style="34" customWidth="1"/>
    <col min="2" max="2" width="9.140625" style="34" customWidth="1"/>
    <col min="3" max="3" width="11" style="34" customWidth="1"/>
    <col min="4" max="4" width="9.7109375" style="34" bestFit="1" customWidth="1"/>
    <col min="5" max="14" width="10.7109375" style="34" customWidth="1"/>
    <col min="15" max="15" width="10.7109375" style="36" customWidth="1"/>
    <col min="16" max="16" width="1.7109375" style="34" customWidth="1"/>
    <col min="17" max="17" width="9.140625" style="34" customWidth="1"/>
    <col min="18" max="16384" width="9.140625" style="34"/>
  </cols>
  <sheetData>
    <row r="1" spans="2:25" s="25" customFormat="1" ht="20.100000000000001" customHeight="1" x14ac:dyDescent="0.25">
      <c r="B1" s="489" t="s">
        <v>78</v>
      </c>
      <c r="C1" s="622"/>
      <c r="D1" s="622"/>
      <c r="E1" s="622"/>
      <c r="F1" s="622"/>
      <c r="G1" s="622"/>
      <c r="H1" s="622"/>
      <c r="I1" s="622"/>
      <c r="J1" s="622"/>
      <c r="K1" s="622"/>
      <c r="L1" s="622"/>
      <c r="M1" s="622"/>
      <c r="N1" s="622"/>
      <c r="O1" s="622"/>
      <c r="P1" s="622"/>
    </row>
    <row r="2" spans="2:25" s="25" customFormat="1" ht="20.100000000000001" customHeight="1" x14ac:dyDescent="0.25">
      <c r="B2" s="622"/>
      <c r="C2" s="622"/>
      <c r="D2" s="622"/>
      <c r="E2" s="622"/>
      <c r="F2" s="622"/>
      <c r="G2" s="622"/>
      <c r="H2" s="622"/>
      <c r="I2" s="622"/>
      <c r="J2" s="622"/>
      <c r="K2" s="622"/>
      <c r="L2" s="622"/>
      <c r="M2" s="622"/>
      <c r="N2" s="622"/>
      <c r="O2" s="622"/>
      <c r="P2" s="622"/>
    </row>
    <row r="3" spans="2:25" s="25" customFormat="1" ht="15" customHeight="1" x14ac:dyDescent="0.25"/>
    <row r="4" spans="2:25" s="5" customFormat="1" ht="24.95" customHeight="1" x14ac:dyDescent="0.25">
      <c r="B4" s="1" t="s">
        <v>16</v>
      </c>
      <c r="C4" s="495" t="str">
        <f>'BDI NORMAL (CD)'!C4</f>
        <v>CONSTRUÇÃO NOVA FÁBRICA SEAPA (AGROINDÚSTRIA DE POLPA DE FRUTAS)</v>
      </c>
      <c r="D4" s="495"/>
      <c r="E4" s="495"/>
      <c r="F4" s="495"/>
      <c r="G4" s="495"/>
      <c r="H4" s="495"/>
      <c r="I4" s="495"/>
      <c r="J4" s="495"/>
      <c r="K4" s="495"/>
      <c r="L4" s="495"/>
      <c r="M4" s="495"/>
      <c r="N4" s="3" t="s">
        <v>37</v>
      </c>
      <c r="O4" s="4" t="str">
        <f>+'DADOS DA OBRA'!$N$22</f>
        <v>13/06/2025</v>
      </c>
      <c r="R4" s="11"/>
      <c r="S4" s="11"/>
      <c r="T4" s="12"/>
      <c r="U4" s="12"/>
    </row>
    <row r="5" spans="2:25" s="5" customFormat="1" ht="20.100000000000001" customHeight="1" x14ac:dyDescent="0.25">
      <c r="B5" s="1" t="s">
        <v>18</v>
      </c>
      <c r="C5" s="2" t="str">
        <f>'BDI NORMAL (CD)'!C5</f>
        <v xml:space="preserve"> RUA 22 , LT.01 - A, QUADRA 01-A</v>
      </c>
      <c r="N5" s="3" t="s">
        <v>17</v>
      </c>
      <c r="O5" s="4" t="str">
        <f>'DADOS DA OBRA'!$N$25</f>
        <v>00</v>
      </c>
    </row>
    <row r="6" spans="2:25" s="5" customFormat="1" ht="15" customHeight="1" x14ac:dyDescent="0.25"/>
    <row r="7" spans="2:25" s="5" customFormat="1" ht="20.100000000000001" customHeight="1" x14ac:dyDescent="0.25">
      <c r="B7" s="5" t="s">
        <v>51</v>
      </c>
      <c r="E7" s="80" t="str">
        <f>'DADOS DA OBRA'!J19</f>
        <v>FLORES DE GOIÁS</v>
      </c>
      <c r="H7" s="80"/>
      <c r="I7" s="80"/>
      <c r="J7" s="80"/>
      <c r="K7" s="80"/>
      <c r="L7" s="80"/>
      <c r="M7" s="80"/>
      <c r="N7" s="80"/>
      <c r="O7" s="80"/>
      <c r="P7" s="80"/>
      <c r="Q7" s="80"/>
      <c r="R7" s="80"/>
      <c r="S7" s="80"/>
      <c r="T7" s="80"/>
      <c r="U7" s="80"/>
      <c r="V7" s="80"/>
      <c r="W7" s="80"/>
      <c r="X7" s="80"/>
      <c r="Y7" s="80"/>
    </row>
    <row r="8" spans="2:25" ht="20.100000000000001" customHeight="1" x14ac:dyDescent="0.25">
      <c r="B8" s="5" t="s">
        <v>52</v>
      </c>
      <c r="C8" s="5"/>
      <c r="D8" s="5"/>
      <c r="E8" s="79">
        <v>1</v>
      </c>
      <c r="F8" s="68" t="s">
        <v>53</v>
      </c>
      <c r="G8" s="69">
        <v>0.03</v>
      </c>
      <c r="H8" s="69"/>
      <c r="L8" s="69"/>
      <c r="M8" s="69"/>
      <c r="N8" s="69"/>
      <c r="O8" s="69"/>
      <c r="P8" s="69"/>
      <c r="Q8" s="69"/>
      <c r="R8" s="69"/>
      <c r="S8" s="69"/>
      <c r="T8" s="69"/>
      <c r="U8" s="69"/>
      <c r="V8" s="69"/>
      <c r="W8" s="69"/>
      <c r="X8" s="69"/>
      <c r="Y8" s="69"/>
    </row>
    <row r="9" spans="2:25" ht="20.100000000000001" customHeight="1" thickBot="1" x14ac:dyDescent="0.3">
      <c r="B9" s="52"/>
      <c r="C9" s="52"/>
      <c r="D9" s="52"/>
      <c r="E9" s="52"/>
      <c r="F9" s="52"/>
      <c r="G9" s="52"/>
      <c r="H9" s="52"/>
      <c r="I9" s="52"/>
      <c r="J9" s="52"/>
      <c r="K9" s="52"/>
      <c r="L9" s="52"/>
      <c r="O9" s="34"/>
    </row>
    <row r="10" spans="2:25" s="58" customFormat="1" ht="24" customHeight="1" thickBot="1" x14ac:dyDescent="0.3">
      <c r="B10" s="23"/>
      <c r="C10" s="623" t="s">
        <v>45</v>
      </c>
      <c r="D10" s="624"/>
      <c r="E10" s="625"/>
      <c r="F10" s="629" t="s">
        <v>54</v>
      </c>
      <c r="G10" s="23"/>
      <c r="H10" s="23"/>
      <c r="I10" s="631" t="s">
        <v>55</v>
      </c>
      <c r="J10" s="632"/>
      <c r="K10" s="633"/>
      <c r="L10" s="85"/>
      <c r="M10" s="631" t="s">
        <v>69</v>
      </c>
      <c r="N10" s="632"/>
      <c r="O10" s="633"/>
    </row>
    <row r="11" spans="2:25" s="58" customFormat="1" ht="20.100000000000001" customHeight="1" thickBot="1" x14ac:dyDescent="0.3">
      <c r="B11" s="23"/>
      <c r="C11" s="626"/>
      <c r="D11" s="627"/>
      <c r="E11" s="628"/>
      <c r="F11" s="630"/>
      <c r="G11" s="61"/>
      <c r="H11" s="61"/>
      <c r="I11" s="86" t="s">
        <v>56</v>
      </c>
      <c r="J11" s="87" t="s">
        <v>57</v>
      </c>
      <c r="K11" s="88" t="s">
        <v>58</v>
      </c>
      <c r="M11" s="95">
        <v>11.1</v>
      </c>
      <c r="N11" s="96">
        <v>14.02</v>
      </c>
      <c r="O11" s="97">
        <v>16.8</v>
      </c>
    </row>
    <row r="12" spans="2:25" s="58" customFormat="1" ht="20.100000000000001" customHeight="1" x14ac:dyDescent="0.25">
      <c r="B12" s="59"/>
      <c r="C12" s="81" t="s">
        <v>59</v>
      </c>
      <c r="D12" s="82"/>
      <c r="E12" s="82"/>
      <c r="F12" s="83">
        <v>3.45</v>
      </c>
      <c r="G12" s="60"/>
      <c r="H12" s="24"/>
      <c r="I12" s="89">
        <v>1.5</v>
      </c>
      <c r="J12" s="90">
        <v>3.45</v>
      </c>
      <c r="K12" s="91">
        <v>4.49</v>
      </c>
    </row>
    <row r="13" spans="2:25" s="58" customFormat="1" ht="20.100000000000001" customHeight="1" x14ac:dyDescent="0.25">
      <c r="B13" s="59"/>
      <c r="C13" s="81" t="s">
        <v>60</v>
      </c>
      <c r="D13" s="82"/>
      <c r="E13" s="82"/>
      <c r="F13" s="83">
        <v>0.06</v>
      </c>
      <c r="G13" s="60"/>
      <c r="H13" s="24"/>
      <c r="I13" s="89">
        <v>0.3</v>
      </c>
      <c r="J13" s="90">
        <v>0.48</v>
      </c>
      <c r="K13" s="91">
        <v>0.82</v>
      </c>
    </row>
    <row r="14" spans="2:25" s="58" customFormat="1" ht="20.100000000000001" customHeight="1" x14ac:dyDescent="0.25">
      <c r="B14" s="59"/>
      <c r="C14" s="81" t="s">
        <v>61</v>
      </c>
      <c r="D14" s="82"/>
      <c r="E14" s="82"/>
      <c r="F14" s="83">
        <f t="shared" ref="F14:F18" si="0">I14</f>
        <v>0.56000000000000005</v>
      </c>
      <c r="G14" s="60"/>
      <c r="H14" s="24"/>
      <c r="I14" s="89">
        <v>0.56000000000000005</v>
      </c>
      <c r="J14" s="90">
        <v>0.85</v>
      </c>
      <c r="K14" s="91">
        <v>0.89</v>
      </c>
    </row>
    <row r="15" spans="2:25" s="58" customFormat="1" ht="20.100000000000001" customHeight="1" x14ac:dyDescent="0.25">
      <c r="B15" s="59"/>
      <c r="C15" s="81" t="s">
        <v>62</v>
      </c>
      <c r="D15" s="82"/>
      <c r="E15" s="82"/>
      <c r="F15" s="83">
        <v>1.17</v>
      </c>
      <c r="G15" s="60"/>
      <c r="H15" s="24"/>
      <c r="I15" s="89">
        <v>0.85</v>
      </c>
      <c r="J15" s="90">
        <v>0.85</v>
      </c>
      <c r="K15" s="91">
        <v>1.1100000000000001</v>
      </c>
    </row>
    <row r="16" spans="2:25" s="58" customFormat="1" ht="20.100000000000001" customHeight="1" x14ac:dyDescent="0.25">
      <c r="B16" s="59"/>
      <c r="C16" s="81" t="s">
        <v>63</v>
      </c>
      <c r="D16" s="82"/>
      <c r="E16" s="82"/>
      <c r="F16" s="83">
        <v>4.8</v>
      </c>
      <c r="G16" s="60"/>
      <c r="H16" s="24"/>
      <c r="I16" s="89">
        <v>3.5</v>
      </c>
      <c r="J16" s="90">
        <v>5.1100000000000003</v>
      </c>
      <c r="K16" s="91">
        <v>6.22</v>
      </c>
    </row>
    <row r="17" spans="2:25" s="58" customFormat="1" ht="20.100000000000001" customHeight="1" x14ac:dyDescent="0.25">
      <c r="B17" s="59"/>
      <c r="C17" s="81" t="s">
        <v>64</v>
      </c>
      <c r="D17" s="82"/>
      <c r="E17" s="82"/>
      <c r="F17" s="83">
        <f t="shared" si="0"/>
        <v>0.65</v>
      </c>
      <c r="G17" s="60"/>
      <c r="H17" s="24"/>
      <c r="I17" s="89">
        <v>0.65</v>
      </c>
      <c r="J17" s="90">
        <v>0.65</v>
      </c>
      <c r="K17" s="91">
        <v>0.65</v>
      </c>
    </row>
    <row r="18" spans="2:25" s="58" customFormat="1" ht="20.100000000000001" customHeight="1" x14ac:dyDescent="0.25">
      <c r="B18" s="59"/>
      <c r="C18" s="81" t="s">
        <v>65</v>
      </c>
      <c r="D18" s="82"/>
      <c r="E18" s="82"/>
      <c r="F18" s="83">
        <f t="shared" si="0"/>
        <v>3</v>
      </c>
      <c r="G18" s="60"/>
      <c r="H18" s="24"/>
      <c r="I18" s="89">
        <v>3</v>
      </c>
      <c r="J18" s="90">
        <v>3</v>
      </c>
      <c r="K18" s="91">
        <v>3</v>
      </c>
    </row>
    <row r="19" spans="2:25" s="58" customFormat="1" ht="20.100000000000001" customHeight="1" thickBot="1" x14ac:dyDescent="0.3">
      <c r="B19" s="59"/>
      <c r="C19" s="81" t="s">
        <v>66</v>
      </c>
      <c r="D19" s="82"/>
      <c r="E19" s="82"/>
      <c r="F19" s="83">
        <v>3</v>
      </c>
      <c r="G19" s="60"/>
      <c r="H19" s="24"/>
      <c r="I19" s="92">
        <v>2</v>
      </c>
      <c r="J19" s="93">
        <v>2</v>
      </c>
      <c r="K19" s="94">
        <v>5</v>
      </c>
    </row>
    <row r="20" spans="2:25" s="58" customFormat="1" ht="20.100000000000001" customHeight="1" x14ac:dyDescent="0.25">
      <c r="B20" s="59"/>
      <c r="C20" s="81" t="s">
        <v>67</v>
      </c>
      <c r="D20" s="82"/>
      <c r="E20" s="82"/>
      <c r="F20" s="83">
        <v>3.6</v>
      </c>
      <c r="G20" s="60"/>
      <c r="H20" s="24"/>
      <c r="I20" s="63"/>
      <c r="J20" s="45"/>
      <c r="K20" s="24"/>
    </row>
    <row r="21" spans="2:25" s="58" customFormat="1" ht="20.100000000000001" customHeight="1" thickBot="1" x14ac:dyDescent="0.3">
      <c r="B21" s="59"/>
      <c r="C21" s="634" t="s">
        <v>68</v>
      </c>
      <c r="D21" s="635"/>
      <c r="E21" s="636"/>
      <c r="F21" s="84">
        <f>TRUNC((((((1+F12/100+F13/100+F14/100)*(1+F15/100)*(1+F16/100))/(1-(F17/100+F18/100+F19/100+F20/100)))-1)*100),2)</f>
        <v>22.94</v>
      </c>
      <c r="G21" s="64"/>
      <c r="H21" s="24"/>
      <c r="I21" s="98" t="s">
        <v>77</v>
      </c>
      <c r="J21" s="5"/>
      <c r="K21" s="5"/>
      <c r="L21" s="5"/>
      <c r="M21" s="5"/>
    </row>
    <row r="22" spans="2:25" s="58" customFormat="1" ht="20.100000000000001" customHeight="1" x14ac:dyDescent="0.25">
      <c r="B22" s="23"/>
      <c r="C22" s="7"/>
      <c r="D22" s="62"/>
      <c r="E22" s="65"/>
      <c r="F22" s="65"/>
      <c r="G22" s="65"/>
      <c r="H22" s="66"/>
      <c r="I22" s="70"/>
      <c r="J22" s="70"/>
      <c r="K22" s="70"/>
    </row>
    <row r="23" spans="2:25" s="58" customFormat="1" ht="20.100000000000001" customHeight="1" x14ac:dyDescent="0.25">
      <c r="B23" s="621" t="s">
        <v>70</v>
      </c>
      <c r="C23" s="621"/>
      <c r="D23" s="621"/>
      <c r="E23" s="621"/>
      <c r="F23" s="621"/>
      <c r="G23" s="621"/>
      <c r="H23" s="621"/>
      <c r="I23" s="621"/>
      <c r="J23" s="621"/>
      <c r="K23" s="621"/>
      <c r="L23" s="621"/>
      <c r="M23" s="621"/>
      <c r="N23" s="621"/>
      <c r="O23" s="621"/>
      <c r="P23" s="621"/>
      <c r="Q23" s="621"/>
      <c r="R23" s="621"/>
      <c r="S23" s="621"/>
      <c r="T23" s="621"/>
      <c r="U23" s="621"/>
      <c r="V23" s="621"/>
      <c r="W23" s="621"/>
      <c r="X23" s="621"/>
      <c r="Y23" s="621"/>
    </row>
    <row r="24" spans="2:25" s="58" customFormat="1" ht="15" customHeight="1" x14ac:dyDescent="0.25">
      <c r="B24" s="75"/>
      <c r="C24" s="75"/>
      <c r="D24" s="75"/>
      <c r="E24" s="75"/>
      <c r="F24" s="75"/>
      <c r="G24" s="75"/>
      <c r="H24" s="75"/>
      <c r="I24" s="75"/>
      <c r="J24" s="75"/>
      <c r="K24" s="75"/>
      <c r="L24" s="75"/>
      <c r="M24" s="75"/>
      <c r="N24" s="75"/>
      <c r="O24" s="75"/>
      <c r="P24" s="75"/>
      <c r="Q24" s="75"/>
      <c r="R24" s="75"/>
      <c r="S24" s="75"/>
      <c r="T24" s="75"/>
      <c r="U24" s="75"/>
      <c r="V24" s="75"/>
      <c r="W24" s="75"/>
      <c r="X24" s="75"/>
      <c r="Y24" s="75"/>
    </row>
    <row r="25" spans="2:25" s="58" customFormat="1" ht="20.100000000000001" customHeight="1" x14ac:dyDescent="0.25">
      <c r="B25" s="71" t="s">
        <v>71</v>
      </c>
      <c r="C25" s="76"/>
      <c r="D25" s="76"/>
      <c r="E25" s="76"/>
      <c r="F25" s="76"/>
      <c r="G25" s="76"/>
      <c r="H25" s="76"/>
      <c r="I25" s="76"/>
      <c r="J25" s="72"/>
      <c r="K25" s="72"/>
      <c r="L25" s="72"/>
      <c r="M25" s="77"/>
      <c r="N25" s="77"/>
      <c r="O25" s="77"/>
      <c r="P25" s="78"/>
      <c r="Q25" s="78"/>
      <c r="R25" s="78"/>
      <c r="S25" s="78"/>
      <c r="T25" s="78"/>
      <c r="U25" s="78"/>
      <c r="V25" s="78"/>
      <c r="W25" s="78"/>
      <c r="X25" s="78"/>
      <c r="Y25" s="78"/>
    </row>
    <row r="26" spans="2:25" s="58" customFormat="1" ht="20.100000000000001" customHeight="1" x14ac:dyDescent="0.25">
      <c r="B26" s="71" t="s">
        <v>72</v>
      </c>
      <c r="C26" s="72"/>
      <c r="D26" s="73"/>
      <c r="E26" s="73"/>
      <c r="F26" s="73"/>
      <c r="G26" s="73"/>
      <c r="H26" s="73"/>
      <c r="I26" s="73"/>
      <c r="J26" s="73"/>
      <c r="K26" s="74"/>
      <c r="L26" s="74"/>
      <c r="M26" s="74"/>
      <c r="N26" s="74"/>
      <c r="O26" s="74"/>
      <c r="P26" s="74"/>
      <c r="Q26" s="74"/>
      <c r="R26" s="74"/>
      <c r="S26" s="74"/>
      <c r="T26" s="74"/>
      <c r="U26" s="74"/>
      <c r="V26" s="74"/>
      <c r="W26" s="74"/>
      <c r="X26" s="74"/>
      <c r="Y26" s="5"/>
    </row>
    <row r="27" spans="2:25" s="58" customFormat="1" ht="20.100000000000001" customHeight="1" x14ac:dyDescent="0.25">
      <c r="B27" s="71" t="s">
        <v>73</v>
      </c>
      <c r="C27" s="72"/>
      <c r="D27" s="73"/>
      <c r="E27" s="73"/>
      <c r="F27" s="73"/>
      <c r="G27" s="73"/>
      <c r="H27" s="73"/>
      <c r="I27" s="73"/>
      <c r="J27" s="73"/>
      <c r="K27" s="74"/>
      <c r="L27" s="74"/>
      <c r="M27" s="74"/>
      <c r="N27" s="74"/>
      <c r="O27" s="74"/>
      <c r="P27" s="74"/>
      <c r="Q27" s="74"/>
      <c r="R27" s="74"/>
      <c r="S27" s="74"/>
      <c r="T27" s="74"/>
      <c r="U27" s="74"/>
      <c r="V27" s="74"/>
      <c r="W27" s="74"/>
      <c r="X27" s="74"/>
      <c r="Y27" s="5"/>
    </row>
    <row r="28" spans="2:25" s="58" customFormat="1" ht="20.100000000000001" customHeight="1" x14ac:dyDescent="0.25">
      <c r="B28" s="71" t="s">
        <v>74</v>
      </c>
      <c r="C28" s="76"/>
      <c r="D28" s="76"/>
      <c r="E28" s="76"/>
      <c r="F28" s="76"/>
      <c r="G28" s="76"/>
      <c r="H28" s="76"/>
      <c r="I28" s="76"/>
      <c r="J28" s="72"/>
      <c r="K28" s="72"/>
      <c r="L28" s="72"/>
      <c r="M28" s="77"/>
      <c r="N28" s="77"/>
      <c r="O28" s="77"/>
      <c r="P28" s="78"/>
      <c r="Q28" s="78"/>
      <c r="R28" s="78"/>
      <c r="S28" s="78"/>
      <c r="T28" s="78"/>
      <c r="U28" s="78"/>
      <c r="V28" s="78"/>
      <c r="W28" s="78"/>
      <c r="X28" s="78"/>
      <c r="Y28" s="78"/>
    </row>
    <row r="29" spans="2:25" s="58" customFormat="1" ht="20.100000000000001" customHeight="1" x14ac:dyDescent="0.25">
      <c r="B29" s="71" t="s">
        <v>75</v>
      </c>
      <c r="C29" s="72"/>
      <c r="D29" s="73"/>
      <c r="E29" s="73"/>
      <c r="F29" s="73"/>
      <c r="G29" s="73"/>
      <c r="H29" s="73"/>
      <c r="I29" s="73"/>
      <c r="J29" s="73"/>
      <c r="K29" s="74"/>
      <c r="L29" s="74"/>
      <c r="M29" s="74"/>
      <c r="N29" s="74"/>
      <c r="O29" s="74"/>
      <c r="P29" s="74"/>
      <c r="Q29" s="74"/>
      <c r="R29" s="74"/>
      <c r="S29" s="74"/>
      <c r="T29" s="74"/>
      <c r="U29" s="74"/>
      <c r="V29" s="74"/>
      <c r="W29" s="74"/>
      <c r="X29" s="74"/>
      <c r="Y29" s="5"/>
    </row>
    <row r="30" spans="2:25" s="58" customFormat="1" ht="20.100000000000001" customHeight="1" x14ac:dyDescent="0.25">
      <c r="B30" s="71" t="s">
        <v>76</v>
      </c>
      <c r="C30" s="72"/>
      <c r="D30" s="73"/>
      <c r="E30" s="73"/>
      <c r="F30" s="73"/>
      <c r="G30" s="73"/>
      <c r="H30" s="73"/>
      <c r="I30" s="73"/>
      <c r="J30" s="73"/>
      <c r="K30" s="74"/>
      <c r="L30" s="74"/>
      <c r="M30" s="74"/>
      <c r="N30" s="74"/>
      <c r="O30" s="74"/>
      <c r="P30" s="74"/>
      <c r="Q30" s="74"/>
      <c r="R30" s="74"/>
      <c r="S30" s="74"/>
      <c r="T30" s="74"/>
      <c r="U30" s="74"/>
      <c r="V30" s="74"/>
      <c r="W30" s="74"/>
      <c r="X30" s="74"/>
      <c r="Y30" s="5"/>
    </row>
  </sheetData>
  <mergeCells count="8">
    <mergeCell ref="B1:P2"/>
    <mergeCell ref="B23:Y23"/>
    <mergeCell ref="F10:F11"/>
    <mergeCell ref="C10:E11"/>
    <mergeCell ref="C21:E21"/>
    <mergeCell ref="I10:K10"/>
    <mergeCell ref="M10:O10"/>
    <mergeCell ref="C4:M4"/>
  </mergeCells>
  <conditionalFormatting sqref="E7 Q7:Y7">
    <cfRule type="cellIs" dxfId="1" priority="2" stopIfTrue="1" operator="equal">
      <formula>0</formula>
    </cfRule>
  </conditionalFormatting>
  <conditionalFormatting sqref="F12:F18">
    <cfRule type="cellIs" dxfId="0" priority="1" stopIfTrue="1" operator="equal">
      <formula>0</formula>
    </cfRule>
  </conditionalFormatting>
  <printOptions horizontalCentered="1"/>
  <pageMargins left="0.51181102362204722" right="0.51181102362204722" top="0.78740157480314965" bottom="0.78740157480314965" header="0.31496062992125984" footer="0.39370078740157483"/>
  <pageSetup paperSize="9" scale="83" orientation="landscape" r:id="rId1"/>
  <headerFooter>
    <oddHeader>&amp;L&amp;G</oddHeader>
    <oddFooter>&amp;L&amp;"Arial Narrow,Normal"&amp;10&amp;A
&amp;F&amp;R&amp;"Arial Narrow,Normal"&amp;10&amp;P de &amp;N</oddFooter>
  </headerFooter>
  <colBreaks count="1" manualBreakCount="1">
    <brk id="17" max="1048575" man="1"/>
  </colBreaks>
  <drawing r:id="rId2"/>
  <legacyDrawingHF r:id="rId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5DA159-EAAC-468D-99CF-5506057FEBC8}">
  <dimension ref="B1:U27"/>
  <sheetViews>
    <sheetView showGridLines="0" showZeros="0" view="pageBreakPreview" zoomScaleNormal="100" zoomScaleSheetLayoutView="100" workbookViewId="0">
      <selection activeCell="J22" sqref="J22"/>
    </sheetView>
  </sheetViews>
  <sheetFormatPr defaultColWidth="9.140625" defaultRowHeight="13.5" x14ac:dyDescent="0.25"/>
  <cols>
    <col min="1" max="1" width="1.7109375" style="34" customWidth="1"/>
    <col min="2" max="2" width="9.140625" style="34" customWidth="1"/>
    <col min="3" max="3" width="11" style="34" customWidth="1"/>
    <col min="4" max="4" width="9.7109375" style="34" bestFit="1" customWidth="1"/>
    <col min="5" max="14" width="10.7109375" style="34" customWidth="1"/>
    <col min="15" max="15" width="10.7109375" style="36" customWidth="1"/>
    <col min="16" max="16" width="1.7109375" style="34" customWidth="1"/>
    <col min="17" max="17" width="9.140625" style="34" customWidth="1"/>
    <col min="18" max="16384" width="9.140625" style="34"/>
  </cols>
  <sheetData>
    <row r="1" spans="2:21" s="25" customFormat="1" ht="20.100000000000001" customHeight="1" x14ac:dyDescent="0.25">
      <c r="B1" s="466"/>
      <c r="C1" s="466"/>
      <c r="D1" s="466"/>
      <c r="E1" s="466"/>
      <c r="F1" s="466"/>
      <c r="G1" s="466"/>
      <c r="H1" s="466"/>
      <c r="I1" s="466"/>
      <c r="J1" s="466"/>
      <c r="K1" s="466"/>
      <c r="L1" s="466"/>
      <c r="M1" s="466"/>
      <c r="N1" s="466"/>
      <c r="O1" s="466"/>
      <c r="P1" s="466"/>
    </row>
    <row r="2" spans="2:21" s="25" customFormat="1" ht="20.100000000000001" customHeight="1" x14ac:dyDescent="0.25">
      <c r="B2" s="466"/>
      <c r="C2" s="466"/>
      <c r="D2" s="466"/>
      <c r="E2" s="466"/>
      <c r="F2" s="466"/>
      <c r="G2" s="466"/>
      <c r="H2" s="466"/>
      <c r="I2" s="466"/>
      <c r="J2" s="466"/>
      <c r="K2" s="466"/>
      <c r="L2" s="466"/>
      <c r="M2" s="466"/>
      <c r="N2" s="466"/>
      <c r="O2" s="466"/>
      <c r="P2" s="466"/>
    </row>
    <row r="3" spans="2:21" s="25" customFormat="1" ht="20.100000000000001" customHeight="1" x14ac:dyDescent="0.25"/>
    <row r="4" spans="2:21" s="5" customFormat="1" ht="20.100000000000001" customHeight="1" x14ac:dyDescent="0.25">
      <c r="B4" s="1"/>
      <c r="C4" s="2"/>
      <c r="E4" s="2"/>
      <c r="F4" s="2"/>
      <c r="G4" s="2"/>
      <c r="H4" s="2"/>
      <c r="I4" s="2"/>
      <c r="J4" s="2"/>
      <c r="K4" s="2"/>
      <c r="L4" s="2"/>
      <c r="N4" s="3"/>
      <c r="O4" s="4"/>
      <c r="R4" s="11"/>
      <c r="S4" s="11"/>
      <c r="T4" s="12"/>
      <c r="U4" s="12"/>
    </row>
    <row r="5" spans="2:21" s="5" customFormat="1" ht="20.100000000000001" customHeight="1" x14ac:dyDescent="0.25">
      <c r="B5" s="1"/>
      <c r="C5" s="2"/>
      <c r="N5" s="3"/>
      <c r="O5" s="4"/>
    </row>
    <row r="6" spans="2:21" s="5" customFormat="1" ht="20.100000000000001" customHeight="1" x14ac:dyDescent="0.25"/>
    <row r="7" spans="2:21" s="5" customFormat="1" ht="20.100000000000001" customHeight="1" x14ac:dyDescent="0.25">
      <c r="B7" s="1"/>
      <c r="C7" s="13"/>
      <c r="N7" s="3"/>
      <c r="O7" s="22"/>
    </row>
    <row r="8" spans="2:21" s="23" customFormat="1" ht="20.100000000000001" customHeight="1" x14ac:dyDescent="0.25">
      <c r="B8" s="18"/>
      <c r="C8" s="19"/>
      <c r="D8" s="8"/>
      <c r="E8" s="8"/>
      <c r="F8" s="8"/>
      <c r="G8" s="9"/>
      <c r="H8" s="9"/>
      <c r="I8" s="9"/>
      <c r="J8" s="9"/>
      <c r="K8" s="8"/>
      <c r="M8" s="9"/>
      <c r="N8" s="9"/>
    </row>
    <row r="9" spans="2:21" ht="20.100000000000001" customHeight="1" x14ac:dyDescent="0.25">
      <c r="B9" s="52"/>
      <c r="O9" s="35"/>
    </row>
    <row r="10" spans="2:21" ht="20.100000000000001" customHeight="1" x14ac:dyDescent="0.25">
      <c r="B10" s="52"/>
      <c r="O10" s="35"/>
    </row>
    <row r="11" spans="2:21" ht="20.100000000000001" customHeight="1" x14ac:dyDescent="0.25">
      <c r="B11" s="52"/>
      <c r="C11" s="52"/>
      <c r="D11" s="55"/>
      <c r="E11" s="54"/>
      <c r="F11" s="52"/>
      <c r="G11" s="52"/>
      <c r="H11" s="52"/>
      <c r="I11" s="52"/>
      <c r="J11" s="52"/>
      <c r="K11" s="52"/>
      <c r="L11" s="55"/>
      <c r="M11" s="54"/>
      <c r="N11" s="52"/>
      <c r="O11" s="35"/>
    </row>
    <row r="12" spans="2:21" ht="20.100000000000001" customHeight="1" x14ac:dyDescent="0.25">
      <c r="B12" s="52"/>
      <c r="O12" s="35"/>
    </row>
    <row r="13" spans="2:21" ht="20.100000000000001" customHeight="1" x14ac:dyDescent="0.25">
      <c r="B13" s="52"/>
      <c r="O13" s="35"/>
    </row>
    <row r="14" spans="2:21" ht="20.100000000000001" customHeight="1" x14ac:dyDescent="0.25">
      <c r="B14" s="52"/>
      <c r="C14" s="484" t="s">
        <v>4883</v>
      </c>
      <c r="D14" s="484"/>
      <c r="E14" s="484"/>
      <c r="F14" s="484"/>
      <c r="G14" s="484"/>
      <c r="H14" s="484"/>
      <c r="I14" s="484"/>
      <c r="J14" s="484"/>
      <c r="K14" s="484"/>
      <c r="L14" s="484"/>
      <c r="M14" s="484"/>
      <c r="N14" s="484"/>
      <c r="O14" s="35"/>
    </row>
    <row r="15" spans="2:21" ht="20.100000000000001" customHeight="1" x14ac:dyDescent="0.25">
      <c r="B15" s="52"/>
      <c r="C15" s="484"/>
      <c r="D15" s="484"/>
      <c r="E15" s="484"/>
      <c r="F15" s="484"/>
      <c r="G15" s="484"/>
      <c r="H15" s="484"/>
      <c r="I15" s="484"/>
      <c r="J15" s="484"/>
      <c r="K15" s="484"/>
      <c r="L15" s="484"/>
      <c r="M15" s="484"/>
      <c r="N15" s="484"/>
      <c r="O15" s="35"/>
    </row>
    <row r="16" spans="2:21" s="23" customFormat="1" ht="20.100000000000001" customHeight="1" x14ac:dyDescent="0.25">
      <c r="B16" s="18"/>
    </row>
    <row r="17" spans="2:15" ht="20.100000000000001" customHeight="1" x14ac:dyDescent="0.25">
      <c r="B17" s="52"/>
      <c r="O17" s="35"/>
    </row>
    <row r="18" spans="2:15" ht="20.100000000000001" customHeight="1" x14ac:dyDescent="0.25">
      <c r="B18" s="52"/>
      <c r="C18" s="52"/>
      <c r="D18" s="55"/>
      <c r="E18" s="54"/>
      <c r="F18" s="52"/>
      <c r="G18" s="52"/>
      <c r="H18" s="52"/>
      <c r="I18" s="52"/>
      <c r="J18" s="52"/>
      <c r="K18" s="52"/>
      <c r="L18" s="55"/>
      <c r="M18" s="54"/>
      <c r="N18" s="52"/>
      <c r="O18" s="35"/>
    </row>
    <row r="19" spans="2:15" ht="20.100000000000001" customHeight="1" x14ac:dyDescent="0.25">
      <c r="B19" s="52"/>
      <c r="C19" s="52"/>
      <c r="D19" s="55"/>
      <c r="E19" s="54"/>
      <c r="F19" s="52"/>
      <c r="G19" s="52"/>
      <c r="H19" s="52"/>
      <c r="I19" s="52"/>
      <c r="J19" s="52"/>
      <c r="K19" s="52"/>
      <c r="L19" s="55"/>
      <c r="M19" s="54"/>
      <c r="N19" s="52"/>
      <c r="O19" s="35"/>
    </row>
    <row r="20" spans="2:15" ht="20.100000000000001" customHeight="1" x14ac:dyDescent="0.25">
      <c r="B20" s="52"/>
      <c r="C20" s="52"/>
      <c r="D20" s="55"/>
      <c r="E20" s="54"/>
      <c r="F20" s="52"/>
      <c r="G20" s="52"/>
      <c r="H20" s="52"/>
      <c r="I20" s="52"/>
      <c r="J20" s="52"/>
      <c r="K20" s="52"/>
      <c r="L20" s="55"/>
      <c r="M20" s="54"/>
      <c r="N20" s="52"/>
      <c r="O20" s="35"/>
    </row>
    <row r="21" spans="2:15" ht="20.100000000000001" customHeight="1" x14ac:dyDescent="0.25">
      <c r="B21" s="52"/>
      <c r="C21" s="52"/>
      <c r="D21" s="55"/>
      <c r="E21" s="54"/>
      <c r="F21" s="52"/>
      <c r="G21" s="52"/>
      <c r="H21" s="52"/>
      <c r="I21" s="52"/>
      <c r="J21" s="52"/>
      <c r="K21" s="52"/>
      <c r="L21" s="55"/>
      <c r="M21" s="54"/>
      <c r="N21" s="52"/>
      <c r="O21" s="35"/>
    </row>
    <row r="22" spans="2:15" ht="20.100000000000001" customHeight="1" x14ac:dyDescent="0.25">
      <c r="B22" s="52"/>
      <c r="C22" s="52"/>
      <c r="D22" s="55"/>
      <c r="E22" s="54"/>
      <c r="F22" s="52"/>
      <c r="G22" s="52"/>
      <c r="H22" s="52"/>
      <c r="I22" s="52"/>
      <c r="J22" s="52"/>
      <c r="K22" s="52"/>
      <c r="L22" s="55"/>
      <c r="M22" s="54"/>
      <c r="N22" s="52"/>
      <c r="O22" s="35"/>
    </row>
    <row r="23" spans="2:15" ht="20.100000000000001" customHeight="1" x14ac:dyDescent="0.25">
      <c r="B23" s="52"/>
      <c r="C23" s="51"/>
      <c r="D23" s="56"/>
      <c r="E23" s="57"/>
      <c r="F23" s="51"/>
      <c r="G23" s="52"/>
      <c r="H23" s="52"/>
      <c r="I23" s="52"/>
      <c r="J23" s="52"/>
      <c r="K23" s="51"/>
      <c r="L23" s="56"/>
      <c r="M23" s="57"/>
      <c r="N23" s="51"/>
      <c r="O23" s="35"/>
    </row>
    <row r="24" spans="2:15" s="23" customFormat="1" ht="20.100000000000001" customHeight="1" x14ac:dyDescent="0.25">
      <c r="B24" s="18"/>
      <c r="C24" s="19"/>
      <c r="D24" s="8"/>
      <c r="E24" s="8"/>
      <c r="F24" s="8"/>
      <c r="G24" s="9"/>
      <c r="H24" s="9"/>
      <c r="I24" s="9"/>
      <c r="J24" s="9"/>
      <c r="K24" s="8"/>
      <c r="M24" s="9"/>
      <c r="N24" s="9"/>
    </row>
    <row r="25" spans="2:15" ht="20.100000000000001" customHeight="1" x14ac:dyDescent="0.25">
      <c r="B25" s="52"/>
      <c r="C25" s="53"/>
      <c r="D25" s="52"/>
      <c r="E25" s="52"/>
      <c r="F25" s="52"/>
      <c r="G25" s="52"/>
      <c r="H25" s="52"/>
      <c r="I25" s="52"/>
      <c r="J25" s="52"/>
      <c r="K25" s="46"/>
      <c r="L25" s="52"/>
      <c r="M25" s="52"/>
      <c r="N25" s="52"/>
      <c r="O25" s="35"/>
    </row>
    <row r="26" spans="2:15" ht="20.100000000000001" customHeight="1" x14ac:dyDescent="0.25">
      <c r="B26" s="52"/>
      <c r="C26" s="52"/>
      <c r="D26" s="55"/>
      <c r="E26" s="54"/>
      <c r="F26" s="52"/>
      <c r="G26" s="52"/>
      <c r="H26" s="52"/>
      <c r="I26" s="52"/>
      <c r="J26" s="52"/>
      <c r="K26" s="52"/>
      <c r="L26" s="55"/>
      <c r="M26" s="54"/>
      <c r="N26" s="52"/>
      <c r="O26" s="35"/>
    </row>
    <row r="27" spans="2:15" ht="20.100000000000001" customHeight="1" x14ac:dyDescent="0.25">
      <c r="B27" s="52"/>
      <c r="C27" s="51"/>
      <c r="D27" s="56"/>
      <c r="E27" s="57"/>
      <c r="F27" s="51"/>
      <c r="G27" s="52"/>
      <c r="H27" s="52"/>
      <c r="I27" s="52"/>
      <c r="J27" s="52"/>
      <c r="K27" s="51"/>
      <c r="L27" s="56"/>
      <c r="M27" s="57"/>
      <c r="N27" s="51"/>
      <c r="O27" s="35"/>
    </row>
  </sheetData>
  <mergeCells count="2">
    <mergeCell ref="B1:P2"/>
    <mergeCell ref="C14:N15"/>
  </mergeCells>
  <printOptions horizontalCentered="1"/>
  <pageMargins left="0.51181102362204722" right="0.51181102362204722" top="0.78740157480314965" bottom="0.78740157480314965" header="0.31496062992125984" footer="0.39370078740157483"/>
  <pageSetup paperSize="9" scale="89" orientation="landscape" r:id="rId1"/>
  <headerFooter>
    <oddHeader>&amp;L&amp;G</oddHeader>
    <oddFooter xml:space="preserve">&amp;L&amp;"Arial Narrow,Normal"&amp;10&amp;A
&amp;F&amp;R&amp;"Arial Narrow,Normal"&amp;10 190 de 191
</oddFooter>
  </headerFooter>
  <colBreaks count="1" manualBreakCount="1">
    <brk id="17" max="1048575" man="1"/>
  </colBreaks>
  <legacyDrawingHF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DEAE60-73A3-49A5-915F-C61EC547BED0}">
  <dimension ref="B1:AC72"/>
  <sheetViews>
    <sheetView showGridLines="0" showZeros="0" view="pageBreakPreview" zoomScaleNormal="100" zoomScaleSheetLayoutView="100" workbookViewId="0">
      <selection activeCell="P31" sqref="P31"/>
    </sheetView>
  </sheetViews>
  <sheetFormatPr defaultColWidth="0" defaultRowHeight="0" customHeight="1" zeroHeight="1" x14ac:dyDescent="0.25"/>
  <cols>
    <col min="1" max="1" width="0.85546875" style="39" customWidth="1"/>
    <col min="2" max="2" width="9.85546875" style="39" customWidth="1"/>
    <col min="3" max="3" width="40.140625" style="39" customWidth="1"/>
    <col min="4" max="4" width="10.5703125" style="371" customWidth="1"/>
    <col min="5" max="5" width="10.7109375" style="39" customWidth="1"/>
    <col min="6" max="7" width="13.140625" style="39" customWidth="1"/>
    <col min="8" max="8" width="10.7109375" style="39" customWidth="1"/>
    <col min="9" max="9" width="12" style="39" customWidth="1"/>
    <col min="10" max="10" width="12.42578125" style="39" customWidth="1"/>
    <col min="11" max="11" width="10.7109375" style="39" customWidth="1"/>
    <col min="12" max="12" width="11.5703125" style="39" bestFit="1" customWidth="1"/>
    <col min="13" max="13" width="11.42578125" style="39" customWidth="1"/>
    <col min="14" max="14" width="10.7109375" style="39" customWidth="1"/>
    <col min="15" max="15" width="11.28515625" style="39" customWidth="1"/>
    <col min="16" max="17" width="12.5703125" style="39" customWidth="1"/>
    <col min="18" max="18" width="0.85546875" style="39" customWidth="1"/>
    <col min="19" max="256" width="9.140625" style="39" customWidth="1"/>
    <col min="257" max="257" width="0.85546875" style="39" customWidth="1"/>
    <col min="258" max="258" width="9.85546875" style="39" customWidth="1"/>
    <col min="259" max="259" width="40.140625" style="39" customWidth="1"/>
    <col min="260" max="260" width="10.5703125" style="39" customWidth="1"/>
    <col min="261" max="261" width="10.7109375" style="39" customWidth="1"/>
    <col min="262" max="263" width="13.140625" style="39" customWidth="1"/>
    <col min="264" max="264" width="10.7109375" style="39" customWidth="1"/>
    <col min="265" max="265" width="12" style="39" customWidth="1"/>
    <col min="266" max="266" width="12.42578125" style="39" customWidth="1"/>
    <col min="267" max="267" width="10.7109375" style="39" customWidth="1"/>
    <col min="268" max="268" width="11.28515625" style="39" bestFit="1" customWidth="1"/>
    <col min="269" max="269" width="11.42578125" style="39" customWidth="1"/>
    <col min="270" max="270" width="10.7109375" style="39" customWidth="1"/>
    <col min="271" max="271" width="11.28515625" style="39" customWidth="1"/>
    <col min="272" max="273" width="12.5703125" style="39" customWidth="1"/>
    <col min="274" max="274" width="0.85546875" style="39" customWidth="1"/>
    <col min="275" max="512" width="0" style="39" hidden="1"/>
    <col min="513" max="513" width="0.85546875" style="39" customWidth="1"/>
    <col min="514" max="514" width="9.85546875" style="39" customWidth="1"/>
    <col min="515" max="515" width="40.140625" style="39" customWidth="1"/>
    <col min="516" max="516" width="10.5703125" style="39" customWidth="1"/>
    <col min="517" max="517" width="10.7109375" style="39" customWidth="1"/>
    <col min="518" max="519" width="13.140625" style="39" customWidth="1"/>
    <col min="520" max="520" width="10.7109375" style="39" customWidth="1"/>
    <col min="521" max="521" width="12" style="39" customWidth="1"/>
    <col min="522" max="522" width="12.42578125" style="39" customWidth="1"/>
    <col min="523" max="523" width="10.7109375" style="39" customWidth="1"/>
    <col min="524" max="524" width="11.28515625" style="39" bestFit="1" customWidth="1"/>
    <col min="525" max="525" width="11.42578125" style="39" customWidth="1"/>
    <col min="526" max="526" width="10.7109375" style="39" customWidth="1"/>
    <col min="527" max="527" width="11.28515625" style="39" customWidth="1"/>
    <col min="528" max="529" width="12.5703125" style="39" customWidth="1"/>
    <col min="530" max="530" width="0.85546875" style="39" customWidth="1"/>
    <col min="531" max="768" width="0" style="39" hidden="1"/>
    <col min="769" max="769" width="0.85546875" style="39" customWidth="1"/>
    <col min="770" max="770" width="9.85546875" style="39" customWidth="1"/>
    <col min="771" max="771" width="40.140625" style="39" customWidth="1"/>
    <col min="772" max="772" width="10.5703125" style="39" customWidth="1"/>
    <col min="773" max="773" width="10.7109375" style="39" customWidth="1"/>
    <col min="774" max="775" width="13.140625" style="39" customWidth="1"/>
    <col min="776" max="776" width="10.7109375" style="39" customWidth="1"/>
    <col min="777" max="777" width="12" style="39" customWidth="1"/>
    <col min="778" max="778" width="12.42578125" style="39" customWidth="1"/>
    <col min="779" max="779" width="10.7109375" style="39" customWidth="1"/>
    <col min="780" max="780" width="11.28515625" style="39" bestFit="1" customWidth="1"/>
    <col min="781" max="781" width="11.42578125" style="39" customWidth="1"/>
    <col min="782" max="782" width="10.7109375" style="39" customWidth="1"/>
    <col min="783" max="783" width="11.28515625" style="39" customWidth="1"/>
    <col min="784" max="785" width="12.5703125" style="39" customWidth="1"/>
    <col min="786" max="786" width="0.85546875" style="39" customWidth="1"/>
    <col min="787" max="1024" width="0" style="39" hidden="1"/>
    <col min="1025" max="1025" width="0.85546875" style="39" customWidth="1"/>
    <col min="1026" max="1026" width="9.85546875" style="39" customWidth="1"/>
    <col min="1027" max="1027" width="40.140625" style="39" customWidth="1"/>
    <col min="1028" max="1028" width="10.5703125" style="39" customWidth="1"/>
    <col min="1029" max="1029" width="10.7109375" style="39" customWidth="1"/>
    <col min="1030" max="1031" width="13.140625" style="39" customWidth="1"/>
    <col min="1032" max="1032" width="10.7109375" style="39" customWidth="1"/>
    <col min="1033" max="1033" width="12" style="39" customWidth="1"/>
    <col min="1034" max="1034" width="12.42578125" style="39" customWidth="1"/>
    <col min="1035" max="1035" width="10.7109375" style="39" customWidth="1"/>
    <col min="1036" max="1036" width="11.28515625" style="39" bestFit="1" customWidth="1"/>
    <col min="1037" max="1037" width="11.42578125" style="39" customWidth="1"/>
    <col min="1038" max="1038" width="10.7109375" style="39" customWidth="1"/>
    <col min="1039" max="1039" width="11.28515625" style="39" customWidth="1"/>
    <col min="1040" max="1041" width="12.5703125" style="39" customWidth="1"/>
    <col min="1042" max="1042" width="0.85546875" style="39" customWidth="1"/>
    <col min="1043" max="1280" width="0" style="39" hidden="1"/>
    <col min="1281" max="1281" width="0.85546875" style="39" customWidth="1"/>
    <col min="1282" max="1282" width="9.85546875" style="39" customWidth="1"/>
    <col min="1283" max="1283" width="40.140625" style="39" customWidth="1"/>
    <col min="1284" max="1284" width="10.5703125" style="39" customWidth="1"/>
    <col min="1285" max="1285" width="10.7109375" style="39" customWidth="1"/>
    <col min="1286" max="1287" width="13.140625" style="39" customWidth="1"/>
    <col min="1288" max="1288" width="10.7109375" style="39" customWidth="1"/>
    <col min="1289" max="1289" width="12" style="39" customWidth="1"/>
    <col min="1290" max="1290" width="12.42578125" style="39" customWidth="1"/>
    <col min="1291" max="1291" width="10.7109375" style="39" customWidth="1"/>
    <col min="1292" max="1292" width="11.28515625" style="39" bestFit="1" customWidth="1"/>
    <col min="1293" max="1293" width="11.42578125" style="39" customWidth="1"/>
    <col min="1294" max="1294" width="10.7109375" style="39" customWidth="1"/>
    <col min="1295" max="1295" width="11.28515625" style="39" customWidth="1"/>
    <col min="1296" max="1297" width="12.5703125" style="39" customWidth="1"/>
    <col min="1298" max="1298" width="0.85546875" style="39" customWidth="1"/>
    <col min="1299" max="1536" width="0" style="39" hidden="1"/>
    <col min="1537" max="1537" width="0.85546875" style="39" customWidth="1"/>
    <col min="1538" max="1538" width="9.85546875" style="39" customWidth="1"/>
    <col min="1539" max="1539" width="40.140625" style="39" customWidth="1"/>
    <col min="1540" max="1540" width="10.5703125" style="39" customWidth="1"/>
    <col min="1541" max="1541" width="10.7109375" style="39" customWidth="1"/>
    <col min="1542" max="1543" width="13.140625" style="39" customWidth="1"/>
    <col min="1544" max="1544" width="10.7109375" style="39" customWidth="1"/>
    <col min="1545" max="1545" width="12" style="39" customWidth="1"/>
    <col min="1546" max="1546" width="12.42578125" style="39" customWidth="1"/>
    <col min="1547" max="1547" width="10.7109375" style="39" customWidth="1"/>
    <col min="1548" max="1548" width="11.28515625" style="39" bestFit="1" customWidth="1"/>
    <col min="1549" max="1549" width="11.42578125" style="39" customWidth="1"/>
    <col min="1550" max="1550" width="10.7109375" style="39" customWidth="1"/>
    <col min="1551" max="1551" width="11.28515625" style="39" customWidth="1"/>
    <col min="1552" max="1553" width="12.5703125" style="39" customWidth="1"/>
    <col min="1554" max="1554" width="0.85546875" style="39" customWidth="1"/>
    <col min="1555" max="1792" width="0" style="39" hidden="1"/>
    <col min="1793" max="1793" width="0.85546875" style="39" customWidth="1"/>
    <col min="1794" max="1794" width="9.85546875" style="39" customWidth="1"/>
    <col min="1795" max="1795" width="40.140625" style="39" customWidth="1"/>
    <col min="1796" max="1796" width="10.5703125" style="39" customWidth="1"/>
    <col min="1797" max="1797" width="10.7109375" style="39" customWidth="1"/>
    <col min="1798" max="1799" width="13.140625" style="39" customWidth="1"/>
    <col min="1800" max="1800" width="10.7109375" style="39" customWidth="1"/>
    <col min="1801" max="1801" width="12" style="39" customWidth="1"/>
    <col min="1802" max="1802" width="12.42578125" style="39" customWidth="1"/>
    <col min="1803" max="1803" width="10.7109375" style="39" customWidth="1"/>
    <col min="1804" max="1804" width="11.28515625" style="39" bestFit="1" customWidth="1"/>
    <col min="1805" max="1805" width="11.42578125" style="39" customWidth="1"/>
    <col min="1806" max="1806" width="10.7109375" style="39" customWidth="1"/>
    <col min="1807" max="1807" width="11.28515625" style="39" customWidth="1"/>
    <col min="1808" max="1809" width="12.5703125" style="39" customWidth="1"/>
    <col min="1810" max="1810" width="0.85546875" style="39" customWidth="1"/>
    <col min="1811" max="2048" width="0" style="39" hidden="1"/>
    <col min="2049" max="2049" width="0.85546875" style="39" customWidth="1"/>
    <col min="2050" max="2050" width="9.85546875" style="39" customWidth="1"/>
    <col min="2051" max="2051" width="40.140625" style="39" customWidth="1"/>
    <col min="2052" max="2052" width="10.5703125" style="39" customWidth="1"/>
    <col min="2053" max="2053" width="10.7109375" style="39" customWidth="1"/>
    <col min="2054" max="2055" width="13.140625" style="39" customWidth="1"/>
    <col min="2056" max="2056" width="10.7109375" style="39" customWidth="1"/>
    <col min="2057" max="2057" width="12" style="39" customWidth="1"/>
    <col min="2058" max="2058" width="12.42578125" style="39" customWidth="1"/>
    <col min="2059" max="2059" width="10.7109375" style="39" customWidth="1"/>
    <col min="2060" max="2060" width="11.28515625" style="39" bestFit="1" customWidth="1"/>
    <col min="2061" max="2061" width="11.42578125" style="39" customWidth="1"/>
    <col min="2062" max="2062" width="10.7109375" style="39" customWidth="1"/>
    <col min="2063" max="2063" width="11.28515625" style="39" customWidth="1"/>
    <col min="2064" max="2065" width="12.5703125" style="39" customWidth="1"/>
    <col min="2066" max="2066" width="0.85546875" style="39" customWidth="1"/>
    <col min="2067" max="2304" width="0" style="39" hidden="1"/>
    <col min="2305" max="2305" width="0.85546875" style="39" customWidth="1"/>
    <col min="2306" max="2306" width="9.85546875" style="39" customWidth="1"/>
    <col min="2307" max="2307" width="40.140625" style="39" customWidth="1"/>
    <col min="2308" max="2308" width="10.5703125" style="39" customWidth="1"/>
    <col min="2309" max="2309" width="10.7109375" style="39" customWidth="1"/>
    <col min="2310" max="2311" width="13.140625" style="39" customWidth="1"/>
    <col min="2312" max="2312" width="10.7109375" style="39" customWidth="1"/>
    <col min="2313" max="2313" width="12" style="39" customWidth="1"/>
    <col min="2314" max="2314" width="12.42578125" style="39" customWidth="1"/>
    <col min="2315" max="2315" width="10.7109375" style="39" customWidth="1"/>
    <col min="2316" max="2316" width="11.28515625" style="39" bestFit="1" customWidth="1"/>
    <col min="2317" max="2317" width="11.42578125" style="39" customWidth="1"/>
    <col min="2318" max="2318" width="10.7109375" style="39" customWidth="1"/>
    <col min="2319" max="2319" width="11.28515625" style="39" customWidth="1"/>
    <col min="2320" max="2321" width="12.5703125" style="39" customWidth="1"/>
    <col min="2322" max="2322" width="0.85546875" style="39" customWidth="1"/>
    <col min="2323" max="2560" width="0" style="39" hidden="1"/>
    <col min="2561" max="2561" width="0.85546875" style="39" customWidth="1"/>
    <col min="2562" max="2562" width="9.85546875" style="39" customWidth="1"/>
    <col min="2563" max="2563" width="40.140625" style="39" customWidth="1"/>
    <col min="2564" max="2564" width="10.5703125" style="39" customWidth="1"/>
    <col min="2565" max="2565" width="10.7109375" style="39" customWidth="1"/>
    <col min="2566" max="2567" width="13.140625" style="39" customWidth="1"/>
    <col min="2568" max="2568" width="10.7109375" style="39" customWidth="1"/>
    <col min="2569" max="2569" width="12" style="39" customWidth="1"/>
    <col min="2570" max="2570" width="12.42578125" style="39" customWidth="1"/>
    <col min="2571" max="2571" width="10.7109375" style="39" customWidth="1"/>
    <col min="2572" max="2572" width="11.28515625" style="39" bestFit="1" customWidth="1"/>
    <col min="2573" max="2573" width="11.42578125" style="39" customWidth="1"/>
    <col min="2574" max="2574" width="10.7109375" style="39" customWidth="1"/>
    <col min="2575" max="2575" width="11.28515625" style="39" customWidth="1"/>
    <col min="2576" max="2577" width="12.5703125" style="39" customWidth="1"/>
    <col min="2578" max="2578" width="0.85546875" style="39" customWidth="1"/>
    <col min="2579" max="2816" width="0" style="39" hidden="1"/>
    <col min="2817" max="2817" width="0.85546875" style="39" customWidth="1"/>
    <col min="2818" max="2818" width="9.85546875" style="39" customWidth="1"/>
    <col min="2819" max="2819" width="40.140625" style="39" customWidth="1"/>
    <col min="2820" max="2820" width="10.5703125" style="39" customWidth="1"/>
    <col min="2821" max="2821" width="10.7109375" style="39" customWidth="1"/>
    <col min="2822" max="2823" width="13.140625" style="39" customWidth="1"/>
    <col min="2824" max="2824" width="10.7109375" style="39" customWidth="1"/>
    <col min="2825" max="2825" width="12" style="39" customWidth="1"/>
    <col min="2826" max="2826" width="12.42578125" style="39" customWidth="1"/>
    <col min="2827" max="2827" width="10.7109375" style="39" customWidth="1"/>
    <col min="2828" max="2828" width="11.28515625" style="39" bestFit="1" customWidth="1"/>
    <col min="2829" max="2829" width="11.42578125" style="39" customWidth="1"/>
    <col min="2830" max="2830" width="10.7109375" style="39" customWidth="1"/>
    <col min="2831" max="2831" width="11.28515625" style="39" customWidth="1"/>
    <col min="2832" max="2833" width="12.5703125" style="39" customWidth="1"/>
    <col min="2834" max="2834" width="0.85546875" style="39" customWidth="1"/>
    <col min="2835" max="3072" width="0" style="39" hidden="1"/>
    <col min="3073" max="3073" width="0.85546875" style="39" customWidth="1"/>
    <col min="3074" max="3074" width="9.85546875" style="39" customWidth="1"/>
    <col min="3075" max="3075" width="40.140625" style="39" customWidth="1"/>
    <col min="3076" max="3076" width="10.5703125" style="39" customWidth="1"/>
    <col min="3077" max="3077" width="10.7109375" style="39" customWidth="1"/>
    <col min="3078" max="3079" width="13.140625" style="39" customWidth="1"/>
    <col min="3080" max="3080" width="10.7109375" style="39" customWidth="1"/>
    <col min="3081" max="3081" width="12" style="39" customWidth="1"/>
    <col min="3082" max="3082" width="12.42578125" style="39" customWidth="1"/>
    <col min="3083" max="3083" width="10.7109375" style="39" customWidth="1"/>
    <col min="3084" max="3084" width="11.28515625" style="39" bestFit="1" customWidth="1"/>
    <col min="3085" max="3085" width="11.42578125" style="39" customWidth="1"/>
    <col min="3086" max="3086" width="10.7109375" style="39" customWidth="1"/>
    <col min="3087" max="3087" width="11.28515625" style="39" customWidth="1"/>
    <col min="3088" max="3089" width="12.5703125" style="39" customWidth="1"/>
    <col min="3090" max="3090" width="0.85546875" style="39" customWidth="1"/>
    <col min="3091" max="3328" width="0" style="39" hidden="1"/>
    <col min="3329" max="3329" width="0.85546875" style="39" customWidth="1"/>
    <col min="3330" max="3330" width="9.85546875" style="39" customWidth="1"/>
    <col min="3331" max="3331" width="40.140625" style="39" customWidth="1"/>
    <col min="3332" max="3332" width="10.5703125" style="39" customWidth="1"/>
    <col min="3333" max="3333" width="10.7109375" style="39" customWidth="1"/>
    <col min="3334" max="3335" width="13.140625" style="39" customWidth="1"/>
    <col min="3336" max="3336" width="10.7109375" style="39" customWidth="1"/>
    <col min="3337" max="3337" width="12" style="39" customWidth="1"/>
    <col min="3338" max="3338" width="12.42578125" style="39" customWidth="1"/>
    <col min="3339" max="3339" width="10.7109375" style="39" customWidth="1"/>
    <col min="3340" max="3340" width="11.28515625" style="39" bestFit="1" customWidth="1"/>
    <col min="3341" max="3341" width="11.42578125" style="39" customWidth="1"/>
    <col min="3342" max="3342" width="10.7109375" style="39" customWidth="1"/>
    <col min="3343" max="3343" width="11.28515625" style="39" customWidth="1"/>
    <col min="3344" max="3345" width="12.5703125" style="39" customWidth="1"/>
    <col min="3346" max="3346" width="0.85546875" style="39" customWidth="1"/>
    <col min="3347" max="3584" width="0" style="39" hidden="1"/>
    <col min="3585" max="3585" width="0.85546875" style="39" customWidth="1"/>
    <col min="3586" max="3586" width="9.85546875" style="39" customWidth="1"/>
    <col min="3587" max="3587" width="40.140625" style="39" customWidth="1"/>
    <col min="3588" max="3588" width="10.5703125" style="39" customWidth="1"/>
    <col min="3589" max="3589" width="10.7109375" style="39" customWidth="1"/>
    <col min="3590" max="3591" width="13.140625" style="39" customWidth="1"/>
    <col min="3592" max="3592" width="10.7109375" style="39" customWidth="1"/>
    <col min="3593" max="3593" width="12" style="39" customWidth="1"/>
    <col min="3594" max="3594" width="12.42578125" style="39" customWidth="1"/>
    <col min="3595" max="3595" width="10.7109375" style="39" customWidth="1"/>
    <col min="3596" max="3596" width="11.28515625" style="39" bestFit="1" customWidth="1"/>
    <col min="3597" max="3597" width="11.42578125" style="39" customWidth="1"/>
    <col min="3598" max="3598" width="10.7109375" style="39" customWidth="1"/>
    <col min="3599" max="3599" width="11.28515625" style="39" customWidth="1"/>
    <col min="3600" max="3601" width="12.5703125" style="39" customWidth="1"/>
    <col min="3602" max="3602" width="0.85546875" style="39" customWidth="1"/>
    <col min="3603" max="3840" width="0" style="39" hidden="1"/>
    <col min="3841" max="3841" width="0.85546875" style="39" customWidth="1"/>
    <col min="3842" max="3842" width="9.85546875" style="39" customWidth="1"/>
    <col min="3843" max="3843" width="40.140625" style="39" customWidth="1"/>
    <col min="3844" max="3844" width="10.5703125" style="39" customWidth="1"/>
    <col min="3845" max="3845" width="10.7109375" style="39" customWidth="1"/>
    <col min="3846" max="3847" width="13.140625" style="39" customWidth="1"/>
    <col min="3848" max="3848" width="10.7109375" style="39" customWidth="1"/>
    <col min="3849" max="3849" width="12" style="39" customWidth="1"/>
    <col min="3850" max="3850" width="12.42578125" style="39" customWidth="1"/>
    <col min="3851" max="3851" width="10.7109375" style="39" customWidth="1"/>
    <col min="3852" max="3852" width="11.28515625" style="39" bestFit="1" customWidth="1"/>
    <col min="3853" max="3853" width="11.42578125" style="39" customWidth="1"/>
    <col min="3854" max="3854" width="10.7109375" style="39" customWidth="1"/>
    <col min="3855" max="3855" width="11.28515625" style="39" customWidth="1"/>
    <col min="3856" max="3857" width="12.5703125" style="39" customWidth="1"/>
    <col min="3858" max="3858" width="0.85546875" style="39" customWidth="1"/>
    <col min="3859" max="4096" width="0" style="39" hidden="1"/>
    <col min="4097" max="4097" width="0.85546875" style="39" customWidth="1"/>
    <col min="4098" max="4098" width="9.85546875" style="39" customWidth="1"/>
    <col min="4099" max="4099" width="40.140625" style="39" customWidth="1"/>
    <col min="4100" max="4100" width="10.5703125" style="39" customWidth="1"/>
    <col min="4101" max="4101" width="10.7109375" style="39" customWidth="1"/>
    <col min="4102" max="4103" width="13.140625" style="39" customWidth="1"/>
    <col min="4104" max="4104" width="10.7109375" style="39" customWidth="1"/>
    <col min="4105" max="4105" width="12" style="39" customWidth="1"/>
    <col min="4106" max="4106" width="12.42578125" style="39" customWidth="1"/>
    <col min="4107" max="4107" width="10.7109375" style="39" customWidth="1"/>
    <col min="4108" max="4108" width="11.28515625" style="39" bestFit="1" customWidth="1"/>
    <col min="4109" max="4109" width="11.42578125" style="39" customWidth="1"/>
    <col min="4110" max="4110" width="10.7109375" style="39" customWidth="1"/>
    <col min="4111" max="4111" width="11.28515625" style="39" customWidth="1"/>
    <col min="4112" max="4113" width="12.5703125" style="39" customWidth="1"/>
    <col min="4114" max="4114" width="0.85546875" style="39" customWidth="1"/>
    <col min="4115" max="4352" width="0" style="39" hidden="1"/>
    <col min="4353" max="4353" width="0.85546875" style="39" customWidth="1"/>
    <col min="4354" max="4354" width="9.85546875" style="39" customWidth="1"/>
    <col min="4355" max="4355" width="40.140625" style="39" customWidth="1"/>
    <col min="4356" max="4356" width="10.5703125" style="39" customWidth="1"/>
    <col min="4357" max="4357" width="10.7109375" style="39" customWidth="1"/>
    <col min="4358" max="4359" width="13.140625" style="39" customWidth="1"/>
    <col min="4360" max="4360" width="10.7109375" style="39" customWidth="1"/>
    <col min="4361" max="4361" width="12" style="39" customWidth="1"/>
    <col min="4362" max="4362" width="12.42578125" style="39" customWidth="1"/>
    <col min="4363" max="4363" width="10.7109375" style="39" customWidth="1"/>
    <col min="4364" max="4364" width="11.28515625" style="39" bestFit="1" customWidth="1"/>
    <col min="4365" max="4365" width="11.42578125" style="39" customWidth="1"/>
    <col min="4366" max="4366" width="10.7109375" style="39" customWidth="1"/>
    <col min="4367" max="4367" width="11.28515625" style="39" customWidth="1"/>
    <col min="4368" max="4369" width="12.5703125" style="39" customWidth="1"/>
    <col min="4370" max="4370" width="0.85546875" style="39" customWidth="1"/>
    <col min="4371" max="4608" width="0" style="39" hidden="1"/>
    <col min="4609" max="4609" width="0.85546875" style="39" customWidth="1"/>
    <col min="4610" max="4610" width="9.85546875" style="39" customWidth="1"/>
    <col min="4611" max="4611" width="40.140625" style="39" customWidth="1"/>
    <col min="4612" max="4612" width="10.5703125" style="39" customWidth="1"/>
    <col min="4613" max="4613" width="10.7109375" style="39" customWidth="1"/>
    <col min="4614" max="4615" width="13.140625" style="39" customWidth="1"/>
    <col min="4616" max="4616" width="10.7109375" style="39" customWidth="1"/>
    <col min="4617" max="4617" width="12" style="39" customWidth="1"/>
    <col min="4618" max="4618" width="12.42578125" style="39" customWidth="1"/>
    <col min="4619" max="4619" width="10.7109375" style="39" customWidth="1"/>
    <col min="4620" max="4620" width="11.28515625" style="39" bestFit="1" customWidth="1"/>
    <col min="4621" max="4621" width="11.42578125" style="39" customWidth="1"/>
    <col min="4622" max="4622" width="10.7109375" style="39" customWidth="1"/>
    <col min="4623" max="4623" width="11.28515625" style="39" customWidth="1"/>
    <col min="4624" max="4625" width="12.5703125" style="39" customWidth="1"/>
    <col min="4626" max="4626" width="0.85546875" style="39" customWidth="1"/>
    <col min="4627" max="4864" width="0" style="39" hidden="1"/>
    <col min="4865" max="4865" width="0.85546875" style="39" customWidth="1"/>
    <col min="4866" max="4866" width="9.85546875" style="39" customWidth="1"/>
    <col min="4867" max="4867" width="40.140625" style="39" customWidth="1"/>
    <col min="4868" max="4868" width="10.5703125" style="39" customWidth="1"/>
    <col min="4869" max="4869" width="10.7109375" style="39" customWidth="1"/>
    <col min="4870" max="4871" width="13.140625" style="39" customWidth="1"/>
    <col min="4872" max="4872" width="10.7109375" style="39" customWidth="1"/>
    <col min="4873" max="4873" width="12" style="39" customWidth="1"/>
    <col min="4874" max="4874" width="12.42578125" style="39" customWidth="1"/>
    <col min="4875" max="4875" width="10.7109375" style="39" customWidth="1"/>
    <col min="4876" max="4876" width="11.28515625" style="39" bestFit="1" customWidth="1"/>
    <col min="4877" max="4877" width="11.42578125" style="39" customWidth="1"/>
    <col min="4878" max="4878" width="10.7109375" style="39" customWidth="1"/>
    <col min="4879" max="4879" width="11.28515625" style="39" customWidth="1"/>
    <col min="4880" max="4881" width="12.5703125" style="39" customWidth="1"/>
    <col min="4882" max="4882" width="0.85546875" style="39" customWidth="1"/>
    <col min="4883" max="5120" width="0" style="39" hidden="1"/>
    <col min="5121" max="5121" width="0.85546875" style="39" customWidth="1"/>
    <col min="5122" max="5122" width="9.85546875" style="39" customWidth="1"/>
    <col min="5123" max="5123" width="40.140625" style="39" customWidth="1"/>
    <col min="5124" max="5124" width="10.5703125" style="39" customWidth="1"/>
    <col min="5125" max="5125" width="10.7109375" style="39" customWidth="1"/>
    <col min="5126" max="5127" width="13.140625" style="39" customWidth="1"/>
    <col min="5128" max="5128" width="10.7109375" style="39" customWidth="1"/>
    <col min="5129" max="5129" width="12" style="39" customWidth="1"/>
    <col min="5130" max="5130" width="12.42578125" style="39" customWidth="1"/>
    <col min="5131" max="5131" width="10.7109375" style="39" customWidth="1"/>
    <col min="5132" max="5132" width="11.28515625" style="39" bestFit="1" customWidth="1"/>
    <col min="5133" max="5133" width="11.42578125" style="39" customWidth="1"/>
    <col min="5134" max="5134" width="10.7109375" style="39" customWidth="1"/>
    <col min="5135" max="5135" width="11.28515625" style="39" customWidth="1"/>
    <col min="5136" max="5137" width="12.5703125" style="39" customWidth="1"/>
    <col min="5138" max="5138" width="0.85546875" style="39" customWidth="1"/>
    <col min="5139" max="5376" width="0" style="39" hidden="1"/>
    <col min="5377" max="5377" width="0.85546875" style="39" customWidth="1"/>
    <col min="5378" max="5378" width="9.85546875" style="39" customWidth="1"/>
    <col min="5379" max="5379" width="40.140625" style="39" customWidth="1"/>
    <col min="5380" max="5380" width="10.5703125" style="39" customWidth="1"/>
    <col min="5381" max="5381" width="10.7109375" style="39" customWidth="1"/>
    <col min="5382" max="5383" width="13.140625" style="39" customWidth="1"/>
    <col min="5384" max="5384" width="10.7109375" style="39" customWidth="1"/>
    <col min="5385" max="5385" width="12" style="39" customWidth="1"/>
    <col min="5386" max="5386" width="12.42578125" style="39" customWidth="1"/>
    <col min="5387" max="5387" width="10.7109375" style="39" customWidth="1"/>
    <col min="5388" max="5388" width="11.28515625" style="39" bestFit="1" customWidth="1"/>
    <col min="5389" max="5389" width="11.42578125" style="39" customWidth="1"/>
    <col min="5390" max="5390" width="10.7109375" style="39" customWidth="1"/>
    <col min="5391" max="5391" width="11.28515625" style="39" customWidth="1"/>
    <col min="5392" max="5393" width="12.5703125" style="39" customWidth="1"/>
    <col min="5394" max="5394" width="0.85546875" style="39" customWidth="1"/>
    <col min="5395" max="5632" width="0" style="39" hidden="1"/>
    <col min="5633" max="5633" width="0.85546875" style="39" customWidth="1"/>
    <col min="5634" max="5634" width="9.85546875" style="39" customWidth="1"/>
    <col min="5635" max="5635" width="40.140625" style="39" customWidth="1"/>
    <col min="5636" max="5636" width="10.5703125" style="39" customWidth="1"/>
    <col min="5637" max="5637" width="10.7109375" style="39" customWidth="1"/>
    <col min="5638" max="5639" width="13.140625" style="39" customWidth="1"/>
    <col min="5640" max="5640" width="10.7109375" style="39" customWidth="1"/>
    <col min="5641" max="5641" width="12" style="39" customWidth="1"/>
    <col min="5642" max="5642" width="12.42578125" style="39" customWidth="1"/>
    <col min="5643" max="5643" width="10.7109375" style="39" customWidth="1"/>
    <col min="5644" max="5644" width="11.28515625" style="39" bestFit="1" customWidth="1"/>
    <col min="5645" max="5645" width="11.42578125" style="39" customWidth="1"/>
    <col min="5646" max="5646" width="10.7109375" style="39" customWidth="1"/>
    <col min="5647" max="5647" width="11.28515625" style="39" customWidth="1"/>
    <col min="5648" max="5649" width="12.5703125" style="39" customWidth="1"/>
    <col min="5650" max="5650" width="0.85546875" style="39" customWidth="1"/>
    <col min="5651" max="5888" width="0" style="39" hidden="1"/>
    <col min="5889" max="5889" width="0.85546875" style="39" customWidth="1"/>
    <col min="5890" max="5890" width="9.85546875" style="39" customWidth="1"/>
    <col min="5891" max="5891" width="40.140625" style="39" customWidth="1"/>
    <col min="5892" max="5892" width="10.5703125" style="39" customWidth="1"/>
    <col min="5893" max="5893" width="10.7109375" style="39" customWidth="1"/>
    <col min="5894" max="5895" width="13.140625" style="39" customWidth="1"/>
    <col min="5896" max="5896" width="10.7109375" style="39" customWidth="1"/>
    <col min="5897" max="5897" width="12" style="39" customWidth="1"/>
    <col min="5898" max="5898" width="12.42578125" style="39" customWidth="1"/>
    <col min="5899" max="5899" width="10.7109375" style="39" customWidth="1"/>
    <col min="5900" max="5900" width="11.28515625" style="39" bestFit="1" customWidth="1"/>
    <col min="5901" max="5901" width="11.42578125" style="39" customWidth="1"/>
    <col min="5902" max="5902" width="10.7109375" style="39" customWidth="1"/>
    <col min="5903" max="5903" width="11.28515625" style="39" customWidth="1"/>
    <col min="5904" max="5905" width="12.5703125" style="39" customWidth="1"/>
    <col min="5906" max="5906" width="0.85546875" style="39" customWidth="1"/>
    <col min="5907" max="6144" width="0" style="39" hidden="1"/>
    <col min="6145" max="6145" width="0.85546875" style="39" customWidth="1"/>
    <col min="6146" max="6146" width="9.85546875" style="39" customWidth="1"/>
    <col min="6147" max="6147" width="40.140625" style="39" customWidth="1"/>
    <col min="6148" max="6148" width="10.5703125" style="39" customWidth="1"/>
    <col min="6149" max="6149" width="10.7109375" style="39" customWidth="1"/>
    <col min="6150" max="6151" width="13.140625" style="39" customWidth="1"/>
    <col min="6152" max="6152" width="10.7109375" style="39" customWidth="1"/>
    <col min="6153" max="6153" width="12" style="39" customWidth="1"/>
    <col min="6154" max="6154" width="12.42578125" style="39" customWidth="1"/>
    <col min="6155" max="6155" width="10.7109375" style="39" customWidth="1"/>
    <col min="6156" max="6156" width="11.28515625" style="39" bestFit="1" customWidth="1"/>
    <col min="6157" max="6157" width="11.42578125" style="39" customWidth="1"/>
    <col min="6158" max="6158" width="10.7109375" style="39" customWidth="1"/>
    <col min="6159" max="6159" width="11.28515625" style="39" customWidth="1"/>
    <col min="6160" max="6161" width="12.5703125" style="39" customWidth="1"/>
    <col min="6162" max="6162" width="0.85546875" style="39" customWidth="1"/>
    <col min="6163" max="6400" width="0" style="39" hidden="1"/>
    <col min="6401" max="6401" width="0.85546875" style="39" customWidth="1"/>
    <col min="6402" max="6402" width="9.85546875" style="39" customWidth="1"/>
    <col min="6403" max="6403" width="40.140625" style="39" customWidth="1"/>
    <col min="6404" max="6404" width="10.5703125" style="39" customWidth="1"/>
    <col min="6405" max="6405" width="10.7109375" style="39" customWidth="1"/>
    <col min="6406" max="6407" width="13.140625" style="39" customWidth="1"/>
    <col min="6408" max="6408" width="10.7109375" style="39" customWidth="1"/>
    <col min="6409" max="6409" width="12" style="39" customWidth="1"/>
    <col min="6410" max="6410" width="12.42578125" style="39" customWidth="1"/>
    <col min="6411" max="6411" width="10.7109375" style="39" customWidth="1"/>
    <col min="6412" max="6412" width="11.28515625" style="39" bestFit="1" customWidth="1"/>
    <col min="6413" max="6413" width="11.42578125" style="39" customWidth="1"/>
    <col min="6414" max="6414" width="10.7109375" style="39" customWidth="1"/>
    <col min="6415" max="6415" width="11.28515625" style="39" customWidth="1"/>
    <col min="6416" max="6417" width="12.5703125" style="39" customWidth="1"/>
    <col min="6418" max="6418" width="0.85546875" style="39" customWidth="1"/>
    <col min="6419" max="6656" width="0" style="39" hidden="1"/>
    <col min="6657" max="6657" width="0.85546875" style="39" customWidth="1"/>
    <col min="6658" max="6658" width="9.85546875" style="39" customWidth="1"/>
    <col min="6659" max="6659" width="40.140625" style="39" customWidth="1"/>
    <col min="6660" max="6660" width="10.5703125" style="39" customWidth="1"/>
    <col min="6661" max="6661" width="10.7109375" style="39" customWidth="1"/>
    <col min="6662" max="6663" width="13.140625" style="39" customWidth="1"/>
    <col min="6664" max="6664" width="10.7109375" style="39" customWidth="1"/>
    <col min="6665" max="6665" width="12" style="39" customWidth="1"/>
    <col min="6666" max="6666" width="12.42578125" style="39" customWidth="1"/>
    <col min="6667" max="6667" width="10.7109375" style="39" customWidth="1"/>
    <col min="6668" max="6668" width="11.28515625" style="39" bestFit="1" customWidth="1"/>
    <col min="6669" max="6669" width="11.42578125" style="39" customWidth="1"/>
    <col min="6670" max="6670" width="10.7109375" style="39" customWidth="1"/>
    <col min="6671" max="6671" width="11.28515625" style="39" customWidth="1"/>
    <col min="6672" max="6673" width="12.5703125" style="39" customWidth="1"/>
    <col min="6674" max="6674" width="0.85546875" style="39" customWidth="1"/>
    <col min="6675" max="6912" width="0" style="39" hidden="1"/>
    <col min="6913" max="6913" width="0.85546875" style="39" customWidth="1"/>
    <col min="6914" max="6914" width="9.85546875" style="39" customWidth="1"/>
    <col min="6915" max="6915" width="40.140625" style="39" customWidth="1"/>
    <col min="6916" max="6916" width="10.5703125" style="39" customWidth="1"/>
    <col min="6917" max="6917" width="10.7109375" style="39" customWidth="1"/>
    <col min="6918" max="6919" width="13.140625" style="39" customWidth="1"/>
    <col min="6920" max="6920" width="10.7109375" style="39" customWidth="1"/>
    <col min="6921" max="6921" width="12" style="39" customWidth="1"/>
    <col min="6922" max="6922" width="12.42578125" style="39" customWidth="1"/>
    <col min="6923" max="6923" width="10.7109375" style="39" customWidth="1"/>
    <col min="6924" max="6924" width="11.28515625" style="39" bestFit="1" customWidth="1"/>
    <col min="6925" max="6925" width="11.42578125" style="39" customWidth="1"/>
    <col min="6926" max="6926" width="10.7109375" style="39" customWidth="1"/>
    <col min="6927" max="6927" width="11.28515625" style="39" customWidth="1"/>
    <col min="6928" max="6929" width="12.5703125" style="39" customWidth="1"/>
    <col min="6930" max="6930" width="0.85546875" style="39" customWidth="1"/>
    <col min="6931" max="7168" width="0" style="39" hidden="1"/>
    <col min="7169" max="7169" width="0.85546875" style="39" customWidth="1"/>
    <col min="7170" max="7170" width="9.85546875" style="39" customWidth="1"/>
    <col min="7171" max="7171" width="40.140625" style="39" customWidth="1"/>
    <col min="7172" max="7172" width="10.5703125" style="39" customWidth="1"/>
    <col min="7173" max="7173" width="10.7109375" style="39" customWidth="1"/>
    <col min="7174" max="7175" width="13.140625" style="39" customWidth="1"/>
    <col min="7176" max="7176" width="10.7109375" style="39" customWidth="1"/>
    <col min="7177" max="7177" width="12" style="39" customWidth="1"/>
    <col min="7178" max="7178" width="12.42578125" style="39" customWidth="1"/>
    <col min="7179" max="7179" width="10.7109375" style="39" customWidth="1"/>
    <col min="7180" max="7180" width="11.28515625" style="39" bestFit="1" customWidth="1"/>
    <col min="7181" max="7181" width="11.42578125" style="39" customWidth="1"/>
    <col min="7182" max="7182" width="10.7109375" style="39" customWidth="1"/>
    <col min="7183" max="7183" width="11.28515625" style="39" customWidth="1"/>
    <col min="7184" max="7185" width="12.5703125" style="39" customWidth="1"/>
    <col min="7186" max="7186" width="0.85546875" style="39" customWidth="1"/>
    <col min="7187" max="7424" width="0" style="39" hidden="1"/>
    <col min="7425" max="7425" width="0.85546875" style="39" customWidth="1"/>
    <col min="7426" max="7426" width="9.85546875" style="39" customWidth="1"/>
    <col min="7427" max="7427" width="40.140625" style="39" customWidth="1"/>
    <col min="7428" max="7428" width="10.5703125" style="39" customWidth="1"/>
    <col min="7429" max="7429" width="10.7109375" style="39" customWidth="1"/>
    <col min="7430" max="7431" width="13.140625" style="39" customWidth="1"/>
    <col min="7432" max="7432" width="10.7109375" style="39" customWidth="1"/>
    <col min="7433" max="7433" width="12" style="39" customWidth="1"/>
    <col min="7434" max="7434" width="12.42578125" style="39" customWidth="1"/>
    <col min="7435" max="7435" width="10.7109375" style="39" customWidth="1"/>
    <col min="7436" max="7436" width="11.28515625" style="39" bestFit="1" customWidth="1"/>
    <col min="7437" max="7437" width="11.42578125" style="39" customWidth="1"/>
    <col min="7438" max="7438" width="10.7109375" style="39" customWidth="1"/>
    <col min="7439" max="7439" width="11.28515625" style="39" customWidth="1"/>
    <col min="7440" max="7441" width="12.5703125" style="39" customWidth="1"/>
    <col min="7442" max="7442" width="0.85546875" style="39" customWidth="1"/>
    <col min="7443" max="7680" width="0" style="39" hidden="1"/>
    <col min="7681" max="7681" width="0.85546875" style="39" customWidth="1"/>
    <col min="7682" max="7682" width="9.85546875" style="39" customWidth="1"/>
    <col min="7683" max="7683" width="40.140625" style="39" customWidth="1"/>
    <col min="7684" max="7684" width="10.5703125" style="39" customWidth="1"/>
    <col min="7685" max="7685" width="10.7109375" style="39" customWidth="1"/>
    <col min="7686" max="7687" width="13.140625" style="39" customWidth="1"/>
    <col min="7688" max="7688" width="10.7109375" style="39" customWidth="1"/>
    <col min="7689" max="7689" width="12" style="39" customWidth="1"/>
    <col min="7690" max="7690" width="12.42578125" style="39" customWidth="1"/>
    <col min="7691" max="7691" width="10.7109375" style="39" customWidth="1"/>
    <col min="7692" max="7692" width="11.28515625" style="39" bestFit="1" customWidth="1"/>
    <col min="7693" max="7693" width="11.42578125" style="39" customWidth="1"/>
    <col min="7694" max="7694" width="10.7109375" style="39" customWidth="1"/>
    <col min="7695" max="7695" width="11.28515625" style="39" customWidth="1"/>
    <col min="7696" max="7697" width="12.5703125" style="39" customWidth="1"/>
    <col min="7698" max="7698" width="0.85546875" style="39" customWidth="1"/>
    <col min="7699" max="7936" width="0" style="39" hidden="1"/>
    <col min="7937" max="7937" width="0.85546875" style="39" customWidth="1"/>
    <col min="7938" max="7938" width="9.85546875" style="39" customWidth="1"/>
    <col min="7939" max="7939" width="40.140625" style="39" customWidth="1"/>
    <col min="7940" max="7940" width="10.5703125" style="39" customWidth="1"/>
    <col min="7941" max="7941" width="10.7109375" style="39" customWidth="1"/>
    <col min="7942" max="7943" width="13.140625" style="39" customWidth="1"/>
    <col min="7944" max="7944" width="10.7109375" style="39" customWidth="1"/>
    <col min="7945" max="7945" width="12" style="39" customWidth="1"/>
    <col min="7946" max="7946" width="12.42578125" style="39" customWidth="1"/>
    <col min="7947" max="7947" width="10.7109375" style="39" customWidth="1"/>
    <col min="7948" max="7948" width="11.28515625" style="39" bestFit="1" customWidth="1"/>
    <col min="7949" max="7949" width="11.42578125" style="39" customWidth="1"/>
    <col min="7950" max="7950" width="10.7109375" style="39" customWidth="1"/>
    <col min="7951" max="7951" width="11.28515625" style="39" customWidth="1"/>
    <col min="7952" max="7953" width="12.5703125" style="39" customWidth="1"/>
    <col min="7954" max="7954" width="0.85546875" style="39" customWidth="1"/>
    <col min="7955" max="8192" width="0" style="39" hidden="1"/>
    <col min="8193" max="8193" width="0.85546875" style="39" customWidth="1"/>
    <col min="8194" max="8194" width="9.85546875" style="39" customWidth="1"/>
    <col min="8195" max="8195" width="40.140625" style="39" customWidth="1"/>
    <col min="8196" max="8196" width="10.5703125" style="39" customWidth="1"/>
    <col min="8197" max="8197" width="10.7109375" style="39" customWidth="1"/>
    <col min="8198" max="8199" width="13.140625" style="39" customWidth="1"/>
    <col min="8200" max="8200" width="10.7109375" style="39" customWidth="1"/>
    <col min="8201" max="8201" width="12" style="39" customWidth="1"/>
    <col min="8202" max="8202" width="12.42578125" style="39" customWidth="1"/>
    <col min="8203" max="8203" width="10.7109375" style="39" customWidth="1"/>
    <col min="8204" max="8204" width="11.28515625" style="39" bestFit="1" customWidth="1"/>
    <col min="8205" max="8205" width="11.42578125" style="39" customWidth="1"/>
    <col min="8206" max="8206" width="10.7109375" style="39" customWidth="1"/>
    <col min="8207" max="8207" width="11.28515625" style="39" customWidth="1"/>
    <col min="8208" max="8209" width="12.5703125" style="39" customWidth="1"/>
    <col min="8210" max="8210" width="0.85546875" style="39" customWidth="1"/>
    <col min="8211" max="8448" width="0" style="39" hidden="1"/>
    <col min="8449" max="8449" width="0.85546875" style="39" customWidth="1"/>
    <col min="8450" max="8450" width="9.85546875" style="39" customWidth="1"/>
    <col min="8451" max="8451" width="40.140625" style="39" customWidth="1"/>
    <col min="8452" max="8452" width="10.5703125" style="39" customWidth="1"/>
    <col min="8453" max="8453" width="10.7109375" style="39" customWidth="1"/>
    <col min="8454" max="8455" width="13.140625" style="39" customWidth="1"/>
    <col min="8456" max="8456" width="10.7109375" style="39" customWidth="1"/>
    <col min="8457" max="8457" width="12" style="39" customWidth="1"/>
    <col min="8458" max="8458" width="12.42578125" style="39" customWidth="1"/>
    <col min="8459" max="8459" width="10.7109375" style="39" customWidth="1"/>
    <col min="8460" max="8460" width="11.28515625" style="39" bestFit="1" customWidth="1"/>
    <col min="8461" max="8461" width="11.42578125" style="39" customWidth="1"/>
    <col min="8462" max="8462" width="10.7109375" style="39" customWidth="1"/>
    <col min="8463" max="8463" width="11.28515625" style="39" customWidth="1"/>
    <col min="8464" max="8465" width="12.5703125" style="39" customWidth="1"/>
    <col min="8466" max="8466" width="0.85546875" style="39" customWidth="1"/>
    <col min="8467" max="8704" width="0" style="39" hidden="1"/>
    <col min="8705" max="8705" width="0.85546875" style="39" customWidth="1"/>
    <col min="8706" max="8706" width="9.85546875" style="39" customWidth="1"/>
    <col min="8707" max="8707" width="40.140625" style="39" customWidth="1"/>
    <col min="8708" max="8708" width="10.5703125" style="39" customWidth="1"/>
    <col min="8709" max="8709" width="10.7109375" style="39" customWidth="1"/>
    <col min="8710" max="8711" width="13.140625" style="39" customWidth="1"/>
    <col min="8712" max="8712" width="10.7109375" style="39" customWidth="1"/>
    <col min="8713" max="8713" width="12" style="39" customWidth="1"/>
    <col min="8714" max="8714" width="12.42578125" style="39" customWidth="1"/>
    <col min="8715" max="8715" width="10.7109375" style="39" customWidth="1"/>
    <col min="8716" max="8716" width="11.28515625" style="39" bestFit="1" customWidth="1"/>
    <col min="8717" max="8717" width="11.42578125" style="39" customWidth="1"/>
    <col min="8718" max="8718" width="10.7109375" style="39" customWidth="1"/>
    <col min="8719" max="8719" width="11.28515625" style="39" customWidth="1"/>
    <col min="8720" max="8721" width="12.5703125" style="39" customWidth="1"/>
    <col min="8722" max="8722" width="0.85546875" style="39" customWidth="1"/>
    <col min="8723" max="8960" width="0" style="39" hidden="1"/>
    <col min="8961" max="8961" width="0.85546875" style="39" customWidth="1"/>
    <col min="8962" max="8962" width="9.85546875" style="39" customWidth="1"/>
    <col min="8963" max="8963" width="40.140625" style="39" customWidth="1"/>
    <col min="8964" max="8964" width="10.5703125" style="39" customWidth="1"/>
    <col min="8965" max="8965" width="10.7109375" style="39" customWidth="1"/>
    <col min="8966" max="8967" width="13.140625" style="39" customWidth="1"/>
    <col min="8968" max="8968" width="10.7109375" style="39" customWidth="1"/>
    <col min="8969" max="8969" width="12" style="39" customWidth="1"/>
    <col min="8970" max="8970" width="12.42578125" style="39" customWidth="1"/>
    <col min="8971" max="8971" width="10.7109375" style="39" customWidth="1"/>
    <col min="8972" max="8972" width="11.28515625" style="39" bestFit="1" customWidth="1"/>
    <col min="8973" max="8973" width="11.42578125" style="39" customWidth="1"/>
    <col min="8974" max="8974" width="10.7109375" style="39" customWidth="1"/>
    <col min="8975" max="8975" width="11.28515625" style="39" customWidth="1"/>
    <col min="8976" max="8977" width="12.5703125" style="39" customWidth="1"/>
    <col min="8978" max="8978" width="0.85546875" style="39" customWidth="1"/>
    <col min="8979" max="9216" width="0" style="39" hidden="1"/>
    <col min="9217" max="9217" width="0.85546875" style="39" customWidth="1"/>
    <col min="9218" max="9218" width="9.85546875" style="39" customWidth="1"/>
    <col min="9219" max="9219" width="40.140625" style="39" customWidth="1"/>
    <col min="9220" max="9220" width="10.5703125" style="39" customWidth="1"/>
    <col min="9221" max="9221" width="10.7109375" style="39" customWidth="1"/>
    <col min="9222" max="9223" width="13.140625" style="39" customWidth="1"/>
    <col min="9224" max="9224" width="10.7109375" style="39" customWidth="1"/>
    <col min="9225" max="9225" width="12" style="39" customWidth="1"/>
    <col min="9226" max="9226" width="12.42578125" style="39" customWidth="1"/>
    <col min="9227" max="9227" width="10.7109375" style="39" customWidth="1"/>
    <col min="9228" max="9228" width="11.28515625" style="39" bestFit="1" customWidth="1"/>
    <col min="9229" max="9229" width="11.42578125" style="39" customWidth="1"/>
    <col min="9230" max="9230" width="10.7109375" style="39" customWidth="1"/>
    <col min="9231" max="9231" width="11.28515625" style="39" customWidth="1"/>
    <col min="9232" max="9233" width="12.5703125" style="39" customWidth="1"/>
    <col min="9234" max="9234" width="0.85546875" style="39" customWidth="1"/>
    <col min="9235" max="9472" width="0" style="39" hidden="1"/>
    <col min="9473" max="9473" width="0.85546875" style="39" customWidth="1"/>
    <col min="9474" max="9474" width="9.85546875" style="39" customWidth="1"/>
    <col min="9475" max="9475" width="40.140625" style="39" customWidth="1"/>
    <col min="9476" max="9476" width="10.5703125" style="39" customWidth="1"/>
    <col min="9477" max="9477" width="10.7109375" style="39" customWidth="1"/>
    <col min="9478" max="9479" width="13.140625" style="39" customWidth="1"/>
    <col min="9480" max="9480" width="10.7109375" style="39" customWidth="1"/>
    <col min="9481" max="9481" width="12" style="39" customWidth="1"/>
    <col min="9482" max="9482" width="12.42578125" style="39" customWidth="1"/>
    <col min="9483" max="9483" width="10.7109375" style="39" customWidth="1"/>
    <col min="9484" max="9484" width="11.28515625" style="39" bestFit="1" customWidth="1"/>
    <col min="9485" max="9485" width="11.42578125" style="39" customWidth="1"/>
    <col min="9486" max="9486" width="10.7109375" style="39" customWidth="1"/>
    <col min="9487" max="9487" width="11.28515625" style="39" customWidth="1"/>
    <col min="9488" max="9489" width="12.5703125" style="39" customWidth="1"/>
    <col min="9490" max="9490" width="0.85546875" style="39" customWidth="1"/>
    <col min="9491" max="9728" width="0" style="39" hidden="1"/>
    <col min="9729" max="9729" width="0.85546875" style="39" customWidth="1"/>
    <col min="9730" max="9730" width="9.85546875" style="39" customWidth="1"/>
    <col min="9731" max="9731" width="40.140625" style="39" customWidth="1"/>
    <col min="9732" max="9732" width="10.5703125" style="39" customWidth="1"/>
    <col min="9733" max="9733" width="10.7109375" style="39" customWidth="1"/>
    <col min="9734" max="9735" width="13.140625" style="39" customWidth="1"/>
    <col min="9736" max="9736" width="10.7109375" style="39" customWidth="1"/>
    <col min="9737" max="9737" width="12" style="39" customWidth="1"/>
    <col min="9738" max="9738" width="12.42578125" style="39" customWidth="1"/>
    <col min="9739" max="9739" width="10.7109375" style="39" customWidth="1"/>
    <col min="9740" max="9740" width="11.28515625" style="39" bestFit="1" customWidth="1"/>
    <col min="9741" max="9741" width="11.42578125" style="39" customWidth="1"/>
    <col min="9742" max="9742" width="10.7109375" style="39" customWidth="1"/>
    <col min="9743" max="9743" width="11.28515625" style="39" customWidth="1"/>
    <col min="9744" max="9745" width="12.5703125" style="39" customWidth="1"/>
    <col min="9746" max="9746" width="0.85546875" style="39" customWidth="1"/>
    <col min="9747" max="9984" width="0" style="39" hidden="1"/>
    <col min="9985" max="9985" width="0.85546875" style="39" customWidth="1"/>
    <col min="9986" max="9986" width="9.85546875" style="39" customWidth="1"/>
    <col min="9987" max="9987" width="40.140625" style="39" customWidth="1"/>
    <col min="9988" max="9988" width="10.5703125" style="39" customWidth="1"/>
    <col min="9989" max="9989" width="10.7109375" style="39" customWidth="1"/>
    <col min="9990" max="9991" width="13.140625" style="39" customWidth="1"/>
    <col min="9992" max="9992" width="10.7109375" style="39" customWidth="1"/>
    <col min="9993" max="9993" width="12" style="39" customWidth="1"/>
    <col min="9994" max="9994" width="12.42578125" style="39" customWidth="1"/>
    <col min="9995" max="9995" width="10.7109375" style="39" customWidth="1"/>
    <col min="9996" max="9996" width="11.28515625" style="39" bestFit="1" customWidth="1"/>
    <col min="9997" max="9997" width="11.42578125" style="39" customWidth="1"/>
    <col min="9998" max="9998" width="10.7109375" style="39" customWidth="1"/>
    <col min="9999" max="9999" width="11.28515625" style="39" customWidth="1"/>
    <col min="10000" max="10001" width="12.5703125" style="39" customWidth="1"/>
    <col min="10002" max="10002" width="0.85546875" style="39" customWidth="1"/>
    <col min="10003" max="10240" width="0" style="39" hidden="1"/>
    <col min="10241" max="10241" width="0.85546875" style="39" customWidth="1"/>
    <col min="10242" max="10242" width="9.85546875" style="39" customWidth="1"/>
    <col min="10243" max="10243" width="40.140625" style="39" customWidth="1"/>
    <col min="10244" max="10244" width="10.5703125" style="39" customWidth="1"/>
    <col min="10245" max="10245" width="10.7109375" style="39" customWidth="1"/>
    <col min="10246" max="10247" width="13.140625" style="39" customWidth="1"/>
    <col min="10248" max="10248" width="10.7109375" style="39" customWidth="1"/>
    <col min="10249" max="10249" width="12" style="39" customWidth="1"/>
    <col min="10250" max="10250" width="12.42578125" style="39" customWidth="1"/>
    <col min="10251" max="10251" width="10.7109375" style="39" customWidth="1"/>
    <col min="10252" max="10252" width="11.28515625" style="39" bestFit="1" customWidth="1"/>
    <col min="10253" max="10253" width="11.42578125" style="39" customWidth="1"/>
    <col min="10254" max="10254" width="10.7109375" style="39" customWidth="1"/>
    <col min="10255" max="10255" width="11.28515625" style="39" customWidth="1"/>
    <col min="10256" max="10257" width="12.5703125" style="39" customWidth="1"/>
    <col min="10258" max="10258" width="0.85546875" style="39" customWidth="1"/>
    <col min="10259" max="10496" width="0" style="39" hidden="1"/>
    <col min="10497" max="10497" width="0.85546875" style="39" customWidth="1"/>
    <col min="10498" max="10498" width="9.85546875" style="39" customWidth="1"/>
    <col min="10499" max="10499" width="40.140625" style="39" customWidth="1"/>
    <col min="10500" max="10500" width="10.5703125" style="39" customWidth="1"/>
    <col min="10501" max="10501" width="10.7109375" style="39" customWidth="1"/>
    <col min="10502" max="10503" width="13.140625" style="39" customWidth="1"/>
    <col min="10504" max="10504" width="10.7109375" style="39" customWidth="1"/>
    <col min="10505" max="10505" width="12" style="39" customWidth="1"/>
    <col min="10506" max="10506" width="12.42578125" style="39" customWidth="1"/>
    <col min="10507" max="10507" width="10.7109375" style="39" customWidth="1"/>
    <col min="10508" max="10508" width="11.28515625" style="39" bestFit="1" customWidth="1"/>
    <col min="10509" max="10509" width="11.42578125" style="39" customWidth="1"/>
    <col min="10510" max="10510" width="10.7109375" style="39" customWidth="1"/>
    <col min="10511" max="10511" width="11.28515625" style="39" customWidth="1"/>
    <col min="10512" max="10513" width="12.5703125" style="39" customWidth="1"/>
    <col min="10514" max="10514" width="0.85546875" style="39" customWidth="1"/>
    <col min="10515" max="10752" width="0" style="39" hidden="1"/>
    <col min="10753" max="10753" width="0.85546875" style="39" customWidth="1"/>
    <col min="10754" max="10754" width="9.85546875" style="39" customWidth="1"/>
    <col min="10755" max="10755" width="40.140625" style="39" customWidth="1"/>
    <col min="10756" max="10756" width="10.5703125" style="39" customWidth="1"/>
    <col min="10757" max="10757" width="10.7109375" style="39" customWidth="1"/>
    <col min="10758" max="10759" width="13.140625" style="39" customWidth="1"/>
    <col min="10760" max="10760" width="10.7109375" style="39" customWidth="1"/>
    <col min="10761" max="10761" width="12" style="39" customWidth="1"/>
    <col min="10762" max="10762" width="12.42578125" style="39" customWidth="1"/>
    <col min="10763" max="10763" width="10.7109375" style="39" customWidth="1"/>
    <col min="10764" max="10764" width="11.28515625" style="39" bestFit="1" customWidth="1"/>
    <col min="10765" max="10765" width="11.42578125" style="39" customWidth="1"/>
    <col min="10766" max="10766" width="10.7109375" style="39" customWidth="1"/>
    <col min="10767" max="10767" width="11.28515625" style="39" customWidth="1"/>
    <col min="10768" max="10769" width="12.5703125" style="39" customWidth="1"/>
    <col min="10770" max="10770" width="0.85546875" style="39" customWidth="1"/>
    <col min="10771" max="11008" width="0" style="39" hidden="1"/>
    <col min="11009" max="11009" width="0.85546875" style="39" customWidth="1"/>
    <col min="11010" max="11010" width="9.85546875" style="39" customWidth="1"/>
    <col min="11011" max="11011" width="40.140625" style="39" customWidth="1"/>
    <col min="11012" max="11012" width="10.5703125" style="39" customWidth="1"/>
    <col min="11013" max="11013" width="10.7109375" style="39" customWidth="1"/>
    <col min="11014" max="11015" width="13.140625" style="39" customWidth="1"/>
    <col min="11016" max="11016" width="10.7109375" style="39" customWidth="1"/>
    <col min="11017" max="11017" width="12" style="39" customWidth="1"/>
    <col min="11018" max="11018" width="12.42578125" style="39" customWidth="1"/>
    <col min="11019" max="11019" width="10.7109375" style="39" customWidth="1"/>
    <col min="11020" max="11020" width="11.28515625" style="39" bestFit="1" customWidth="1"/>
    <col min="11021" max="11021" width="11.42578125" style="39" customWidth="1"/>
    <col min="11022" max="11022" width="10.7109375" style="39" customWidth="1"/>
    <col min="11023" max="11023" width="11.28515625" style="39" customWidth="1"/>
    <col min="11024" max="11025" width="12.5703125" style="39" customWidth="1"/>
    <col min="11026" max="11026" width="0.85546875" style="39" customWidth="1"/>
    <col min="11027" max="11264" width="0" style="39" hidden="1"/>
    <col min="11265" max="11265" width="0.85546875" style="39" customWidth="1"/>
    <col min="11266" max="11266" width="9.85546875" style="39" customWidth="1"/>
    <col min="11267" max="11267" width="40.140625" style="39" customWidth="1"/>
    <col min="11268" max="11268" width="10.5703125" style="39" customWidth="1"/>
    <col min="11269" max="11269" width="10.7109375" style="39" customWidth="1"/>
    <col min="11270" max="11271" width="13.140625" style="39" customWidth="1"/>
    <col min="11272" max="11272" width="10.7109375" style="39" customWidth="1"/>
    <col min="11273" max="11273" width="12" style="39" customWidth="1"/>
    <col min="11274" max="11274" width="12.42578125" style="39" customWidth="1"/>
    <col min="11275" max="11275" width="10.7109375" style="39" customWidth="1"/>
    <col min="11276" max="11276" width="11.28515625" style="39" bestFit="1" customWidth="1"/>
    <col min="11277" max="11277" width="11.42578125" style="39" customWidth="1"/>
    <col min="11278" max="11278" width="10.7109375" style="39" customWidth="1"/>
    <col min="11279" max="11279" width="11.28515625" style="39" customWidth="1"/>
    <col min="11280" max="11281" width="12.5703125" style="39" customWidth="1"/>
    <col min="11282" max="11282" width="0.85546875" style="39" customWidth="1"/>
    <col min="11283" max="11520" width="0" style="39" hidden="1"/>
    <col min="11521" max="11521" width="0.85546875" style="39" customWidth="1"/>
    <col min="11522" max="11522" width="9.85546875" style="39" customWidth="1"/>
    <col min="11523" max="11523" width="40.140625" style="39" customWidth="1"/>
    <col min="11524" max="11524" width="10.5703125" style="39" customWidth="1"/>
    <col min="11525" max="11525" width="10.7109375" style="39" customWidth="1"/>
    <col min="11526" max="11527" width="13.140625" style="39" customWidth="1"/>
    <col min="11528" max="11528" width="10.7109375" style="39" customWidth="1"/>
    <col min="11529" max="11529" width="12" style="39" customWidth="1"/>
    <col min="11530" max="11530" width="12.42578125" style="39" customWidth="1"/>
    <col min="11531" max="11531" width="10.7109375" style="39" customWidth="1"/>
    <col min="11532" max="11532" width="11.28515625" style="39" bestFit="1" customWidth="1"/>
    <col min="11533" max="11533" width="11.42578125" style="39" customWidth="1"/>
    <col min="11534" max="11534" width="10.7109375" style="39" customWidth="1"/>
    <col min="11535" max="11535" width="11.28515625" style="39" customWidth="1"/>
    <col min="11536" max="11537" width="12.5703125" style="39" customWidth="1"/>
    <col min="11538" max="11538" width="0.85546875" style="39" customWidth="1"/>
    <col min="11539" max="11776" width="0" style="39" hidden="1"/>
    <col min="11777" max="11777" width="0.85546875" style="39" customWidth="1"/>
    <col min="11778" max="11778" width="9.85546875" style="39" customWidth="1"/>
    <col min="11779" max="11779" width="40.140625" style="39" customWidth="1"/>
    <col min="11780" max="11780" width="10.5703125" style="39" customWidth="1"/>
    <col min="11781" max="11781" width="10.7109375" style="39" customWidth="1"/>
    <col min="11782" max="11783" width="13.140625" style="39" customWidth="1"/>
    <col min="11784" max="11784" width="10.7109375" style="39" customWidth="1"/>
    <col min="11785" max="11785" width="12" style="39" customWidth="1"/>
    <col min="11786" max="11786" width="12.42578125" style="39" customWidth="1"/>
    <col min="11787" max="11787" width="10.7109375" style="39" customWidth="1"/>
    <col min="11788" max="11788" width="11.28515625" style="39" bestFit="1" customWidth="1"/>
    <col min="11789" max="11789" width="11.42578125" style="39" customWidth="1"/>
    <col min="11790" max="11790" width="10.7109375" style="39" customWidth="1"/>
    <col min="11791" max="11791" width="11.28515625" style="39" customWidth="1"/>
    <col min="11792" max="11793" width="12.5703125" style="39" customWidth="1"/>
    <col min="11794" max="11794" width="0.85546875" style="39" customWidth="1"/>
    <col min="11795" max="12032" width="0" style="39" hidden="1"/>
    <col min="12033" max="12033" width="0.85546875" style="39" customWidth="1"/>
    <col min="12034" max="12034" width="9.85546875" style="39" customWidth="1"/>
    <col min="12035" max="12035" width="40.140625" style="39" customWidth="1"/>
    <col min="12036" max="12036" width="10.5703125" style="39" customWidth="1"/>
    <col min="12037" max="12037" width="10.7109375" style="39" customWidth="1"/>
    <col min="12038" max="12039" width="13.140625" style="39" customWidth="1"/>
    <col min="12040" max="12040" width="10.7109375" style="39" customWidth="1"/>
    <col min="12041" max="12041" width="12" style="39" customWidth="1"/>
    <col min="12042" max="12042" width="12.42578125" style="39" customWidth="1"/>
    <col min="12043" max="12043" width="10.7109375" style="39" customWidth="1"/>
    <col min="12044" max="12044" width="11.28515625" style="39" bestFit="1" customWidth="1"/>
    <col min="12045" max="12045" width="11.42578125" style="39" customWidth="1"/>
    <col min="12046" max="12046" width="10.7109375" style="39" customWidth="1"/>
    <col min="12047" max="12047" width="11.28515625" style="39" customWidth="1"/>
    <col min="12048" max="12049" width="12.5703125" style="39" customWidth="1"/>
    <col min="12050" max="12050" width="0.85546875" style="39" customWidth="1"/>
    <col min="12051" max="12288" width="0" style="39" hidden="1"/>
    <col min="12289" max="12289" width="0.85546875" style="39" customWidth="1"/>
    <col min="12290" max="12290" width="9.85546875" style="39" customWidth="1"/>
    <col min="12291" max="12291" width="40.140625" style="39" customWidth="1"/>
    <col min="12292" max="12292" width="10.5703125" style="39" customWidth="1"/>
    <col min="12293" max="12293" width="10.7109375" style="39" customWidth="1"/>
    <col min="12294" max="12295" width="13.140625" style="39" customWidth="1"/>
    <col min="12296" max="12296" width="10.7109375" style="39" customWidth="1"/>
    <col min="12297" max="12297" width="12" style="39" customWidth="1"/>
    <col min="12298" max="12298" width="12.42578125" style="39" customWidth="1"/>
    <col min="12299" max="12299" width="10.7109375" style="39" customWidth="1"/>
    <col min="12300" max="12300" width="11.28515625" style="39" bestFit="1" customWidth="1"/>
    <col min="12301" max="12301" width="11.42578125" style="39" customWidth="1"/>
    <col min="12302" max="12302" width="10.7109375" style="39" customWidth="1"/>
    <col min="12303" max="12303" width="11.28515625" style="39" customWidth="1"/>
    <col min="12304" max="12305" width="12.5703125" style="39" customWidth="1"/>
    <col min="12306" max="12306" width="0.85546875" style="39" customWidth="1"/>
    <col min="12307" max="12544" width="0" style="39" hidden="1"/>
    <col min="12545" max="12545" width="0.85546875" style="39" customWidth="1"/>
    <col min="12546" max="12546" width="9.85546875" style="39" customWidth="1"/>
    <col min="12547" max="12547" width="40.140625" style="39" customWidth="1"/>
    <col min="12548" max="12548" width="10.5703125" style="39" customWidth="1"/>
    <col min="12549" max="12549" width="10.7109375" style="39" customWidth="1"/>
    <col min="12550" max="12551" width="13.140625" style="39" customWidth="1"/>
    <col min="12552" max="12552" width="10.7109375" style="39" customWidth="1"/>
    <col min="12553" max="12553" width="12" style="39" customWidth="1"/>
    <col min="12554" max="12554" width="12.42578125" style="39" customWidth="1"/>
    <col min="12555" max="12555" width="10.7109375" style="39" customWidth="1"/>
    <col min="12556" max="12556" width="11.28515625" style="39" bestFit="1" customWidth="1"/>
    <col min="12557" max="12557" width="11.42578125" style="39" customWidth="1"/>
    <col min="12558" max="12558" width="10.7109375" style="39" customWidth="1"/>
    <col min="12559" max="12559" width="11.28515625" style="39" customWidth="1"/>
    <col min="12560" max="12561" width="12.5703125" style="39" customWidth="1"/>
    <col min="12562" max="12562" width="0.85546875" style="39" customWidth="1"/>
    <col min="12563" max="12800" width="0" style="39" hidden="1"/>
    <col min="12801" max="12801" width="0.85546875" style="39" customWidth="1"/>
    <col min="12802" max="12802" width="9.85546875" style="39" customWidth="1"/>
    <col min="12803" max="12803" width="40.140625" style="39" customWidth="1"/>
    <col min="12804" max="12804" width="10.5703125" style="39" customWidth="1"/>
    <col min="12805" max="12805" width="10.7109375" style="39" customWidth="1"/>
    <col min="12806" max="12807" width="13.140625" style="39" customWidth="1"/>
    <col min="12808" max="12808" width="10.7109375" style="39" customWidth="1"/>
    <col min="12809" max="12809" width="12" style="39" customWidth="1"/>
    <col min="12810" max="12810" width="12.42578125" style="39" customWidth="1"/>
    <col min="12811" max="12811" width="10.7109375" style="39" customWidth="1"/>
    <col min="12812" max="12812" width="11.28515625" style="39" bestFit="1" customWidth="1"/>
    <col min="12813" max="12813" width="11.42578125" style="39" customWidth="1"/>
    <col min="12814" max="12814" width="10.7109375" style="39" customWidth="1"/>
    <col min="12815" max="12815" width="11.28515625" style="39" customWidth="1"/>
    <col min="12816" max="12817" width="12.5703125" style="39" customWidth="1"/>
    <col min="12818" max="12818" width="0.85546875" style="39" customWidth="1"/>
    <col min="12819" max="13056" width="0" style="39" hidden="1"/>
    <col min="13057" max="13057" width="0.85546875" style="39" customWidth="1"/>
    <col min="13058" max="13058" width="9.85546875" style="39" customWidth="1"/>
    <col min="13059" max="13059" width="40.140625" style="39" customWidth="1"/>
    <col min="13060" max="13060" width="10.5703125" style="39" customWidth="1"/>
    <col min="13061" max="13061" width="10.7109375" style="39" customWidth="1"/>
    <col min="13062" max="13063" width="13.140625" style="39" customWidth="1"/>
    <col min="13064" max="13064" width="10.7109375" style="39" customWidth="1"/>
    <col min="13065" max="13065" width="12" style="39" customWidth="1"/>
    <col min="13066" max="13066" width="12.42578125" style="39" customWidth="1"/>
    <col min="13067" max="13067" width="10.7109375" style="39" customWidth="1"/>
    <col min="13068" max="13068" width="11.28515625" style="39" bestFit="1" customWidth="1"/>
    <col min="13069" max="13069" width="11.42578125" style="39" customWidth="1"/>
    <col min="13070" max="13070" width="10.7109375" style="39" customWidth="1"/>
    <col min="13071" max="13071" width="11.28515625" style="39" customWidth="1"/>
    <col min="13072" max="13073" width="12.5703125" style="39" customWidth="1"/>
    <col min="13074" max="13074" width="0.85546875" style="39" customWidth="1"/>
    <col min="13075" max="13312" width="0" style="39" hidden="1"/>
    <col min="13313" max="13313" width="0.85546875" style="39" customWidth="1"/>
    <col min="13314" max="13314" width="9.85546875" style="39" customWidth="1"/>
    <col min="13315" max="13315" width="40.140625" style="39" customWidth="1"/>
    <col min="13316" max="13316" width="10.5703125" style="39" customWidth="1"/>
    <col min="13317" max="13317" width="10.7109375" style="39" customWidth="1"/>
    <col min="13318" max="13319" width="13.140625" style="39" customWidth="1"/>
    <col min="13320" max="13320" width="10.7109375" style="39" customWidth="1"/>
    <col min="13321" max="13321" width="12" style="39" customWidth="1"/>
    <col min="13322" max="13322" width="12.42578125" style="39" customWidth="1"/>
    <col min="13323" max="13323" width="10.7109375" style="39" customWidth="1"/>
    <col min="13324" max="13324" width="11.28515625" style="39" bestFit="1" customWidth="1"/>
    <col min="13325" max="13325" width="11.42578125" style="39" customWidth="1"/>
    <col min="13326" max="13326" width="10.7109375" style="39" customWidth="1"/>
    <col min="13327" max="13327" width="11.28515625" style="39" customWidth="1"/>
    <col min="13328" max="13329" width="12.5703125" style="39" customWidth="1"/>
    <col min="13330" max="13330" width="0.85546875" style="39" customWidth="1"/>
    <col min="13331" max="13568" width="0" style="39" hidden="1"/>
    <col min="13569" max="13569" width="0.85546875" style="39" customWidth="1"/>
    <col min="13570" max="13570" width="9.85546875" style="39" customWidth="1"/>
    <col min="13571" max="13571" width="40.140625" style="39" customWidth="1"/>
    <col min="13572" max="13572" width="10.5703125" style="39" customWidth="1"/>
    <col min="13573" max="13573" width="10.7109375" style="39" customWidth="1"/>
    <col min="13574" max="13575" width="13.140625" style="39" customWidth="1"/>
    <col min="13576" max="13576" width="10.7109375" style="39" customWidth="1"/>
    <col min="13577" max="13577" width="12" style="39" customWidth="1"/>
    <col min="13578" max="13578" width="12.42578125" style="39" customWidth="1"/>
    <col min="13579" max="13579" width="10.7109375" style="39" customWidth="1"/>
    <col min="13580" max="13580" width="11.28515625" style="39" bestFit="1" customWidth="1"/>
    <col min="13581" max="13581" width="11.42578125" style="39" customWidth="1"/>
    <col min="13582" max="13582" width="10.7109375" style="39" customWidth="1"/>
    <col min="13583" max="13583" width="11.28515625" style="39" customWidth="1"/>
    <col min="13584" max="13585" width="12.5703125" style="39" customWidth="1"/>
    <col min="13586" max="13586" width="0.85546875" style="39" customWidth="1"/>
    <col min="13587" max="13824" width="0" style="39" hidden="1"/>
    <col min="13825" max="13825" width="0.85546875" style="39" customWidth="1"/>
    <col min="13826" max="13826" width="9.85546875" style="39" customWidth="1"/>
    <col min="13827" max="13827" width="40.140625" style="39" customWidth="1"/>
    <col min="13828" max="13828" width="10.5703125" style="39" customWidth="1"/>
    <col min="13829" max="13829" width="10.7109375" style="39" customWidth="1"/>
    <col min="13830" max="13831" width="13.140625" style="39" customWidth="1"/>
    <col min="13832" max="13832" width="10.7109375" style="39" customWidth="1"/>
    <col min="13833" max="13833" width="12" style="39" customWidth="1"/>
    <col min="13834" max="13834" width="12.42578125" style="39" customWidth="1"/>
    <col min="13835" max="13835" width="10.7109375" style="39" customWidth="1"/>
    <col min="13836" max="13836" width="11.28515625" style="39" bestFit="1" customWidth="1"/>
    <col min="13837" max="13837" width="11.42578125" style="39" customWidth="1"/>
    <col min="13838" max="13838" width="10.7109375" style="39" customWidth="1"/>
    <col min="13839" max="13839" width="11.28515625" style="39" customWidth="1"/>
    <col min="13840" max="13841" width="12.5703125" style="39" customWidth="1"/>
    <col min="13842" max="13842" width="0.85546875" style="39" customWidth="1"/>
    <col min="13843" max="14080" width="0" style="39" hidden="1"/>
    <col min="14081" max="14081" width="0.85546875" style="39" customWidth="1"/>
    <col min="14082" max="14082" width="9.85546875" style="39" customWidth="1"/>
    <col min="14083" max="14083" width="40.140625" style="39" customWidth="1"/>
    <col min="14084" max="14084" width="10.5703125" style="39" customWidth="1"/>
    <col min="14085" max="14085" width="10.7109375" style="39" customWidth="1"/>
    <col min="14086" max="14087" width="13.140625" style="39" customWidth="1"/>
    <col min="14088" max="14088" width="10.7109375" style="39" customWidth="1"/>
    <col min="14089" max="14089" width="12" style="39" customWidth="1"/>
    <col min="14090" max="14090" width="12.42578125" style="39" customWidth="1"/>
    <col min="14091" max="14091" width="10.7109375" style="39" customWidth="1"/>
    <col min="14092" max="14092" width="11.28515625" style="39" bestFit="1" customWidth="1"/>
    <col min="14093" max="14093" width="11.42578125" style="39" customWidth="1"/>
    <col min="14094" max="14094" width="10.7109375" style="39" customWidth="1"/>
    <col min="14095" max="14095" width="11.28515625" style="39" customWidth="1"/>
    <col min="14096" max="14097" width="12.5703125" style="39" customWidth="1"/>
    <col min="14098" max="14098" width="0.85546875" style="39" customWidth="1"/>
    <col min="14099" max="14336" width="0" style="39" hidden="1"/>
    <col min="14337" max="14337" width="0.85546875" style="39" customWidth="1"/>
    <col min="14338" max="14338" width="9.85546875" style="39" customWidth="1"/>
    <col min="14339" max="14339" width="40.140625" style="39" customWidth="1"/>
    <col min="14340" max="14340" width="10.5703125" style="39" customWidth="1"/>
    <col min="14341" max="14341" width="10.7109375" style="39" customWidth="1"/>
    <col min="14342" max="14343" width="13.140625" style="39" customWidth="1"/>
    <col min="14344" max="14344" width="10.7109375" style="39" customWidth="1"/>
    <col min="14345" max="14345" width="12" style="39" customWidth="1"/>
    <col min="14346" max="14346" width="12.42578125" style="39" customWidth="1"/>
    <col min="14347" max="14347" width="10.7109375" style="39" customWidth="1"/>
    <col min="14348" max="14348" width="11.28515625" style="39" bestFit="1" customWidth="1"/>
    <col min="14349" max="14349" width="11.42578125" style="39" customWidth="1"/>
    <col min="14350" max="14350" width="10.7109375" style="39" customWidth="1"/>
    <col min="14351" max="14351" width="11.28515625" style="39" customWidth="1"/>
    <col min="14352" max="14353" width="12.5703125" style="39" customWidth="1"/>
    <col min="14354" max="14354" width="0.85546875" style="39" customWidth="1"/>
    <col min="14355" max="14592" width="0" style="39" hidden="1"/>
    <col min="14593" max="14593" width="0.85546875" style="39" customWidth="1"/>
    <col min="14594" max="14594" width="9.85546875" style="39" customWidth="1"/>
    <col min="14595" max="14595" width="40.140625" style="39" customWidth="1"/>
    <col min="14596" max="14596" width="10.5703125" style="39" customWidth="1"/>
    <col min="14597" max="14597" width="10.7109375" style="39" customWidth="1"/>
    <col min="14598" max="14599" width="13.140625" style="39" customWidth="1"/>
    <col min="14600" max="14600" width="10.7109375" style="39" customWidth="1"/>
    <col min="14601" max="14601" width="12" style="39" customWidth="1"/>
    <col min="14602" max="14602" width="12.42578125" style="39" customWidth="1"/>
    <col min="14603" max="14603" width="10.7109375" style="39" customWidth="1"/>
    <col min="14604" max="14604" width="11.28515625" style="39" bestFit="1" customWidth="1"/>
    <col min="14605" max="14605" width="11.42578125" style="39" customWidth="1"/>
    <col min="14606" max="14606" width="10.7109375" style="39" customWidth="1"/>
    <col min="14607" max="14607" width="11.28515625" style="39" customWidth="1"/>
    <col min="14608" max="14609" width="12.5703125" style="39" customWidth="1"/>
    <col min="14610" max="14610" width="0.85546875" style="39" customWidth="1"/>
    <col min="14611" max="14848" width="0" style="39" hidden="1"/>
    <col min="14849" max="14849" width="0.85546875" style="39" customWidth="1"/>
    <col min="14850" max="14850" width="9.85546875" style="39" customWidth="1"/>
    <col min="14851" max="14851" width="40.140625" style="39" customWidth="1"/>
    <col min="14852" max="14852" width="10.5703125" style="39" customWidth="1"/>
    <col min="14853" max="14853" width="10.7109375" style="39" customWidth="1"/>
    <col min="14854" max="14855" width="13.140625" style="39" customWidth="1"/>
    <col min="14856" max="14856" width="10.7109375" style="39" customWidth="1"/>
    <col min="14857" max="14857" width="12" style="39" customWidth="1"/>
    <col min="14858" max="14858" width="12.42578125" style="39" customWidth="1"/>
    <col min="14859" max="14859" width="10.7109375" style="39" customWidth="1"/>
    <col min="14860" max="14860" width="11.28515625" style="39" bestFit="1" customWidth="1"/>
    <col min="14861" max="14861" width="11.42578125" style="39" customWidth="1"/>
    <col min="14862" max="14862" width="10.7109375" style="39" customWidth="1"/>
    <col min="14863" max="14863" width="11.28515625" style="39" customWidth="1"/>
    <col min="14864" max="14865" width="12.5703125" style="39" customWidth="1"/>
    <col min="14866" max="14866" width="0.85546875" style="39" customWidth="1"/>
    <col min="14867" max="15104" width="0" style="39" hidden="1"/>
    <col min="15105" max="15105" width="0.85546875" style="39" customWidth="1"/>
    <col min="15106" max="15106" width="9.85546875" style="39" customWidth="1"/>
    <col min="15107" max="15107" width="40.140625" style="39" customWidth="1"/>
    <col min="15108" max="15108" width="10.5703125" style="39" customWidth="1"/>
    <col min="15109" max="15109" width="10.7109375" style="39" customWidth="1"/>
    <col min="15110" max="15111" width="13.140625" style="39" customWidth="1"/>
    <col min="15112" max="15112" width="10.7109375" style="39" customWidth="1"/>
    <col min="15113" max="15113" width="12" style="39" customWidth="1"/>
    <col min="15114" max="15114" width="12.42578125" style="39" customWidth="1"/>
    <col min="15115" max="15115" width="10.7109375" style="39" customWidth="1"/>
    <col min="15116" max="15116" width="11.28515625" style="39" bestFit="1" customWidth="1"/>
    <col min="15117" max="15117" width="11.42578125" style="39" customWidth="1"/>
    <col min="15118" max="15118" width="10.7109375" style="39" customWidth="1"/>
    <col min="15119" max="15119" width="11.28515625" style="39" customWidth="1"/>
    <col min="15120" max="15121" width="12.5703125" style="39" customWidth="1"/>
    <col min="15122" max="15122" width="0.85546875" style="39" customWidth="1"/>
    <col min="15123" max="15360" width="0" style="39" hidden="1"/>
    <col min="15361" max="15361" width="0.85546875" style="39" customWidth="1"/>
    <col min="15362" max="15362" width="9.85546875" style="39" customWidth="1"/>
    <col min="15363" max="15363" width="40.140625" style="39" customWidth="1"/>
    <col min="15364" max="15364" width="10.5703125" style="39" customWidth="1"/>
    <col min="15365" max="15365" width="10.7109375" style="39" customWidth="1"/>
    <col min="15366" max="15367" width="13.140625" style="39" customWidth="1"/>
    <col min="15368" max="15368" width="10.7109375" style="39" customWidth="1"/>
    <col min="15369" max="15369" width="12" style="39" customWidth="1"/>
    <col min="15370" max="15370" width="12.42578125" style="39" customWidth="1"/>
    <col min="15371" max="15371" width="10.7109375" style="39" customWidth="1"/>
    <col min="15372" max="15372" width="11.28515625" style="39" bestFit="1" customWidth="1"/>
    <col min="15373" max="15373" width="11.42578125" style="39" customWidth="1"/>
    <col min="15374" max="15374" width="10.7109375" style="39" customWidth="1"/>
    <col min="15375" max="15375" width="11.28515625" style="39" customWidth="1"/>
    <col min="15376" max="15377" width="12.5703125" style="39" customWidth="1"/>
    <col min="15378" max="15378" width="0.85546875" style="39" customWidth="1"/>
    <col min="15379" max="15616" width="0" style="39" hidden="1"/>
    <col min="15617" max="15617" width="0.85546875" style="39" customWidth="1"/>
    <col min="15618" max="15618" width="9.85546875" style="39" customWidth="1"/>
    <col min="15619" max="15619" width="40.140625" style="39" customWidth="1"/>
    <col min="15620" max="15620" width="10.5703125" style="39" customWidth="1"/>
    <col min="15621" max="15621" width="10.7109375" style="39" customWidth="1"/>
    <col min="15622" max="15623" width="13.140625" style="39" customWidth="1"/>
    <col min="15624" max="15624" width="10.7109375" style="39" customWidth="1"/>
    <col min="15625" max="15625" width="12" style="39" customWidth="1"/>
    <col min="15626" max="15626" width="12.42578125" style="39" customWidth="1"/>
    <col min="15627" max="15627" width="10.7109375" style="39" customWidth="1"/>
    <col min="15628" max="15628" width="11.28515625" style="39" bestFit="1" customWidth="1"/>
    <col min="15629" max="15629" width="11.42578125" style="39" customWidth="1"/>
    <col min="15630" max="15630" width="10.7109375" style="39" customWidth="1"/>
    <col min="15631" max="15631" width="11.28515625" style="39" customWidth="1"/>
    <col min="15632" max="15633" width="12.5703125" style="39" customWidth="1"/>
    <col min="15634" max="15634" width="0.85546875" style="39" customWidth="1"/>
    <col min="15635" max="15872" width="0" style="39" hidden="1"/>
    <col min="15873" max="15873" width="0.85546875" style="39" customWidth="1"/>
    <col min="15874" max="15874" width="9.85546875" style="39" customWidth="1"/>
    <col min="15875" max="15875" width="40.140625" style="39" customWidth="1"/>
    <col min="15876" max="15876" width="10.5703125" style="39" customWidth="1"/>
    <col min="15877" max="15877" width="10.7109375" style="39" customWidth="1"/>
    <col min="15878" max="15879" width="13.140625" style="39" customWidth="1"/>
    <col min="15880" max="15880" width="10.7109375" style="39" customWidth="1"/>
    <col min="15881" max="15881" width="12" style="39" customWidth="1"/>
    <col min="15882" max="15882" width="12.42578125" style="39" customWidth="1"/>
    <col min="15883" max="15883" width="10.7109375" style="39" customWidth="1"/>
    <col min="15884" max="15884" width="11.28515625" style="39" bestFit="1" customWidth="1"/>
    <col min="15885" max="15885" width="11.42578125" style="39" customWidth="1"/>
    <col min="15886" max="15886" width="10.7109375" style="39" customWidth="1"/>
    <col min="15887" max="15887" width="11.28515625" style="39" customWidth="1"/>
    <col min="15888" max="15889" width="12.5703125" style="39" customWidth="1"/>
    <col min="15890" max="15890" width="0.85546875" style="39" customWidth="1"/>
    <col min="15891" max="16128" width="0" style="39" hidden="1"/>
    <col min="16129" max="16129" width="0.85546875" style="39" customWidth="1"/>
    <col min="16130" max="16130" width="9.85546875" style="39" customWidth="1"/>
    <col min="16131" max="16131" width="40.140625" style="39" customWidth="1"/>
    <col min="16132" max="16132" width="10.5703125" style="39" customWidth="1"/>
    <col min="16133" max="16133" width="10.7109375" style="39" customWidth="1"/>
    <col min="16134" max="16135" width="13.140625" style="39" customWidth="1"/>
    <col min="16136" max="16136" width="10.7109375" style="39" customWidth="1"/>
    <col min="16137" max="16137" width="12" style="39" customWidth="1"/>
    <col min="16138" max="16138" width="12.42578125" style="39" customWidth="1"/>
    <col min="16139" max="16139" width="10.7109375" style="39" customWidth="1"/>
    <col min="16140" max="16140" width="11.28515625" style="39" bestFit="1" customWidth="1"/>
    <col min="16141" max="16141" width="11.42578125" style="39" customWidth="1"/>
    <col min="16142" max="16142" width="10.7109375" style="39" customWidth="1"/>
    <col min="16143" max="16143" width="11.28515625" style="39" customWidth="1"/>
    <col min="16144" max="16145" width="12.5703125" style="39" customWidth="1"/>
    <col min="16146" max="16146" width="0.85546875" style="39" customWidth="1"/>
    <col min="16147" max="16384" width="0" style="39" hidden="1"/>
  </cols>
  <sheetData>
    <row r="1" spans="2:29" s="25" customFormat="1" ht="20.100000000000001" customHeight="1" x14ac:dyDescent="0.25">
      <c r="B1" s="661" t="s">
        <v>4840</v>
      </c>
      <c r="C1" s="661"/>
      <c r="D1" s="661"/>
      <c r="E1" s="661"/>
      <c r="F1" s="661"/>
      <c r="G1" s="661"/>
      <c r="H1" s="661"/>
      <c r="I1" s="661"/>
      <c r="J1" s="661"/>
      <c r="K1" s="661"/>
      <c r="L1" s="661"/>
      <c r="M1" s="661"/>
      <c r="N1" s="661"/>
      <c r="O1" s="661"/>
      <c r="P1" s="661"/>
      <c r="Q1" s="661"/>
      <c r="R1" s="49"/>
      <c r="S1" s="49"/>
      <c r="T1" s="49"/>
      <c r="U1" s="49"/>
      <c r="V1" s="49"/>
      <c r="W1" s="49"/>
      <c r="X1" s="49"/>
    </row>
    <row r="2" spans="2:29" s="25" customFormat="1" ht="20.100000000000001" customHeight="1" x14ac:dyDescent="0.25">
      <c r="B2" s="661"/>
      <c r="C2" s="661"/>
      <c r="D2" s="661"/>
      <c r="E2" s="661"/>
      <c r="F2" s="661"/>
      <c r="G2" s="661"/>
      <c r="H2" s="661"/>
      <c r="I2" s="661"/>
      <c r="J2" s="661"/>
      <c r="K2" s="661"/>
      <c r="L2" s="661"/>
      <c r="M2" s="661"/>
      <c r="N2" s="661"/>
      <c r="O2" s="661"/>
      <c r="P2" s="661"/>
      <c r="Q2" s="661"/>
      <c r="R2" s="49"/>
      <c r="S2" s="49"/>
      <c r="T2" s="49"/>
      <c r="U2" s="49"/>
      <c r="V2" s="49"/>
      <c r="W2" s="49"/>
      <c r="X2" s="49"/>
    </row>
    <row r="3" spans="2:29" s="25" customFormat="1" ht="20.100000000000001" customHeight="1" x14ac:dyDescent="0.25">
      <c r="X3" s="43"/>
    </row>
    <row r="4" spans="2:29" s="5" customFormat="1" ht="15" customHeight="1" x14ac:dyDescent="0.25">
      <c r="B4" s="1" t="s">
        <v>16</v>
      </c>
      <c r="C4" s="495" t="str">
        <f>'DADOS DA OBRA'!B13</f>
        <v>CONSTRUÇÃO NOVA FÁBRICA SEAPA (AGROINDÚSTRIA DE POLPA DE FRUTAS)</v>
      </c>
      <c r="D4" s="495"/>
      <c r="E4" s="495"/>
      <c r="F4" s="495"/>
      <c r="G4" s="495"/>
      <c r="H4" s="495"/>
      <c r="I4" s="495"/>
      <c r="J4" s="495"/>
      <c r="K4" s="495"/>
      <c r="L4" s="495"/>
      <c r="M4" s="495"/>
      <c r="N4" s="495"/>
      <c r="O4" s="3" t="s">
        <v>37</v>
      </c>
      <c r="P4" s="372" t="str">
        <f>'DADOS DA OBRA'!N22</f>
        <v>13/06/2025</v>
      </c>
      <c r="Q4" s="2"/>
      <c r="R4" s="2"/>
      <c r="S4" s="2"/>
      <c r="T4" s="2"/>
      <c r="X4" s="17"/>
      <c r="Z4" s="11"/>
      <c r="AA4" s="11"/>
      <c r="AB4" s="12"/>
      <c r="AC4" s="12"/>
    </row>
    <row r="5" spans="2:29" s="5" customFormat="1" ht="15" customHeight="1" x14ac:dyDescent="0.25">
      <c r="B5" s="1" t="s">
        <v>18</v>
      </c>
      <c r="C5" s="2" t="str">
        <f>'DADOS DA OBRA'!B16</f>
        <v xml:space="preserve"> RUA 22 , LT.01 - A, QUADRA 01-A</v>
      </c>
      <c r="D5" s="1"/>
      <c r="E5" s="1"/>
      <c r="F5" s="1"/>
      <c r="G5" s="1"/>
      <c r="H5" s="1"/>
      <c r="I5" s="1"/>
      <c r="O5" s="3" t="s">
        <v>17</v>
      </c>
      <c r="P5" s="373" t="str">
        <f>'DADOS DA OBRA'!N25</f>
        <v>00</v>
      </c>
      <c r="X5" s="17"/>
    </row>
    <row r="6" spans="2:29" s="5" customFormat="1" ht="12.75" x14ac:dyDescent="0.25">
      <c r="X6" s="17"/>
    </row>
    <row r="7" spans="2:29" s="5" customFormat="1" ht="12.75" x14ac:dyDescent="0.25">
      <c r="B7" s="1" t="s">
        <v>4841</v>
      </c>
      <c r="C7" s="13" t="s">
        <v>4842</v>
      </c>
      <c r="D7" s="1"/>
      <c r="E7" s="1"/>
      <c r="F7" s="1"/>
      <c r="G7" s="1"/>
      <c r="H7" s="1"/>
      <c r="I7" s="1"/>
      <c r="O7" s="3"/>
      <c r="P7" s="22"/>
      <c r="X7" s="17"/>
    </row>
    <row r="8" spans="2:29" s="23" customFormat="1" ht="13.5" thickBot="1" x14ac:dyDescent="0.3">
      <c r="B8" s="18"/>
      <c r="C8" s="18"/>
      <c r="D8" s="18"/>
      <c r="E8" s="18"/>
      <c r="F8" s="18"/>
      <c r="G8" s="18"/>
      <c r="H8" s="18"/>
      <c r="I8" s="18"/>
      <c r="J8" s="19"/>
      <c r="K8" s="8"/>
      <c r="L8" s="8"/>
      <c r="M8" s="8"/>
      <c r="N8" s="9"/>
      <c r="O8" s="9"/>
      <c r="P8" s="8"/>
      <c r="X8" s="374"/>
    </row>
    <row r="9" spans="2:29" ht="12.75" x14ac:dyDescent="0.25">
      <c r="B9" s="662" t="s">
        <v>19</v>
      </c>
      <c r="C9" s="665" t="s">
        <v>124</v>
      </c>
      <c r="D9" s="375" t="s">
        <v>4843</v>
      </c>
      <c r="E9" s="668" t="s">
        <v>4878</v>
      </c>
      <c r="F9" s="669"/>
      <c r="G9" s="670"/>
      <c r="H9" s="671" t="s">
        <v>4844</v>
      </c>
      <c r="I9" s="669"/>
      <c r="J9" s="670"/>
      <c r="K9" s="668" t="s">
        <v>4873</v>
      </c>
      <c r="L9" s="669"/>
      <c r="M9" s="670"/>
      <c r="N9" s="668"/>
      <c r="O9" s="669"/>
      <c r="P9" s="670"/>
      <c r="Q9" s="672" t="s">
        <v>4845</v>
      </c>
    </row>
    <row r="10" spans="2:29" ht="12.75" x14ac:dyDescent="0.25">
      <c r="B10" s="663"/>
      <c r="C10" s="666"/>
      <c r="D10" s="376" t="s">
        <v>4846</v>
      </c>
      <c r="E10" s="653" t="s">
        <v>4879</v>
      </c>
      <c r="F10" s="654"/>
      <c r="G10" s="655"/>
      <c r="H10" s="653" t="s">
        <v>4881</v>
      </c>
      <c r="I10" s="654"/>
      <c r="J10" s="655"/>
      <c r="K10" s="653" t="s">
        <v>4874</v>
      </c>
      <c r="L10" s="654"/>
      <c r="M10" s="655"/>
      <c r="N10" s="653"/>
      <c r="O10" s="654"/>
      <c r="P10" s="655"/>
      <c r="Q10" s="673"/>
    </row>
    <row r="11" spans="2:29" ht="12.75" x14ac:dyDescent="0.25">
      <c r="B11" s="663"/>
      <c r="C11" s="666"/>
      <c r="D11" s="376" t="s">
        <v>4847</v>
      </c>
      <c r="E11" s="674"/>
      <c r="F11" s="654"/>
      <c r="G11" s="655"/>
      <c r="H11" s="653"/>
      <c r="I11" s="654"/>
      <c r="J11" s="655"/>
      <c r="K11" s="653"/>
      <c r="L11" s="654"/>
      <c r="M11" s="655"/>
      <c r="N11" s="653"/>
      <c r="O11" s="654"/>
      <c r="P11" s="655"/>
      <c r="Q11" s="673"/>
    </row>
    <row r="12" spans="2:29" ht="12.75" x14ac:dyDescent="0.25">
      <c r="B12" s="663"/>
      <c r="C12" s="666"/>
      <c r="D12" s="376" t="s">
        <v>4848</v>
      </c>
      <c r="E12" s="653" t="s">
        <v>4880</v>
      </c>
      <c r="F12" s="654"/>
      <c r="G12" s="655"/>
      <c r="H12" s="653" t="s">
        <v>4882</v>
      </c>
      <c r="I12" s="654"/>
      <c r="J12" s="655"/>
      <c r="K12" s="653" t="s">
        <v>4875</v>
      </c>
      <c r="L12" s="654"/>
      <c r="M12" s="655"/>
      <c r="N12" s="653"/>
      <c r="O12" s="654"/>
      <c r="P12" s="655"/>
      <c r="Q12" s="673"/>
    </row>
    <row r="13" spans="2:29" s="371" customFormat="1" ht="13.5" thickBot="1" x14ac:dyDescent="0.3">
      <c r="B13" s="664"/>
      <c r="C13" s="667"/>
      <c r="D13" s="377" t="s">
        <v>4849</v>
      </c>
      <c r="E13" s="378" t="s">
        <v>4850</v>
      </c>
      <c r="F13" s="379" t="s">
        <v>4851</v>
      </c>
      <c r="G13" s="380" t="s">
        <v>4852</v>
      </c>
      <c r="H13" s="378" t="s">
        <v>4850</v>
      </c>
      <c r="I13" s="379" t="s">
        <v>4851</v>
      </c>
      <c r="J13" s="380" t="s">
        <v>4852</v>
      </c>
      <c r="K13" s="378" t="s">
        <v>4850</v>
      </c>
      <c r="L13" s="379" t="s">
        <v>4851</v>
      </c>
      <c r="M13" s="380" t="s">
        <v>4852</v>
      </c>
      <c r="N13" s="378" t="s">
        <v>4850</v>
      </c>
      <c r="O13" s="379" t="s">
        <v>4851</v>
      </c>
      <c r="P13" s="380" t="s">
        <v>4852</v>
      </c>
      <c r="Q13" s="673"/>
    </row>
    <row r="14" spans="2:29" ht="15" x14ac:dyDescent="0.25">
      <c r="B14" s="381">
        <v>1</v>
      </c>
      <c r="C14" s="382" t="s">
        <v>4842</v>
      </c>
      <c r="D14" s="383" t="s">
        <v>1376</v>
      </c>
      <c r="E14" s="384">
        <v>2</v>
      </c>
      <c r="F14" s="385">
        <f>3807.33/2</f>
        <v>1903.665</v>
      </c>
      <c r="G14" s="386">
        <f>+E14*F14</f>
        <v>3807.33</v>
      </c>
      <c r="H14" s="387">
        <v>2</v>
      </c>
      <c r="I14" s="385">
        <f>5860/2</f>
        <v>2930</v>
      </c>
      <c r="J14" s="386">
        <f>+H14*I14</f>
        <v>5860</v>
      </c>
      <c r="K14" s="387">
        <v>2</v>
      </c>
      <c r="L14" s="385">
        <f>6000/2</f>
        <v>3000</v>
      </c>
      <c r="M14" s="386">
        <f>+K14*L14</f>
        <v>6000</v>
      </c>
      <c r="N14" s="387"/>
      <c r="O14" s="385"/>
      <c r="P14" s="386"/>
      <c r="Q14" s="388">
        <f>+IF(P33="MÉDIA",AVERAGE(E18,K18,,H18),IF(P33="MEDIANA",MEDIAN(E18,K18,H18)))</f>
        <v>3916.8325</v>
      </c>
      <c r="S14" s="389"/>
    </row>
    <row r="15" spans="2:29" ht="15" x14ac:dyDescent="0.25">
      <c r="B15" s="381"/>
      <c r="C15" s="390"/>
      <c r="D15" s="383"/>
      <c r="E15" s="384"/>
      <c r="F15" s="385"/>
      <c r="G15" s="386">
        <f>+E15*F15</f>
        <v>0</v>
      </c>
      <c r="H15" s="387"/>
      <c r="I15" s="385"/>
      <c r="J15" s="386">
        <f>+H15*I15</f>
        <v>0</v>
      </c>
      <c r="K15" s="387">
        <f>+H15</f>
        <v>0</v>
      </c>
      <c r="L15" s="385"/>
      <c r="M15" s="386">
        <f>+K15*L15</f>
        <v>0</v>
      </c>
      <c r="N15" s="387"/>
      <c r="O15" s="385"/>
      <c r="P15" s="386"/>
      <c r="Q15" s="391"/>
    </row>
    <row r="16" spans="2:29" ht="15" x14ac:dyDescent="0.25">
      <c r="B16" s="381"/>
      <c r="C16" s="390"/>
      <c r="D16" s="383"/>
      <c r="E16" s="384"/>
      <c r="F16" s="385"/>
      <c r="G16" s="386"/>
      <c r="H16" s="392"/>
      <c r="I16" s="385"/>
      <c r="J16" s="386"/>
      <c r="K16" s="392"/>
      <c r="L16" s="385"/>
      <c r="M16" s="386"/>
      <c r="N16" s="384"/>
      <c r="O16" s="385"/>
      <c r="P16" s="386"/>
      <c r="Q16" s="391"/>
    </row>
    <row r="17" spans="2:22" ht="15.75" thickBot="1" x14ac:dyDescent="0.3">
      <c r="B17" s="381"/>
      <c r="C17" s="390"/>
      <c r="D17" s="383"/>
      <c r="E17" s="384"/>
      <c r="F17" s="385"/>
      <c r="G17" s="386"/>
      <c r="H17" s="387"/>
      <c r="I17" s="385"/>
      <c r="J17" s="386"/>
      <c r="K17" s="387"/>
      <c r="L17" s="385"/>
      <c r="M17" s="386"/>
      <c r="N17" s="387"/>
      <c r="O17" s="385"/>
      <c r="P17" s="386"/>
      <c r="Q17" s="393"/>
    </row>
    <row r="18" spans="2:22" ht="13.5" thickBot="1" x14ac:dyDescent="0.3">
      <c r="B18" s="656" t="s">
        <v>4853</v>
      </c>
      <c r="C18" s="657"/>
      <c r="D18" s="657"/>
      <c r="E18" s="658">
        <f>SUM(G14:G17)</f>
        <v>3807.33</v>
      </c>
      <c r="F18" s="659"/>
      <c r="G18" s="660"/>
      <c r="H18" s="658">
        <f>SUM(J14:J17)</f>
        <v>5860</v>
      </c>
      <c r="I18" s="659"/>
      <c r="J18" s="660"/>
      <c r="K18" s="658">
        <f>SUM(M14:M17)</f>
        <v>6000</v>
      </c>
      <c r="L18" s="659"/>
      <c r="M18" s="660"/>
      <c r="N18" s="658">
        <f>SUM(P14:P17)</f>
        <v>0</v>
      </c>
      <c r="O18" s="659"/>
      <c r="P18" s="660"/>
      <c r="S18" s="40"/>
    </row>
    <row r="19" spans="2:22" ht="12.75" x14ac:dyDescent="0.25">
      <c r="O19" s="40"/>
    </row>
    <row r="20" spans="2:22" ht="12.75" x14ac:dyDescent="0.25"/>
    <row r="21" spans="2:22" ht="12.75" x14ac:dyDescent="0.25"/>
    <row r="22" spans="2:22" ht="12.75" x14ac:dyDescent="0.25">
      <c r="T22" s="40"/>
    </row>
    <row r="23" spans="2:22" ht="18" x14ac:dyDescent="0.25">
      <c r="C23" s="394" t="s">
        <v>4854</v>
      </c>
      <c r="N23" s="541"/>
      <c r="O23" s="541"/>
      <c r="P23" s="541"/>
      <c r="Q23" s="370"/>
    </row>
    <row r="24" spans="2:22" ht="15.75" x14ac:dyDescent="0.25">
      <c r="C24" s="395" t="s">
        <v>4855</v>
      </c>
      <c r="D24" s="396">
        <v>4</v>
      </c>
    </row>
    <row r="25" spans="2:22" ht="16.5" x14ac:dyDescent="0.25">
      <c r="C25" s="397"/>
      <c r="D25" s="398"/>
      <c r="N25" s="652"/>
      <c r="O25" s="652"/>
      <c r="P25" s="652"/>
      <c r="Q25" s="400"/>
      <c r="U25" s="389"/>
      <c r="V25" s="389"/>
    </row>
    <row r="26" spans="2:22" ht="16.5" x14ac:dyDescent="0.25">
      <c r="D26" s="398"/>
      <c r="U26" s="389"/>
      <c r="V26" s="389"/>
    </row>
    <row r="27" spans="2:22" ht="16.5" x14ac:dyDescent="0.25">
      <c r="C27" s="397"/>
      <c r="D27" s="401">
        <f>AVERAGE(E18,K18,H18)</f>
        <v>5222.4433333333336</v>
      </c>
      <c r="H27" s="395" t="s">
        <v>4856</v>
      </c>
      <c r="U27" s="389"/>
      <c r="V27" s="389"/>
    </row>
    <row r="28" spans="2:22" ht="16.5" x14ac:dyDescent="0.25">
      <c r="D28" s="398"/>
    </row>
    <row r="29" spans="2:22" ht="16.5" x14ac:dyDescent="0.25">
      <c r="C29" s="397"/>
      <c r="D29" s="398"/>
    </row>
    <row r="30" spans="2:22" ht="16.5" x14ac:dyDescent="0.25">
      <c r="C30" s="397" t="s">
        <v>4857</v>
      </c>
      <c r="D30" s="401">
        <f>STDEVP(E18,K18,H18)</f>
        <v>1002.2671997803545</v>
      </c>
      <c r="N30" s="40"/>
      <c r="U30" s="389"/>
    </row>
    <row r="31" spans="2:22" ht="16.5" x14ac:dyDescent="0.25">
      <c r="C31" s="397"/>
      <c r="D31" s="398"/>
    </row>
    <row r="32" spans="2:22" ht="16.5" x14ac:dyDescent="0.25">
      <c r="C32" s="397"/>
      <c r="D32" s="402"/>
    </row>
    <row r="33" spans="3:16" ht="16.5" x14ac:dyDescent="0.25">
      <c r="C33" s="397"/>
      <c r="D33" s="402"/>
      <c r="O33" s="403" t="s">
        <v>4858</v>
      </c>
      <c r="P33" s="399" t="str">
        <f t="array" ref="P33">_xlfn.IFS(D34&lt;0.25,"MÉDIA",D34&gt;=0.25,"MEDIANA")</f>
        <v>MÉDIA</v>
      </c>
    </row>
    <row r="34" spans="3:16" ht="15" x14ac:dyDescent="0.25">
      <c r="D34" s="404">
        <f>D30/D27</f>
        <v>0.19191538056203983</v>
      </c>
    </row>
    <row r="35" spans="3:16" ht="12.75" x14ac:dyDescent="0.25"/>
    <row r="36" spans="3:16" ht="12.75" x14ac:dyDescent="0.25"/>
    <row r="37" spans="3:16" ht="12.75" x14ac:dyDescent="0.25"/>
    <row r="38" spans="3:16" ht="12.75" x14ac:dyDescent="0.25"/>
    <row r="39" spans="3:16" ht="12.75" x14ac:dyDescent="0.25"/>
    <row r="40" spans="3:16" ht="12.75" x14ac:dyDescent="0.25"/>
    <row r="41" spans="3:16" ht="12.75" x14ac:dyDescent="0.25"/>
    <row r="42" spans="3:16" ht="12.75" x14ac:dyDescent="0.25"/>
    <row r="43" spans="3:16" ht="12.75" x14ac:dyDescent="0.25"/>
    <row r="44" spans="3:16" ht="12.75" x14ac:dyDescent="0.25"/>
    <row r="45" spans="3:16" ht="12.75" x14ac:dyDescent="0.25"/>
    <row r="46" spans="3:16" ht="12.75" x14ac:dyDescent="0.25"/>
    <row r="47" spans="3:16" ht="12.75" x14ac:dyDescent="0.25"/>
    <row r="48" spans="3:16" ht="12.75" x14ac:dyDescent="0.25"/>
    <row r="49" ht="12.75" x14ac:dyDescent="0.25"/>
    <row r="50" ht="12.75" x14ac:dyDescent="0.25"/>
    <row r="51" ht="12.75" x14ac:dyDescent="0.25"/>
    <row r="52" ht="12.75" x14ac:dyDescent="0.25"/>
    <row r="53" ht="12.75" x14ac:dyDescent="0.25"/>
    <row r="54" ht="12.75" x14ac:dyDescent="0.25"/>
    <row r="55" ht="12.75" x14ac:dyDescent="0.25"/>
    <row r="56" ht="12.75" x14ac:dyDescent="0.25"/>
    <row r="57" ht="12.75" x14ac:dyDescent="0.25"/>
    <row r="58" ht="12.75" x14ac:dyDescent="0.25"/>
    <row r="59" ht="12.75" x14ac:dyDescent="0.25"/>
    <row r="60" ht="12.75" x14ac:dyDescent="0.25"/>
    <row r="61" ht="12.75" x14ac:dyDescent="0.25"/>
    <row r="62" ht="12.75" x14ac:dyDescent="0.25"/>
    <row r="63" ht="12.75" x14ac:dyDescent="0.25"/>
    <row r="64" ht="12.75" x14ac:dyDescent="0.25"/>
    <row r="65" ht="12.75" x14ac:dyDescent="0.25"/>
    <row r="66" ht="12.75" customHeight="1" x14ac:dyDescent="0.25"/>
    <row r="67" ht="12.75" customHeight="1" x14ac:dyDescent="0.25"/>
    <row r="68" ht="12.75" customHeight="1" x14ac:dyDescent="0.25"/>
    <row r="69" ht="12.75" customHeight="1" x14ac:dyDescent="0.25"/>
    <row r="70" ht="12.75" customHeight="1" x14ac:dyDescent="0.25"/>
    <row r="71" ht="12.75" customHeight="1" x14ac:dyDescent="0.25"/>
    <row r="72" ht="12.75" customHeight="1" x14ac:dyDescent="0.25"/>
  </sheetData>
  <mergeCells count="28">
    <mergeCell ref="B1:Q2"/>
    <mergeCell ref="C4:N4"/>
    <mergeCell ref="B9:B13"/>
    <mergeCell ref="C9:C13"/>
    <mergeCell ref="E9:G9"/>
    <mergeCell ref="H9:J9"/>
    <mergeCell ref="K9:M9"/>
    <mergeCell ref="N9:P9"/>
    <mergeCell ref="Q9:Q13"/>
    <mergeCell ref="E10:G10"/>
    <mergeCell ref="H10:J10"/>
    <mergeCell ref="K10:M10"/>
    <mergeCell ref="N10:P10"/>
    <mergeCell ref="E11:G11"/>
    <mergeCell ref="H11:J11"/>
    <mergeCell ref="K11:M11"/>
    <mergeCell ref="N11:P11"/>
    <mergeCell ref="B18:D18"/>
    <mergeCell ref="E18:G18"/>
    <mergeCell ref="H18:J18"/>
    <mergeCell ref="K18:M18"/>
    <mergeCell ref="N18:P18"/>
    <mergeCell ref="N23:P23"/>
    <mergeCell ref="N25:P25"/>
    <mergeCell ref="E12:G12"/>
    <mergeCell ref="H12:J12"/>
    <mergeCell ref="K12:M12"/>
    <mergeCell ref="N12:P12"/>
  </mergeCells>
  <printOptions horizontalCentered="1"/>
  <pageMargins left="0.51181102362204722" right="0.51181102362204722" top="0.78740157480314965" bottom="0.78740157480314965" header="0.31496062992125984" footer="0.39370078740157483"/>
  <pageSetup paperSize="9" scale="63" orientation="landscape" r:id="rId1"/>
  <headerFooter>
    <oddHeader>&amp;L&amp;G</oddHeader>
    <oddFooter>&amp;L&amp;"Arial Narrow,Normal"&amp;10&amp;A
&amp;F&amp;R&amp;"Arial Narrow,Normal"&amp;10 &amp;P de &amp;N</oddFooter>
  </headerFooter>
  <drawing r:id="rId2"/>
  <legacyDrawingHF r:id="rId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15567-4134-4215-9E64-D593AAF4E1EE}">
  <dimension ref="B1:AC72"/>
  <sheetViews>
    <sheetView showGridLines="0" showZeros="0" view="pageBreakPreview" zoomScaleNormal="100" zoomScaleSheetLayoutView="100" workbookViewId="0">
      <selection activeCell="P33" sqref="P33"/>
    </sheetView>
  </sheetViews>
  <sheetFormatPr defaultColWidth="0" defaultRowHeight="0" customHeight="1" zeroHeight="1" x14ac:dyDescent="0.25"/>
  <cols>
    <col min="1" max="1" width="0.85546875" style="39" customWidth="1"/>
    <col min="2" max="2" width="9.85546875" style="39" customWidth="1"/>
    <col min="3" max="3" width="40.140625" style="39" customWidth="1"/>
    <col min="4" max="4" width="10.5703125" style="371" customWidth="1"/>
    <col min="5" max="5" width="10.7109375" style="39" customWidth="1"/>
    <col min="6" max="7" width="13.140625" style="39" customWidth="1"/>
    <col min="8" max="8" width="10.7109375" style="39" customWidth="1"/>
    <col min="9" max="9" width="12" style="39" customWidth="1"/>
    <col min="10" max="10" width="12.42578125" style="39" customWidth="1"/>
    <col min="11" max="13" width="14.7109375" style="39" customWidth="1"/>
    <col min="14" max="14" width="8.140625" style="39" customWidth="1"/>
    <col min="15" max="15" width="8.140625" style="39" bestFit="1" customWidth="1"/>
    <col min="16" max="16" width="9.5703125" style="39" bestFit="1" customWidth="1"/>
    <col min="17" max="17" width="12.5703125" style="39" customWidth="1"/>
    <col min="18" max="18" width="0.85546875" style="39" customWidth="1"/>
    <col min="19" max="256" width="9.140625" style="39" customWidth="1"/>
    <col min="257" max="257" width="0.85546875" style="39" customWidth="1"/>
    <col min="258" max="258" width="9.85546875" style="39" customWidth="1"/>
    <col min="259" max="259" width="40.140625" style="39" customWidth="1"/>
    <col min="260" max="260" width="10.5703125" style="39" customWidth="1"/>
    <col min="261" max="261" width="10.7109375" style="39" customWidth="1"/>
    <col min="262" max="263" width="13.140625" style="39" customWidth="1"/>
    <col min="264" max="264" width="10.7109375" style="39" customWidth="1"/>
    <col min="265" max="265" width="12" style="39" customWidth="1"/>
    <col min="266" max="266" width="12.42578125" style="39" customWidth="1"/>
    <col min="267" max="267" width="10.7109375" style="39" customWidth="1"/>
    <col min="268" max="268" width="11.28515625" style="39" bestFit="1" customWidth="1"/>
    <col min="269" max="269" width="11.42578125" style="39" customWidth="1"/>
    <col min="270" max="270" width="10.7109375" style="39" customWidth="1"/>
    <col min="271" max="271" width="11.28515625" style="39" customWidth="1"/>
    <col min="272" max="273" width="12.5703125" style="39" customWidth="1"/>
    <col min="274" max="274" width="0.85546875" style="39" customWidth="1"/>
    <col min="275" max="512" width="0" style="39" hidden="1"/>
    <col min="513" max="513" width="0.85546875" style="39" customWidth="1"/>
    <col min="514" max="514" width="9.85546875" style="39" customWidth="1"/>
    <col min="515" max="515" width="40.140625" style="39" customWidth="1"/>
    <col min="516" max="516" width="10.5703125" style="39" customWidth="1"/>
    <col min="517" max="517" width="10.7109375" style="39" customWidth="1"/>
    <col min="518" max="519" width="13.140625" style="39" customWidth="1"/>
    <col min="520" max="520" width="10.7109375" style="39" customWidth="1"/>
    <col min="521" max="521" width="12" style="39" customWidth="1"/>
    <col min="522" max="522" width="12.42578125" style="39" customWidth="1"/>
    <col min="523" max="523" width="10.7109375" style="39" customWidth="1"/>
    <col min="524" max="524" width="11.28515625" style="39" bestFit="1" customWidth="1"/>
    <col min="525" max="525" width="11.42578125" style="39" customWidth="1"/>
    <col min="526" max="526" width="10.7109375" style="39" customWidth="1"/>
    <col min="527" max="527" width="11.28515625" style="39" customWidth="1"/>
    <col min="528" max="529" width="12.5703125" style="39" customWidth="1"/>
    <col min="530" max="530" width="0.85546875" style="39" customWidth="1"/>
    <col min="531" max="768" width="0" style="39" hidden="1"/>
    <col min="769" max="769" width="0.85546875" style="39" customWidth="1"/>
    <col min="770" max="770" width="9.85546875" style="39" customWidth="1"/>
    <col min="771" max="771" width="40.140625" style="39" customWidth="1"/>
    <col min="772" max="772" width="10.5703125" style="39" customWidth="1"/>
    <col min="773" max="773" width="10.7109375" style="39" customWidth="1"/>
    <col min="774" max="775" width="13.140625" style="39" customWidth="1"/>
    <col min="776" max="776" width="10.7109375" style="39" customWidth="1"/>
    <col min="777" max="777" width="12" style="39" customWidth="1"/>
    <col min="778" max="778" width="12.42578125" style="39" customWidth="1"/>
    <col min="779" max="779" width="10.7109375" style="39" customWidth="1"/>
    <col min="780" max="780" width="11.28515625" style="39" bestFit="1" customWidth="1"/>
    <col min="781" max="781" width="11.42578125" style="39" customWidth="1"/>
    <col min="782" max="782" width="10.7109375" style="39" customWidth="1"/>
    <col min="783" max="783" width="11.28515625" style="39" customWidth="1"/>
    <col min="784" max="785" width="12.5703125" style="39" customWidth="1"/>
    <col min="786" max="786" width="0.85546875" style="39" customWidth="1"/>
    <col min="787" max="1024" width="0" style="39" hidden="1"/>
    <col min="1025" max="1025" width="0.85546875" style="39" customWidth="1"/>
    <col min="1026" max="1026" width="9.85546875" style="39" customWidth="1"/>
    <col min="1027" max="1027" width="40.140625" style="39" customWidth="1"/>
    <col min="1028" max="1028" width="10.5703125" style="39" customWidth="1"/>
    <col min="1029" max="1029" width="10.7109375" style="39" customWidth="1"/>
    <col min="1030" max="1031" width="13.140625" style="39" customWidth="1"/>
    <col min="1032" max="1032" width="10.7109375" style="39" customWidth="1"/>
    <col min="1033" max="1033" width="12" style="39" customWidth="1"/>
    <col min="1034" max="1034" width="12.42578125" style="39" customWidth="1"/>
    <col min="1035" max="1035" width="10.7109375" style="39" customWidth="1"/>
    <col min="1036" max="1036" width="11.28515625" style="39" bestFit="1" customWidth="1"/>
    <col min="1037" max="1037" width="11.42578125" style="39" customWidth="1"/>
    <col min="1038" max="1038" width="10.7109375" style="39" customWidth="1"/>
    <col min="1039" max="1039" width="11.28515625" style="39" customWidth="1"/>
    <col min="1040" max="1041" width="12.5703125" style="39" customWidth="1"/>
    <col min="1042" max="1042" width="0.85546875" style="39" customWidth="1"/>
    <col min="1043" max="1280" width="0" style="39" hidden="1"/>
    <col min="1281" max="1281" width="0.85546875" style="39" customWidth="1"/>
    <col min="1282" max="1282" width="9.85546875" style="39" customWidth="1"/>
    <col min="1283" max="1283" width="40.140625" style="39" customWidth="1"/>
    <col min="1284" max="1284" width="10.5703125" style="39" customWidth="1"/>
    <col min="1285" max="1285" width="10.7109375" style="39" customWidth="1"/>
    <col min="1286" max="1287" width="13.140625" style="39" customWidth="1"/>
    <col min="1288" max="1288" width="10.7109375" style="39" customWidth="1"/>
    <col min="1289" max="1289" width="12" style="39" customWidth="1"/>
    <col min="1290" max="1290" width="12.42578125" style="39" customWidth="1"/>
    <col min="1291" max="1291" width="10.7109375" style="39" customWidth="1"/>
    <col min="1292" max="1292" width="11.28515625" style="39" bestFit="1" customWidth="1"/>
    <col min="1293" max="1293" width="11.42578125" style="39" customWidth="1"/>
    <col min="1294" max="1294" width="10.7109375" style="39" customWidth="1"/>
    <col min="1295" max="1295" width="11.28515625" style="39" customWidth="1"/>
    <col min="1296" max="1297" width="12.5703125" style="39" customWidth="1"/>
    <col min="1298" max="1298" width="0.85546875" style="39" customWidth="1"/>
    <col min="1299" max="1536" width="0" style="39" hidden="1"/>
    <col min="1537" max="1537" width="0.85546875" style="39" customWidth="1"/>
    <col min="1538" max="1538" width="9.85546875" style="39" customWidth="1"/>
    <col min="1539" max="1539" width="40.140625" style="39" customWidth="1"/>
    <col min="1540" max="1540" width="10.5703125" style="39" customWidth="1"/>
    <col min="1541" max="1541" width="10.7109375" style="39" customWidth="1"/>
    <col min="1542" max="1543" width="13.140625" style="39" customWidth="1"/>
    <col min="1544" max="1544" width="10.7109375" style="39" customWidth="1"/>
    <col min="1545" max="1545" width="12" style="39" customWidth="1"/>
    <col min="1546" max="1546" width="12.42578125" style="39" customWidth="1"/>
    <col min="1547" max="1547" width="10.7109375" style="39" customWidth="1"/>
    <col min="1548" max="1548" width="11.28515625" style="39" bestFit="1" customWidth="1"/>
    <col min="1549" max="1549" width="11.42578125" style="39" customWidth="1"/>
    <col min="1550" max="1550" width="10.7109375" style="39" customWidth="1"/>
    <col min="1551" max="1551" width="11.28515625" style="39" customWidth="1"/>
    <col min="1552" max="1553" width="12.5703125" style="39" customWidth="1"/>
    <col min="1554" max="1554" width="0.85546875" style="39" customWidth="1"/>
    <col min="1555" max="1792" width="0" style="39" hidden="1"/>
    <col min="1793" max="1793" width="0.85546875" style="39" customWidth="1"/>
    <col min="1794" max="1794" width="9.85546875" style="39" customWidth="1"/>
    <col min="1795" max="1795" width="40.140625" style="39" customWidth="1"/>
    <col min="1796" max="1796" width="10.5703125" style="39" customWidth="1"/>
    <col min="1797" max="1797" width="10.7109375" style="39" customWidth="1"/>
    <col min="1798" max="1799" width="13.140625" style="39" customWidth="1"/>
    <col min="1800" max="1800" width="10.7109375" style="39" customWidth="1"/>
    <col min="1801" max="1801" width="12" style="39" customWidth="1"/>
    <col min="1802" max="1802" width="12.42578125" style="39" customWidth="1"/>
    <col min="1803" max="1803" width="10.7109375" style="39" customWidth="1"/>
    <col min="1804" max="1804" width="11.28515625" style="39" bestFit="1" customWidth="1"/>
    <col min="1805" max="1805" width="11.42578125" style="39" customWidth="1"/>
    <col min="1806" max="1806" width="10.7109375" style="39" customWidth="1"/>
    <col min="1807" max="1807" width="11.28515625" style="39" customWidth="1"/>
    <col min="1808" max="1809" width="12.5703125" style="39" customWidth="1"/>
    <col min="1810" max="1810" width="0.85546875" style="39" customWidth="1"/>
    <col min="1811" max="2048" width="0" style="39" hidden="1"/>
    <col min="2049" max="2049" width="0.85546875" style="39" customWidth="1"/>
    <col min="2050" max="2050" width="9.85546875" style="39" customWidth="1"/>
    <col min="2051" max="2051" width="40.140625" style="39" customWidth="1"/>
    <col min="2052" max="2052" width="10.5703125" style="39" customWidth="1"/>
    <col min="2053" max="2053" width="10.7109375" style="39" customWidth="1"/>
    <col min="2054" max="2055" width="13.140625" style="39" customWidth="1"/>
    <col min="2056" max="2056" width="10.7109375" style="39" customWidth="1"/>
    <col min="2057" max="2057" width="12" style="39" customWidth="1"/>
    <col min="2058" max="2058" width="12.42578125" style="39" customWidth="1"/>
    <col min="2059" max="2059" width="10.7109375" style="39" customWidth="1"/>
    <col min="2060" max="2060" width="11.28515625" style="39" bestFit="1" customWidth="1"/>
    <col min="2061" max="2061" width="11.42578125" style="39" customWidth="1"/>
    <col min="2062" max="2062" width="10.7109375" style="39" customWidth="1"/>
    <col min="2063" max="2063" width="11.28515625" style="39" customWidth="1"/>
    <col min="2064" max="2065" width="12.5703125" style="39" customWidth="1"/>
    <col min="2066" max="2066" width="0.85546875" style="39" customWidth="1"/>
    <col min="2067" max="2304" width="0" style="39" hidden="1"/>
    <col min="2305" max="2305" width="0.85546875" style="39" customWidth="1"/>
    <col min="2306" max="2306" width="9.85546875" style="39" customWidth="1"/>
    <col min="2307" max="2307" width="40.140625" style="39" customWidth="1"/>
    <col min="2308" max="2308" width="10.5703125" style="39" customWidth="1"/>
    <col min="2309" max="2309" width="10.7109375" style="39" customWidth="1"/>
    <col min="2310" max="2311" width="13.140625" style="39" customWidth="1"/>
    <col min="2312" max="2312" width="10.7109375" style="39" customWidth="1"/>
    <col min="2313" max="2313" width="12" style="39" customWidth="1"/>
    <col min="2314" max="2314" width="12.42578125" style="39" customWidth="1"/>
    <col min="2315" max="2315" width="10.7109375" style="39" customWidth="1"/>
    <col min="2316" max="2316" width="11.28515625" style="39" bestFit="1" customWidth="1"/>
    <col min="2317" max="2317" width="11.42578125" style="39" customWidth="1"/>
    <col min="2318" max="2318" width="10.7109375" style="39" customWidth="1"/>
    <col min="2319" max="2319" width="11.28515625" style="39" customWidth="1"/>
    <col min="2320" max="2321" width="12.5703125" style="39" customWidth="1"/>
    <col min="2322" max="2322" width="0.85546875" style="39" customWidth="1"/>
    <col min="2323" max="2560" width="0" style="39" hidden="1"/>
    <col min="2561" max="2561" width="0.85546875" style="39" customWidth="1"/>
    <col min="2562" max="2562" width="9.85546875" style="39" customWidth="1"/>
    <col min="2563" max="2563" width="40.140625" style="39" customWidth="1"/>
    <col min="2564" max="2564" width="10.5703125" style="39" customWidth="1"/>
    <col min="2565" max="2565" width="10.7109375" style="39" customWidth="1"/>
    <col min="2566" max="2567" width="13.140625" style="39" customWidth="1"/>
    <col min="2568" max="2568" width="10.7109375" style="39" customWidth="1"/>
    <col min="2569" max="2569" width="12" style="39" customWidth="1"/>
    <col min="2570" max="2570" width="12.42578125" style="39" customWidth="1"/>
    <col min="2571" max="2571" width="10.7109375" style="39" customWidth="1"/>
    <col min="2572" max="2572" width="11.28515625" style="39" bestFit="1" customWidth="1"/>
    <col min="2573" max="2573" width="11.42578125" style="39" customWidth="1"/>
    <col min="2574" max="2574" width="10.7109375" style="39" customWidth="1"/>
    <col min="2575" max="2575" width="11.28515625" style="39" customWidth="1"/>
    <col min="2576" max="2577" width="12.5703125" style="39" customWidth="1"/>
    <col min="2578" max="2578" width="0.85546875" style="39" customWidth="1"/>
    <col min="2579" max="2816" width="0" style="39" hidden="1"/>
    <col min="2817" max="2817" width="0.85546875" style="39" customWidth="1"/>
    <col min="2818" max="2818" width="9.85546875" style="39" customWidth="1"/>
    <col min="2819" max="2819" width="40.140625" style="39" customWidth="1"/>
    <col min="2820" max="2820" width="10.5703125" style="39" customWidth="1"/>
    <col min="2821" max="2821" width="10.7109375" style="39" customWidth="1"/>
    <col min="2822" max="2823" width="13.140625" style="39" customWidth="1"/>
    <col min="2824" max="2824" width="10.7109375" style="39" customWidth="1"/>
    <col min="2825" max="2825" width="12" style="39" customWidth="1"/>
    <col min="2826" max="2826" width="12.42578125" style="39" customWidth="1"/>
    <col min="2827" max="2827" width="10.7109375" style="39" customWidth="1"/>
    <col min="2828" max="2828" width="11.28515625" style="39" bestFit="1" customWidth="1"/>
    <col min="2829" max="2829" width="11.42578125" style="39" customWidth="1"/>
    <col min="2830" max="2830" width="10.7109375" style="39" customWidth="1"/>
    <col min="2831" max="2831" width="11.28515625" style="39" customWidth="1"/>
    <col min="2832" max="2833" width="12.5703125" style="39" customWidth="1"/>
    <col min="2834" max="2834" width="0.85546875" style="39" customWidth="1"/>
    <col min="2835" max="3072" width="0" style="39" hidden="1"/>
    <col min="3073" max="3073" width="0.85546875" style="39" customWidth="1"/>
    <col min="3074" max="3074" width="9.85546875" style="39" customWidth="1"/>
    <col min="3075" max="3075" width="40.140625" style="39" customWidth="1"/>
    <col min="3076" max="3076" width="10.5703125" style="39" customWidth="1"/>
    <col min="3077" max="3077" width="10.7109375" style="39" customWidth="1"/>
    <col min="3078" max="3079" width="13.140625" style="39" customWidth="1"/>
    <col min="3080" max="3080" width="10.7109375" style="39" customWidth="1"/>
    <col min="3081" max="3081" width="12" style="39" customWidth="1"/>
    <col min="3082" max="3082" width="12.42578125" style="39" customWidth="1"/>
    <col min="3083" max="3083" width="10.7109375" style="39" customWidth="1"/>
    <col min="3084" max="3084" width="11.28515625" style="39" bestFit="1" customWidth="1"/>
    <col min="3085" max="3085" width="11.42578125" style="39" customWidth="1"/>
    <col min="3086" max="3086" width="10.7109375" style="39" customWidth="1"/>
    <col min="3087" max="3087" width="11.28515625" style="39" customWidth="1"/>
    <col min="3088" max="3089" width="12.5703125" style="39" customWidth="1"/>
    <col min="3090" max="3090" width="0.85546875" style="39" customWidth="1"/>
    <col min="3091" max="3328" width="0" style="39" hidden="1"/>
    <col min="3329" max="3329" width="0.85546875" style="39" customWidth="1"/>
    <col min="3330" max="3330" width="9.85546875" style="39" customWidth="1"/>
    <col min="3331" max="3331" width="40.140625" style="39" customWidth="1"/>
    <col min="3332" max="3332" width="10.5703125" style="39" customWidth="1"/>
    <col min="3333" max="3333" width="10.7109375" style="39" customWidth="1"/>
    <col min="3334" max="3335" width="13.140625" style="39" customWidth="1"/>
    <col min="3336" max="3336" width="10.7109375" style="39" customWidth="1"/>
    <col min="3337" max="3337" width="12" style="39" customWidth="1"/>
    <col min="3338" max="3338" width="12.42578125" style="39" customWidth="1"/>
    <col min="3339" max="3339" width="10.7109375" style="39" customWidth="1"/>
    <col min="3340" max="3340" width="11.28515625" style="39" bestFit="1" customWidth="1"/>
    <col min="3341" max="3341" width="11.42578125" style="39" customWidth="1"/>
    <col min="3342" max="3342" width="10.7109375" style="39" customWidth="1"/>
    <col min="3343" max="3343" width="11.28515625" style="39" customWidth="1"/>
    <col min="3344" max="3345" width="12.5703125" style="39" customWidth="1"/>
    <col min="3346" max="3346" width="0.85546875" style="39" customWidth="1"/>
    <col min="3347" max="3584" width="0" style="39" hidden="1"/>
    <col min="3585" max="3585" width="0.85546875" style="39" customWidth="1"/>
    <col min="3586" max="3586" width="9.85546875" style="39" customWidth="1"/>
    <col min="3587" max="3587" width="40.140625" style="39" customWidth="1"/>
    <col min="3588" max="3588" width="10.5703125" style="39" customWidth="1"/>
    <col min="3589" max="3589" width="10.7109375" style="39" customWidth="1"/>
    <col min="3590" max="3591" width="13.140625" style="39" customWidth="1"/>
    <col min="3592" max="3592" width="10.7109375" style="39" customWidth="1"/>
    <col min="3593" max="3593" width="12" style="39" customWidth="1"/>
    <col min="3594" max="3594" width="12.42578125" style="39" customWidth="1"/>
    <col min="3595" max="3595" width="10.7109375" style="39" customWidth="1"/>
    <col min="3596" max="3596" width="11.28515625" style="39" bestFit="1" customWidth="1"/>
    <col min="3597" max="3597" width="11.42578125" style="39" customWidth="1"/>
    <col min="3598" max="3598" width="10.7109375" style="39" customWidth="1"/>
    <col min="3599" max="3599" width="11.28515625" style="39" customWidth="1"/>
    <col min="3600" max="3601" width="12.5703125" style="39" customWidth="1"/>
    <col min="3602" max="3602" width="0.85546875" style="39" customWidth="1"/>
    <col min="3603" max="3840" width="0" style="39" hidden="1"/>
    <col min="3841" max="3841" width="0.85546875" style="39" customWidth="1"/>
    <col min="3842" max="3842" width="9.85546875" style="39" customWidth="1"/>
    <col min="3843" max="3843" width="40.140625" style="39" customWidth="1"/>
    <col min="3844" max="3844" width="10.5703125" style="39" customWidth="1"/>
    <col min="3845" max="3845" width="10.7109375" style="39" customWidth="1"/>
    <col min="3846" max="3847" width="13.140625" style="39" customWidth="1"/>
    <col min="3848" max="3848" width="10.7109375" style="39" customWidth="1"/>
    <col min="3849" max="3849" width="12" style="39" customWidth="1"/>
    <col min="3850" max="3850" width="12.42578125" style="39" customWidth="1"/>
    <col min="3851" max="3851" width="10.7109375" style="39" customWidth="1"/>
    <col min="3852" max="3852" width="11.28515625" style="39" bestFit="1" customWidth="1"/>
    <col min="3853" max="3853" width="11.42578125" style="39" customWidth="1"/>
    <col min="3854" max="3854" width="10.7109375" style="39" customWidth="1"/>
    <col min="3855" max="3855" width="11.28515625" style="39" customWidth="1"/>
    <col min="3856" max="3857" width="12.5703125" style="39" customWidth="1"/>
    <col min="3858" max="3858" width="0.85546875" style="39" customWidth="1"/>
    <col min="3859" max="4096" width="0" style="39" hidden="1"/>
    <col min="4097" max="4097" width="0.85546875" style="39" customWidth="1"/>
    <col min="4098" max="4098" width="9.85546875" style="39" customWidth="1"/>
    <col min="4099" max="4099" width="40.140625" style="39" customWidth="1"/>
    <col min="4100" max="4100" width="10.5703125" style="39" customWidth="1"/>
    <col min="4101" max="4101" width="10.7109375" style="39" customWidth="1"/>
    <col min="4102" max="4103" width="13.140625" style="39" customWidth="1"/>
    <col min="4104" max="4104" width="10.7109375" style="39" customWidth="1"/>
    <col min="4105" max="4105" width="12" style="39" customWidth="1"/>
    <col min="4106" max="4106" width="12.42578125" style="39" customWidth="1"/>
    <col min="4107" max="4107" width="10.7109375" style="39" customWidth="1"/>
    <col min="4108" max="4108" width="11.28515625" style="39" bestFit="1" customWidth="1"/>
    <col min="4109" max="4109" width="11.42578125" style="39" customWidth="1"/>
    <col min="4110" max="4110" width="10.7109375" style="39" customWidth="1"/>
    <col min="4111" max="4111" width="11.28515625" style="39" customWidth="1"/>
    <col min="4112" max="4113" width="12.5703125" style="39" customWidth="1"/>
    <col min="4114" max="4114" width="0.85546875" style="39" customWidth="1"/>
    <col min="4115" max="4352" width="0" style="39" hidden="1"/>
    <col min="4353" max="4353" width="0.85546875" style="39" customWidth="1"/>
    <col min="4354" max="4354" width="9.85546875" style="39" customWidth="1"/>
    <col min="4355" max="4355" width="40.140625" style="39" customWidth="1"/>
    <col min="4356" max="4356" width="10.5703125" style="39" customWidth="1"/>
    <col min="4357" max="4357" width="10.7109375" style="39" customWidth="1"/>
    <col min="4358" max="4359" width="13.140625" style="39" customWidth="1"/>
    <col min="4360" max="4360" width="10.7109375" style="39" customWidth="1"/>
    <col min="4361" max="4361" width="12" style="39" customWidth="1"/>
    <col min="4362" max="4362" width="12.42578125" style="39" customWidth="1"/>
    <col min="4363" max="4363" width="10.7109375" style="39" customWidth="1"/>
    <col min="4364" max="4364" width="11.28515625" style="39" bestFit="1" customWidth="1"/>
    <col min="4365" max="4365" width="11.42578125" style="39" customWidth="1"/>
    <col min="4366" max="4366" width="10.7109375" style="39" customWidth="1"/>
    <col min="4367" max="4367" width="11.28515625" style="39" customWidth="1"/>
    <col min="4368" max="4369" width="12.5703125" style="39" customWidth="1"/>
    <col min="4370" max="4370" width="0.85546875" style="39" customWidth="1"/>
    <col min="4371" max="4608" width="0" style="39" hidden="1"/>
    <col min="4609" max="4609" width="0.85546875" style="39" customWidth="1"/>
    <col min="4610" max="4610" width="9.85546875" style="39" customWidth="1"/>
    <col min="4611" max="4611" width="40.140625" style="39" customWidth="1"/>
    <col min="4612" max="4612" width="10.5703125" style="39" customWidth="1"/>
    <col min="4613" max="4613" width="10.7109375" style="39" customWidth="1"/>
    <col min="4614" max="4615" width="13.140625" style="39" customWidth="1"/>
    <col min="4616" max="4616" width="10.7109375" style="39" customWidth="1"/>
    <col min="4617" max="4617" width="12" style="39" customWidth="1"/>
    <col min="4618" max="4618" width="12.42578125" style="39" customWidth="1"/>
    <col min="4619" max="4619" width="10.7109375" style="39" customWidth="1"/>
    <col min="4620" max="4620" width="11.28515625" style="39" bestFit="1" customWidth="1"/>
    <col min="4621" max="4621" width="11.42578125" style="39" customWidth="1"/>
    <col min="4622" max="4622" width="10.7109375" style="39" customWidth="1"/>
    <col min="4623" max="4623" width="11.28515625" style="39" customWidth="1"/>
    <col min="4624" max="4625" width="12.5703125" style="39" customWidth="1"/>
    <col min="4626" max="4626" width="0.85546875" style="39" customWidth="1"/>
    <col min="4627" max="4864" width="0" style="39" hidden="1"/>
    <col min="4865" max="4865" width="0.85546875" style="39" customWidth="1"/>
    <col min="4866" max="4866" width="9.85546875" style="39" customWidth="1"/>
    <col min="4867" max="4867" width="40.140625" style="39" customWidth="1"/>
    <col min="4868" max="4868" width="10.5703125" style="39" customWidth="1"/>
    <col min="4869" max="4869" width="10.7109375" style="39" customWidth="1"/>
    <col min="4870" max="4871" width="13.140625" style="39" customWidth="1"/>
    <col min="4872" max="4872" width="10.7109375" style="39" customWidth="1"/>
    <col min="4873" max="4873" width="12" style="39" customWidth="1"/>
    <col min="4874" max="4874" width="12.42578125" style="39" customWidth="1"/>
    <col min="4875" max="4875" width="10.7109375" style="39" customWidth="1"/>
    <col min="4876" max="4876" width="11.28515625" style="39" bestFit="1" customWidth="1"/>
    <col min="4877" max="4877" width="11.42578125" style="39" customWidth="1"/>
    <col min="4878" max="4878" width="10.7109375" style="39" customWidth="1"/>
    <col min="4879" max="4879" width="11.28515625" style="39" customWidth="1"/>
    <col min="4880" max="4881" width="12.5703125" style="39" customWidth="1"/>
    <col min="4882" max="4882" width="0.85546875" style="39" customWidth="1"/>
    <col min="4883" max="5120" width="0" style="39" hidden="1"/>
    <col min="5121" max="5121" width="0.85546875" style="39" customWidth="1"/>
    <col min="5122" max="5122" width="9.85546875" style="39" customWidth="1"/>
    <col min="5123" max="5123" width="40.140625" style="39" customWidth="1"/>
    <col min="5124" max="5124" width="10.5703125" style="39" customWidth="1"/>
    <col min="5125" max="5125" width="10.7109375" style="39" customWidth="1"/>
    <col min="5126" max="5127" width="13.140625" style="39" customWidth="1"/>
    <col min="5128" max="5128" width="10.7109375" style="39" customWidth="1"/>
    <col min="5129" max="5129" width="12" style="39" customWidth="1"/>
    <col min="5130" max="5130" width="12.42578125" style="39" customWidth="1"/>
    <col min="5131" max="5131" width="10.7109375" style="39" customWidth="1"/>
    <col min="5132" max="5132" width="11.28515625" style="39" bestFit="1" customWidth="1"/>
    <col min="5133" max="5133" width="11.42578125" style="39" customWidth="1"/>
    <col min="5134" max="5134" width="10.7109375" style="39" customWidth="1"/>
    <col min="5135" max="5135" width="11.28515625" style="39" customWidth="1"/>
    <col min="5136" max="5137" width="12.5703125" style="39" customWidth="1"/>
    <col min="5138" max="5138" width="0.85546875" style="39" customWidth="1"/>
    <col min="5139" max="5376" width="0" style="39" hidden="1"/>
    <col min="5377" max="5377" width="0.85546875" style="39" customWidth="1"/>
    <col min="5378" max="5378" width="9.85546875" style="39" customWidth="1"/>
    <col min="5379" max="5379" width="40.140625" style="39" customWidth="1"/>
    <col min="5380" max="5380" width="10.5703125" style="39" customWidth="1"/>
    <col min="5381" max="5381" width="10.7109375" style="39" customWidth="1"/>
    <col min="5382" max="5383" width="13.140625" style="39" customWidth="1"/>
    <col min="5384" max="5384" width="10.7109375" style="39" customWidth="1"/>
    <col min="5385" max="5385" width="12" style="39" customWidth="1"/>
    <col min="5386" max="5386" width="12.42578125" style="39" customWidth="1"/>
    <col min="5387" max="5387" width="10.7109375" style="39" customWidth="1"/>
    <col min="5388" max="5388" width="11.28515625" style="39" bestFit="1" customWidth="1"/>
    <col min="5389" max="5389" width="11.42578125" style="39" customWidth="1"/>
    <col min="5390" max="5390" width="10.7109375" style="39" customWidth="1"/>
    <col min="5391" max="5391" width="11.28515625" style="39" customWidth="1"/>
    <col min="5392" max="5393" width="12.5703125" style="39" customWidth="1"/>
    <col min="5394" max="5394" width="0.85546875" style="39" customWidth="1"/>
    <col min="5395" max="5632" width="0" style="39" hidden="1"/>
    <col min="5633" max="5633" width="0.85546875" style="39" customWidth="1"/>
    <col min="5634" max="5634" width="9.85546875" style="39" customWidth="1"/>
    <col min="5635" max="5635" width="40.140625" style="39" customWidth="1"/>
    <col min="5636" max="5636" width="10.5703125" style="39" customWidth="1"/>
    <col min="5637" max="5637" width="10.7109375" style="39" customWidth="1"/>
    <col min="5638" max="5639" width="13.140625" style="39" customWidth="1"/>
    <col min="5640" max="5640" width="10.7109375" style="39" customWidth="1"/>
    <col min="5641" max="5641" width="12" style="39" customWidth="1"/>
    <col min="5642" max="5642" width="12.42578125" style="39" customWidth="1"/>
    <col min="5643" max="5643" width="10.7109375" style="39" customWidth="1"/>
    <col min="5644" max="5644" width="11.28515625" style="39" bestFit="1" customWidth="1"/>
    <col min="5645" max="5645" width="11.42578125" style="39" customWidth="1"/>
    <col min="5646" max="5646" width="10.7109375" style="39" customWidth="1"/>
    <col min="5647" max="5647" width="11.28515625" style="39" customWidth="1"/>
    <col min="5648" max="5649" width="12.5703125" style="39" customWidth="1"/>
    <col min="5650" max="5650" width="0.85546875" style="39" customWidth="1"/>
    <col min="5651" max="5888" width="0" style="39" hidden="1"/>
    <col min="5889" max="5889" width="0.85546875" style="39" customWidth="1"/>
    <col min="5890" max="5890" width="9.85546875" style="39" customWidth="1"/>
    <col min="5891" max="5891" width="40.140625" style="39" customWidth="1"/>
    <col min="5892" max="5892" width="10.5703125" style="39" customWidth="1"/>
    <col min="5893" max="5893" width="10.7109375" style="39" customWidth="1"/>
    <col min="5894" max="5895" width="13.140625" style="39" customWidth="1"/>
    <col min="5896" max="5896" width="10.7109375" style="39" customWidth="1"/>
    <col min="5897" max="5897" width="12" style="39" customWidth="1"/>
    <col min="5898" max="5898" width="12.42578125" style="39" customWidth="1"/>
    <col min="5899" max="5899" width="10.7109375" style="39" customWidth="1"/>
    <col min="5900" max="5900" width="11.28515625" style="39" bestFit="1" customWidth="1"/>
    <col min="5901" max="5901" width="11.42578125" style="39" customWidth="1"/>
    <col min="5902" max="5902" width="10.7109375" style="39" customWidth="1"/>
    <col min="5903" max="5903" width="11.28515625" style="39" customWidth="1"/>
    <col min="5904" max="5905" width="12.5703125" style="39" customWidth="1"/>
    <col min="5906" max="5906" width="0.85546875" style="39" customWidth="1"/>
    <col min="5907" max="6144" width="0" style="39" hidden="1"/>
    <col min="6145" max="6145" width="0.85546875" style="39" customWidth="1"/>
    <col min="6146" max="6146" width="9.85546875" style="39" customWidth="1"/>
    <col min="6147" max="6147" width="40.140625" style="39" customWidth="1"/>
    <col min="6148" max="6148" width="10.5703125" style="39" customWidth="1"/>
    <col min="6149" max="6149" width="10.7109375" style="39" customWidth="1"/>
    <col min="6150" max="6151" width="13.140625" style="39" customWidth="1"/>
    <col min="6152" max="6152" width="10.7109375" style="39" customWidth="1"/>
    <col min="6153" max="6153" width="12" style="39" customWidth="1"/>
    <col min="6154" max="6154" width="12.42578125" style="39" customWidth="1"/>
    <col min="6155" max="6155" width="10.7109375" style="39" customWidth="1"/>
    <col min="6156" max="6156" width="11.28515625" style="39" bestFit="1" customWidth="1"/>
    <col min="6157" max="6157" width="11.42578125" style="39" customWidth="1"/>
    <col min="6158" max="6158" width="10.7109375" style="39" customWidth="1"/>
    <col min="6159" max="6159" width="11.28515625" style="39" customWidth="1"/>
    <col min="6160" max="6161" width="12.5703125" style="39" customWidth="1"/>
    <col min="6162" max="6162" width="0.85546875" style="39" customWidth="1"/>
    <col min="6163" max="6400" width="0" style="39" hidden="1"/>
    <col min="6401" max="6401" width="0.85546875" style="39" customWidth="1"/>
    <col min="6402" max="6402" width="9.85546875" style="39" customWidth="1"/>
    <col min="6403" max="6403" width="40.140625" style="39" customWidth="1"/>
    <col min="6404" max="6404" width="10.5703125" style="39" customWidth="1"/>
    <col min="6405" max="6405" width="10.7109375" style="39" customWidth="1"/>
    <col min="6406" max="6407" width="13.140625" style="39" customWidth="1"/>
    <col min="6408" max="6408" width="10.7109375" style="39" customWidth="1"/>
    <col min="6409" max="6409" width="12" style="39" customWidth="1"/>
    <col min="6410" max="6410" width="12.42578125" style="39" customWidth="1"/>
    <col min="6411" max="6411" width="10.7109375" style="39" customWidth="1"/>
    <col min="6412" max="6412" width="11.28515625" style="39" bestFit="1" customWidth="1"/>
    <col min="6413" max="6413" width="11.42578125" style="39" customWidth="1"/>
    <col min="6414" max="6414" width="10.7109375" style="39" customWidth="1"/>
    <col min="6415" max="6415" width="11.28515625" style="39" customWidth="1"/>
    <col min="6416" max="6417" width="12.5703125" style="39" customWidth="1"/>
    <col min="6418" max="6418" width="0.85546875" style="39" customWidth="1"/>
    <col min="6419" max="6656" width="0" style="39" hidden="1"/>
    <col min="6657" max="6657" width="0.85546875" style="39" customWidth="1"/>
    <col min="6658" max="6658" width="9.85546875" style="39" customWidth="1"/>
    <col min="6659" max="6659" width="40.140625" style="39" customWidth="1"/>
    <col min="6660" max="6660" width="10.5703125" style="39" customWidth="1"/>
    <col min="6661" max="6661" width="10.7109375" style="39" customWidth="1"/>
    <col min="6662" max="6663" width="13.140625" style="39" customWidth="1"/>
    <col min="6664" max="6664" width="10.7109375" style="39" customWidth="1"/>
    <col min="6665" max="6665" width="12" style="39" customWidth="1"/>
    <col min="6666" max="6666" width="12.42578125" style="39" customWidth="1"/>
    <col min="6667" max="6667" width="10.7109375" style="39" customWidth="1"/>
    <col min="6668" max="6668" width="11.28515625" style="39" bestFit="1" customWidth="1"/>
    <col min="6669" max="6669" width="11.42578125" style="39" customWidth="1"/>
    <col min="6670" max="6670" width="10.7109375" style="39" customWidth="1"/>
    <col min="6671" max="6671" width="11.28515625" style="39" customWidth="1"/>
    <col min="6672" max="6673" width="12.5703125" style="39" customWidth="1"/>
    <col min="6674" max="6674" width="0.85546875" style="39" customWidth="1"/>
    <col min="6675" max="6912" width="0" style="39" hidden="1"/>
    <col min="6913" max="6913" width="0.85546875" style="39" customWidth="1"/>
    <col min="6914" max="6914" width="9.85546875" style="39" customWidth="1"/>
    <col min="6915" max="6915" width="40.140625" style="39" customWidth="1"/>
    <col min="6916" max="6916" width="10.5703125" style="39" customWidth="1"/>
    <col min="6917" max="6917" width="10.7109375" style="39" customWidth="1"/>
    <col min="6918" max="6919" width="13.140625" style="39" customWidth="1"/>
    <col min="6920" max="6920" width="10.7109375" style="39" customWidth="1"/>
    <col min="6921" max="6921" width="12" style="39" customWidth="1"/>
    <col min="6922" max="6922" width="12.42578125" style="39" customWidth="1"/>
    <col min="6923" max="6923" width="10.7109375" style="39" customWidth="1"/>
    <col min="6924" max="6924" width="11.28515625" style="39" bestFit="1" customWidth="1"/>
    <col min="6925" max="6925" width="11.42578125" style="39" customWidth="1"/>
    <col min="6926" max="6926" width="10.7109375" style="39" customWidth="1"/>
    <col min="6927" max="6927" width="11.28515625" style="39" customWidth="1"/>
    <col min="6928" max="6929" width="12.5703125" style="39" customWidth="1"/>
    <col min="6930" max="6930" width="0.85546875" style="39" customWidth="1"/>
    <col min="6931" max="7168" width="0" style="39" hidden="1"/>
    <col min="7169" max="7169" width="0.85546875" style="39" customWidth="1"/>
    <col min="7170" max="7170" width="9.85546875" style="39" customWidth="1"/>
    <col min="7171" max="7171" width="40.140625" style="39" customWidth="1"/>
    <col min="7172" max="7172" width="10.5703125" style="39" customWidth="1"/>
    <col min="7173" max="7173" width="10.7109375" style="39" customWidth="1"/>
    <col min="7174" max="7175" width="13.140625" style="39" customWidth="1"/>
    <col min="7176" max="7176" width="10.7109375" style="39" customWidth="1"/>
    <col min="7177" max="7177" width="12" style="39" customWidth="1"/>
    <col min="7178" max="7178" width="12.42578125" style="39" customWidth="1"/>
    <col min="7179" max="7179" width="10.7109375" style="39" customWidth="1"/>
    <col min="7180" max="7180" width="11.28515625" style="39" bestFit="1" customWidth="1"/>
    <col min="7181" max="7181" width="11.42578125" style="39" customWidth="1"/>
    <col min="7182" max="7182" width="10.7109375" style="39" customWidth="1"/>
    <col min="7183" max="7183" width="11.28515625" style="39" customWidth="1"/>
    <col min="7184" max="7185" width="12.5703125" style="39" customWidth="1"/>
    <col min="7186" max="7186" width="0.85546875" style="39" customWidth="1"/>
    <col min="7187" max="7424" width="0" style="39" hidden="1"/>
    <col min="7425" max="7425" width="0.85546875" style="39" customWidth="1"/>
    <col min="7426" max="7426" width="9.85546875" style="39" customWidth="1"/>
    <col min="7427" max="7427" width="40.140625" style="39" customWidth="1"/>
    <col min="7428" max="7428" width="10.5703125" style="39" customWidth="1"/>
    <col min="7429" max="7429" width="10.7109375" style="39" customWidth="1"/>
    <col min="7430" max="7431" width="13.140625" style="39" customWidth="1"/>
    <col min="7432" max="7432" width="10.7109375" style="39" customWidth="1"/>
    <col min="7433" max="7433" width="12" style="39" customWidth="1"/>
    <col min="7434" max="7434" width="12.42578125" style="39" customWidth="1"/>
    <col min="7435" max="7435" width="10.7109375" style="39" customWidth="1"/>
    <col min="7436" max="7436" width="11.28515625" style="39" bestFit="1" customWidth="1"/>
    <col min="7437" max="7437" width="11.42578125" style="39" customWidth="1"/>
    <col min="7438" max="7438" width="10.7109375" style="39" customWidth="1"/>
    <col min="7439" max="7439" width="11.28515625" style="39" customWidth="1"/>
    <col min="7440" max="7441" width="12.5703125" style="39" customWidth="1"/>
    <col min="7442" max="7442" width="0.85546875" style="39" customWidth="1"/>
    <col min="7443" max="7680" width="0" style="39" hidden="1"/>
    <col min="7681" max="7681" width="0.85546875" style="39" customWidth="1"/>
    <col min="7682" max="7682" width="9.85546875" style="39" customWidth="1"/>
    <col min="7683" max="7683" width="40.140625" style="39" customWidth="1"/>
    <col min="7684" max="7684" width="10.5703125" style="39" customWidth="1"/>
    <col min="7685" max="7685" width="10.7109375" style="39" customWidth="1"/>
    <col min="7686" max="7687" width="13.140625" style="39" customWidth="1"/>
    <col min="7688" max="7688" width="10.7109375" style="39" customWidth="1"/>
    <col min="7689" max="7689" width="12" style="39" customWidth="1"/>
    <col min="7690" max="7690" width="12.42578125" style="39" customWidth="1"/>
    <col min="7691" max="7691" width="10.7109375" style="39" customWidth="1"/>
    <col min="7692" max="7692" width="11.28515625" style="39" bestFit="1" customWidth="1"/>
    <col min="7693" max="7693" width="11.42578125" style="39" customWidth="1"/>
    <col min="7694" max="7694" width="10.7109375" style="39" customWidth="1"/>
    <col min="7695" max="7695" width="11.28515625" style="39" customWidth="1"/>
    <col min="7696" max="7697" width="12.5703125" style="39" customWidth="1"/>
    <col min="7698" max="7698" width="0.85546875" style="39" customWidth="1"/>
    <col min="7699" max="7936" width="0" style="39" hidden="1"/>
    <col min="7937" max="7937" width="0.85546875" style="39" customWidth="1"/>
    <col min="7938" max="7938" width="9.85546875" style="39" customWidth="1"/>
    <col min="7939" max="7939" width="40.140625" style="39" customWidth="1"/>
    <col min="7940" max="7940" width="10.5703125" style="39" customWidth="1"/>
    <col min="7941" max="7941" width="10.7109375" style="39" customWidth="1"/>
    <col min="7942" max="7943" width="13.140625" style="39" customWidth="1"/>
    <col min="7944" max="7944" width="10.7109375" style="39" customWidth="1"/>
    <col min="7945" max="7945" width="12" style="39" customWidth="1"/>
    <col min="7946" max="7946" width="12.42578125" style="39" customWidth="1"/>
    <col min="7947" max="7947" width="10.7109375" style="39" customWidth="1"/>
    <col min="7948" max="7948" width="11.28515625" style="39" bestFit="1" customWidth="1"/>
    <col min="7949" max="7949" width="11.42578125" style="39" customWidth="1"/>
    <col min="7950" max="7950" width="10.7109375" style="39" customWidth="1"/>
    <col min="7951" max="7951" width="11.28515625" style="39" customWidth="1"/>
    <col min="7952" max="7953" width="12.5703125" style="39" customWidth="1"/>
    <col min="7954" max="7954" width="0.85546875" style="39" customWidth="1"/>
    <col min="7955" max="8192" width="0" style="39" hidden="1"/>
    <col min="8193" max="8193" width="0.85546875" style="39" customWidth="1"/>
    <col min="8194" max="8194" width="9.85546875" style="39" customWidth="1"/>
    <col min="8195" max="8195" width="40.140625" style="39" customWidth="1"/>
    <col min="8196" max="8196" width="10.5703125" style="39" customWidth="1"/>
    <col min="8197" max="8197" width="10.7109375" style="39" customWidth="1"/>
    <col min="8198" max="8199" width="13.140625" style="39" customWidth="1"/>
    <col min="8200" max="8200" width="10.7109375" style="39" customWidth="1"/>
    <col min="8201" max="8201" width="12" style="39" customWidth="1"/>
    <col min="8202" max="8202" width="12.42578125" style="39" customWidth="1"/>
    <col min="8203" max="8203" width="10.7109375" style="39" customWidth="1"/>
    <col min="8204" max="8204" width="11.28515625" style="39" bestFit="1" customWidth="1"/>
    <col min="8205" max="8205" width="11.42578125" style="39" customWidth="1"/>
    <col min="8206" max="8206" width="10.7109375" style="39" customWidth="1"/>
    <col min="8207" max="8207" width="11.28515625" style="39" customWidth="1"/>
    <col min="8208" max="8209" width="12.5703125" style="39" customWidth="1"/>
    <col min="8210" max="8210" width="0.85546875" style="39" customWidth="1"/>
    <col min="8211" max="8448" width="0" style="39" hidden="1"/>
    <col min="8449" max="8449" width="0.85546875" style="39" customWidth="1"/>
    <col min="8450" max="8450" width="9.85546875" style="39" customWidth="1"/>
    <col min="8451" max="8451" width="40.140625" style="39" customWidth="1"/>
    <col min="8452" max="8452" width="10.5703125" style="39" customWidth="1"/>
    <col min="8453" max="8453" width="10.7109375" style="39" customWidth="1"/>
    <col min="8454" max="8455" width="13.140625" style="39" customWidth="1"/>
    <col min="8456" max="8456" width="10.7109375" style="39" customWidth="1"/>
    <col min="8457" max="8457" width="12" style="39" customWidth="1"/>
    <col min="8458" max="8458" width="12.42578125" style="39" customWidth="1"/>
    <col min="8459" max="8459" width="10.7109375" style="39" customWidth="1"/>
    <col min="8460" max="8460" width="11.28515625" style="39" bestFit="1" customWidth="1"/>
    <col min="8461" max="8461" width="11.42578125" style="39" customWidth="1"/>
    <col min="8462" max="8462" width="10.7109375" style="39" customWidth="1"/>
    <col min="8463" max="8463" width="11.28515625" style="39" customWidth="1"/>
    <col min="8464" max="8465" width="12.5703125" style="39" customWidth="1"/>
    <col min="8466" max="8466" width="0.85546875" style="39" customWidth="1"/>
    <col min="8467" max="8704" width="0" style="39" hidden="1"/>
    <col min="8705" max="8705" width="0.85546875" style="39" customWidth="1"/>
    <col min="8706" max="8706" width="9.85546875" style="39" customWidth="1"/>
    <col min="8707" max="8707" width="40.140625" style="39" customWidth="1"/>
    <col min="8708" max="8708" width="10.5703125" style="39" customWidth="1"/>
    <col min="8709" max="8709" width="10.7109375" style="39" customWidth="1"/>
    <col min="8710" max="8711" width="13.140625" style="39" customWidth="1"/>
    <col min="8712" max="8712" width="10.7109375" style="39" customWidth="1"/>
    <col min="8713" max="8713" width="12" style="39" customWidth="1"/>
    <col min="8714" max="8714" width="12.42578125" style="39" customWidth="1"/>
    <col min="8715" max="8715" width="10.7109375" style="39" customWidth="1"/>
    <col min="8716" max="8716" width="11.28515625" style="39" bestFit="1" customWidth="1"/>
    <col min="8717" max="8717" width="11.42578125" style="39" customWidth="1"/>
    <col min="8718" max="8718" width="10.7109375" style="39" customWidth="1"/>
    <col min="8719" max="8719" width="11.28515625" style="39" customWidth="1"/>
    <col min="8720" max="8721" width="12.5703125" style="39" customWidth="1"/>
    <col min="8722" max="8722" width="0.85546875" style="39" customWidth="1"/>
    <col min="8723" max="8960" width="0" style="39" hidden="1"/>
    <col min="8961" max="8961" width="0.85546875" style="39" customWidth="1"/>
    <col min="8962" max="8962" width="9.85546875" style="39" customWidth="1"/>
    <col min="8963" max="8963" width="40.140625" style="39" customWidth="1"/>
    <col min="8964" max="8964" width="10.5703125" style="39" customWidth="1"/>
    <col min="8965" max="8965" width="10.7109375" style="39" customWidth="1"/>
    <col min="8966" max="8967" width="13.140625" style="39" customWidth="1"/>
    <col min="8968" max="8968" width="10.7109375" style="39" customWidth="1"/>
    <col min="8969" max="8969" width="12" style="39" customWidth="1"/>
    <col min="8970" max="8970" width="12.42578125" style="39" customWidth="1"/>
    <col min="8971" max="8971" width="10.7109375" style="39" customWidth="1"/>
    <col min="8972" max="8972" width="11.28515625" style="39" bestFit="1" customWidth="1"/>
    <col min="8973" max="8973" width="11.42578125" style="39" customWidth="1"/>
    <col min="8974" max="8974" width="10.7109375" style="39" customWidth="1"/>
    <col min="8975" max="8975" width="11.28515625" style="39" customWidth="1"/>
    <col min="8976" max="8977" width="12.5703125" style="39" customWidth="1"/>
    <col min="8978" max="8978" width="0.85546875" style="39" customWidth="1"/>
    <col min="8979" max="9216" width="0" style="39" hidden="1"/>
    <col min="9217" max="9217" width="0.85546875" style="39" customWidth="1"/>
    <col min="9218" max="9218" width="9.85546875" style="39" customWidth="1"/>
    <col min="9219" max="9219" width="40.140625" style="39" customWidth="1"/>
    <col min="9220" max="9220" width="10.5703125" style="39" customWidth="1"/>
    <col min="9221" max="9221" width="10.7109375" style="39" customWidth="1"/>
    <col min="9222" max="9223" width="13.140625" style="39" customWidth="1"/>
    <col min="9224" max="9224" width="10.7109375" style="39" customWidth="1"/>
    <col min="9225" max="9225" width="12" style="39" customWidth="1"/>
    <col min="9226" max="9226" width="12.42578125" style="39" customWidth="1"/>
    <col min="9227" max="9227" width="10.7109375" style="39" customWidth="1"/>
    <col min="9228" max="9228" width="11.28515625" style="39" bestFit="1" customWidth="1"/>
    <col min="9229" max="9229" width="11.42578125" style="39" customWidth="1"/>
    <col min="9230" max="9230" width="10.7109375" style="39" customWidth="1"/>
    <col min="9231" max="9231" width="11.28515625" style="39" customWidth="1"/>
    <col min="9232" max="9233" width="12.5703125" style="39" customWidth="1"/>
    <col min="9234" max="9234" width="0.85546875" style="39" customWidth="1"/>
    <col min="9235" max="9472" width="0" style="39" hidden="1"/>
    <col min="9473" max="9473" width="0.85546875" style="39" customWidth="1"/>
    <col min="9474" max="9474" width="9.85546875" style="39" customWidth="1"/>
    <col min="9475" max="9475" width="40.140625" style="39" customWidth="1"/>
    <col min="9476" max="9476" width="10.5703125" style="39" customWidth="1"/>
    <col min="9477" max="9477" width="10.7109375" style="39" customWidth="1"/>
    <col min="9478" max="9479" width="13.140625" style="39" customWidth="1"/>
    <col min="9480" max="9480" width="10.7109375" style="39" customWidth="1"/>
    <col min="9481" max="9481" width="12" style="39" customWidth="1"/>
    <col min="9482" max="9482" width="12.42578125" style="39" customWidth="1"/>
    <col min="9483" max="9483" width="10.7109375" style="39" customWidth="1"/>
    <col min="9484" max="9484" width="11.28515625" style="39" bestFit="1" customWidth="1"/>
    <col min="9485" max="9485" width="11.42578125" style="39" customWidth="1"/>
    <col min="9486" max="9486" width="10.7109375" style="39" customWidth="1"/>
    <col min="9487" max="9487" width="11.28515625" style="39" customWidth="1"/>
    <col min="9488" max="9489" width="12.5703125" style="39" customWidth="1"/>
    <col min="9490" max="9490" width="0.85546875" style="39" customWidth="1"/>
    <col min="9491" max="9728" width="0" style="39" hidden="1"/>
    <col min="9729" max="9729" width="0.85546875" style="39" customWidth="1"/>
    <col min="9730" max="9730" width="9.85546875" style="39" customWidth="1"/>
    <col min="9731" max="9731" width="40.140625" style="39" customWidth="1"/>
    <col min="9732" max="9732" width="10.5703125" style="39" customWidth="1"/>
    <col min="9733" max="9733" width="10.7109375" style="39" customWidth="1"/>
    <col min="9734" max="9735" width="13.140625" style="39" customWidth="1"/>
    <col min="9736" max="9736" width="10.7109375" style="39" customWidth="1"/>
    <col min="9737" max="9737" width="12" style="39" customWidth="1"/>
    <col min="9738" max="9738" width="12.42578125" style="39" customWidth="1"/>
    <col min="9739" max="9739" width="10.7109375" style="39" customWidth="1"/>
    <col min="9740" max="9740" width="11.28515625" style="39" bestFit="1" customWidth="1"/>
    <col min="9741" max="9741" width="11.42578125" style="39" customWidth="1"/>
    <col min="9742" max="9742" width="10.7109375" style="39" customWidth="1"/>
    <col min="9743" max="9743" width="11.28515625" style="39" customWidth="1"/>
    <col min="9744" max="9745" width="12.5703125" style="39" customWidth="1"/>
    <col min="9746" max="9746" width="0.85546875" style="39" customWidth="1"/>
    <col min="9747" max="9984" width="0" style="39" hidden="1"/>
    <col min="9985" max="9985" width="0.85546875" style="39" customWidth="1"/>
    <col min="9986" max="9986" width="9.85546875" style="39" customWidth="1"/>
    <col min="9987" max="9987" width="40.140625" style="39" customWidth="1"/>
    <col min="9988" max="9988" width="10.5703125" style="39" customWidth="1"/>
    <col min="9989" max="9989" width="10.7109375" style="39" customWidth="1"/>
    <col min="9990" max="9991" width="13.140625" style="39" customWidth="1"/>
    <col min="9992" max="9992" width="10.7109375" style="39" customWidth="1"/>
    <col min="9993" max="9993" width="12" style="39" customWidth="1"/>
    <col min="9994" max="9994" width="12.42578125" style="39" customWidth="1"/>
    <col min="9995" max="9995" width="10.7109375" style="39" customWidth="1"/>
    <col min="9996" max="9996" width="11.28515625" style="39" bestFit="1" customWidth="1"/>
    <col min="9997" max="9997" width="11.42578125" style="39" customWidth="1"/>
    <col min="9998" max="9998" width="10.7109375" style="39" customWidth="1"/>
    <col min="9999" max="9999" width="11.28515625" style="39" customWidth="1"/>
    <col min="10000" max="10001" width="12.5703125" style="39" customWidth="1"/>
    <col min="10002" max="10002" width="0.85546875" style="39" customWidth="1"/>
    <col min="10003" max="10240" width="0" style="39" hidden="1"/>
    <col min="10241" max="10241" width="0.85546875" style="39" customWidth="1"/>
    <col min="10242" max="10242" width="9.85546875" style="39" customWidth="1"/>
    <col min="10243" max="10243" width="40.140625" style="39" customWidth="1"/>
    <col min="10244" max="10244" width="10.5703125" style="39" customWidth="1"/>
    <col min="10245" max="10245" width="10.7109375" style="39" customWidth="1"/>
    <col min="10246" max="10247" width="13.140625" style="39" customWidth="1"/>
    <col min="10248" max="10248" width="10.7109375" style="39" customWidth="1"/>
    <col min="10249" max="10249" width="12" style="39" customWidth="1"/>
    <col min="10250" max="10250" width="12.42578125" style="39" customWidth="1"/>
    <col min="10251" max="10251" width="10.7109375" style="39" customWidth="1"/>
    <col min="10252" max="10252" width="11.28515625" style="39" bestFit="1" customWidth="1"/>
    <col min="10253" max="10253" width="11.42578125" style="39" customWidth="1"/>
    <col min="10254" max="10254" width="10.7109375" style="39" customWidth="1"/>
    <col min="10255" max="10255" width="11.28515625" style="39" customWidth="1"/>
    <col min="10256" max="10257" width="12.5703125" style="39" customWidth="1"/>
    <col min="10258" max="10258" width="0.85546875" style="39" customWidth="1"/>
    <col min="10259" max="10496" width="0" style="39" hidden="1"/>
    <col min="10497" max="10497" width="0.85546875" style="39" customWidth="1"/>
    <col min="10498" max="10498" width="9.85546875" style="39" customWidth="1"/>
    <col min="10499" max="10499" width="40.140625" style="39" customWidth="1"/>
    <col min="10500" max="10500" width="10.5703125" style="39" customWidth="1"/>
    <col min="10501" max="10501" width="10.7109375" style="39" customWidth="1"/>
    <col min="10502" max="10503" width="13.140625" style="39" customWidth="1"/>
    <col min="10504" max="10504" width="10.7109375" style="39" customWidth="1"/>
    <col min="10505" max="10505" width="12" style="39" customWidth="1"/>
    <col min="10506" max="10506" width="12.42578125" style="39" customWidth="1"/>
    <col min="10507" max="10507" width="10.7109375" style="39" customWidth="1"/>
    <col min="10508" max="10508" width="11.28515625" style="39" bestFit="1" customWidth="1"/>
    <col min="10509" max="10509" width="11.42578125" style="39" customWidth="1"/>
    <col min="10510" max="10510" width="10.7109375" style="39" customWidth="1"/>
    <col min="10511" max="10511" width="11.28515625" style="39" customWidth="1"/>
    <col min="10512" max="10513" width="12.5703125" style="39" customWidth="1"/>
    <col min="10514" max="10514" width="0.85546875" style="39" customWidth="1"/>
    <col min="10515" max="10752" width="0" style="39" hidden="1"/>
    <col min="10753" max="10753" width="0.85546875" style="39" customWidth="1"/>
    <col min="10754" max="10754" width="9.85546875" style="39" customWidth="1"/>
    <col min="10755" max="10755" width="40.140625" style="39" customWidth="1"/>
    <col min="10756" max="10756" width="10.5703125" style="39" customWidth="1"/>
    <col min="10757" max="10757" width="10.7109375" style="39" customWidth="1"/>
    <col min="10758" max="10759" width="13.140625" style="39" customWidth="1"/>
    <col min="10760" max="10760" width="10.7109375" style="39" customWidth="1"/>
    <col min="10761" max="10761" width="12" style="39" customWidth="1"/>
    <col min="10762" max="10762" width="12.42578125" style="39" customWidth="1"/>
    <col min="10763" max="10763" width="10.7109375" style="39" customWidth="1"/>
    <col min="10764" max="10764" width="11.28515625" style="39" bestFit="1" customWidth="1"/>
    <col min="10765" max="10765" width="11.42578125" style="39" customWidth="1"/>
    <col min="10766" max="10766" width="10.7109375" style="39" customWidth="1"/>
    <col min="10767" max="10767" width="11.28515625" style="39" customWidth="1"/>
    <col min="10768" max="10769" width="12.5703125" style="39" customWidth="1"/>
    <col min="10770" max="10770" width="0.85546875" style="39" customWidth="1"/>
    <col min="10771" max="11008" width="0" style="39" hidden="1"/>
    <col min="11009" max="11009" width="0.85546875" style="39" customWidth="1"/>
    <col min="11010" max="11010" width="9.85546875" style="39" customWidth="1"/>
    <col min="11011" max="11011" width="40.140625" style="39" customWidth="1"/>
    <col min="11012" max="11012" width="10.5703125" style="39" customWidth="1"/>
    <col min="11013" max="11013" width="10.7109375" style="39" customWidth="1"/>
    <col min="11014" max="11015" width="13.140625" style="39" customWidth="1"/>
    <col min="11016" max="11016" width="10.7109375" style="39" customWidth="1"/>
    <col min="11017" max="11017" width="12" style="39" customWidth="1"/>
    <col min="11018" max="11018" width="12.42578125" style="39" customWidth="1"/>
    <col min="11019" max="11019" width="10.7109375" style="39" customWidth="1"/>
    <col min="11020" max="11020" width="11.28515625" style="39" bestFit="1" customWidth="1"/>
    <col min="11021" max="11021" width="11.42578125" style="39" customWidth="1"/>
    <col min="11022" max="11022" width="10.7109375" style="39" customWidth="1"/>
    <col min="11023" max="11023" width="11.28515625" style="39" customWidth="1"/>
    <col min="11024" max="11025" width="12.5703125" style="39" customWidth="1"/>
    <col min="11026" max="11026" width="0.85546875" style="39" customWidth="1"/>
    <col min="11027" max="11264" width="0" style="39" hidden="1"/>
    <col min="11265" max="11265" width="0.85546875" style="39" customWidth="1"/>
    <col min="11266" max="11266" width="9.85546875" style="39" customWidth="1"/>
    <col min="11267" max="11267" width="40.140625" style="39" customWidth="1"/>
    <col min="11268" max="11268" width="10.5703125" style="39" customWidth="1"/>
    <col min="11269" max="11269" width="10.7109375" style="39" customWidth="1"/>
    <col min="11270" max="11271" width="13.140625" style="39" customWidth="1"/>
    <col min="11272" max="11272" width="10.7109375" style="39" customWidth="1"/>
    <col min="11273" max="11273" width="12" style="39" customWidth="1"/>
    <col min="11274" max="11274" width="12.42578125" style="39" customWidth="1"/>
    <col min="11275" max="11275" width="10.7109375" style="39" customWidth="1"/>
    <col min="11276" max="11276" width="11.28515625" style="39" bestFit="1" customWidth="1"/>
    <col min="11277" max="11277" width="11.42578125" style="39" customWidth="1"/>
    <col min="11278" max="11278" width="10.7109375" style="39" customWidth="1"/>
    <col min="11279" max="11279" width="11.28515625" style="39" customWidth="1"/>
    <col min="11280" max="11281" width="12.5703125" style="39" customWidth="1"/>
    <col min="11282" max="11282" width="0.85546875" style="39" customWidth="1"/>
    <col min="11283" max="11520" width="0" style="39" hidden="1"/>
    <col min="11521" max="11521" width="0.85546875" style="39" customWidth="1"/>
    <col min="11522" max="11522" width="9.85546875" style="39" customWidth="1"/>
    <col min="11523" max="11523" width="40.140625" style="39" customWidth="1"/>
    <col min="11524" max="11524" width="10.5703125" style="39" customWidth="1"/>
    <col min="11525" max="11525" width="10.7109375" style="39" customWidth="1"/>
    <col min="11526" max="11527" width="13.140625" style="39" customWidth="1"/>
    <col min="11528" max="11528" width="10.7109375" style="39" customWidth="1"/>
    <col min="11529" max="11529" width="12" style="39" customWidth="1"/>
    <col min="11530" max="11530" width="12.42578125" style="39" customWidth="1"/>
    <col min="11531" max="11531" width="10.7109375" style="39" customWidth="1"/>
    <col min="11532" max="11532" width="11.28515625" style="39" bestFit="1" customWidth="1"/>
    <col min="11533" max="11533" width="11.42578125" style="39" customWidth="1"/>
    <col min="11534" max="11534" width="10.7109375" style="39" customWidth="1"/>
    <col min="11535" max="11535" width="11.28515625" style="39" customWidth="1"/>
    <col min="11536" max="11537" width="12.5703125" style="39" customWidth="1"/>
    <col min="11538" max="11538" width="0.85546875" style="39" customWidth="1"/>
    <col min="11539" max="11776" width="0" style="39" hidden="1"/>
    <col min="11777" max="11777" width="0.85546875" style="39" customWidth="1"/>
    <col min="11778" max="11778" width="9.85546875" style="39" customWidth="1"/>
    <col min="11779" max="11779" width="40.140625" style="39" customWidth="1"/>
    <col min="11780" max="11780" width="10.5703125" style="39" customWidth="1"/>
    <col min="11781" max="11781" width="10.7109375" style="39" customWidth="1"/>
    <col min="11782" max="11783" width="13.140625" style="39" customWidth="1"/>
    <col min="11784" max="11784" width="10.7109375" style="39" customWidth="1"/>
    <col min="11785" max="11785" width="12" style="39" customWidth="1"/>
    <col min="11786" max="11786" width="12.42578125" style="39" customWidth="1"/>
    <col min="11787" max="11787" width="10.7109375" style="39" customWidth="1"/>
    <col min="11788" max="11788" width="11.28515625" style="39" bestFit="1" customWidth="1"/>
    <col min="11789" max="11789" width="11.42578125" style="39" customWidth="1"/>
    <col min="11790" max="11790" width="10.7109375" style="39" customWidth="1"/>
    <col min="11791" max="11791" width="11.28515625" style="39" customWidth="1"/>
    <col min="11792" max="11793" width="12.5703125" style="39" customWidth="1"/>
    <col min="11794" max="11794" width="0.85546875" style="39" customWidth="1"/>
    <col min="11795" max="12032" width="0" style="39" hidden="1"/>
    <col min="12033" max="12033" width="0.85546875" style="39" customWidth="1"/>
    <col min="12034" max="12034" width="9.85546875" style="39" customWidth="1"/>
    <col min="12035" max="12035" width="40.140625" style="39" customWidth="1"/>
    <col min="12036" max="12036" width="10.5703125" style="39" customWidth="1"/>
    <col min="12037" max="12037" width="10.7109375" style="39" customWidth="1"/>
    <col min="12038" max="12039" width="13.140625" style="39" customWidth="1"/>
    <col min="12040" max="12040" width="10.7109375" style="39" customWidth="1"/>
    <col min="12041" max="12041" width="12" style="39" customWidth="1"/>
    <col min="12042" max="12042" width="12.42578125" style="39" customWidth="1"/>
    <col min="12043" max="12043" width="10.7109375" style="39" customWidth="1"/>
    <col min="12044" max="12044" width="11.28515625" style="39" bestFit="1" customWidth="1"/>
    <col min="12045" max="12045" width="11.42578125" style="39" customWidth="1"/>
    <col min="12046" max="12046" width="10.7109375" style="39" customWidth="1"/>
    <col min="12047" max="12047" width="11.28515625" style="39" customWidth="1"/>
    <col min="12048" max="12049" width="12.5703125" style="39" customWidth="1"/>
    <col min="12050" max="12050" width="0.85546875" style="39" customWidth="1"/>
    <col min="12051" max="12288" width="0" style="39" hidden="1"/>
    <col min="12289" max="12289" width="0.85546875" style="39" customWidth="1"/>
    <col min="12290" max="12290" width="9.85546875" style="39" customWidth="1"/>
    <col min="12291" max="12291" width="40.140625" style="39" customWidth="1"/>
    <col min="12292" max="12292" width="10.5703125" style="39" customWidth="1"/>
    <col min="12293" max="12293" width="10.7109375" style="39" customWidth="1"/>
    <col min="12294" max="12295" width="13.140625" style="39" customWidth="1"/>
    <col min="12296" max="12296" width="10.7109375" style="39" customWidth="1"/>
    <col min="12297" max="12297" width="12" style="39" customWidth="1"/>
    <col min="12298" max="12298" width="12.42578125" style="39" customWidth="1"/>
    <col min="12299" max="12299" width="10.7109375" style="39" customWidth="1"/>
    <col min="12300" max="12300" width="11.28515625" style="39" bestFit="1" customWidth="1"/>
    <col min="12301" max="12301" width="11.42578125" style="39" customWidth="1"/>
    <col min="12302" max="12302" width="10.7109375" style="39" customWidth="1"/>
    <col min="12303" max="12303" width="11.28515625" style="39" customWidth="1"/>
    <col min="12304" max="12305" width="12.5703125" style="39" customWidth="1"/>
    <col min="12306" max="12306" width="0.85546875" style="39" customWidth="1"/>
    <col min="12307" max="12544" width="0" style="39" hidden="1"/>
    <col min="12545" max="12545" width="0.85546875" style="39" customWidth="1"/>
    <col min="12546" max="12546" width="9.85546875" style="39" customWidth="1"/>
    <col min="12547" max="12547" width="40.140625" style="39" customWidth="1"/>
    <col min="12548" max="12548" width="10.5703125" style="39" customWidth="1"/>
    <col min="12549" max="12549" width="10.7109375" style="39" customWidth="1"/>
    <col min="12550" max="12551" width="13.140625" style="39" customWidth="1"/>
    <col min="12552" max="12552" width="10.7109375" style="39" customWidth="1"/>
    <col min="12553" max="12553" width="12" style="39" customWidth="1"/>
    <col min="12554" max="12554" width="12.42578125" style="39" customWidth="1"/>
    <col min="12555" max="12555" width="10.7109375" style="39" customWidth="1"/>
    <col min="12556" max="12556" width="11.28515625" style="39" bestFit="1" customWidth="1"/>
    <col min="12557" max="12557" width="11.42578125" style="39" customWidth="1"/>
    <col min="12558" max="12558" width="10.7109375" style="39" customWidth="1"/>
    <col min="12559" max="12559" width="11.28515625" style="39" customWidth="1"/>
    <col min="12560" max="12561" width="12.5703125" style="39" customWidth="1"/>
    <col min="12562" max="12562" width="0.85546875" style="39" customWidth="1"/>
    <col min="12563" max="12800" width="0" style="39" hidden="1"/>
    <col min="12801" max="12801" width="0.85546875" style="39" customWidth="1"/>
    <col min="12802" max="12802" width="9.85546875" style="39" customWidth="1"/>
    <col min="12803" max="12803" width="40.140625" style="39" customWidth="1"/>
    <col min="12804" max="12804" width="10.5703125" style="39" customWidth="1"/>
    <col min="12805" max="12805" width="10.7109375" style="39" customWidth="1"/>
    <col min="12806" max="12807" width="13.140625" style="39" customWidth="1"/>
    <col min="12808" max="12808" width="10.7109375" style="39" customWidth="1"/>
    <col min="12809" max="12809" width="12" style="39" customWidth="1"/>
    <col min="12810" max="12810" width="12.42578125" style="39" customWidth="1"/>
    <col min="12811" max="12811" width="10.7109375" style="39" customWidth="1"/>
    <col min="12812" max="12812" width="11.28515625" style="39" bestFit="1" customWidth="1"/>
    <col min="12813" max="12813" width="11.42578125" style="39" customWidth="1"/>
    <col min="12814" max="12814" width="10.7109375" style="39" customWidth="1"/>
    <col min="12815" max="12815" width="11.28515625" style="39" customWidth="1"/>
    <col min="12816" max="12817" width="12.5703125" style="39" customWidth="1"/>
    <col min="12818" max="12818" width="0.85546875" style="39" customWidth="1"/>
    <col min="12819" max="13056" width="0" style="39" hidden="1"/>
    <col min="13057" max="13057" width="0.85546875" style="39" customWidth="1"/>
    <col min="13058" max="13058" width="9.85546875" style="39" customWidth="1"/>
    <col min="13059" max="13059" width="40.140625" style="39" customWidth="1"/>
    <col min="13060" max="13060" width="10.5703125" style="39" customWidth="1"/>
    <col min="13061" max="13061" width="10.7109375" style="39" customWidth="1"/>
    <col min="13062" max="13063" width="13.140625" style="39" customWidth="1"/>
    <col min="13064" max="13064" width="10.7109375" style="39" customWidth="1"/>
    <col min="13065" max="13065" width="12" style="39" customWidth="1"/>
    <col min="13066" max="13066" width="12.42578125" style="39" customWidth="1"/>
    <col min="13067" max="13067" width="10.7109375" style="39" customWidth="1"/>
    <col min="13068" max="13068" width="11.28515625" style="39" bestFit="1" customWidth="1"/>
    <col min="13069" max="13069" width="11.42578125" style="39" customWidth="1"/>
    <col min="13070" max="13070" width="10.7109375" style="39" customWidth="1"/>
    <col min="13071" max="13071" width="11.28515625" style="39" customWidth="1"/>
    <col min="13072" max="13073" width="12.5703125" style="39" customWidth="1"/>
    <col min="13074" max="13074" width="0.85546875" style="39" customWidth="1"/>
    <col min="13075" max="13312" width="0" style="39" hidden="1"/>
    <col min="13313" max="13313" width="0.85546875" style="39" customWidth="1"/>
    <col min="13314" max="13314" width="9.85546875" style="39" customWidth="1"/>
    <col min="13315" max="13315" width="40.140625" style="39" customWidth="1"/>
    <col min="13316" max="13316" width="10.5703125" style="39" customWidth="1"/>
    <col min="13317" max="13317" width="10.7109375" style="39" customWidth="1"/>
    <col min="13318" max="13319" width="13.140625" style="39" customWidth="1"/>
    <col min="13320" max="13320" width="10.7109375" style="39" customWidth="1"/>
    <col min="13321" max="13321" width="12" style="39" customWidth="1"/>
    <col min="13322" max="13322" width="12.42578125" style="39" customWidth="1"/>
    <col min="13323" max="13323" width="10.7109375" style="39" customWidth="1"/>
    <col min="13324" max="13324" width="11.28515625" style="39" bestFit="1" customWidth="1"/>
    <col min="13325" max="13325" width="11.42578125" style="39" customWidth="1"/>
    <col min="13326" max="13326" width="10.7109375" style="39" customWidth="1"/>
    <col min="13327" max="13327" width="11.28515625" style="39" customWidth="1"/>
    <col min="13328" max="13329" width="12.5703125" style="39" customWidth="1"/>
    <col min="13330" max="13330" width="0.85546875" style="39" customWidth="1"/>
    <col min="13331" max="13568" width="0" style="39" hidden="1"/>
    <col min="13569" max="13569" width="0.85546875" style="39" customWidth="1"/>
    <col min="13570" max="13570" width="9.85546875" style="39" customWidth="1"/>
    <col min="13571" max="13571" width="40.140625" style="39" customWidth="1"/>
    <col min="13572" max="13572" width="10.5703125" style="39" customWidth="1"/>
    <col min="13573" max="13573" width="10.7109375" style="39" customWidth="1"/>
    <col min="13574" max="13575" width="13.140625" style="39" customWidth="1"/>
    <col min="13576" max="13576" width="10.7109375" style="39" customWidth="1"/>
    <col min="13577" max="13577" width="12" style="39" customWidth="1"/>
    <col min="13578" max="13578" width="12.42578125" style="39" customWidth="1"/>
    <col min="13579" max="13579" width="10.7109375" style="39" customWidth="1"/>
    <col min="13580" max="13580" width="11.28515625" style="39" bestFit="1" customWidth="1"/>
    <col min="13581" max="13581" width="11.42578125" style="39" customWidth="1"/>
    <col min="13582" max="13582" width="10.7109375" style="39" customWidth="1"/>
    <col min="13583" max="13583" width="11.28515625" style="39" customWidth="1"/>
    <col min="13584" max="13585" width="12.5703125" style="39" customWidth="1"/>
    <col min="13586" max="13586" width="0.85546875" style="39" customWidth="1"/>
    <col min="13587" max="13824" width="0" style="39" hidden="1"/>
    <col min="13825" max="13825" width="0.85546875" style="39" customWidth="1"/>
    <col min="13826" max="13826" width="9.85546875" style="39" customWidth="1"/>
    <col min="13827" max="13827" width="40.140625" style="39" customWidth="1"/>
    <col min="13828" max="13828" width="10.5703125" style="39" customWidth="1"/>
    <col min="13829" max="13829" width="10.7109375" style="39" customWidth="1"/>
    <col min="13830" max="13831" width="13.140625" style="39" customWidth="1"/>
    <col min="13832" max="13832" width="10.7109375" style="39" customWidth="1"/>
    <col min="13833" max="13833" width="12" style="39" customWidth="1"/>
    <col min="13834" max="13834" width="12.42578125" style="39" customWidth="1"/>
    <col min="13835" max="13835" width="10.7109375" style="39" customWidth="1"/>
    <col min="13836" max="13836" width="11.28515625" style="39" bestFit="1" customWidth="1"/>
    <col min="13837" max="13837" width="11.42578125" style="39" customWidth="1"/>
    <col min="13838" max="13838" width="10.7109375" style="39" customWidth="1"/>
    <col min="13839" max="13839" width="11.28515625" style="39" customWidth="1"/>
    <col min="13840" max="13841" width="12.5703125" style="39" customWidth="1"/>
    <col min="13842" max="13842" width="0.85546875" style="39" customWidth="1"/>
    <col min="13843" max="14080" width="0" style="39" hidden="1"/>
    <col min="14081" max="14081" width="0.85546875" style="39" customWidth="1"/>
    <col min="14082" max="14082" width="9.85546875" style="39" customWidth="1"/>
    <col min="14083" max="14083" width="40.140625" style="39" customWidth="1"/>
    <col min="14084" max="14084" width="10.5703125" style="39" customWidth="1"/>
    <col min="14085" max="14085" width="10.7109375" style="39" customWidth="1"/>
    <col min="14086" max="14087" width="13.140625" style="39" customWidth="1"/>
    <col min="14088" max="14088" width="10.7109375" style="39" customWidth="1"/>
    <col min="14089" max="14089" width="12" style="39" customWidth="1"/>
    <col min="14090" max="14090" width="12.42578125" style="39" customWidth="1"/>
    <col min="14091" max="14091" width="10.7109375" style="39" customWidth="1"/>
    <col min="14092" max="14092" width="11.28515625" style="39" bestFit="1" customWidth="1"/>
    <col min="14093" max="14093" width="11.42578125" style="39" customWidth="1"/>
    <col min="14094" max="14094" width="10.7109375" style="39" customWidth="1"/>
    <col min="14095" max="14095" width="11.28515625" style="39" customWidth="1"/>
    <col min="14096" max="14097" width="12.5703125" style="39" customWidth="1"/>
    <col min="14098" max="14098" width="0.85546875" style="39" customWidth="1"/>
    <col min="14099" max="14336" width="0" style="39" hidden="1"/>
    <col min="14337" max="14337" width="0.85546875" style="39" customWidth="1"/>
    <col min="14338" max="14338" width="9.85546875" style="39" customWidth="1"/>
    <col min="14339" max="14339" width="40.140625" style="39" customWidth="1"/>
    <col min="14340" max="14340" width="10.5703125" style="39" customWidth="1"/>
    <col min="14341" max="14341" width="10.7109375" style="39" customWidth="1"/>
    <col min="14342" max="14343" width="13.140625" style="39" customWidth="1"/>
    <col min="14344" max="14344" width="10.7109375" style="39" customWidth="1"/>
    <col min="14345" max="14345" width="12" style="39" customWidth="1"/>
    <col min="14346" max="14346" width="12.42578125" style="39" customWidth="1"/>
    <col min="14347" max="14347" width="10.7109375" style="39" customWidth="1"/>
    <col min="14348" max="14348" width="11.28515625" style="39" bestFit="1" customWidth="1"/>
    <col min="14349" max="14349" width="11.42578125" style="39" customWidth="1"/>
    <col min="14350" max="14350" width="10.7109375" style="39" customWidth="1"/>
    <col min="14351" max="14351" width="11.28515625" style="39" customWidth="1"/>
    <col min="14352" max="14353" width="12.5703125" style="39" customWidth="1"/>
    <col min="14354" max="14354" width="0.85546875" style="39" customWidth="1"/>
    <col min="14355" max="14592" width="0" style="39" hidden="1"/>
    <col min="14593" max="14593" width="0.85546875" style="39" customWidth="1"/>
    <col min="14594" max="14594" width="9.85546875" style="39" customWidth="1"/>
    <col min="14595" max="14595" width="40.140625" style="39" customWidth="1"/>
    <col min="14596" max="14596" width="10.5703125" style="39" customWidth="1"/>
    <col min="14597" max="14597" width="10.7109375" style="39" customWidth="1"/>
    <col min="14598" max="14599" width="13.140625" style="39" customWidth="1"/>
    <col min="14600" max="14600" width="10.7109375" style="39" customWidth="1"/>
    <col min="14601" max="14601" width="12" style="39" customWidth="1"/>
    <col min="14602" max="14602" width="12.42578125" style="39" customWidth="1"/>
    <col min="14603" max="14603" width="10.7109375" style="39" customWidth="1"/>
    <col min="14604" max="14604" width="11.28515625" style="39" bestFit="1" customWidth="1"/>
    <col min="14605" max="14605" width="11.42578125" style="39" customWidth="1"/>
    <col min="14606" max="14606" width="10.7109375" style="39" customWidth="1"/>
    <col min="14607" max="14607" width="11.28515625" style="39" customWidth="1"/>
    <col min="14608" max="14609" width="12.5703125" style="39" customWidth="1"/>
    <col min="14610" max="14610" width="0.85546875" style="39" customWidth="1"/>
    <col min="14611" max="14848" width="0" style="39" hidden="1"/>
    <col min="14849" max="14849" width="0.85546875" style="39" customWidth="1"/>
    <col min="14850" max="14850" width="9.85546875" style="39" customWidth="1"/>
    <col min="14851" max="14851" width="40.140625" style="39" customWidth="1"/>
    <col min="14852" max="14852" width="10.5703125" style="39" customWidth="1"/>
    <col min="14853" max="14853" width="10.7109375" style="39" customWidth="1"/>
    <col min="14854" max="14855" width="13.140625" style="39" customWidth="1"/>
    <col min="14856" max="14856" width="10.7109375" style="39" customWidth="1"/>
    <col min="14857" max="14857" width="12" style="39" customWidth="1"/>
    <col min="14858" max="14858" width="12.42578125" style="39" customWidth="1"/>
    <col min="14859" max="14859" width="10.7109375" style="39" customWidth="1"/>
    <col min="14860" max="14860" width="11.28515625" style="39" bestFit="1" customWidth="1"/>
    <col min="14861" max="14861" width="11.42578125" style="39" customWidth="1"/>
    <col min="14862" max="14862" width="10.7109375" style="39" customWidth="1"/>
    <col min="14863" max="14863" width="11.28515625" style="39" customWidth="1"/>
    <col min="14864" max="14865" width="12.5703125" style="39" customWidth="1"/>
    <col min="14866" max="14866" width="0.85546875" style="39" customWidth="1"/>
    <col min="14867" max="15104" width="0" style="39" hidden="1"/>
    <col min="15105" max="15105" width="0.85546875" style="39" customWidth="1"/>
    <col min="15106" max="15106" width="9.85546875" style="39" customWidth="1"/>
    <col min="15107" max="15107" width="40.140625" style="39" customWidth="1"/>
    <col min="15108" max="15108" width="10.5703125" style="39" customWidth="1"/>
    <col min="15109" max="15109" width="10.7109375" style="39" customWidth="1"/>
    <col min="15110" max="15111" width="13.140625" style="39" customWidth="1"/>
    <col min="15112" max="15112" width="10.7109375" style="39" customWidth="1"/>
    <col min="15113" max="15113" width="12" style="39" customWidth="1"/>
    <col min="15114" max="15114" width="12.42578125" style="39" customWidth="1"/>
    <col min="15115" max="15115" width="10.7109375" style="39" customWidth="1"/>
    <col min="15116" max="15116" width="11.28515625" style="39" bestFit="1" customWidth="1"/>
    <col min="15117" max="15117" width="11.42578125" style="39" customWidth="1"/>
    <col min="15118" max="15118" width="10.7109375" style="39" customWidth="1"/>
    <col min="15119" max="15119" width="11.28515625" style="39" customWidth="1"/>
    <col min="15120" max="15121" width="12.5703125" style="39" customWidth="1"/>
    <col min="15122" max="15122" width="0.85546875" style="39" customWidth="1"/>
    <col min="15123" max="15360" width="0" style="39" hidden="1"/>
    <col min="15361" max="15361" width="0.85546875" style="39" customWidth="1"/>
    <col min="15362" max="15362" width="9.85546875" style="39" customWidth="1"/>
    <col min="15363" max="15363" width="40.140625" style="39" customWidth="1"/>
    <col min="15364" max="15364" width="10.5703125" style="39" customWidth="1"/>
    <col min="15365" max="15365" width="10.7109375" style="39" customWidth="1"/>
    <col min="15366" max="15367" width="13.140625" style="39" customWidth="1"/>
    <col min="15368" max="15368" width="10.7109375" style="39" customWidth="1"/>
    <col min="15369" max="15369" width="12" style="39" customWidth="1"/>
    <col min="15370" max="15370" width="12.42578125" style="39" customWidth="1"/>
    <col min="15371" max="15371" width="10.7109375" style="39" customWidth="1"/>
    <col min="15372" max="15372" width="11.28515625" style="39" bestFit="1" customWidth="1"/>
    <col min="15373" max="15373" width="11.42578125" style="39" customWidth="1"/>
    <col min="15374" max="15374" width="10.7109375" style="39" customWidth="1"/>
    <col min="15375" max="15375" width="11.28515625" style="39" customWidth="1"/>
    <col min="15376" max="15377" width="12.5703125" style="39" customWidth="1"/>
    <col min="15378" max="15378" width="0.85546875" style="39" customWidth="1"/>
    <col min="15379" max="15616" width="0" style="39" hidden="1"/>
    <col min="15617" max="15617" width="0.85546875" style="39" customWidth="1"/>
    <col min="15618" max="15618" width="9.85546875" style="39" customWidth="1"/>
    <col min="15619" max="15619" width="40.140625" style="39" customWidth="1"/>
    <col min="15620" max="15620" width="10.5703125" style="39" customWidth="1"/>
    <col min="15621" max="15621" width="10.7109375" style="39" customWidth="1"/>
    <col min="15622" max="15623" width="13.140625" style="39" customWidth="1"/>
    <col min="15624" max="15624" width="10.7109375" style="39" customWidth="1"/>
    <col min="15625" max="15625" width="12" style="39" customWidth="1"/>
    <col min="15626" max="15626" width="12.42578125" style="39" customWidth="1"/>
    <col min="15627" max="15627" width="10.7109375" style="39" customWidth="1"/>
    <col min="15628" max="15628" width="11.28515625" style="39" bestFit="1" customWidth="1"/>
    <col min="15629" max="15629" width="11.42578125" style="39" customWidth="1"/>
    <col min="15630" max="15630" width="10.7109375" style="39" customWidth="1"/>
    <col min="15631" max="15631" width="11.28515625" style="39" customWidth="1"/>
    <col min="15632" max="15633" width="12.5703125" style="39" customWidth="1"/>
    <col min="15634" max="15634" width="0.85546875" style="39" customWidth="1"/>
    <col min="15635" max="15872" width="0" style="39" hidden="1"/>
    <col min="15873" max="15873" width="0.85546875" style="39" customWidth="1"/>
    <col min="15874" max="15874" width="9.85546875" style="39" customWidth="1"/>
    <col min="15875" max="15875" width="40.140625" style="39" customWidth="1"/>
    <col min="15876" max="15876" width="10.5703125" style="39" customWidth="1"/>
    <col min="15877" max="15877" width="10.7109375" style="39" customWidth="1"/>
    <col min="15878" max="15879" width="13.140625" style="39" customWidth="1"/>
    <col min="15880" max="15880" width="10.7109375" style="39" customWidth="1"/>
    <col min="15881" max="15881" width="12" style="39" customWidth="1"/>
    <col min="15882" max="15882" width="12.42578125" style="39" customWidth="1"/>
    <col min="15883" max="15883" width="10.7109375" style="39" customWidth="1"/>
    <col min="15884" max="15884" width="11.28515625" style="39" bestFit="1" customWidth="1"/>
    <col min="15885" max="15885" width="11.42578125" style="39" customWidth="1"/>
    <col min="15886" max="15886" width="10.7109375" style="39" customWidth="1"/>
    <col min="15887" max="15887" width="11.28515625" style="39" customWidth="1"/>
    <col min="15888" max="15889" width="12.5703125" style="39" customWidth="1"/>
    <col min="15890" max="15890" width="0.85546875" style="39" customWidth="1"/>
    <col min="15891" max="16128" width="0" style="39" hidden="1"/>
    <col min="16129" max="16129" width="0.85546875" style="39" customWidth="1"/>
    <col min="16130" max="16130" width="9.85546875" style="39" customWidth="1"/>
    <col min="16131" max="16131" width="40.140625" style="39" customWidth="1"/>
    <col min="16132" max="16132" width="10.5703125" style="39" customWidth="1"/>
    <col min="16133" max="16133" width="10.7109375" style="39" customWidth="1"/>
    <col min="16134" max="16135" width="13.140625" style="39" customWidth="1"/>
    <col min="16136" max="16136" width="10.7109375" style="39" customWidth="1"/>
    <col min="16137" max="16137" width="12" style="39" customWidth="1"/>
    <col min="16138" max="16138" width="12.42578125" style="39" customWidth="1"/>
    <col min="16139" max="16139" width="10.7109375" style="39" customWidth="1"/>
    <col min="16140" max="16140" width="11.28515625" style="39" bestFit="1" customWidth="1"/>
    <col min="16141" max="16141" width="11.42578125" style="39" customWidth="1"/>
    <col min="16142" max="16142" width="10.7109375" style="39" customWidth="1"/>
    <col min="16143" max="16143" width="11.28515625" style="39" customWidth="1"/>
    <col min="16144" max="16145" width="12.5703125" style="39" customWidth="1"/>
    <col min="16146" max="16146" width="0.85546875" style="39" customWidth="1"/>
    <col min="16147" max="16384" width="0" style="39" hidden="1"/>
  </cols>
  <sheetData>
    <row r="1" spans="2:29" s="25" customFormat="1" ht="20.100000000000001" customHeight="1" x14ac:dyDescent="0.25">
      <c r="B1" s="622" t="s">
        <v>4840</v>
      </c>
      <c r="C1" s="622"/>
      <c r="D1" s="622"/>
      <c r="E1" s="622"/>
      <c r="F1" s="622"/>
      <c r="G1" s="622"/>
      <c r="H1" s="622"/>
      <c r="I1" s="622"/>
      <c r="J1" s="622"/>
      <c r="K1" s="622"/>
      <c r="L1" s="622"/>
      <c r="M1" s="622"/>
      <c r="N1" s="622"/>
      <c r="O1" s="622"/>
      <c r="P1" s="622"/>
      <c r="Q1" s="622"/>
      <c r="R1" s="49"/>
      <c r="S1" s="49"/>
      <c r="T1" s="49"/>
      <c r="U1" s="49"/>
      <c r="V1" s="49"/>
      <c r="W1" s="49"/>
      <c r="X1" s="49"/>
    </row>
    <row r="2" spans="2:29" s="25" customFormat="1" ht="20.100000000000001" customHeight="1" x14ac:dyDescent="0.25">
      <c r="B2" s="622"/>
      <c r="C2" s="622"/>
      <c r="D2" s="622"/>
      <c r="E2" s="622"/>
      <c r="F2" s="622"/>
      <c r="G2" s="622"/>
      <c r="H2" s="622"/>
      <c r="I2" s="622"/>
      <c r="J2" s="622"/>
      <c r="K2" s="622"/>
      <c r="L2" s="622"/>
      <c r="M2" s="622"/>
      <c r="N2" s="622"/>
      <c r="O2" s="622"/>
      <c r="P2" s="622"/>
      <c r="Q2" s="622"/>
      <c r="R2" s="49"/>
      <c r="S2" s="49"/>
      <c r="T2" s="49"/>
      <c r="U2" s="49"/>
      <c r="V2" s="49"/>
      <c r="W2" s="49"/>
      <c r="X2" s="49"/>
    </row>
    <row r="3" spans="2:29" s="25" customFormat="1" ht="20.100000000000001" customHeight="1" x14ac:dyDescent="0.25">
      <c r="X3" s="43"/>
    </row>
    <row r="4" spans="2:29" s="5" customFormat="1" ht="15" customHeight="1" x14ac:dyDescent="0.25">
      <c r="B4" s="1" t="s">
        <v>16</v>
      </c>
      <c r="C4" s="495" t="str">
        <f>'DADOS DA OBRA'!B13</f>
        <v>CONSTRUÇÃO NOVA FÁBRICA SEAPA (AGROINDÚSTRIA DE POLPA DE FRUTAS)</v>
      </c>
      <c r="D4" s="495"/>
      <c r="E4" s="495"/>
      <c r="F4" s="495"/>
      <c r="G4" s="495"/>
      <c r="H4" s="495"/>
      <c r="I4" s="495"/>
      <c r="J4" s="495"/>
      <c r="K4" s="495"/>
      <c r="L4" s="495"/>
      <c r="M4" s="495"/>
      <c r="N4" s="495"/>
      <c r="O4" s="3" t="s">
        <v>37</v>
      </c>
      <c r="P4" s="372" t="str" cm="1">
        <f t="array" ref="P4:R4">'DADOS DA OBRA'!N22:P22</f>
        <v>13/06/2025</v>
      </c>
      <c r="Q4" s="2">
        <v>0</v>
      </c>
      <c r="R4" s="2">
        <v>0</v>
      </c>
      <c r="S4" s="2"/>
      <c r="T4" s="2"/>
      <c r="X4" s="17"/>
      <c r="Z4" s="11"/>
      <c r="AA4" s="11"/>
      <c r="AB4" s="12"/>
      <c r="AC4" s="12"/>
    </row>
    <row r="5" spans="2:29" s="5" customFormat="1" ht="15" customHeight="1" x14ac:dyDescent="0.25">
      <c r="B5" s="1" t="s">
        <v>18</v>
      </c>
      <c r="C5" s="2" t="str">
        <f>'DADOS DA OBRA'!B16</f>
        <v xml:space="preserve"> RUA 22 , LT.01 - A, QUADRA 01-A</v>
      </c>
      <c r="D5" s="1"/>
      <c r="E5" s="1"/>
      <c r="F5" s="1"/>
      <c r="G5" s="1"/>
      <c r="H5" s="1"/>
      <c r="I5" s="1"/>
      <c r="O5" s="3" t="s">
        <v>17</v>
      </c>
      <c r="P5" s="373" t="str" cm="1">
        <f t="array" ref="P5:R5">'DADOS DA OBRA'!N25:P25</f>
        <v>00</v>
      </c>
      <c r="Q5" s="5">
        <v>0</v>
      </c>
      <c r="R5" s="5">
        <v>0</v>
      </c>
      <c r="X5" s="17"/>
    </row>
    <row r="6" spans="2:29" s="5" customFormat="1" ht="12.75" x14ac:dyDescent="0.25">
      <c r="X6" s="17"/>
    </row>
    <row r="7" spans="2:29" s="5" customFormat="1" ht="12.75" x14ac:dyDescent="0.25">
      <c r="B7" s="1" t="s">
        <v>4841</v>
      </c>
      <c r="C7" s="13" t="s">
        <v>4859</v>
      </c>
      <c r="D7" s="1"/>
      <c r="E7" s="1"/>
      <c r="F7" s="1"/>
      <c r="G7" s="1"/>
      <c r="H7" s="1"/>
      <c r="I7" s="1"/>
      <c r="O7" s="3"/>
      <c r="P7" s="22"/>
      <c r="X7" s="17"/>
    </row>
    <row r="8" spans="2:29" s="23" customFormat="1" ht="13.5" thickBot="1" x14ac:dyDescent="0.3">
      <c r="B8" s="18"/>
      <c r="C8" s="18"/>
      <c r="D8" s="18"/>
      <c r="E8" s="18"/>
      <c r="F8" s="18"/>
      <c r="G8" s="18"/>
      <c r="H8" s="18"/>
      <c r="I8" s="18"/>
      <c r="J8" s="19"/>
      <c r="K8" s="8"/>
      <c r="L8" s="8"/>
      <c r="M8" s="8"/>
      <c r="N8" s="9"/>
      <c r="O8" s="9"/>
      <c r="P8" s="8"/>
      <c r="X8" s="374"/>
    </row>
    <row r="9" spans="2:29" ht="12.75" x14ac:dyDescent="0.25">
      <c r="B9" s="662" t="s">
        <v>19</v>
      </c>
      <c r="C9" s="665" t="s">
        <v>124</v>
      </c>
      <c r="D9" s="375" t="s">
        <v>4843</v>
      </c>
      <c r="E9" s="668" t="s">
        <v>4860</v>
      </c>
      <c r="F9" s="669"/>
      <c r="G9" s="670"/>
      <c r="H9" s="671" t="s">
        <v>4861</v>
      </c>
      <c r="I9" s="669"/>
      <c r="J9" s="670"/>
      <c r="K9" s="668" t="s">
        <v>4862</v>
      </c>
      <c r="L9" s="669"/>
      <c r="M9" s="670"/>
      <c r="N9" s="668"/>
      <c r="O9" s="669"/>
      <c r="P9" s="670"/>
      <c r="Q9" s="672" t="s">
        <v>4845</v>
      </c>
    </row>
    <row r="10" spans="2:29" ht="12.75" x14ac:dyDescent="0.25">
      <c r="B10" s="663"/>
      <c r="C10" s="666"/>
      <c r="D10" s="376" t="s">
        <v>4846</v>
      </c>
      <c r="E10" s="653" t="s">
        <v>4863</v>
      </c>
      <c r="F10" s="654"/>
      <c r="G10" s="655"/>
      <c r="H10" s="653" t="s">
        <v>4864</v>
      </c>
      <c r="I10" s="654"/>
      <c r="J10" s="655"/>
      <c r="K10" s="653" t="s">
        <v>4865</v>
      </c>
      <c r="L10" s="654"/>
      <c r="M10" s="655"/>
      <c r="N10" s="653"/>
      <c r="O10" s="654"/>
      <c r="P10" s="655"/>
      <c r="Q10" s="673"/>
    </row>
    <row r="11" spans="2:29" ht="12.75" x14ac:dyDescent="0.25">
      <c r="B11" s="663"/>
      <c r="C11" s="666"/>
      <c r="D11" s="376" t="s">
        <v>4847</v>
      </c>
      <c r="E11" s="674" t="s">
        <v>4866</v>
      </c>
      <c r="F11" s="654"/>
      <c r="G11" s="655"/>
      <c r="H11" s="653" t="s">
        <v>4867</v>
      </c>
      <c r="I11" s="654"/>
      <c r="J11" s="655"/>
      <c r="K11" s="653" t="s">
        <v>4868</v>
      </c>
      <c r="L11" s="654"/>
      <c r="M11" s="655"/>
      <c r="N11" s="653"/>
      <c r="O11" s="654"/>
      <c r="P11" s="655"/>
      <c r="Q11" s="673"/>
    </row>
    <row r="12" spans="2:29" ht="12.75" x14ac:dyDescent="0.25">
      <c r="B12" s="663"/>
      <c r="C12" s="666"/>
      <c r="D12" s="376" t="s">
        <v>4848</v>
      </c>
      <c r="E12" s="653" t="s">
        <v>4869</v>
      </c>
      <c r="F12" s="654"/>
      <c r="G12" s="655"/>
      <c r="H12" s="653" t="s">
        <v>4870</v>
      </c>
      <c r="I12" s="654"/>
      <c r="J12" s="655"/>
      <c r="K12" s="653" t="s">
        <v>4871</v>
      </c>
      <c r="L12" s="654"/>
      <c r="M12" s="655"/>
      <c r="N12" s="653"/>
      <c r="O12" s="654"/>
      <c r="P12" s="655"/>
      <c r="Q12" s="673"/>
    </row>
    <row r="13" spans="2:29" s="371" customFormat="1" ht="13.5" thickBot="1" x14ac:dyDescent="0.3">
      <c r="B13" s="664"/>
      <c r="C13" s="667"/>
      <c r="D13" s="377" t="s">
        <v>4849</v>
      </c>
      <c r="E13" s="378" t="s">
        <v>4850</v>
      </c>
      <c r="F13" s="379" t="s">
        <v>4851</v>
      </c>
      <c r="G13" s="380" t="s">
        <v>4852</v>
      </c>
      <c r="H13" s="378" t="s">
        <v>4850</v>
      </c>
      <c r="I13" s="379" t="s">
        <v>4851</v>
      </c>
      <c r="J13" s="380" t="s">
        <v>4852</v>
      </c>
      <c r="K13" s="378" t="s">
        <v>4850</v>
      </c>
      <c r="L13" s="379" t="s">
        <v>4851</v>
      </c>
      <c r="M13" s="380" t="s">
        <v>4852</v>
      </c>
      <c r="N13" s="378" t="s">
        <v>4850</v>
      </c>
      <c r="O13" s="379" t="s">
        <v>4851</v>
      </c>
      <c r="P13" s="380" t="s">
        <v>4852</v>
      </c>
      <c r="Q13" s="673"/>
      <c r="S13" s="405"/>
    </row>
    <row r="14" spans="2:29" ht="25.5" x14ac:dyDescent="0.25">
      <c r="B14" s="381">
        <v>1</v>
      </c>
      <c r="C14" s="382" t="s">
        <v>4859</v>
      </c>
      <c r="D14" s="383" t="s">
        <v>4872</v>
      </c>
      <c r="E14" s="384">
        <v>1</v>
      </c>
      <c r="F14" s="385">
        <f>240*(1/2.88)</f>
        <v>83.333333333333329</v>
      </c>
      <c r="G14" s="386">
        <f>+E14*F14</f>
        <v>83.333333333333329</v>
      </c>
      <c r="H14" s="387">
        <v>1</v>
      </c>
      <c r="I14" s="385">
        <f>265*(1/2.88)</f>
        <v>92.013888888888886</v>
      </c>
      <c r="J14" s="386">
        <f>+H14*I14</f>
        <v>92.013888888888886</v>
      </c>
      <c r="K14" s="387">
        <v>1</v>
      </c>
      <c r="L14" s="385">
        <f>375*(1/2.4)</f>
        <v>156.25</v>
      </c>
      <c r="M14" s="386">
        <f>+K14*L14</f>
        <v>156.25</v>
      </c>
      <c r="N14" s="387"/>
      <c r="O14" s="385"/>
      <c r="P14" s="386"/>
      <c r="Q14" s="388">
        <f>+IF(P33="MÉDIA",AVERAGE(E18,K18,,H18),IF(P33="MEDIANA",MEDIAN(E18,K18,H18)))</f>
        <v>92.013888888888886</v>
      </c>
      <c r="S14" s="389"/>
    </row>
    <row r="15" spans="2:29" ht="15" x14ac:dyDescent="0.25">
      <c r="B15" s="381"/>
      <c r="C15" s="390"/>
      <c r="D15" s="383"/>
      <c r="E15" s="384"/>
      <c r="F15" s="385"/>
      <c r="G15" s="386"/>
      <c r="H15" s="387"/>
      <c r="I15" s="385"/>
      <c r="J15" s="386"/>
      <c r="K15" s="387"/>
      <c r="L15" s="385"/>
      <c r="M15" s="386"/>
      <c r="N15" s="387"/>
      <c r="O15" s="385"/>
      <c r="P15" s="386"/>
      <c r="Q15" s="391"/>
    </row>
    <row r="16" spans="2:29" ht="15" x14ac:dyDescent="0.25">
      <c r="B16" s="381"/>
      <c r="C16" s="390"/>
      <c r="D16" s="383"/>
      <c r="E16" s="384"/>
      <c r="F16" s="385"/>
      <c r="G16" s="386"/>
      <c r="H16" s="392"/>
      <c r="I16" s="385"/>
      <c r="J16" s="386"/>
      <c r="K16" s="392"/>
      <c r="L16" s="385"/>
      <c r="M16" s="386"/>
      <c r="N16" s="384"/>
      <c r="O16" s="385"/>
      <c r="P16" s="386"/>
      <c r="Q16" s="391"/>
    </row>
    <row r="17" spans="2:22" ht="15.75" thickBot="1" x14ac:dyDescent="0.3">
      <c r="B17" s="381"/>
      <c r="C17" s="390"/>
      <c r="D17" s="383"/>
      <c r="E17" s="384"/>
      <c r="F17" s="385"/>
      <c r="G17" s="386"/>
      <c r="H17" s="387"/>
      <c r="I17" s="385"/>
      <c r="J17" s="386"/>
      <c r="K17" s="387"/>
      <c r="L17" s="385"/>
      <c r="M17" s="386"/>
      <c r="N17" s="387"/>
      <c r="O17" s="385"/>
      <c r="P17" s="386"/>
      <c r="Q17" s="393"/>
    </row>
    <row r="18" spans="2:22" ht="13.5" thickBot="1" x14ac:dyDescent="0.3">
      <c r="B18" s="656" t="s">
        <v>4853</v>
      </c>
      <c r="C18" s="657"/>
      <c r="D18" s="657"/>
      <c r="E18" s="658">
        <f>SUM(G14:G17)</f>
        <v>83.333333333333329</v>
      </c>
      <c r="F18" s="659"/>
      <c r="G18" s="660"/>
      <c r="H18" s="658">
        <f>SUM(J14:J17)</f>
        <v>92.013888888888886</v>
      </c>
      <c r="I18" s="659"/>
      <c r="J18" s="660"/>
      <c r="K18" s="658">
        <f>SUM(M14:M17)</f>
        <v>156.25</v>
      </c>
      <c r="L18" s="659"/>
      <c r="M18" s="660"/>
      <c r="N18" s="658">
        <f>SUM(P14:P17)</f>
        <v>0</v>
      </c>
      <c r="O18" s="659"/>
      <c r="P18" s="660"/>
      <c r="S18" s="40"/>
    </row>
    <row r="19" spans="2:22" ht="12.75" x14ac:dyDescent="0.25">
      <c r="O19" s="40"/>
    </row>
    <row r="20" spans="2:22" ht="12.75" x14ac:dyDescent="0.25"/>
    <row r="21" spans="2:22" ht="12.75" x14ac:dyDescent="0.25"/>
    <row r="22" spans="2:22" ht="12.75" x14ac:dyDescent="0.25">
      <c r="T22" s="40"/>
    </row>
    <row r="23" spans="2:22" ht="18" x14ac:dyDescent="0.25">
      <c r="C23" s="394" t="s">
        <v>4854</v>
      </c>
      <c r="N23" s="541"/>
      <c r="O23" s="541"/>
      <c r="P23" s="541"/>
      <c r="Q23" s="370"/>
    </row>
    <row r="24" spans="2:22" ht="15.75" x14ac:dyDescent="0.25">
      <c r="C24" s="395" t="s">
        <v>4855</v>
      </c>
      <c r="D24" s="396">
        <v>4</v>
      </c>
    </row>
    <row r="25" spans="2:22" ht="16.5" x14ac:dyDescent="0.25">
      <c r="C25" s="397"/>
      <c r="D25" s="398"/>
      <c r="N25" s="652"/>
      <c r="O25" s="652"/>
      <c r="P25" s="652"/>
      <c r="Q25" s="400"/>
      <c r="U25" s="389"/>
      <c r="V25" s="389"/>
    </row>
    <row r="26" spans="2:22" ht="16.5" x14ac:dyDescent="0.25">
      <c r="D26" s="398"/>
      <c r="U26" s="389"/>
      <c r="V26" s="389"/>
    </row>
    <row r="27" spans="2:22" ht="16.5" x14ac:dyDescent="0.25">
      <c r="C27" s="397"/>
      <c r="D27" s="401">
        <f>AVERAGE(E18,K18,H18)</f>
        <v>110.53240740740739</v>
      </c>
      <c r="H27" s="395" t="s">
        <v>4856</v>
      </c>
      <c r="U27" s="389"/>
      <c r="V27" s="389"/>
    </row>
    <row r="28" spans="2:22" ht="16.5" x14ac:dyDescent="0.25">
      <c r="D28" s="398"/>
    </row>
    <row r="29" spans="2:22" ht="16.5" x14ac:dyDescent="0.25">
      <c r="C29" s="397"/>
      <c r="D29" s="398"/>
    </row>
    <row r="30" spans="2:22" ht="16.5" x14ac:dyDescent="0.25">
      <c r="C30" s="397" t="s">
        <v>4857</v>
      </c>
      <c r="D30" s="401">
        <f>STDEVP(E18,K18,H18)</f>
        <v>32.52088268108136</v>
      </c>
      <c r="N30" s="40"/>
      <c r="U30" s="389"/>
    </row>
    <row r="31" spans="2:22" ht="16.5" x14ac:dyDescent="0.25">
      <c r="C31" s="397"/>
      <c r="D31" s="398"/>
    </row>
    <row r="32" spans="2:22" ht="16.5" x14ac:dyDescent="0.25">
      <c r="C32" s="397"/>
      <c r="D32" s="402"/>
    </row>
    <row r="33" spans="3:16" ht="16.5" x14ac:dyDescent="0.25">
      <c r="C33" s="397"/>
      <c r="D33" s="402"/>
      <c r="O33" s="403" t="s">
        <v>4858</v>
      </c>
      <c r="P33" s="399" t="str">
        <f t="array" ref="P33">_xlfn.IFS(D34&lt;0.25,"MÉDIA",D34&gt;=0.25,"MEDIANA")</f>
        <v>MEDIANA</v>
      </c>
    </row>
    <row r="34" spans="3:16" ht="15" x14ac:dyDescent="0.25">
      <c r="D34" s="404">
        <f>D30/D27</f>
        <v>0.29422034174297695</v>
      </c>
    </row>
    <row r="35" spans="3:16" ht="12.75" x14ac:dyDescent="0.25"/>
    <row r="36" spans="3:16" ht="12.75" x14ac:dyDescent="0.25"/>
    <row r="37" spans="3:16" ht="12.75" x14ac:dyDescent="0.25"/>
    <row r="38" spans="3:16" ht="12.75" x14ac:dyDescent="0.25"/>
    <row r="39" spans="3:16" ht="12.75" x14ac:dyDescent="0.25"/>
    <row r="40" spans="3:16" ht="12.75" x14ac:dyDescent="0.25"/>
    <row r="41" spans="3:16" ht="12.75" x14ac:dyDescent="0.25"/>
    <row r="42" spans="3:16" ht="12.75" x14ac:dyDescent="0.25"/>
    <row r="43" spans="3:16" ht="12.75" x14ac:dyDescent="0.25"/>
    <row r="44" spans="3:16" ht="12.75" x14ac:dyDescent="0.25"/>
    <row r="45" spans="3:16" ht="12.75" x14ac:dyDescent="0.25"/>
    <row r="46" spans="3:16" ht="12.75" x14ac:dyDescent="0.25"/>
    <row r="47" spans="3:16" ht="12.75" x14ac:dyDescent="0.25"/>
    <row r="48" spans="3:16" ht="12.75" x14ac:dyDescent="0.25"/>
    <row r="49" ht="12.75" x14ac:dyDescent="0.25"/>
    <row r="50" ht="12.75" x14ac:dyDescent="0.25"/>
    <row r="51" ht="12.75" x14ac:dyDescent="0.25"/>
    <row r="52" ht="12.75" x14ac:dyDescent="0.25"/>
    <row r="53" ht="12.75" x14ac:dyDescent="0.25"/>
    <row r="54" ht="12.75" x14ac:dyDescent="0.25"/>
    <row r="55" ht="12.75" x14ac:dyDescent="0.25"/>
    <row r="56" ht="12.75" x14ac:dyDescent="0.25"/>
    <row r="57" ht="12.75" x14ac:dyDescent="0.25"/>
    <row r="58" ht="12.75" x14ac:dyDescent="0.25"/>
    <row r="59" ht="12.75" x14ac:dyDescent="0.25"/>
    <row r="60" ht="12.75" x14ac:dyDescent="0.25"/>
    <row r="61" ht="12.75" x14ac:dyDescent="0.25"/>
    <row r="62" ht="12.75" x14ac:dyDescent="0.25"/>
    <row r="63" ht="12.75" x14ac:dyDescent="0.25"/>
    <row r="64" ht="12.75" x14ac:dyDescent="0.25"/>
    <row r="65" ht="12.75" x14ac:dyDescent="0.25"/>
    <row r="66" ht="12.75" customHeight="1" x14ac:dyDescent="0.25"/>
    <row r="67" ht="12.75" customHeight="1" x14ac:dyDescent="0.25"/>
    <row r="68" ht="12.75" customHeight="1" x14ac:dyDescent="0.25"/>
    <row r="69" ht="12.75" customHeight="1" x14ac:dyDescent="0.25"/>
    <row r="70" ht="12.75" customHeight="1" x14ac:dyDescent="0.25"/>
    <row r="71" ht="12.75" customHeight="1" x14ac:dyDescent="0.25"/>
    <row r="72" ht="12.75" customHeight="1" x14ac:dyDescent="0.25"/>
  </sheetData>
  <mergeCells count="28">
    <mergeCell ref="B1:Q2"/>
    <mergeCell ref="C4:N4"/>
    <mergeCell ref="B9:B13"/>
    <mergeCell ref="C9:C13"/>
    <mergeCell ref="E9:G9"/>
    <mergeCell ref="H9:J9"/>
    <mergeCell ref="K9:M9"/>
    <mergeCell ref="N9:P9"/>
    <mergeCell ref="Q9:Q13"/>
    <mergeCell ref="E10:G10"/>
    <mergeCell ref="H10:J10"/>
    <mergeCell ref="K10:M10"/>
    <mergeCell ref="N10:P10"/>
    <mergeCell ref="E11:G11"/>
    <mergeCell ref="H11:J11"/>
    <mergeCell ref="K11:M11"/>
    <mergeCell ref="N11:P11"/>
    <mergeCell ref="B18:D18"/>
    <mergeCell ref="E18:G18"/>
    <mergeCell ref="H18:J18"/>
    <mergeCell ref="K18:M18"/>
    <mergeCell ref="N18:P18"/>
    <mergeCell ref="N23:P23"/>
    <mergeCell ref="N25:P25"/>
    <mergeCell ref="E12:G12"/>
    <mergeCell ref="H12:J12"/>
    <mergeCell ref="K12:M12"/>
    <mergeCell ref="N12:P12"/>
  </mergeCells>
  <printOptions horizontalCentered="1"/>
  <pageMargins left="0.51181102362204722" right="0.51181102362204722" top="0.78740157480314965" bottom="0.78740157480314965" header="0.31496062992125984" footer="0.39370078740157483"/>
  <pageSetup paperSize="9" scale="62" orientation="landscape" r:id="rId1"/>
  <headerFooter>
    <oddHeader>&amp;L&amp;G</oddHeader>
    <oddFooter>&amp;L&amp;"Arial Narrow,Normal"&amp;10&amp;A
&amp;F&amp;R&amp;"Arial Narrow,Normal"&amp;10 &amp;P de &amp;N</oddFooter>
  </headerFooter>
  <drawing r:id="rId2"/>
  <legacyDrawingHF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AE2156E2C64EAC4288D1C4C998CE28F9" ma:contentTypeVersion="0" ma:contentTypeDescription="Crie um novo documento." ma:contentTypeScope="" ma:versionID="2b6865b6910ca1b9a9fc223af4f1e869">
  <xsd:schema xmlns:xsd="http://www.w3.org/2001/XMLSchema" xmlns:xs="http://www.w3.org/2001/XMLSchema" xmlns:p="http://schemas.microsoft.com/office/2006/metadata/properties" targetNamespace="http://schemas.microsoft.com/office/2006/metadata/properties" ma:root="true" ma:fieldsID="6e078010f886becc52d8153076464ff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6FAE452-36B1-4419-AF9A-915F7049E0E6}">
  <ds:schemaRefs>
    <ds:schemaRef ds:uri="http://schemas.microsoft.com/office/2006/metadata/properties"/>
  </ds:schemaRefs>
</ds:datastoreItem>
</file>

<file path=customXml/itemProps2.xml><?xml version="1.0" encoding="utf-8"?>
<ds:datastoreItem xmlns:ds="http://schemas.openxmlformats.org/officeDocument/2006/customXml" ds:itemID="{091A0806-27C7-48D2-874B-E1231DFD0332}">
  <ds:schemaRefs>
    <ds:schemaRef ds:uri="http://schemas.microsoft.com/sharepoint/v3/contenttype/forms"/>
  </ds:schemaRefs>
</ds:datastoreItem>
</file>

<file path=customXml/itemProps3.xml><?xml version="1.0" encoding="utf-8"?>
<ds:datastoreItem xmlns:ds="http://schemas.openxmlformats.org/officeDocument/2006/customXml" ds:itemID="{3805243C-103E-46E3-8531-12C0F395653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22</vt:i4>
      </vt:variant>
      <vt:variant>
        <vt:lpstr>Intervalos Nomeados</vt:lpstr>
      </vt:variant>
      <vt:variant>
        <vt:i4>39</vt:i4>
      </vt:variant>
    </vt:vector>
  </HeadingPairs>
  <TitlesOfParts>
    <vt:vector size="61" baseType="lpstr">
      <vt:lpstr>DADOS DA OBRA</vt:lpstr>
      <vt:lpstr>CAPA - ORÇAMENTO</vt:lpstr>
      <vt:lpstr>CAPA - VANTAJOSIDADE</vt:lpstr>
      <vt:lpstr>VANTAJOSIDADE</vt:lpstr>
      <vt:lpstr>CAPA - ORÇAMENTO (SD)</vt:lpstr>
      <vt:lpstr>ORÇAMENTO RESUMO (SD)</vt:lpstr>
      <vt:lpstr>ORÇAMENTO SINTÉTICO (SD)</vt:lpstr>
      <vt:lpstr>MEMORIAL DE CÁLCULO (SD)</vt:lpstr>
      <vt:lpstr>COMPOSIÇÕES (SD)</vt:lpstr>
      <vt:lpstr>CRONOGRAMA (SD)</vt:lpstr>
      <vt:lpstr>CURVA ABC DE SERVIÇOS (SD)</vt:lpstr>
      <vt:lpstr>QUANTIDADE MÃO DE OBRA</vt:lpstr>
      <vt:lpstr>BDI NORMAL (SD) </vt:lpstr>
      <vt:lpstr>BDI DIFERENCIADO (SD) </vt:lpstr>
      <vt:lpstr>ENCARGOS SOCIAIS</vt:lpstr>
      <vt:lpstr>CAPA - ORÇAMENTO (CD)</vt:lpstr>
      <vt:lpstr>ORÇAMENTO SINTÉTICO (CD)</vt:lpstr>
      <vt:lpstr>BDI NORMAL (CD)</vt:lpstr>
      <vt:lpstr>BDI DIFERENCIADO (CD)</vt:lpstr>
      <vt:lpstr>CAPA - MAPA DE COTAÇÕES</vt:lpstr>
      <vt:lpstr>COT-CORTINA DE PVC</vt:lpstr>
      <vt:lpstr>COT-GLASROC</vt:lpstr>
      <vt:lpstr>'BDI DIFERENCIADO (CD)'!Area_de_impressao</vt:lpstr>
      <vt:lpstr>'BDI DIFERENCIADO (SD) '!Area_de_impressao</vt:lpstr>
      <vt:lpstr>'BDI NORMAL (CD)'!Area_de_impressao</vt:lpstr>
      <vt:lpstr>'BDI NORMAL (SD) '!Area_de_impressao</vt:lpstr>
      <vt:lpstr>'CAPA - MAPA DE COTAÇÕES'!Area_de_impressao</vt:lpstr>
      <vt:lpstr>'CAPA - ORÇAMENTO'!Area_de_impressao</vt:lpstr>
      <vt:lpstr>'CAPA - ORÇAMENTO (CD)'!Area_de_impressao</vt:lpstr>
      <vt:lpstr>'CAPA - ORÇAMENTO (SD)'!Area_de_impressao</vt:lpstr>
      <vt:lpstr>'CAPA - VANTAJOSIDADE'!Area_de_impressao</vt:lpstr>
      <vt:lpstr>'COMPOSIÇÕES (SD)'!Area_de_impressao</vt:lpstr>
      <vt:lpstr>'COT-CORTINA DE PVC'!Area_de_impressao</vt:lpstr>
      <vt:lpstr>'COT-GLASROC'!Area_de_impressao</vt:lpstr>
      <vt:lpstr>'CRONOGRAMA (SD)'!Area_de_impressao</vt:lpstr>
      <vt:lpstr>'CURVA ABC DE SERVIÇOS (SD)'!Area_de_impressao</vt:lpstr>
      <vt:lpstr>'DADOS DA OBRA'!Area_de_impressao</vt:lpstr>
      <vt:lpstr>'ENCARGOS SOCIAIS'!Area_de_impressao</vt:lpstr>
      <vt:lpstr>'MEMORIAL DE CÁLCULO (SD)'!Area_de_impressao</vt:lpstr>
      <vt:lpstr>'ORÇAMENTO RESUMO (SD)'!Area_de_impressao</vt:lpstr>
      <vt:lpstr>'ORÇAMENTO SINTÉTICO (CD)'!Area_de_impressao</vt:lpstr>
      <vt:lpstr>'ORÇAMENTO SINTÉTICO (SD)'!Area_de_impressao</vt:lpstr>
      <vt:lpstr>'QUANTIDADE MÃO DE OBRA'!Area_de_impressao</vt:lpstr>
      <vt:lpstr>VANTAJOSIDADE!Area_de_impressao</vt:lpstr>
      <vt:lpstr>'BDI DIFERENCIADO (CD)'!Titulos_de_impressao</vt:lpstr>
      <vt:lpstr>'BDI DIFERENCIADO (SD) '!Titulos_de_impressao</vt:lpstr>
      <vt:lpstr>'BDI NORMAL (CD)'!Titulos_de_impressao</vt:lpstr>
      <vt:lpstr>'BDI NORMAL (SD) '!Titulos_de_impressao</vt:lpstr>
      <vt:lpstr>'CAPA - MAPA DE COTAÇÕES'!Titulos_de_impressao</vt:lpstr>
      <vt:lpstr>'CAPA - ORÇAMENTO'!Titulos_de_impressao</vt:lpstr>
      <vt:lpstr>'CAPA - ORÇAMENTO (CD)'!Titulos_de_impressao</vt:lpstr>
      <vt:lpstr>'CAPA - ORÇAMENTO (SD)'!Titulos_de_impressao</vt:lpstr>
      <vt:lpstr>'CAPA - VANTAJOSIDADE'!Titulos_de_impressao</vt:lpstr>
      <vt:lpstr>'COMPOSIÇÕES (SD)'!Titulos_de_impressao</vt:lpstr>
      <vt:lpstr>'CRONOGRAMA (SD)'!Titulos_de_impressao</vt:lpstr>
      <vt:lpstr>'CURVA ABC DE SERVIÇOS (SD)'!Titulos_de_impressao</vt:lpstr>
      <vt:lpstr>'MEMORIAL DE CÁLCULO (SD)'!Titulos_de_impressao</vt:lpstr>
      <vt:lpstr>'ORÇAMENTO SINTÉTICO (CD)'!Titulos_de_impressao</vt:lpstr>
      <vt:lpstr>'ORÇAMENTO SINTÉTICO (SD)'!Titulos_de_impressao</vt:lpstr>
      <vt:lpstr>'QUANTIDADE MÃO DE OBRA'!Titulos_de_impressao</vt:lpstr>
      <vt:lpstr>VANTAJOSIDADE!Titulos_de_impressao</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Thiago Alves Silva</dc:creator>
  <cp:keywords/>
  <dc:description/>
  <cp:lastModifiedBy>Eng. Civil Luciano Martins</cp:lastModifiedBy>
  <cp:revision/>
  <cp:lastPrinted>2025-06-13T17:24:42Z</cp:lastPrinted>
  <dcterms:created xsi:type="dcterms:W3CDTF">2012-03-26T12:45:23Z</dcterms:created>
  <dcterms:modified xsi:type="dcterms:W3CDTF">2025-06-13T17:24:50Z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0x010100AE2156E2C64EAC4288D1C4C998CE28F9</vt:lpwstr>
  </property>
</Properties>
</file>